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ПРОВЕРОЧНАЯ Белянина\"/>
    </mc:Choice>
  </mc:AlternateContent>
  <bookViews>
    <workbookView xWindow="-105" yWindow="-105" windowWidth="19425" windowHeight="10425"/>
  </bookViews>
  <sheets>
    <sheet name="ИТОГИ" sheetId="22" r:id="rId1"/>
    <sheet name="Проверочная  таблица" sheetId="21" r:id="rId2"/>
    <sheet name="Прочая  субсидия_МР  и  ГО" sheetId="20" r:id="rId3"/>
    <sheet name="Прочая  субсидия_БП" sheetId="19" r:id="rId4"/>
    <sheet name="Субвенция  на  полномочия" sheetId="18" r:id="rId5"/>
    <sheet name="Район  и  поселения" sheetId="17" r:id="rId6"/>
    <sheet name="Федеральные  средства  по  МО" sheetId="16" r:id="rId7"/>
    <sheet name="Федеральные  средства" sheetId="15" r:id="rId8"/>
    <sheet name="МБТ  по  программам" sheetId="14" r:id="rId9"/>
    <sheet name="МБТ  по  видам  расходов" sheetId="13" r:id="rId10"/>
    <sheet name="Дотация" sheetId="12" r:id="rId11"/>
    <sheet name="Субсидия" sheetId="11" r:id="rId12"/>
    <sheet name="Субвенция" sheetId="10" r:id="rId13"/>
    <sheet name="Иные  МБТ" sheetId="9" r:id="rId14"/>
    <sheet name="субсидия  фед." sheetId="8" r:id="rId15"/>
    <sheet name="субсидия  ВР 522" sheetId="7" r:id="rId16"/>
    <sheet name="субсидия  ВР 523" sheetId="6" r:id="rId17"/>
    <sheet name="Федеральная  субсидия" sheetId="5" r:id="rId18"/>
    <sheet name="ВУС" sheetId="4" r:id="rId19"/>
    <sheet name="Бюджетирование" sheetId="3" r:id="rId20"/>
  </sheets>
  <externalReferences>
    <externalReference r:id="rId21"/>
    <externalReference r:id="rId22"/>
    <externalReference r:id="rId23"/>
  </externalReferences>
  <definedNames>
    <definedName name="_xlnm.Print_Titles" localSheetId="19">Бюджетирование!$4:$4</definedName>
    <definedName name="_xlnm.Print_Titles" localSheetId="18">ВУС!$4:$4</definedName>
    <definedName name="_xlnm.Print_Titles" localSheetId="13">'Иные  МБТ'!$7:$7</definedName>
    <definedName name="_xlnm.Print_Titles" localSheetId="1">'Проверочная  таблица'!$A:$A</definedName>
    <definedName name="_xlnm.Print_Titles" localSheetId="3">'Прочая  субсидия_БП'!$A:$A</definedName>
    <definedName name="_xlnm.Print_Titles" localSheetId="2">'Прочая  субсидия_МР  и  ГО'!$A:$A</definedName>
    <definedName name="_xlnm.Print_Titles" localSheetId="5">'Район  и  поселения'!$A:$A</definedName>
    <definedName name="_xlnm.Print_Titles" localSheetId="12">Субвенция!$7:$7</definedName>
    <definedName name="_xlnm.Print_Titles" localSheetId="4">'Субвенция  на  полномочия'!$A:$A</definedName>
    <definedName name="_xlnm.Print_Titles" localSheetId="11">Субсидия!$7:$7</definedName>
    <definedName name="_xlnm.Print_Titles" localSheetId="15">'субсидия  ВР 522'!$5:$5</definedName>
    <definedName name="_xlnm.Print_Titles" localSheetId="16">'субсидия  ВР 523'!$5:$5</definedName>
    <definedName name="_xlnm.Print_Titles" localSheetId="14">'субсидия  фед.'!$5:$5</definedName>
    <definedName name="_xlnm.Print_Titles" localSheetId="17">'Федеральная  субсидия'!$A:$A</definedName>
    <definedName name="_xlnm.Print_Titles" localSheetId="7">'Федеральные  средства'!$6:$6</definedName>
    <definedName name="_xlnm.Print_Titles" localSheetId="6">'Федеральные  средства  по  МО'!$A:$A</definedName>
    <definedName name="_xlnm.Print_Area" localSheetId="18">ВУС!$A$1:$E$227</definedName>
    <definedName name="_xlnm.Print_Area" localSheetId="10">Дотация!$A$1:$E$22</definedName>
    <definedName name="_xlnm.Print_Area" localSheetId="13">'Иные  МБТ'!$A$1:$G$66</definedName>
    <definedName name="_xlnm.Print_Area" localSheetId="9">'МБТ  по  видам  расходов'!$A$1:$E$27</definedName>
    <definedName name="_xlnm.Print_Area" localSheetId="8">'МБТ  по  программам'!$A$1:$I$21</definedName>
    <definedName name="_xlnm.Print_Area" localSheetId="1">'Проверочная  таблица'!$A$1:$ZX$45</definedName>
    <definedName name="_xlnm.Print_Area" localSheetId="3">'Прочая  субсидия_БП'!$A$1:$BP$26</definedName>
    <definedName name="_xlnm.Print_Area" localSheetId="2">'Прочая  субсидия_МР  и  ГО'!$A$1:$BI$43</definedName>
    <definedName name="_xlnm.Print_Area" localSheetId="5">'Район  и  поселения'!$A$1:$BI$41</definedName>
    <definedName name="_xlnm.Print_Area" localSheetId="12">Субвенция!$A$1:$G$13</definedName>
    <definedName name="_xlnm.Print_Area" localSheetId="4">'Субвенция  на  полномочия'!$A$1:$AO$33</definedName>
    <definedName name="_xlnm.Print_Area" localSheetId="11">Субсидия!$A$1:$G$544</definedName>
    <definedName name="_xlnm.Print_Area" localSheetId="7">'Федеральные  средства'!$A$1:$C$74</definedName>
    <definedName name="_xlnm.Print_Area" localSheetId="6">'Федеральные  средства  по  МО'!$A$1:$DA$43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0" i="22" l="1"/>
  <c r="P30" i="22" s="1"/>
  <c r="N30" i="22"/>
  <c r="L30" i="22"/>
  <c r="M30" i="22" s="1"/>
  <c r="K30" i="22"/>
  <c r="I30" i="22"/>
  <c r="J30" i="22" s="1"/>
  <c r="H30" i="22"/>
  <c r="F30" i="22"/>
  <c r="E30" i="22"/>
  <c r="G30" i="22" s="1"/>
  <c r="C30" i="22"/>
  <c r="P7" i="22"/>
  <c r="P8" i="22"/>
  <c r="P9" i="22"/>
  <c r="P10" i="22"/>
  <c r="P11" i="22"/>
  <c r="P12" i="22"/>
  <c r="P13" i="22"/>
  <c r="P14" i="22"/>
  <c r="P15" i="22"/>
  <c r="P16" i="22"/>
  <c r="P17" i="22"/>
  <c r="P18" i="22"/>
  <c r="P19" i="22"/>
  <c r="P20" i="22"/>
  <c r="P21" i="22"/>
  <c r="P22" i="22"/>
  <c r="P23" i="22"/>
  <c r="P24" i="22"/>
  <c r="P25" i="22"/>
  <c r="P26" i="22"/>
  <c r="P27" i="22"/>
  <c r="P28" i="22"/>
  <c r="P6" i="22"/>
  <c r="M7" i="22"/>
  <c r="M8" i="22"/>
  <c r="M9" i="22"/>
  <c r="M10" i="22"/>
  <c r="M11" i="22"/>
  <c r="M12" i="22"/>
  <c r="M13" i="22"/>
  <c r="M14" i="22"/>
  <c r="M15" i="22"/>
  <c r="M16" i="22"/>
  <c r="M17" i="22"/>
  <c r="M18" i="22"/>
  <c r="M19" i="22"/>
  <c r="M20" i="22"/>
  <c r="M21" i="22"/>
  <c r="M22" i="22"/>
  <c r="M23" i="22"/>
  <c r="M24" i="22"/>
  <c r="M25" i="22"/>
  <c r="M26" i="22"/>
  <c r="M27" i="22"/>
  <c r="M28" i="22"/>
  <c r="J7" i="22"/>
  <c r="J8" i="22"/>
  <c r="J9" i="22"/>
  <c r="J10" i="22"/>
  <c r="J11" i="22"/>
  <c r="J12" i="22"/>
  <c r="J13" i="22"/>
  <c r="J14" i="22"/>
  <c r="J15" i="22"/>
  <c r="J16" i="22"/>
  <c r="J17" i="22"/>
  <c r="J18" i="22"/>
  <c r="J19" i="22"/>
  <c r="J20" i="22"/>
  <c r="J21" i="22"/>
  <c r="J22" i="22"/>
  <c r="J23" i="22"/>
  <c r="J24" i="22"/>
  <c r="J25" i="22"/>
  <c r="J26" i="22"/>
  <c r="J27" i="22"/>
  <c r="J28" i="22"/>
  <c r="G7" i="22"/>
  <c r="G8" i="22"/>
  <c r="G9" i="22"/>
  <c r="G10" i="22"/>
  <c r="G11" i="22"/>
  <c r="G12" i="22"/>
  <c r="G13" i="22"/>
  <c r="G14" i="22"/>
  <c r="G15" i="22"/>
  <c r="G16" i="22"/>
  <c r="G17" i="22"/>
  <c r="G18" i="22"/>
  <c r="G19" i="22"/>
  <c r="G20" i="22"/>
  <c r="G21" i="22"/>
  <c r="G22" i="22"/>
  <c r="G23" i="22"/>
  <c r="G24" i="22"/>
  <c r="G25" i="22"/>
  <c r="G26" i="22"/>
  <c r="G27" i="22"/>
  <c r="G28" i="22"/>
  <c r="M6" i="22"/>
  <c r="D24" i="22"/>
  <c r="D25" i="22"/>
  <c r="D26" i="22"/>
  <c r="D27" i="22"/>
  <c r="D7" i="22"/>
  <c r="D8" i="22"/>
  <c r="D9" i="22"/>
  <c r="D10" i="22"/>
  <c r="D11" i="22"/>
  <c r="D12" i="22"/>
  <c r="D13" i="22"/>
  <c r="D14" i="22"/>
  <c r="D15" i="22"/>
  <c r="D16" i="22"/>
  <c r="D17" i="22"/>
  <c r="D18" i="22"/>
  <c r="D19" i="22"/>
  <c r="D20" i="22"/>
  <c r="D21" i="22"/>
  <c r="D22" i="22"/>
  <c r="D23" i="22"/>
  <c r="D6" i="22"/>
  <c r="C24" i="22"/>
  <c r="N24" i="22"/>
  <c r="O24" i="22"/>
  <c r="E24" i="22"/>
  <c r="F24" i="22"/>
  <c r="H24" i="22"/>
  <c r="I24" i="22"/>
  <c r="K24" i="22"/>
  <c r="L24" i="22"/>
  <c r="J6" i="22"/>
  <c r="G6" i="22"/>
  <c r="F28" i="22"/>
  <c r="H28" i="22"/>
  <c r="I28" i="22"/>
  <c r="K28" i="22"/>
  <c r="L28" i="22"/>
  <c r="N28" i="22"/>
  <c r="O28" i="22"/>
  <c r="F25" i="22"/>
  <c r="H25" i="22"/>
  <c r="I25" i="22"/>
  <c r="K25" i="22"/>
  <c r="L25" i="22"/>
  <c r="N25" i="22"/>
  <c r="O25" i="22"/>
  <c r="B24" i="22"/>
  <c r="E25" i="22"/>
  <c r="B25" i="22"/>
  <c r="E28" i="22"/>
  <c r="B28" i="22"/>
  <c r="B30" i="22" l="1"/>
  <c r="C25" i="22"/>
  <c r="C28" i="22"/>
  <c r="D76" i="11"/>
  <c r="D73" i="11"/>
  <c r="D30" i="22" l="1"/>
  <c r="D28" i="22"/>
  <c r="EQ46" i="21"/>
  <c r="EQ42" i="21"/>
  <c r="ER42" i="21"/>
  <c r="ER41" i="21" s="1"/>
  <c r="ER35" i="21"/>
  <c r="ER43" i="21" s="1"/>
  <c r="EQ35" i="21"/>
  <c r="EQ43" i="21" s="1"/>
  <c r="ER31" i="21"/>
  <c r="EQ31" i="21"/>
  <c r="EQ41" i="21" l="1"/>
  <c r="ER38" i="21"/>
  <c r="ER48" i="21" s="1"/>
  <c r="EQ38" i="21"/>
  <c r="EQ48" i="21" s="1"/>
  <c r="U28" i="18" l="1"/>
  <c r="U31" i="18"/>
  <c r="AG32" i="16" l="1"/>
  <c r="AG31" i="16"/>
  <c r="AG12" i="16"/>
  <c r="AG13" i="16"/>
  <c r="AG14" i="16"/>
  <c r="AG15" i="16"/>
  <c r="AG16" i="16"/>
  <c r="AG17" i="16"/>
  <c r="AG18" i="16"/>
  <c r="AG19" i="16"/>
  <c r="AG20" i="16"/>
  <c r="AG21" i="16"/>
  <c r="AG22" i="16"/>
  <c r="AG23" i="16"/>
  <c r="AG24" i="16"/>
  <c r="AG25" i="16"/>
  <c r="AG26" i="16"/>
  <c r="AG27" i="16"/>
  <c r="AG28" i="16"/>
  <c r="AG11" i="16"/>
  <c r="GE34" i="21"/>
  <c r="GD34" i="21"/>
  <c r="GE33" i="21"/>
  <c r="GD33" i="21"/>
  <c r="GD14" i="21"/>
  <c r="GE14" i="21"/>
  <c r="GD15" i="21"/>
  <c r="GE15" i="21"/>
  <c r="GD16" i="21"/>
  <c r="GE16" i="21"/>
  <c r="GD17" i="21"/>
  <c r="GE17" i="21"/>
  <c r="GD18" i="21"/>
  <c r="GE18" i="21"/>
  <c r="GD19" i="21"/>
  <c r="GE19" i="21"/>
  <c r="GD20" i="21"/>
  <c r="GE20" i="21"/>
  <c r="GD21" i="21"/>
  <c r="GE21" i="21"/>
  <c r="GD22" i="21"/>
  <c r="GC22" i="21" s="1"/>
  <c r="GK22" i="21" s="1"/>
  <c r="GE22" i="21"/>
  <c r="GD23" i="21"/>
  <c r="GE23" i="21"/>
  <c r="GD24" i="21"/>
  <c r="GE24" i="21"/>
  <c r="GD25" i="21"/>
  <c r="GE25" i="21"/>
  <c r="GD26" i="21"/>
  <c r="GE26" i="21"/>
  <c r="GD27" i="21"/>
  <c r="GE27" i="21"/>
  <c r="GD28" i="21"/>
  <c r="GE28" i="21"/>
  <c r="GD29" i="21"/>
  <c r="GE29" i="21"/>
  <c r="GD30" i="21"/>
  <c r="GE30" i="21"/>
  <c r="GE13" i="21"/>
  <c r="GD13" i="21"/>
  <c r="GG42" i="21"/>
  <c r="GH42" i="21"/>
  <c r="GG43" i="21"/>
  <c r="GL16" i="21"/>
  <c r="GJ16" i="21" s="1"/>
  <c r="GL24" i="21"/>
  <c r="GL27" i="21"/>
  <c r="GJ27" i="21" s="1"/>
  <c r="GH35" i="21"/>
  <c r="GH43" i="21" s="1"/>
  <c r="GG35" i="21"/>
  <c r="GF34" i="21"/>
  <c r="GL34" i="21" s="1"/>
  <c r="GJ34" i="21" s="1"/>
  <c r="GF33" i="21"/>
  <c r="GL33" i="21" s="1"/>
  <c r="GH31" i="21"/>
  <c r="GG31" i="21"/>
  <c r="GF30" i="21"/>
  <c r="GF29" i="21"/>
  <c r="GL29" i="21" s="1"/>
  <c r="GJ29" i="21" s="1"/>
  <c r="GF28" i="21"/>
  <c r="GL28" i="21" s="1"/>
  <c r="GJ28" i="21" s="1"/>
  <c r="GF27" i="21"/>
  <c r="GF26" i="21"/>
  <c r="GF25" i="21"/>
  <c r="GL25" i="21" s="1"/>
  <c r="GJ25" i="21" s="1"/>
  <c r="GF24" i="21"/>
  <c r="GF23" i="21"/>
  <c r="GL23" i="21" s="1"/>
  <c r="GJ23" i="21" s="1"/>
  <c r="GF22" i="21"/>
  <c r="GF21" i="21"/>
  <c r="GL21" i="21" s="1"/>
  <c r="GJ21" i="21" s="1"/>
  <c r="GF20" i="21"/>
  <c r="GL20" i="21" s="1"/>
  <c r="GJ20" i="21" s="1"/>
  <c r="GF19" i="21"/>
  <c r="GL19" i="21" s="1"/>
  <c r="GJ19" i="21" s="1"/>
  <c r="GF18" i="21"/>
  <c r="GL18" i="21" s="1"/>
  <c r="GJ18" i="21" s="1"/>
  <c r="GF17" i="21"/>
  <c r="GL17" i="21" s="1"/>
  <c r="GJ17" i="21" s="1"/>
  <c r="GF16" i="21"/>
  <c r="GF15" i="21"/>
  <c r="GL15" i="21" s="1"/>
  <c r="GF14" i="21"/>
  <c r="GF13" i="21"/>
  <c r="GC14" i="21" l="1"/>
  <c r="GK14" i="21" s="1"/>
  <c r="GI14" i="21" s="1"/>
  <c r="GC19" i="21"/>
  <c r="GC26" i="21"/>
  <c r="GK26" i="21" s="1"/>
  <c r="GI26" i="21" s="1"/>
  <c r="GJ24" i="21"/>
  <c r="GJ26" i="21"/>
  <c r="GF31" i="21"/>
  <c r="GL13" i="21"/>
  <c r="GL30" i="21"/>
  <c r="GJ30" i="21" s="1"/>
  <c r="GL22" i="21"/>
  <c r="GJ22" i="21" s="1"/>
  <c r="GL14" i="21"/>
  <c r="GJ14" i="21" s="1"/>
  <c r="GG41" i="21"/>
  <c r="GJ33" i="21"/>
  <c r="GJ35" i="21" s="1"/>
  <c r="GJ43" i="21" s="1"/>
  <c r="GF42" i="21"/>
  <c r="GF41" i="21" s="1"/>
  <c r="GH41" i="21"/>
  <c r="GG38" i="21"/>
  <c r="GH38" i="21"/>
  <c r="GL26" i="21"/>
  <c r="GF35" i="21"/>
  <c r="GF43" i="21" s="1"/>
  <c r="GC30" i="21"/>
  <c r="GC18" i="21"/>
  <c r="GK18" i="21" s="1"/>
  <c r="GI18" i="21" s="1"/>
  <c r="GC24" i="21"/>
  <c r="GK24" i="21" s="1"/>
  <c r="GI24" i="21" s="1"/>
  <c r="GC34" i="21"/>
  <c r="GK34" i="21" s="1"/>
  <c r="GI34" i="21" s="1"/>
  <c r="GC16" i="21"/>
  <c r="GK16" i="21" s="1"/>
  <c r="GI16" i="21" s="1"/>
  <c r="GC20" i="21"/>
  <c r="GK20" i="21" s="1"/>
  <c r="GI20" i="21" s="1"/>
  <c r="GC28" i="21"/>
  <c r="GK28" i="21" s="1"/>
  <c r="GI28" i="21" s="1"/>
  <c r="GD35" i="21"/>
  <c r="GD43" i="21" s="1"/>
  <c r="GC21" i="21"/>
  <c r="GK21" i="21" s="1"/>
  <c r="GI21" i="21" s="1"/>
  <c r="GC17" i="21"/>
  <c r="GK17" i="21" s="1"/>
  <c r="GI17" i="21" s="1"/>
  <c r="GC27" i="21"/>
  <c r="GC23" i="21"/>
  <c r="GK23" i="21" s="1"/>
  <c r="GI23" i="21" s="1"/>
  <c r="GC15" i="21"/>
  <c r="GK15" i="21" s="1"/>
  <c r="GC29" i="21"/>
  <c r="GK29" i="21" s="1"/>
  <c r="GI29" i="21" s="1"/>
  <c r="GE35" i="21"/>
  <c r="GE43" i="21" s="1"/>
  <c r="GD42" i="21"/>
  <c r="GI22" i="21"/>
  <c r="GI15" i="21"/>
  <c r="GK19" i="21"/>
  <c r="GI19" i="21" s="1"/>
  <c r="GK30" i="21"/>
  <c r="GI30" i="21" s="1"/>
  <c r="GE42" i="21"/>
  <c r="GK27" i="21"/>
  <c r="GI27" i="21" s="1"/>
  <c r="GE31" i="21"/>
  <c r="GE38" i="21" s="1"/>
  <c r="GL35" i="21"/>
  <c r="GL43" i="21" s="1"/>
  <c r="GJ15" i="21"/>
  <c r="GC25" i="21"/>
  <c r="GD31" i="21"/>
  <c r="GC33" i="21"/>
  <c r="GC13" i="21"/>
  <c r="GJ13" i="21" l="1"/>
  <c r="GL42" i="21"/>
  <c r="GF38" i="21"/>
  <c r="AR61" i="17" s="1"/>
  <c r="GL31" i="21"/>
  <c r="GL38" i="21" s="1"/>
  <c r="GD38" i="21"/>
  <c r="GC35" i="21"/>
  <c r="GC43" i="21" s="1"/>
  <c r="GK33" i="21"/>
  <c r="GK35" i="21" s="1"/>
  <c r="GK43" i="21" s="1"/>
  <c r="GK25" i="21"/>
  <c r="GI25" i="21" s="1"/>
  <c r="GE41" i="21"/>
  <c r="GC31" i="21"/>
  <c r="GK13" i="21"/>
  <c r="GC42" i="21"/>
  <c r="GD41" i="21"/>
  <c r="GJ42" i="21" l="1"/>
  <c r="GJ31" i="21"/>
  <c r="GL41" i="21"/>
  <c r="GC38" i="21"/>
  <c r="N61" i="17" s="1"/>
  <c r="GI33" i="21"/>
  <c r="GI35" i="21" s="1"/>
  <c r="GI43" i="21" s="1"/>
  <c r="GC41" i="21"/>
  <c r="GI13" i="21"/>
  <c r="GK42" i="21"/>
  <c r="GK31" i="21"/>
  <c r="GK38" i="21" s="1"/>
  <c r="GJ38" i="21" l="1"/>
  <c r="GJ41" i="21"/>
  <c r="GK41" i="21"/>
  <c r="GI42" i="21"/>
  <c r="GI31" i="21"/>
  <c r="GI38" i="21" s="1"/>
  <c r="GI41" i="21" l="1"/>
  <c r="X29" i="20" l="1"/>
  <c r="X28" i="20"/>
  <c r="X9" i="20"/>
  <c r="X10" i="20"/>
  <c r="X11" i="20"/>
  <c r="X12" i="20"/>
  <c r="X13" i="20"/>
  <c r="X14" i="20"/>
  <c r="X15" i="20"/>
  <c r="X16" i="20"/>
  <c r="X17" i="20"/>
  <c r="X18" i="20"/>
  <c r="X19" i="20"/>
  <c r="X20" i="20"/>
  <c r="X21" i="20"/>
  <c r="X22" i="20"/>
  <c r="X23" i="20"/>
  <c r="X24" i="20"/>
  <c r="X25" i="20"/>
  <c r="X8" i="20"/>
  <c r="C20" i="20"/>
  <c r="Y37" i="20"/>
  <c r="Y30" i="20"/>
  <c r="Y38" i="20" s="1"/>
  <c r="Y26" i="20"/>
  <c r="Y33" i="20" s="1"/>
  <c r="Y43" i="20" s="1"/>
  <c r="Y45" i="20" s="1"/>
  <c r="E133" i="11"/>
  <c r="F133" i="11"/>
  <c r="D134" i="11"/>
  <c r="D133" i="11"/>
  <c r="D132" i="11"/>
  <c r="D165" i="11"/>
  <c r="I164" i="11"/>
  <c r="H164" i="11"/>
  <c r="I163" i="11"/>
  <c r="H163" i="11"/>
  <c r="X30" i="20" l="1"/>
  <c r="X38" i="20" s="1"/>
  <c r="F162" i="11"/>
  <c r="F165" i="11" s="1"/>
  <c r="X26" i="20"/>
  <c r="X37" i="20"/>
  <c r="Y36" i="20"/>
  <c r="X33" i="20" l="1"/>
  <c r="X43" i="20" s="1"/>
  <c r="X36" i="20"/>
  <c r="E162" i="11" l="1"/>
  <c r="H162" i="11" s="1"/>
  <c r="G162" i="11"/>
  <c r="F48" i="9"/>
  <c r="E165" i="11" l="1"/>
  <c r="G165" i="11"/>
  <c r="I162" i="11"/>
  <c r="D43" i="9"/>
  <c r="D45" i="9"/>
  <c r="D48" i="9"/>
  <c r="CZ48" i="21" l="1"/>
  <c r="CV48" i="21"/>
  <c r="BZ48" i="21"/>
  <c r="WA46" i="21"/>
  <c r="VS46" i="21"/>
  <c r="VS48" i="21" s="1"/>
  <c r="SM46" i="21"/>
  <c r="SK46" i="21"/>
  <c r="SI46" i="21"/>
  <c r="RS46" i="21"/>
  <c r="QM46" i="21"/>
  <c r="QG46" i="21"/>
  <c r="PI46" i="21"/>
  <c r="OD46" i="21"/>
  <c r="NV46" i="21"/>
  <c r="MW46" i="21"/>
  <c r="MT46" i="21"/>
  <c r="MR46" i="21"/>
  <c r="LI46" i="21"/>
  <c r="KE46" i="21"/>
  <c r="KC46" i="21"/>
  <c r="IW46" i="21"/>
  <c r="IQ46" i="21"/>
  <c r="IK46" i="21"/>
  <c r="HM46" i="21"/>
  <c r="HG46" i="21"/>
  <c r="GR46" i="21"/>
  <c r="GA46" i="21"/>
  <c r="FU46" i="21"/>
  <c r="EW46" i="21"/>
  <c r="EK46" i="21"/>
  <c r="DW46" i="21"/>
  <c r="CY46" i="21"/>
  <c r="CY48" i="21" s="1"/>
  <c r="CW46" i="21"/>
  <c r="CU46" i="21"/>
  <c r="CU48" i="21" s="1"/>
  <c r="ZD43" i="21"/>
  <c r="YX43" i="21"/>
  <c r="ZX42" i="21"/>
  <c r="ZW42" i="21"/>
  <c r="ZT42" i="21"/>
  <c r="ZS42" i="21"/>
  <c r="ZR42" i="21"/>
  <c r="ZQ42" i="21"/>
  <c r="ZP42" i="21"/>
  <c r="ZO42" i="21"/>
  <c r="ZL42" i="21"/>
  <c r="ZK42" i="21"/>
  <c r="ZJ42" i="21"/>
  <c r="ZI42" i="21"/>
  <c r="ZF42" i="21"/>
  <c r="ZE42" i="21"/>
  <c r="ZD42" i="21"/>
  <c r="ZB42" i="21"/>
  <c r="YX42" i="21"/>
  <c r="YH42" i="21"/>
  <c r="YG42" i="21"/>
  <c r="YF42" i="21"/>
  <c r="YD42" i="21"/>
  <c r="XU42" i="21"/>
  <c r="XT42" i="21"/>
  <c r="XS42" i="21"/>
  <c r="XR42" i="21"/>
  <c r="XP42" i="21"/>
  <c r="XO42" i="21"/>
  <c r="XN42" i="21"/>
  <c r="XM42" i="21"/>
  <c r="WV42" i="21"/>
  <c r="WR42" i="21"/>
  <c r="WP42" i="21"/>
  <c r="WN42" i="21"/>
  <c r="WM42" i="21"/>
  <c r="WH42" i="21"/>
  <c r="WG42" i="21"/>
  <c r="WB42" i="21"/>
  <c r="WA42" i="21"/>
  <c r="VT42" i="21"/>
  <c r="VS42" i="21"/>
  <c r="VN42" i="21"/>
  <c r="VM42" i="21"/>
  <c r="VH42" i="21"/>
  <c r="VF42" i="21"/>
  <c r="VD42" i="21"/>
  <c r="VB42" i="21"/>
  <c r="UZ42" i="21"/>
  <c r="UV42" i="21"/>
  <c r="UD42" i="21"/>
  <c r="UC42" i="21"/>
  <c r="UB42" i="21"/>
  <c r="UA42" i="21"/>
  <c r="TZ42" i="21"/>
  <c r="TY42" i="21"/>
  <c r="TB42" i="21"/>
  <c r="TA42" i="21"/>
  <c r="SZ42" i="21"/>
  <c r="SY42" i="21"/>
  <c r="SX42" i="21"/>
  <c r="SW42" i="21"/>
  <c r="SN42" i="21"/>
  <c r="SM42" i="21"/>
  <c r="SL42" i="21"/>
  <c r="SK42" i="21"/>
  <c r="SJ42" i="21"/>
  <c r="SI42" i="21"/>
  <c r="RZ42" i="21"/>
  <c r="RY42" i="21"/>
  <c r="RT42" i="21"/>
  <c r="RS42" i="21"/>
  <c r="RR42" i="21"/>
  <c r="RL42" i="21"/>
  <c r="RK42" i="21"/>
  <c r="RF42" i="21"/>
  <c r="RE42" i="21"/>
  <c r="QT42" i="21"/>
  <c r="QS42" i="21"/>
  <c r="QN42" i="21"/>
  <c r="QM42" i="21"/>
  <c r="QH42" i="21"/>
  <c r="QG42" i="21"/>
  <c r="QB42" i="21"/>
  <c r="QA42" i="21"/>
  <c r="PP42" i="21"/>
  <c r="PO42" i="21"/>
  <c r="PJ42" i="21"/>
  <c r="PI42" i="21"/>
  <c r="PD42" i="21"/>
  <c r="PC42" i="21"/>
  <c r="PB42" i="21"/>
  <c r="ON42" i="21"/>
  <c r="OM42" i="21"/>
  <c r="OL42" i="21"/>
  <c r="OF42" i="21"/>
  <c r="OE42" i="21"/>
  <c r="OD42" i="21"/>
  <c r="NX42" i="21"/>
  <c r="NW42" i="21"/>
  <c r="NV42" i="21"/>
  <c r="NP42" i="21"/>
  <c r="NO42" i="21"/>
  <c r="ND42" i="21"/>
  <c r="NC42" i="21"/>
  <c r="MX42" i="21"/>
  <c r="MW42" i="21"/>
  <c r="MV42" i="21"/>
  <c r="MU42" i="21"/>
  <c r="MT42" i="21"/>
  <c r="MS42" i="21"/>
  <c r="MR42" i="21"/>
  <c r="MH42" i="21"/>
  <c r="MG42" i="21"/>
  <c r="MF42" i="21"/>
  <c r="LR42" i="21"/>
  <c r="LQ42" i="21"/>
  <c r="LP42" i="21"/>
  <c r="LJ42" i="21"/>
  <c r="LI42" i="21"/>
  <c r="LH42" i="21"/>
  <c r="LB42" i="21"/>
  <c r="LA42" i="21"/>
  <c r="KP42" i="21"/>
  <c r="KO42" i="21"/>
  <c r="KN42" i="21"/>
  <c r="KM42" i="21"/>
  <c r="KK42" i="21"/>
  <c r="KJ42" i="21"/>
  <c r="KF42" i="21"/>
  <c r="KE42" i="21"/>
  <c r="KD42" i="21"/>
  <c r="KC42" i="21"/>
  <c r="JV42" i="21"/>
  <c r="JU42" i="21"/>
  <c r="JJ42" i="21"/>
  <c r="JI42" i="21"/>
  <c r="JD42" i="21"/>
  <c r="JC42" i="21"/>
  <c r="IX42" i="21"/>
  <c r="IW42" i="21"/>
  <c r="IR42" i="21"/>
  <c r="IQ42" i="21"/>
  <c r="IL42" i="21"/>
  <c r="IK42" i="21"/>
  <c r="IF42" i="21"/>
  <c r="IE42" i="21"/>
  <c r="HT42" i="21"/>
  <c r="HS42" i="21"/>
  <c r="HN42" i="21"/>
  <c r="HM42" i="21"/>
  <c r="HK42" i="21"/>
  <c r="HJ42" i="21"/>
  <c r="HH42" i="21"/>
  <c r="HG42" i="21"/>
  <c r="GX42" i="21"/>
  <c r="GT42" i="21"/>
  <c r="GS42" i="21"/>
  <c r="GR42" i="21"/>
  <c r="GB42" i="21"/>
  <c r="GA42" i="21"/>
  <c r="FV42" i="21"/>
  <c r="FU42" i="21"/>
  <c r="FP42" i="21"/>
  <c r="FO42" i="21"/>
  <c r="FD42" i="21"/>
  <c r="FC42" i="21"/>
  <c r="EX42" i="21"/>
  <c r="EW42" i="21"/>
  <c r="EL42" i="21"/>
  <c r="EK42" i="21"/>
  <c r="EJ42" i="21"/>
  <c r="ED42" i="21"/>
  <c r="EC42" i="21"/>
  <c r="DX42" i="21"/>
  <c r="DW42" i="21"/>
  <c r="DR42" i="21"/>
  <c r="DQ42" i="21"/>
  <c r="DP42" i="21"/>
  <c r="DF42" i="21"/>
  <c r="DE42" i="21"/>
  <c r="CZ42" i="21"/>
  <c r="CY42" i="21"/>
  <c r="CX42" i="21"/>
  <c r="CW42" i="21"/>
  <c r="CV42" i="21"/>
  <c r="CU42" i="21"/>
  <c r="CL42" i="21"/>
  <c r="CK42" i="21"/>
  <c r="CF42" i="21"/>
  <c r="CB42" i="21"/>
  <c r="BZ42" i="21"/>
  <c r="BX42" i="21"/>
  <c r="BV42" i="21"/>
  <c r="BR42" i="21"/>
  <c r="BP42" i="21"/>
  <c r="BJ42" i="21"/>
  <c r="BF42" i="21"/>
  <c r="BB42" i="21"/>
  <c r="AT42" i="21"/>
  <c r="AP42" i="21"/>
  <c r="AO42" i="21"/>
  <c r="AH42" i="21"/>
  <c r="AD42" i="21"/>
  <c r="AC42" i="21"/>
  <c r="Z42" i="21"/>
  <c r="Y42" i="21"/>
  <c r="X42" i="21"/>
  <c r="U42" i="21"/>
  <c r="Q42" i="21"/>
  <c r="O42" i="21"/>
  <c r="M42" i="21"/>
  <c r="I42" i="21"/>
  <c r="G42" i="21"/>
  <c r="ZZ37" i="21"/>
  <c r="ZY37" i="21"/>
  <c r="ZZ36" i="21"/>
  <c r="ZY36" i="21"/>
  <c r="ZX35" i="21"/>
  <c r="ZX43" i="21" s="1"/>
  <c r="ZW35" i="21"/>
  <c r="ZW43" i="21" s="1"/>
  <c r="ZV35" i="21"/>
  <c r="ZV43" i="21" s="1"/>
  <c r="ZU35" i="21"/>
  <c r="ZU43" i="21" s="1"/>
  <c r="ZT35" i="21"/>
  <c r="ZT43" i="21" s="1"/>
  <c r="ZS35" i="21"/>
  <c r="ZS43" i="21" s="1"/>
  <c r="ZR35" i="21"/>
  <c r="ZR43" i="21" s="1"/>
  <c r="ZQ35" i="21"/>
  <c r="ZQ43" i="21" s="1"/>
  <c r="ZP35" i="21"/>
  <c r="ZP43" i="21" s="1"/>
  <c r="ZO35" i="21"/>
  <c r="ZO43" i="21" s="1"/>
  <c r="ZN35" i="21"/>
  <c r="ZN43" i="21" s="1"/>
  <c r="ZM35" i="21"/>
  <c r="ZM43" i="21" s="1"/>
  <c r="ZL35" i="21"/>
  <c r="ZL43" i="21" s="1"/>
  <c r="ZK35" i="21"/>
  <c r="ZK43" i="21" s="1"/>
  <c r="ZJ35" i="21"/>
  <c r="ZJ43" i="21" s="1"/>
  <c r="ZI35" i="21"/>
  <c r="ZI43" i="21" s="1"/>
  <c r="ZF35" i="21"/>
  <c r="ZF43" i="21" s="1"/>
  <c r="ZE35" i="21"/>
  <c r="ZE43" i="21" s="1"/>
  <c r="ZC35" i="21"/>
  <c r="ZC43" i="21" s="1"/>
  <c r="ZB35" i="21"/>
  <c r="ZB43" i="21" s="1"/>
  <c r="YZ35" i="21"/>
  <c r="YZ43" i="21" s="1"/>
  <c r="YY35" i="21"/>
  <c r="YY43" i="21" s="1"/>
  <c r="YW35" i="21"/>
  <c r="YW43" i="21" s="1"/>
  <c r="YV35" i="21"/>
  <c r="YV43" i="21" s="1"/>
  <c r="YH35" i="21"/>
  <c r="YH43" i="21" s="1"/>
  <c r="YG35" i="21"/>
  <c r="YG43" i="21" s="1"/>
  <c r="YF35" i="21"/>
  <c r="YF43" i="21" s="1"/>
  <c r="YE35" i="21"/>
  <c r="YE43" i="21" s="1"/>
  <c r="YD35" i="21"/>
  <c r="YD43" i="21" s="1"/>
  <c r="YB35" i="21"/>
  <c r="YB43" i="21" s="1"/>
  <c r="YA35" i="21"/>
  <c r="YA43" i="21" s="1"/>
  <c r="XZ35" i="21"/>
  <c r="XZ43" i="21" s="1"/>
  <c r="XY35" i="21"/>
  <c r="XY43" i="21" s="1"/>
  <c r="XX35" i="21"/>
  <c r="XX43" i="21" s="1"/>
  <c r="XU35" i="21"/>
  <c r="XU43" i="21" s="1"/>
  <c r="XT35" i="21"/>
  <c r="XT43" i="21" s="1"/>
  <c r="XS35" i="21"/>
  <c r="XS43" i="21" s="1"/>
  <c r="XR35" i="21"/>
  <c r="XR43" i="21" s="1"/>
  <c r="XQ35" i="21"/>
  <c r="XQ43" i="21" s="1"/>
  <c r="XP35" i="21"/>
  <c r="XP43" i="21" s="1"/>
  <c r="XO35" i="21"/>
  <c r="XO43" i="21" s="1"/>
  <c r="XN35" i="21"/>
  <c r="XN43" i="21" s="1"/>
  <c r="XM35" i="21"/>
  <c r="XM43" i="21" s="1"/>
  <c r="WZ35" i="21"/>
  <c r="WZ43" i="21" s="1"/>
  <c r="WY35" i="21"/>
  <c r="WY43" i="21" s="1"/>
  <c r="WX35" i="21"/>
  <c r="WX43" i="21" s="1"/>
  <c r="WW35" i="21"/>
  <c r="WW43" i="21" s="1"/>
  <c r="WV35" i="21"/>
  <c r="WV43" i="21" s="1"/>
  <c r="WT35" i="21"/>
  <c r="WT43" i="21" s="1"/>
  <c r="WR35" i="21"/>
  <c r="WR43" i="21" s="1"/>
  <c r="WN35" i="21"/>
  <c r="WN43" i="21" s="1"/>
  <c r="WM35" i="21"/>
  <c r="WM43" i="21" s="1"/>
  <c r="WH35" i="21"/>
  <c r="WH43" i="21" s="1"/>
  <c r="WG35" i="21"/>
  <c r="WG43" i="21" s="1"/>
  <c r="WB35" i="21"/>
  <c r="WB43" i="21" s="1"/>
  <c r="WA35" i="21"/>
  <c r="WA43" i="21" s="1"/>
  <c r="VT35" i="21"/>
  <c r="VT43" i="21" s="1"/>
  <c r="VS35" i="21"/>
  <c r="VS43" i="21" s="1"/>
  <c r="VN35" i="21"/>
  <c r="VN43" i="21" s="1"/>
  <c r="VM35" i="21"/>
  <c r="VM43" i="21" s="1"/>
  <c r="VH35" i="21"/>
  <c r="VH43" i="21" s="1"/>
  <c r="VF35" i="21"/>
  <c r="VF43" i="21" s="1"/>
  <c r="VD35" i="21"/>
  <c r="VD43" i="21" s="1"/>
  <c r="VB35" i="21"/>
  <c r="VB43" i="21" s="1"/>
  <c r="UZ35" i="21"/>
  <c r="UZ43" i="21" s="1"/>
  <c r="UY35" i="21"/>
  <c r="UY43" i="21" s="1"/>
  <c r="UX35" i="21"/>
  <c r="UX43" i="21" s="1"/>
  <c r="UW35" i="21"/>
  <c r="UW43" i="21" s="1"/>
  <c r="UV35" i="21"/>
  <c r="UV43" i="21" s="1"/>
  <c r="UL35" i="21"/>
  <c r="UL43" i="21" s="1"/>
  <c r="UK35" i="21"/>
  <c r="UK43" i="21" s="1"/>
  <c r="UJ35" i="21"/>
  <c r="UJ43" i="21" s="1"/>
  <c r="UI35" i="21"/>
  <c r="UI43" i="21" s="1"/>
  <c r="UH35" i="21"/>
  <c r="UH43" i="21" s="1"/>
  <c r="UG35" i="21"/>
  <c r="UG43" i="21" s="1"/>
  <c r="UD35" i="21"/>
  <c r="UD43" i="21" s="1"/>
  <c r="UC35" i="21"/>
  <c r="UC43" i="21" s="1"/>
  <c r="UB35" i="21"/>
  <c r="UB43" i="21" s="1"/>
  <c r="UA35" i="21"/>
  <c r="UA43" i="21" s="1"/>
  <c r="TZ35" i="21"/>
  <c r="TZ43" i="21" s="1"/>
  <c r="TY35" i="21"/>
  <c r="TY43" i="21" s="1"/>
  <c r="TX35" i="21"/>
  <c r="TX43" i="21" s="1"/>
  <c r="TW35" i="21"/>
  <c r="TW43" i="21" s="1"/>
  <c r="TV35" i="21"/>
  <c r="TV43" i="21" s="1"/>
  <c r="TU35" i="21"/>
  <c r="TU43" i="21" s="1"/>
  <c r="TT35" i="21"/>
  <c r="TT43" i="21" s="1"/>
  <c r="TS35" i="21"/>
  <c r="TS43" i="21" s="1"/>
  <c r="TR35" i="21"/>
  <c r="TR43" i="21" s="1"/>
  <c r="TQ35" i="21"/>
  <c r="TQ43" i="21" s="1"/>
  <c r="TP35" i="21"/>
  <c r="TP43" i="21" s="1"/>
  <c r="TO35" i="21"/>
  <c r="TO43" i="21" s="1"/>
  <c r="TN35" i="21"/>
  <c r="TN43" i="21" s="1"/>
  <c r="TM35" i="21"/>
  <c r="TM43" i="21" s="1"/>
  <c r="TL35" i="21"/>
  <c r="TL43" i="21" s="1"/>
  <c r="TK35" i="21"/>
  <c r="TK43" i="21" s="1"/>
  <c r="TJ35" i="21"/>
  <c r="TJ43" i="21" s="1"/>
  <c r="TI35" i="21"/>
  <c r="TI43" i="21" s="1"/>
  <c r="TH35" i="21"/>
  <c r="TH43" i="21" s="1"/>
  <c r="TG35" i="21"/>
  <c r="TG43" i="21" s="1"/>
  <c r="TF35" i="21"/>
  <c r="TF43" i="21" s="1"/>
  <c r="TE35" i="21"/>
  <c r="TE43" i="21" s="1"/>
  <c r="TD35" i="21"/>
  <c r="TD43" i="21" s="1"/>
  <c r="TC35" i="21"/>
  <c r="TC43" i="21" s="1"/>
  <c r="TB35" i="21"/>
  <c r="TB43" i="21" s="1"/>
  <c r="TA35" i="21"/>
  <c r="TA43" i="21" s="1"/>
  <c r="SZ35" i="21"/>
  <c r="SZ43" i="21" s="1"/>
  <c r="SY35" i="21"/>
  <c r="SY43" i="21" s="1"/>
  <c r="SX35" i="21"/>
  <c r="SX43" i="21" s="1"/>
  <c r="SW35" i="21"/>
  <c r="SW43" i="21" s="1"/>
  <c r="SV35" i="21"/>
  <c r="SV43" i="21" s="1"/>
  <c r="SU35" i="21"/>
  <c r="SU43" i="21" s="1"/>
  <c r="ST35" i="21"/>
  <c r="ST43" i="21" s="1"/>
  <c r="SS35" i="21"/>
  <c r="SS43" i="21" s="1"/>
  <c r="SR35" i="21"/>
  <c r="SR43" i="21" s="1"/>
  <c r="SQ35" i="21"/>
  <c r="SQ43" i="21" s="1"/>
  <c r="SP35" i="21"/>
  <c r="SP43" i="21" s="1"/>
  <c r="SO35" i="21"/>
  <c r="SO43" i="21" s="1"/>
  <c r="SN35" i="21"/>
  <c r="SN43" i="21" s="1"/>
  <c r="SM35" i="21"/>
  <c r="SM43" i="21" s="1"/>
  <c r="SL35" i="21"/>
  <c r="SL43" i="21" s="1"/>
  <c r="SK35" i="21"/>
  <c r="SK43" i="21" s="1"/>
  <c r="SJ35" i="21"/>
  <c r="SJ43" i="21" s="1"/>
  <c r="SI35" i="21"/>
  <c r="SI43" i="21" s="1"/>
  <c r="SC35" i="21"/>
  <c r="SC43" i="21" s="1"/>
  <c r="SB35" i="21"/>
  <c r="SB43" i="21" s="1"/>
  <c r="RZ35" i="21"/>
  <c r="RZ43" i="21" s="1"/>
  <c r="RY35" i="21"/>
  <c r="RY43" i="21" s="1"/>
  <c r="RT35" i="21"/>
  <c r="RT43" i="21" s="1"/>
  <c r="RS35" i="21"/>
  <c r="RS43" i="21" s="1"/>
  <c r="RR35" i="21"/>
  <c r="RR43" i="21" s="1"/>
  <c r="RL35" i="21"/>
  <c r="RL43" i="21" s="1"/>
  <c r="RK35" i="21"/>
  <c r="RK43" i="21" s="1"/>
  <c r="RF35" i="21"/>
  <c r="RF43" i="21" s="1"/>
  <c r="RE35" i="21"/>
  <c r="RE43" i="21" s="1"/>
  <c r="RC35" i="21"/>
  <c r="RC43" i="21" s="1"/>
  <c r="RB35" i="21"/>
  <c r="RB43" i="21" s="1"/>
  <c r="QZ35" i="21"/>
  <c r="QZ43" i="21" s="1"/>
  <c r="QY35" i="21"/>
  <c r="QY43" i="21" s="1"/>
  <c r="QW35" i="21"/>
  <c r="QW43" i="21" s="1"/>
  <c r="QV35" i="21"/>
  <c r="QV43" i="21" s="1"/>
  <c r="QT35" i="21"/>
  <c r="QT43" i="21" s="1"/>
  <c r="QS35" i="21"/>
  <c r="QS43" i="21" s="1"/>
  <c r="QQ35" i="21"/>
  <c r="QQ43" i="21" s="1"/>
  <c r="QP35" i="21"/>
  <c r="QP43" i="21" s="1"/>
  <c r="QN35" i="21"/>
  <c r="QN43" i="21" s="1"/>
  <c r="QM35" i="21"/>
  <c r="QM43" i="21" s="1"/>
  <c r="QH35" i="21"/>
  <c r="QH43" i="21" s="1"/>
  <c r="QG35" i="21"/>
  <c r="QG43" i="21" s="1"/>
  <c r="QB35" i="21"/>
  <c r="QB43" i="21" s="1"/>
  <c r="QA35" i="21"/>
  <c r="QA43" i="21" s="1"/>
  <c r="PZ35" i="21"/>
  <c r="PZ43" i="21" s="1"/>
  <c r="PY35" i="21"/>
  <c r="PY43" i="21" s="1"/>
  <c r="PX35" i="21"/>
  <c r="PX43" i="21" s="1"/>
  <c r="PW35" i="21"/>
  <c r="PW43" i="21" s="1"/>
  <c r="PV35" i="21"/>
  <c r="PV43" i="21" s="1"/>
  <c r="PU35" i="21"/>
  <c r="PU43" i="21" s="1"/>
  <c r="PT35" i="21"/>
  <c r="PT43" i="21" s="1"/>
  <c r="PS35" i="21"/>
  <c r="PS43" i="21" s="1"/>
  <c r="PR35" i="21"/>
  <c r="PR43" i="21" s="1"/>
  <c r="PQ35" i="21"/>
  <c r="PQ43" i="21" s="1"/>
  <c r="PP35" i="21"/>
  <c r="PP43" i="21" s="1"/>
  <c r="PO35" i="21"/>
  <c r="PO43" i="21" s="1"/>
  <c r="PN35" i="21"/>
  <c r="PN43" i="21" s="1"/>
  <c r="PM35" i="21"/>
  <c r="PM43" i="21" s="1"/>
  <c r="PL35" i="21"/>
  <c r="PL43" i="21" s="1"/>
  <c r="PK35" i="21"/>
  <c r="PK43" i="21" s="1"/>
  <c r="PJ35" i="21"/>
  <c r="PJ43" i="21" s="1"/>
  <c r="PI35" i="21"/>
  <c r="PI43" i="21" s="1"/>
  <c r="PH35" i="21"/>
  <c r="PH43" i="21" s="1"/>
  <c r="PG35" i="21"/>
  <c r="PG43" i="21" s="1"/>
  <c r="PF35" i="21"/>
  <c r="PF43" i="21" s="1"/>
  <c r="PE35" i="21"/>
  <c r="PE43" i="21" s="1"/>
  <c r="PD35" i="21"/>
  <c r="PD43" i="21" s="1"/>
  <c r="PC35" i="21"/>
  <c r="PC43" i="21" s="1"/>
  <c r="PB35" i="21"/>
  <c r="PB43" i="21" s="1"/>
  <c r="PA35" i="21"/>
  <c r="PA43" i="21" s="1"/>
  <c r="OZ35" i="21"/>
  <c r="OZ43" i="21" s="1"/>
  <c r="OY35" i="21"/>
  <c r="OY43" i="21" s="1"/>
  <c r="OX35" i="21"/>
  <c r="OX43" i="21" s="1"/>
  <c r="OW35" i="21"/>
  <c r="OW43" i="21" s="1"/>
  <c r="OV35" i="21"/>
  <c r="OV43" i="21" s="1"/>
  <c r="OU35" i="21"/>
  <c r="OU43" i="21" s="1"/>
  <c r="OT35" i="21"/>
  <c r="OT43" i="21" s="1"/>
  <c r="OS35" i="21"/>
  <c r="OS43" i="21" s="1"/>
  <c r="OR35" i="21"/>
  <c r="OR43" i="21" s="1"/>
  <c r="OQ35" i="21"/>
  <c r="OQ43" i="21" s="1"/>
  <c r="OP35" i="21"/>
  <c r="OP43" i="21" s="1"/>
  <c r="OO35" i="21"/>
  <c r="OO43" i="21" s="1"/>
  <c r="ON35" i="21"/>
  <c r="ON43" i="21" s="1"/>
  <c r="OM35" i="21"/>
  <c r="OM43" i="21" s="1"/>
  <c r="OL35" i="21"/>
  <c r="OL43" i="21" s="1"/>
  <c r="OK35" i="21"/>
  <c r="OK43" i="21" s="1"/>
  <c r="OJ35" i="21"/>
  <c r="OJ43" i="21" s="1"/>
  <c r="OI35" i="21"/>
  <c r="OI43" i="21" s="1"/>
  <c r="OH35" i="21"/>
  <c r="OH43" i="21" s="1"/>
  <c r="OG35" i="21"/>
  <c r="OG43" i="21" s="1"/>
  <c r="OF35" i="21"/>
  <c r="OF43" i="21" s="1"/>
  <c r="OE35" i="21"/>
  <c r="OE43" i="21" s="1"/>
  <c r="OD35" i="21"/>
  <c r="OD43" i="21" s="1"/>
  <c r="NX35" i="21"/>
  <c r="NX43" i="21" s="1"/>
  <c r="NW35" i="21"/>
  <c r="NW43" i="21" s="1"/>
  <c r="NV35" i="21"/>
  <c r="NV43" i="21" s="1"/>
  <c r="NP35" i="21"/>
  <c r="NP43" i="21" s="1"/>
  <c r="NO35" i="21"/>
  <c r="NO43" i="21" s="1"/>
  <c r="NM35" i="21"/>
  <c r="NM43" i="21" s="1"/>
  <c r="NL35" i="21"/>
  <c r="NL43" i="21" s="1"/>
  <c r="NJ35" i="21"/>
  <c r="NJ43" i="21" s="1"/>
  <c r="NI35" i="21"/>
  <c r="NI43" i="21" s="1"/>
  <c r="NG35" i="21"/>
  <c r="NG43" i="21" s="1"/>
  <c r="NF35" i="21"/>
  <c r="NF43" i="21" s="1"/>
  <c r="ND35" i="21"/>
  <c r="ND43" i="21" s="1"/>
  <c r="NC35" i="21"/>
  <c r="NC43" i="21" s="1"/>
  <c r="NA35" i="21"/>
  <c r="NA43" i="21" s="1"/>
  <c r="MZ35" i="21"/>
  <c r="MZ43" i="21" s="1"/>
  <c r="MX35" i="21"/>
  <c r="MX43" i="21" s="1"/>
  <c r="MW35" i="21"/>
  <c r="MW43" i="21" s="1"/>
  <c r="MV35" i="21"/>
  <c r="MV43" i="21" s="1"/>
  <c r="MU35" i="21"/>
  <c r="MU43" i="21" s="1"/>
  <c r="MT35" i="21"/>
  <c r="MT43" i="21" s="1"/>
  <c r="MS35" i="21"/>
  <c r="MS43" i="21" s="1"/>
  <c r="MR35" i="21"/>
  <c r="MR43" i="21" s="1"/>
  <c r="MH35" i="21"/>
  <c r="MH43" i="21" s="1"/>
  <c r="MG35" i="21"/>
  <c r="MG43" i="21" s="1"/>
  <c r="MF35" i="21"/>
  <c r="MF43" i="21" s="1"/>
  <c r="MD35" i="21"/>
  <c r="MD43" i="21" s="1"/>
  <c r="MC35" i="21"/>
  <c r="MC43" i="21" s="1"/>
  <c r="MB35" i="21"/>
  <c r="MB43" i="21" s="1"/>
  <c r="LZ35" i="21"/>
  <c r="LZ43" i="21" s="1"/>
  <c r="LY35" i="21"/>
  <c r="LY43" i="21" s="1"/>
  <c r="LX35" i="21"/>
  <c r="LX43" i="21" s="1"/>
  <c r="LV35" i="21"/>
  <c r="LV43" i="21" s="1"/>
  <c r="LU35" i="21"/>
  <c r="LU43" i="21" s="1"/>
  <c r="LT35" i="21"/>
  <c r="LT43" i="21" s="1"/>
  <c r="LR35" i="21"/>
  <c r="LR43" i="21" s="1"/>
  <c r="LQ35" i="21"/>
  <c r="LQ43" i="21" s="1"/>
  <c r="LP35" i="21"/>
  <c r="LP43" i="21" s="1"/>
  <c r="LO35" i="21"/>
  <c r="LO43" i="21" s="1"/>
  <c r="LN35" i="21"/>
  <c r="LN43" i="21" s="1"/>
  <c r="LM35" i="21"/>
  <c r="LM43" i="21" s="1"/>
  <c r="LL35" i="21"/>
  <c r="LL43" i="21" s="1"/>
  <c r="LK35" i="21"/>
  <c r="LK43" i="21" s="1"/>
  <c r="LJ35" i="21"/>
  <c r="LJ43" i="21" s="1"/>
  <c r="LI35" i="21"/>
  <c r="LI43" i="21" s="1"/>
  <c r="LH35" i="21"/>
  <c r="LH43" i="21" s="1"/>
  <c r="LB35" i="21"/>
  <c r="LB43" i="21" s="1"/>
  <c r="LA35" i="21"/>
  <c r="LA43" i="21" s="1"/>
  <c r="KZ35" i="21"/>
  <c r="KZ43" i="21" s="1"/>
  <c r="KY35" i="21"/>
  <c r="KY43" i="21" s="1"/>
  <c r="KX35" i="21"/>
  <c r="KX43" i="21" s="1"/>
  <c r="KW35" i="21"/>
  <c r="KW43" i="21" s="1"/>
  <c r="KV35" i="21"/>
  <c r="KV43" i="21" s="1"/>
  <c r="KU35" i="21"/>
  <c r="KU43" i="21" s="1"/>
  <c r="KT35" i="21"/>
  <c r="KT43" i="21" s="1"/>
  <c r="KS35" i="21"/>
  <c r="KS43" i="21" s="1"/>
  <c r="KR35" i="21"/>
  <c r="KR43" i="21" s="1"/>
  <c r="KQ35" i="21"/>
  <c r="KQ43" i="21" s="1"/>
  <c r="KP35" i="21"/>
  <c r="KP43" i="21" s="1"/>
  <c r="KO35" i="21"/>
  <c r="KO43" i="21" s="1"/>
  <c r="KN35" i="21"/>
  <c r="KN43" i="21" s="1"/>
  <c r="KM35" i="21"/>
  <c r="KM43" i="21" s="1"/>
  <c r="KL35" i="21"/>
  <c r="KL43" i="21" s="1"/>
  <c r="KK35" i="21"/>
  <c r="KK43" i="21" s="1"/>
  <c r="KJ35" i="21"/>
  <c r="KJ43" i="21" s="1"/>
  <c r="KI35" i="21"/>
  <c r="KI43" i="21" s="1"/>
  <c r="KH35" i="21"/>
  <c r="KH43" i="21" s="1"/>
  <c r="KG35" i="21"/>
  <c r="KG43" i="21" s="1"/>
  <c r="KF35" i="21"/>
  <c r="KF43" i="21" s="1"/>
  <c r="KE35" i="21"/>
  <c r="KE43" i="21" s="1"/>
  <c r="KD35" i="21"/>
  <c r="KD43" i="21" s="1"/>
  <c r="KC35" i="21"/>
  <c r="KC43" i="21" s="1"/>
  <c r="JV35" i="21"/>
  <c r="JV43" i="21" s="1"/>
  <c r="JU35" i="21"/>
  <c r="JU43" i="21" s="1"/>
  <c r="JT35" i="21"/>
  <c r="JT43" i="21" s="1"/>
  <c r="JS35" i="21"/>
  <c r="JS43" i="21" s="1"/>
  <c r="JR35" i="21"/>
  <c r="JR43" i="21" s="1"/>
  <c r="JQ35" i="21"/>
  <c r="JQ43" i="21" s="1"/>
  <c r="JP35" i="21"/>
  <c r="JP43" i="21" s="1"/>
  <c r="JO35" i="21"/>
  <c r="JO43" i="21" s="1"/>
  <c r="JN35" i="21"/>
  <c r="JN43" i="21" s="1"/>
  <c r="JM35" i="21"/>
  <c r="JM43" i="21" s="1"/>
  <c r="JL35" i="21"/>
  <c r="JL43" i="21" s="1"/>
  <c r="JK35" i="21"/>
  <c r="JK43" i="21" s="1"/>
  <c r="JJ35" i="21"/>
  <c r="JJ43" i="21" s="1"/>
  <c r="JI35" i="21"/>
  <c r="JI43" i="21" s="1"/>
  <c r="JH35" i="21"/>
  <c r="JH43" i="21" s="1"/>
  <c r="JG35" i="21"/>
  <c r="JG43" i="21" s="1"/>
  <c r="JF35" i="21"/>
  <c r="JF43" i="21" s="1"/>
  <c r="JE35" i="21"/>
  <c r="JE43" i="21" s="1"/>
  <c r="JD35" i="21"/>
  <c r="JD43" i="21" s="1"/>
  <c r="JC35" i="21"/>
  <c r="JC43" i="21" s="1"/>
  <c r="IX35" i="21"/>
  <c r="IX43" i="21" s="1"/>
  <c r="IW35" i="21"/>
  <c r="IW43" i="21" s="1"/>
  <c r="IR35" i="21"/>
  <c r="IR43" i="21" s="1"/>
  <c r="IQ35" i="21"/>
  <c r="IQ43" i="21" s="1"/>
  <c r="IL35" i="21"/>
  <c r="IL43" i="21" s="1"/>
  <c r="IK35" i="21"/>
  <c r="IK43" i="21" s="1"/>
  <c r="IF35" i="21"/>
  <c r="IF43" i="21" s="1"/>
  <c r="IE35" i="21"/>
  <c r="IE43" i="21" s="1"/>
  <c r="IC35" i="21"/>
  <c r="IC43" i="21" s="1"/>
  <c r="IB35" i="21"/>
  <c r="IB43" i="21" s="1"/>
  <c r="HT35" i="21"/>
  <c r="HT43" i="21" s="1"/>
  <c r="HS35" i="21"/>
  <c r="HS43" i="21" s="1"/>
  <c r="HQ35" i="21"/>
  <c r="HQ43" i="21" s="1"/>
  <c r="HP35" i="21"/>
  <c r="HP43" i="21" s="1"/>
  <c r="HN35" i="21"/>
  <c r="HN43" i="21" s="1"/>
  <c r="HM35" i="21"/>
  <c r="HM43" i="21" s="1"/>
  <c r="HH35" i="21"/>
  <c r="HH43" i="21" s="1"/>
  <c r="HG35" i="21"/>
  <c r="HG43" i="21" s="1"/>
  <c r="GX35" i="21"/>
  <c r="GX43" i="21" s="1"/>
  <c r="GW35" i="21"/>
  <c r="GW43" i="21" s="1"/>
  <c r="GV35" i="21"/>
  <c r="GV43" i="21" s="1"/>
  <c r="GU35" i="21"/>
  <c r="GU43" i="21" s="1"/>
  <c r="GT35" i="21"/>
  <c r="GT43" i="21" s="1"/>
  <c r="GS35" i="21"/>
  <c r="GS43" i="21" s="1"/>
  <c r="GR35" i="21"/>
  <c r="GR43" i="21" s="1"/>
  <c r="GB35" i="21"/>
  <c r="GB43" i="21" s="1"/>
  <c r="GA35" i="21"/>
  <c r="GA43" i="21" s="1"/>
  <c r="FV35" i="21"/>
  <c r="FV43" i="21" s="1"/>
  <c r="FU35" i="21"/>
  <c r="FU43" i="21" s="1"/>
  <c r="FP35" i="21"/>
  <c r="FP43" i="21" s="1"/>
  <c r="FO35" i="21"/>
  <c r="FO43" i="21" s="1"/>
  <c r="FD35" i="21"/>
  <c r="FD43" i="21" s="1"/>
  <c r="FC35" i="21"/>
  <c r="FC43" i="21" s="1"/>
  <c r="FB35" i="21"/>
  <c r="FB43" i="21" s="1"/>
  <c r="FA35" i="21"/>
  <c r="FA43" i="21" s="1"/>
  <c r="EZ35" i="21"/>
  <c r="EZ43" i="21" s="1"/>
  <c r="EY35" i="21"/>
  <c r="EY43" i="21" s="1"/>
  <c r="EX35" i="21"/>
  <c r="EX43" i="21" s="1"/>
  <c r="EW35" i="21"/>
  <c r="EW43" i="21" s="1"/>
  <c r="EL35" i="21"/>
  <c r="EL43" i="21" s="1"/>
  <c r="EK35" i="21"/>
  <c r="EK43" i="21" s="1"/>
  <c r="EJ35" i="21"/>
  <c r="EJ43" i="21" s="1"/>
  <c r="ED35" i="21"/>
  <c r="ED43" i="21" s="1"/>
  <c r="EC35" i="21"/>
  <c r="EC43" i="21" s="1"/>
  <c r="DX35" i="21"/>
  <c r="DX43" i="21" s="1"/>
  <c r="DW35" i="21"/>
  <c r="DW43" i="21" s="1"/>
  <c r="DR35" i="21"/>
  <c r="DR43" i="21" s="1"/>
  <c r="DQ35" i="21"/>
  <c r="DQ43" i="21" s="1"/>
  <c r="DP35" i="21"/>
  <c r="DP43" i="21" s="1"/>
  <c r="DJ35" i="21"/>
  <c r="DJ43" i="21" s="1"/>
  <c r="DI35" i="21"/>
  <c r="DI43" i="21" s="1"/>
  <c r="DH35" i="21"/>
  <c r="DH43" i="21" s="1"/>
  <c r="DG35" i="21"/>
  <c r="DG43" i="21" s="1"/>
  <c r="DF35" i="21"/>
  <c r="DF43" i="21" s="1"/>
  <c r="DE35" i="21"/>
  <c r="DE43" i="21" s="1"/>
  <c r="DD35" i="21"/>
  <c r="DD43" i="21" s="1"/>
  <c r="DC35" i="21"/>
  <c r="DC43" i="21" s="1"/>
  <c r="DB35" i="21"/>
  <c r="DB43" i="21" s="1"/>
  <c r="DA35" i="21"/>
  <c r="DA43" i="21" s="1"/>
  <c r="CZ35" i="21"/>
  <c r="CZ43" i="21" s="1"/>
  <c r="CY35" i="21"/>
  <c r="CY43" i="21" s="1"/>
  <c r="CX35" i="21"/>
  <c r="CX43" i="21" s="1"/>
  <c r="CW35" i="21"/>
  <c r="CW43" i="21" s="1"/>
  <c r="CV35" i="21"/>
  <c r="CV43" i="21" s="1"/>
  <c r="CU35" i="21"/>
  <c r="CU43" i="21" s="1"/>
  <c r="CL35" i="21"/>
  <c r="CL43" i="21" s="1"/>
  <c r="CK35" i="21"/>
  <c r="CK43" i="21" s="1"/>
  <c r="CF35" i="21"/>
  <c r="CF43" i="21" s="1"/>
  <c r="CE35" i="21"/>
  <c r="CE43" i="21" s="1"/>
  <c r="CD35" i="21"/>
  <c r="CD43" i="21" s="1"/>
  <c r="CC35" i="21"/>
  <c r="CC43" i="21" s="1"/>
  <c r="CB35" i="21"/>
  <c r="CB43" i="21" s="1"/>
  <c r="CA35" i="21"/>
  <c r="CA43" i="21" s="1"/>
  <c r="BZ35" i="21"/>
  <c r="BZ43" i="21" s="1"/>
  <c r="BX35" i="21"/>
  <c r="BX43" i="21" s="1"/>
  <c r="BV35" i="21"/>
  <c r="BV43" i="21" s="1"/>
  <c r="BU35" i="21"/>
  <c r="BU43" i="21" s="1"/>
  <c r="BT35" i="21"/>
  <c r="BT43" i="21" s="1"/>
  <c r="BS35" i="21"/>
  <c r="BS43" i="21" s="1"/>
  <c r="BR35" i="21"/>
  <c r="BR43" i="21" s="1"/>
  <c r="BQ35" i="21"/>
  <c r="BQ43" i="21" s="1"/>
  <c r="BP35" i="21"/>
  <c r="BP43" i="21" s="1"/>
  <c r="BN35" i="21"/>
  <c r="BN43" i="21" s="1"/>
  <c r="BM35" i="21"/>
  <c r="BM43" i="21" s="1"/>
  <c r="BL35" i="21"/>
  <c r="BL43" i="21" s="1"/>
  <c r="BK35" i="21"/>
  <c r="BK43" i="21" s="1"/>
  <c r="BJ35" i="21"/>
  <c r="BJ43" i="21" s="1"/>
  <c r="BI35" i="21"/>
  <c r="BI43" i="21" s="1"/>
  <c r="BH35" i="21"/>
  <c r="BH43" i="21" s="1"/>
  <c r="BG35" i="21"/>
  <c r="BG43" i="21" s="1"/>
  <c r="BF35" i="21"/>
  <c r="BF43" i="21" s="1"/>
  <c r="BB35" i="21"/>
  <c r="BB43" i="21" s="1"/>
  <c r="BA35" i="21"/>
  <c r="BA43" i="21" s="1"/>
  <c r="AZ35" i="21"/>
  <c r="AZ43" i="21" s="1"/>
  <c r="AY35" i="21"/>
  <c r="AY43" i="21" s="1"/>
  <c r="AX35" i="21"/>
  <c r="AX43" i="21" s="1"/>
  <c r="AW35" i="21"/>
  <c r="AW43" i="21" s="1"/>
  <c r="AV35" i="21"/>
  <c r="AV43" i="21" s="1"/>
  <c r="AU35" i="21"/>
  <c r="AU43" i="21" s="1"/>
  <c r="AT35" i="21"/>
  <c r="AT43" i="21" s="1"/>
  <c r="AS35" i="21"/>
  <c r="AS43" i="21" s="1"/>
  <c r="AR35" i="21"/>
  <c r="AR43" i="21" s="1"/>
  <c r="AQ35" i="21"/>
  <c r="AQ43" i="21" s="1"/>
  <c r="AP35" i="21"/>
  <c r="AP43" i="21" s="1"/>
  <c r="AO35" i="21"/>
  <c r="AO43" i="21" s="1"/>
  <c r="AH35" i="21"/>
  <c r="AH43" i="21" s="1"/>
  <c r="AD35" i="21"/>
  <c r="AD43" i="21" s="1"/>
  <c r="AC35" i="21"/>
  <c r="AC43" i="21" s="1"/>
  <c r="Z35" i="21"/>
  <c r="Z43" i="21" s="1"/>
  <c r="Y35" i="21"/>
  <c r="Y43" i="21" s="1"/>
  <c r="X35" i="21"/>
  <c r="X43" i="21" s="1"/>
  <c r="U35" i="21"/>
  <c r="U43" i="21" s="1"/>
  <c r="Q35" i="21"/>
  <c r="Q43" i="21" s="1"/>
  <c r="O35" i="21"/>
  <c r="O43" i="21" s="1"/>
  <c r="M35" i="21"/>
  <c r="M43" i="21" s="1"/>
  <c r="I35" i="21"/>
  <c r="I43" i="21" s="1"/>
  <c r="G35" i="21"/>
  <c r="G43" i="21" s="1"/>
  <c r="ZZ34" i="21"/>
  <c r="ZY34" i="21"/>
  <c r="ZH34" i="21"/>
  <c r="ZG34" i="21"/>
  <c r="ZA34" i="21"/>
  <c r="YU34" i="21"/>
  <c r="YT34" i="21"/>
  <c r="YS34" i="21"/>
  <c r="YR34" i="21"/>
  <c r="YQ34" i="21"/>
  <c r="YP34" i="21"/>
  <c r="YN34" i="21"/>
  <c r="YM34" i="21"/>
  <c r="YL34" i="21"/>
  <c r="YK34" i="21"/>
  <c r="YJ34" i="21"/>
  <c r="YC34" i="21"/>
  <c r="XW34" i="21"/>
  <c r="XK34" i="21"/>
  <c r="XJ34" i="21"/>
  <c r="XI34" i="21"/>
  <c r="XH34" i="21"/>
  <c r="XG34" i="21"/>
  <c r="XF34" i="21"/>
  <c r="XE34" i="21"/>
  <c r="XD34" i="21"/>
  <c r="XC34" i="21"/>
  <c r="XB34" i="21"/>
  <c r="WU34" i="21"/>
  <c r="WS34" i="21"/>
  <c r="WQ34" i="21"/>
  <c r="WP34" i="21"/>
  <c r="WO34" i="21" s="1"/>
  <c r="WL34" i="21"/>
  <c r="WK34" i="21"/>
  <c r="WJ34" i="21"/>
  <c r="WF34" i="21"/>
  <c r="WE34" i="21"/>
  <c r="WD34" i="21"/>
  <c r="VZ34" i="21"/>
  <c r="VY34" i="21"/>
  <c r="VX34" i="21"/>
  <c r="VR34" i="21"/>
  <c r="VQ34" i="21"/>
  <c r="VP34" i="21"/>
  <c r="VL34" i="21"/>
  <c r="VK34" i="21"/>
  <c r="VJ34" i="21"/>
  <c r="VG34" i="21"/>
  <c r="VE34" i="21"/>
  <c r="VC34" i="21"/>
  <c r="VA34" i="21"/>
  <c r="UU34" i="21"/>
  <c r="UR34" i="21"/>
  <c r="SH34" i="21"/>
  <c r="SG34" i="21"/>
  <c r="SF34" i="21"/>
  <c r="SE34" i="21"/>
  <c r="SD34" i="21"/>
  <c r="RX34" i="21"/>
  <c r="RW34" i="21"/>
  <c r="RV34" i="21"/>
  <c r="RQ34" i="21"/>
  <c r="RP34" i="21"/>
  <c r="RO34" i="21"/>
  <c r="RN34" i="21"/>
  <c r="RJ34" i="21"/>
  <c r="RI34" i="21"/>
  <c r="RH34" i="21"/>
  <c r="RD34" i="21"/>
  <c r="RA34" i="21"/>
  <c r="QX34" i="21"/>
  <c r="QU34" i="21"/>
  <c r="QR34" i="21"/>
  <c r="QO34" i="21"/>
  <c r="QL34" i="21"/>
  <c r="QK34" i="21"/>
  <c r="QJ34" i="21"/>
  <c r="QF34" i="21"/>
  <c r="QE34" i="21"/>
  <c r="QD34" i="21"/>
  <c r="OC34" i="21"/>
  <c r="OB34" i="21"/>
  <c r="OA34" i="21"/>
  <c r="NZ34" i="21"/>
  <c r="NU34" i="21"/>
  <c r="NT34" i="21"/>
  <c r="NS34" i="21"/>
  <c r="NR34" i="21"/>
  <c r="NN34" i="21"/>
  <c r="NK34" i="21"/>
  <c r="NH34" i="21"/>
  <c r="NE34" i="21"/>
  <c r="NB34" i="21"/>
  <c r="MY34" i="21"/>
  <c r="MQ34" i="21"/>
  <c r="MP34" i="21"/>
  <c r="MO34" i="21"/>
  <c r="MN34" i="21"/>
  <c r="MM34" i="21"/>
  <c r="ML34" i="21"/>
  <c r="MK34" i="21"/>
  <c r="MJ34" i="21"/>
  <c r="ME34" i="21"/>
  <c r="MA34" i="21"/>
  <c r="LW34" i="21"/>
  <c r="LS34" i="21"/>
  <c r="LG34" i="21"/>
  <c r="LF34" i="21"/>
  <c r="LE34" i="21"/>
  <c r="LD34" i="21"/>
  <c r="KB34" i="21"/>
  <c r="KA34" i="21"/>
  <c r="JZ34" i="21"/>
  <c r="JY34" i="21"/>
  <c r="JX34" i="21"/>
  <c r="JB34" i="21"/>
  <c r="JA34" i="21"/>
  <c r="IZ34" i="21"/>
  <c r="IV34" i="21"/>
  <c r="IU34" i="21"/>
  <c r="IT34" i="21"/>
  <c r="IP34" i="21"/>
  <c r="IO34" i="21"/>
  <c r="IN34" i="21"/>
  <c r="IJ34" i="21"/>
  <c r="II34" i="21"/>
  <c r="IH34" i="21"/>
  <c r="ID34" i="21"/>
  <c r="IA34" i="21"/>
  <c r="HZ34" i="21"/>
  <c r="HY34" i="21"/>
  <c r="HW34" i="21"/>
  <c r="HV34" i="21"/>
  <c r="HR34" i="21"/>
  <c r="HO34" i="21"/>
  <c r="HL34" i="21"/>
  <c r="HK34" i="21"/>
  <c r="HJ34" i="21"/>
  <c r="HF34" i="21"/>
  <c r="HE34" i="21"/>
  <c r="HD34" i="21"/>
  <c r="HB34" i="21"/>
  <c r="GZ34" i="21" s="1"/>
  <c r="HA34" i="21"/>
  <c r="GY34" i="21" s="1"/>
  <c r="GQ34" i="21"/>
  <c r="GP34" i="21"/>
  <c r="GO34" i="21"/>
  <c r="GN34" i="21"/>
  <c r="FZ34" i="21"/>
  <c r="FY34" i="21"/>
  <c r="AF32" i="16" s="1"/>
  <c r="FX34" i="21"/>
  <c r="FT34" i="21"/>
  <c r="FS34" i="21"/>
  <c r="FR34" i="21"/>
  <c r="FN34" i="21"/>
  <c r="FM34" i="21"/>
  <c r="FG34" i="21" s="1"/>
  <c r="FL34" i="21"/>
  <c r="FF34" i="21" s="1"/>
  <c r="FJ34" i="21"/>
  <c r="FI34" i="21"/>
  <c r="FH34" i="21" s="1"/>
  <c r="EV34" i="21"/>
  <c r="EU34" i="21"/>
  <c r="ET34" i="21"/>
  <c r="EP34" i="21"/>
  <c r="EO34" i="21"/>
  <c r="EN34" i="21"/>
  <c r="EI34" i="21"/>
  <c r="EH34" i="21"/>
  <c r="EG34" i="21"/>
  <c r="EF34" i="21"/>
  <c r="EB34" i="21"/>
  <c r="EA34" i="21"/>
  <c r="DZ34" i="21"/>
  <c r="DV34" i="21"/>
  <c r="DU34" i="21"/>
  <c r="DT34" i="21"/>
  <c r="DO34" i="21"/>
  <c r="DN34" i="21"/>
  <c r="DM34" i="21"/>
  <c r="DL34" i="21"/>
  <c r="CT34" i="21"/>
  <c r="CS34" i="21"/>
  <c r="CR34" i="21"/>
  <c r="CQ34" i="21"/>
  <c r="CP34" i="21"/>
  <c r="CO34" i="21"/>
  <c r="CN34" i="21"/>
  <c r="CJ34" i="21"/>
  <c r="CI34" i="21"/>
  <c r="CH34" i="21"/>
  <c r="BY34" i="21"/>
  <c r="BW34" i="21"/>
  <c r="BO34" i="21"/>
  <c r="BE34" i="21"/>
  <c r="BD34" i="21"/>
  <c r="AN34" i="21"/>
  <c r="AM34" i="21"/>
  <c r="AL34" i="21"/>
  <c r="AG34" i="21"/>
  <c r="AB34" i="21"/>
  <c r="AF34" i="21" s="1"/>
  <c r="AA34" i="21"/>
  <c r="W34" i="21"/>
  <c r="E34" i="21" s="1"/>
  <c r="V34" i="21"/>
  <c r="T34" i="21"/>
  <c r="S34" i="21"/>
  <c r="P34" i="21"/>
  <c r="L34" i="21"/>
  <c r="K34" i="21"/>
  <c r="H34" i="21"/>
  <c r="F34" i="21"/>
  <c r="ZZ33" i="21"/>
  <c r="ZY33" i="21"/>
  <c r="ZH33" i="21"/>
  <c r="ZH35" i="21" s="1"/>
  <c r="ZH43" i="21" s="1"/>
  <c r="ZG33" i="21"/>
  <c r="ZA33" i="21"/>
  <c r="ZA35" i="21" s="1"/>
  <c r="ZA43" i="21" s="1"/>
  <c r="YU33" i="21"/>
  <c r="YU35" i="21" s="1"/>
  <c r="YU43" i="21" s="1"/>
  <c r="YT33" i="21"/>
  <c r="YS33" i="21"/>
  <c r="YR33" i="21"/>
  <c r="YR35" i="21" s="1"/>
  <c r="YR43" i="21" s="1"/>
  <c r="YQ33" i="21"/>
  <c r="YP33" i="21"/>
  <c r="YP35" i="21" s="1"/>
  <c r="YP43" i="21" s="1"/>
  <c r="YN33" i="21"/>
  <c r="YM33" i="21"/>
  <c r="YL33" i="21"/>
  <c r="YK33" i="21"/>
  <c r="YK35" i="21" s="1"/>
  <c r="YK43" i="21" s="1"/>
  <c r="YJ33" i="21"/>
  <c r="YC33" i="21"/>
  <c r="YC35" i="21" s="1"/>
  <c r="YC43" i="21" s="1"/>
  <c r="XW33" i="21"/>
  <c r="XW35" i="21" s="1"/>
  <c r="XW43" i="21" s="1"/>
  <c r="XK33" i="21"/>
  <c r="XJ33" i="21"/>
  <c r="XI33" i="21"/>
  <c r="XH33" i="21"/>
  <c r="XG33" i="21"/>
  <c r="XF33" i="21"/>
  <c r="XE33" i="21"/>
  <c r="XD33" i="21"/>
  <c r="XC33" i="21"/>
  <c r="XB33" i="21"/>
  <c r="WU33" i="21"/>
  <c r="WU35" i="21" s="1"/>
  <c r="WU43" i="21" s="1"/>
  <c r="WS33" i="21"/>
  <c r="WS35" i="21" s="1"/>
  <c r="WS43" i="21" s="1"/>
  <c r="WQ33" i="21"/>
  <c r="WP33" i="21"/>
  <c r="WL33" i="21"/>
  <c r="WK33" i="21"/>
  <c r="WJ33" i="21"/>
  <c r="WF33" i="21"/>
  <c r="WE33" i="21"/>
  <c r="WD33" i="21"/>
  <c r="VZ33" i="21"/>
  <c r="VY33" i="21"/>
  <c r="VX33" i="21"/>
  <c r="VR33" i="21"/>
  <c r="VR35" i="21" s="1"/>
  <c r="VR43" i="21" s="1"/>
  <c r="VQ33" i="21"/>
  <c r="VP33" i="21"/>
  <c r="VL33" i="21"/>
  <c r="VK33" i="21"/>
  <c r="VJ33" i="21"/>
  <c r="VG33" i="21"/>
  <c r="VE33" i="21"/>
  <c r="VC33" i="21"/>
  <c r="VA33" i="21"/>
  <c r="UU33" i="21"/>
  <c r="UR33" i="21"/>
  <c r="SH33" i="21"/>
  <c r="SH35" i="21" s="1"/>
  <c r="SH43" i="21" s="1"/>
  <c r="SG33" i="21"/>
  <c r="SF33" i="21"/>
  <c r="SE33" i="21"/>
  <c r="SD33" i="21"/>
  <c r="RX33" i="21"/>
  <c r="RX35" i="21" s="1"/>
  <c r="RX43" i="21" s="1"/>
  <c r="RW33" i="21"/>
  <c r="RV33" i="21"/>
  <c r="RQ33" i="21"/>
  <c r="RQ35" i="21" s="1"/>
  <c r="RQ43" i="21" s="1"/>
  <c r="RP33" i="21"/>
  <c r="RO33" i="21"/>
  <c r="RN33" i="21"/>
  <c r="RJ33" i="21"/>
  <c r="RJ35" i="21" s="1"/>
  <c r="RJ43" i="21" s="1"/>
  <c r="RI33" i="21"/>
  <c r="RH33" i="21"/>
  <c r="RD33" i="21"/>
  <c r="RD35" i="21" s="1"/>
  <c r="RD43" i="21" s="1"/>
  <c r="RA33" i="21"/>
  <c r="RA35" i="21" s="1"/>
  <c r="RA43" i="21" s="1"/>
  <c r="QX33" i="21"/>
  <c r="QX35" i="21" s="1"/>
  <c r="QX43" i="21" s="1"/>
  <c r="QU33" i="21"/>
  <c r="QU35" i="21" s="1"/>
  <c r="QU43" i="21" s="1"/>
  <c r="QR33" i="21"/>
  <c r="QR35" i="21" s="1"/>
  <c r="QR43" i="21" s="1"/>
  <c r="QO33" i="21"/>
  <c r="QO35" i="21" s="1"/>
  <c r="QO43" i="21" s="1"/>
  <c r="QL33" i="21"/>
  <c r="QL35" i="21" s="1"/>
  <c r="QL43" i="21" s="1"/>
  <c r="QK33" i="21"/>
  <c r="QJ33" i="21"/>
  <c r="QF33" i="21"/>
  <c r="QF35" i="21" s="1"/>
  <c r="QF43" i="21" s="1"/>
  <c r="QE33" i="21"/>
  <c r="QD33" i="21"/>
  <c r="OC33" i="21"/>
  <c r="OC35" i="21" s="1"/>
  <c r="OC43" i="21" s="1"/>
  <c r="OB33" i="21"/>
  <c r="OA33" i="21"/>
  <c r="NZ33" i="21"/>
  <c r="NU33" i="21"/>
  <c r="NU35" i="21" s="1"/>
  <c r="NU43" i="21" s="1"/>
  <c r="NT33" i="21"/>
  <c r="NS33" i="21"/>
  <c r="NR33" i="21"/>
  <c r="NN33" i="21"/>
  <c r="NK33" i="21"/>
  <c r="NK35" i="21" s="1"/>
  <c r="NK43" i="21" s="1"/>
  <c r="NH33" i="21"/>
  <c r="NE33" i="21"/>
  <c r="NE35" i="21" s="1"/>
  <c r="NE43" i="21" s="1"/>
  <c r="NB33" i="21"/>
  <c r="NB35" i="21" s="1"/>
  <c r="NB43" i="21" s="1"/>
  <c r="MY33" i="21"/>
  <c r="MY35" i="21" s="1"/>
  <c r="MY43" i="21" s="1"/>
  <c r="MQ33" i="21"/>
  <c r="MP33" i="21"/>
  <c r="MO33" i="21"/>
  <c r="MN33" i="21"/>
  <c r="MM33" i="21"/>
  <c r="ML33" i="21"/>
  <c r="MK33" i="21"/>
  <c r="MK35" i="21" s="1"/>
  <c r="MK43" i="21" s="1"/>
  <c r="MJ33" i="21"/>
  <c r="ME33" i="21"/>
  <c r="ME35" i="21" s="1"/>
  <c r="ME43" i="21" s="1"/>
  <c r="MA33" i="21"/>
  <c r="LW33" i="21"/>
  <c r="LW35" i="21" s="1"/>
  <c r="LW43" i="21" s="1"/>
  <c r="LS33" i="21"/>
  <c r="LS35" i="21" s="1"/>
  <c r="LS43" i="21" s="1"/>
  <c r="LG33" i="21"/>
  <c r="LG35" i="21" s="1"/>
  <c r="LG43" i="21" s="1"/>
  <c r="LF33" i="21"/>
  <c r="LE33" i="21"/>
  <c r="LD33" i="21"/>
  <c r="KB33" i="21"/>
  <c r="KA33" i="21"/>
  <c r="JZ33" i="21"/>
  <c r="JY33" i="21"/>
  <c r="JX33" i="21"/>
  <c r="JB33" i="21"/>
  <c r="JB35" i="21" s="1"/>
  <c r="JB43" i="21" s="1"/>
  <c r="JA33" i="21"/>
  <c r="JA35" i="21" s="1"/>
  <c r="JA43" i="21" s="1"/>
  <c r="IZ33" i="21"/>
  <c r="IV33" i="21"/>
  <c r="IV35" i="21" s="1"/>
  <c r="IV43" i="21" s="1"/>
  <c r="IU33" i="21"/>
  <c r="IT33" i="21"/>
  <c r="IP33" i="21"/>
  <c r="IP35" i="21" s="1"/>
  <c r="IP43" i="21" s="1"/>
  <c r="IO33" i="21"/>
  <c r="IN33" i="21"/>
  <c r="IJ33" i="21"/>
  <c r="IJ35" i="21" s="1"/>
  <c r="IJ43" i="21" s="1"/>
  <c r="II33" i="21"/>
  <c r="IH33" i="21"/>
  <c r="ID33" i="21"/>
  <c r="IA33" i="21"/>
  <c r="IA35" i="21" s="1"/>
  <c r="IA43" i="21" s="1"/>
  <c r="HZ33" i="21"/>
  <c r="HZ35" i="21" s="1"/>
  <c r="HZ43" i="21" s="1"/>
  <c r="HY33" i="21"/>
  <c r="HY35" i="21" s="1"/>
  <c r="HY43" i="21" s="1"/>
  <c r="HW33" i="21"/>
  <c r="HW35" i="21" s="1"/>
  <c r="HW43" i="21" s="1"/>
  <c r="HV33" i="21"/>
  <c r="HR33" i="21"/>
  <c r="HR35" i="21" s="1"/>
  <c r="HR43" i="21" s="1"/>
  <c r="HO33" i="21"/>
  <c r="HO35" i="21" s="1"/>
  <c r="HO43" i="21" s="1"/>
  <c r="HL33" i="21"/>
  <c r="HK33" i="21"/>
  <c r="HK35" i="21" s="1"/>
  <c r="HK43" i="21" s="1"/>
  <c r="HJ33" i="21"/>
  <c r="HF33" i="21"/>
  <c r="HE33" i="21"/>
  <c r="HD33" i="21"/>
  <c r="HB33" i="21"/>
  <c r="HA33" i="21"/>
  <c r="HA35" i="21" s="1"/>
  <c r="HA43" i="21" s="1"/>
  <c r="GQ33" i="21"/>
  <c r="GP33" i="21"/>
  <c r="GO33" i="21"/>
  <c r="GN33" i="21"/>
  <c r="FZ33" i="21"/>
  <c r="FZ35" i="21" s="1"/>
  <c r="FZ43" i="21" s="1"/>
  <c r="FY33" i="21"/>
  <c r="AF31" i="16" s="1"/>
  <c r="FX33" i="21"/>
  <c r="FT33" i="21"/>
  <c r="FT35" i="21" s="1"/>
  <c r="FT43" i="21" s="1"/>
  <c r="FS33" i="21"/>
  <c r="FR33" i="21"/>
  <c r="FN33" i="21"/>
  <c r="FN35" i="21" s="1"/>
  <c r="FN43" i="21" s="1"/>
  <c r="FM33" i="21"/>
  <c r="FL33" i="21"/>
  <c r="FJ33" i="21"/>
  <c r="FJ35" i="21" s="1"/>
  <c r="FJ43" i="21" s="1"/>
  <c r="FI33" i="21"/>
  <c r="FH33" i="21" s="1"/>
  <c r="FH35" i="21" s="1"/>
  <c r="FH43" i="21" s="1"/>
  <c r="EV33" i="21"/>
  <c r="EU33" i="21"/>
  <c r="EU35" i="21" s="1"/>
  <c r="EU43" i="21" s="1"/>
  <c r="ET33" i="21"/>
  <c r="EP33" i="21"/>
  <c r="EO33" i="21"/>
  <c r="EN33" i="21"/>
  <c r="EI33" i="21"/>
  <c r="EI35" i="21" s="1"/>
  <c r="EI43" i="21" s="1"/>
  <c r="EH33" i="21"/>
  <c r="EG33" i="21"/>
  <c r="EF33" i="21"/>
  <c r="EB33" i="21"/>
  <c r="EA33" i="21"/>
  <c r="DZ33" i="21"/>
  <c r="DV33" i="21"/>
  <c r="DV35" i="21" s="1"/>
  <c r="DV43" i="21" s="1"/>
  <c r="DU33" i="21"/>
  <c r="DT33" i="21"/>
  <c r="DO33" i="21"/>
  <c r="DO35" i="21" s="1"/>
  <c r="DO43" i="21" s="1"/>
  <c r="DN33" i="21"/>
  <c r="DM33" i="21"/>
  <c r="DL33" i="21"/>
  <c r="CT33" i="21"/>
  <c r="CT35" i="21" s="1"/>
  <c r="CT43" i="21" s="1"/>
  <c r="CS33" i="21"/>
  <c r="CR33" i="21"/>
  <c r="CQ33" i="21"/>
  <c r="CP33" i="21"/>
  <c r="CO33" i="21"/>
  <c r="CO35" i="21" s="1"/>
  <c r="CO43" i="21" s="1"/>
  <c r="CN33" i="21"/>
  <c r="CJ33" i="21"/>
  <c r="CI33" i="21"/>
  <c r="CH33" i="21"/>
  <c r="BY33" i="21"/>
  <c r="BW33" i="21"/>
  <c r="BO33" i="21"/>
  <c r="BE33" i="21"/>
  <c r="BD33" i="21"/>
  <c r="AN33" i="21"/>
  <c r="AN35" i="21" s="1"/>
  <c r="AN43" i="21" s="1"/>
  <c r="AM33" i="21"/>
  <c r="AL33" i="21"/>
  <c r="AG33" i="21"/>
  <c r="AB33" i="21"/>
  <c r="AB35" i="21" s="1"/>
  <c r="AB43" i="21" s="1"/>
  <c r="AA33" i="21"/>
  <c r="AA35" i="21" s="1"/>
  <c r="AA43" i="21" s="1"/>
  <c r="W33" i="21"/>
  <c r="W35" i="21" s="1"/>
  <c r="W43" i="21" s="1"/>
  <c r="V33" i="21"/>
  <c r="T33" i="21"/>
  <c r="S33" i="21"/>
  <c r="S35" i="21" s="1"/>
  <c r="S43" i="21" s="1"/>
  <c r="P33" i="21"/>
  <c r="L33" i="21"/>
  <c r="K33" i="21"/>
  <c r="K35" i="21" s="1"/>
  <c r="K43" i="21" s="1"/>
  <c r="H33" i="21"/>
  <c r="F33" i="21"/>
  <c r="ZZ32" i="21"/>
  <c r="ZY32" i="21"/>
  <c r="ZX31" i="21"/>
  <c r="ZW31" i="21"/>
  <c r="ZW41" i="21" s="1"/>
  <c r="ZT31" i="21"/>
  <c r="ZS31" i="21"/>
  <c r="ZR31" i="21"/>
  <c r="ZQ31" i="21"/>
  <c r="ZP31" i="21"/>
  <c r="ZO31" i="21"/>
  <c r="ZL31" i="21"/>
  <c r="ZK31" i="21"/>
  <c r="ZK41" i="21" s="1"/>
  <c r="ZJ31" i="21"/>
  <c r="ZI31" i="21"/>
  <c r="ZF31" i="21"/>
  <c r="ZE31" i="21"/>
  <c r="ZE41" i="21" s="1"/>
  <c r="ZD31" i="21"/>
  <c r="ZD41" i="21" s="1"/>
  <c r="ZB31" i="21"/>
  <c r="ZB38" i="21" s="1"/>
  <c r="YX31" i="21"/>
  <c r="YX41" i="21" s="1"/>
  <c r="YH31" i="21"/>
  <c r="YG31" i="21"/>
  <c r="YF31" i="21"/>
  <c r="YD31" i="21"/>
  <c r="XU31" i="21"/>
  <c r="XT31" i="21"/>
  <c r="XS31" i="21"/>
  <c r="XR31" i="21"/>
  <c r="XP31" i="21"/>
  <c r="XO31" i="21"/>
  <c r="XN31" i="21"/>
  <c r="XM31" i="21"/>
  <c r="XM41" i="21" s="1"/>
  <c r="WV31" i="21"/>
  <c r="WR31" i="21"/>
  <c r="WP31" i="21"/>
  <c r="WN31" i="21"/>
  <c r="WM31" i="21"/>
  <c r="WH31" i="21"/>
  <c r="WG31" i="21"/>
  <c r="WG41" i="21" s="1"/>
  <c r="WB31" i="21"/>
  <c r="WA31" i="21"/>
  <c r="VT31" i="21"/>
  <c r="VS31" i="21"/>
  <c r="VN31" i="21"/>
  <c r="VM31" i="21"/>
  <c r="VM41" i="21" s="1"/>
  <c r="VH31" i="21"/>
  <c r="VF31" i="21"/>
  <c r="VD31" i="21"/>
  <c r="VB31" i="21"/>
  <c r="UV31" i="21"/>
  <c r="UD31" i="21"/>
  <c r="UC31" i="21"/>
  <c r="UB31" i="21"/>
  <c r="UA31" i="21"/>
  <c r="TZ31" i="21"/>
  <c r="TY31" i="21"/>
  <c r="TB31" i="21"/>
  <c r="TA31" i="21"/>
  <c r="TA41" i="21" s="1"/>
  <c r="SZ31" i="21"/>
  <c r="SY31" i="21"/>
  <c r="SY41" i="21" s="1"/>
  <c r="SX31" i="21"/>
  <c r="SX38" i="21" s="1"/>
  <c r="SW31" i="21"/>
  <c r="SN31" i="21"/>
  <c r="SM31" i="21"/>
  <c r="SL31" i="21"/>
  <c r="SK31" i="21"/>
  <c r="SK41" i="21" s="1"/>
  <c r="SJ31" i="21"/>
  <c r="SI31" i="21"/>
  <c r="RZ31" i="21"/>
  <c r="RY31" i="21"/>
  <c r="RY41" i="21" s="1"/>
  <c r="RT31" i="21"/>
  <c r="RS31" i="21"/>
  <c r="RS41" i="21" s="1"/>
  <c r="RR31" i="21"/>
  <c r="RL31" i="21"/>
  <c r="RK31" i="21"/>
  <c r="RF31" i="21"/>
  <c r="RE31" i="21"/>
  <c r="RE41" i="21" s="1"/>
  <c r="QT31" i="21"/>
  <c r="QT38" i="21" s="1"/>
  <c r="QS31" i="21"/>
  <c r="QS41" i="21" s="1"/>
  <c r="QN31" i="21"/>
  <c r="QM31" i="21"/>
  <c r="QH31" i="21"/>
  <c r="QG31" i="21"/>
  <c r="QB31" i="21"/>
  <c r="QA31" i="21"/>
  <c r="PP31" i="21"/>
  <c r="PO31" i="21"/>
  <c r="PJ31" i="21"/>
  <c r="PI31" i="21"/>
  <c r="PI41" i="21" s="1"/>
  <c r="PD31" i="21"/>
  <c r="PC31" i="21"/>
  <c r="PB31" i="21"/>
  <c r="ON31" i="21"/>
  <c r="OM31" i="21"/>
  <c r="OL31" i="21"/>
  <c r="OF31" i="21"/>
  <c r="OE31" i="21"/>
  <c r="OD31" i="21"/>
  <c r="NX31" i="21"/>
  <c r="NW31" i="21"/>
  <c r="NV31" i="21"/>
  <c r="NP31" i="21"/>
  <c r="NO31" i="21"/>
  <c r="ND31" i="21"/>
  <c r="NC31" i="21"/>
  <c r="MV31" i="21"/>
  <c r="MU31" i="21"/>
  <c r="MT31" i="21"/>
  <c r="MS31" i="21"/>
  <c r="MR31" i="21"/>
  <c r="MH31" i="21"/>
  <c r="MG31" i="21"/>
  <c r="MG41" i="21" s="1"/>
  <c r="MF31" i="21"/>
  <c r="LR31" i="21"/>
  <c r="LQ31" i="21"/>
  <c r="LQ41" i="21" s="1"/>
  <c r="LP31" i="21"/>
  <c r="LJ31" i="21"/>
  <c r="LI31" i="21"/>
  <c r="LH31" i="21"/>
  <c r="LH38" i="21" s="1"/>
  <c r="LH48" i="21" s="1"/>
  <c r="LB31" i="21"/>
  <c r="LA31" i="21"/>
  <c r="LA41" i="21" s="1"/>
  <c r="KP31" i="21"/>
  <c r="KO31" i="21"/>
  <c r="KO41" i="21" s="1"/>
  <c r="KN31" i="21"/>
  <c r="KM31" i="21"/>
  <c r="KK31" i="21"/>
  <c r="KK41" i="21" s="1"/>
  <c r="KJ31" i="21"/>
  <c r="KF31" i="21"/>
  <c r="KE31" i="21"/>
  <c r="KD31" i="21"/>
  <c r="KC31" i="21"/>
  <c r="JV31" i="21"/>
  <c r="JU31" i="21"/>
  <c r="JU38" i="21" s="1"/>
  <c r="JJ31" i="21"/>
  <c r="JI31" i="21"/>
  <c r="JI41" i="21" s="1"/>
  <c r="JD31" i="21"/>
  <c r="JC31" i="21"/>
  <c r="IX31" i="21"/>
  <c r="IW31" i="21"/>
  <c r="IR31" i="21"/>
  <c r="IQ31" i="21"/>
  <c r="IL31" i="21"/>
  <c r="IL38" i="21" s="1"/>
  <c r="IL48" i="21" s="1"/>
  <c r="IK31" i="21"/>
  <c r="IF31" i="21"/>
  <c r="IE31" i="21"/>
  <c r="HT31" i="21"/>
  <c r="HS31" i="21"/>
  <c r="HN31" i="21"/>
  <c r="HN38" i="21" s="1"/>
  <c r="HN48" i="21" s="1"/>
  <c r="HM31" i="21"/>
  <c r="HM41" i="21" s="1"/>
  <c r="HK31" i="21"/>
  <c r="HJ31" i="21"/>
  <c r="HH31" i="21"/>
  <c r="HH38" i="21" s="1"/>
  <c r="HH48" i="21" s="1"/>
  <c r="HG31" i="21"/>
  <c r="GX31" i="21"/>
  <c r="GT31" i="21"/>
  <c r="GS31" i="21"/>
  <c r="GS41" i="21" s="1"/>
  <c r="GR31" i="21"/>
  <c r="GB31" i="21"/>
  <c r="GA31" i="21"/>
  <c r="FV31" i="21"/>
  <c r="FU31" i="21"/>
  <c r="FP31" i="21"/>
  <c r="FO31" i="21"/>
  <c r="FD31" i="21"/>
  <c r="FD41" i="21" s="1"/>
  <c r="FC31" i="21"/>
  <c r="FC41" i="21" s="1"/>
  <c r="EX31" i="21"/>
  <c r="EW31" i="21"/>
  <c r="EL31" i="21"/>
  <c r="EK31" i="21"/>
  <c r="EK41" i="21" s="1"/>
  <c r="EJ31" i="21"/>
  <c r="ED31" i="21"/>
  <c r="EC31" i="21"/>
  <c r="DX31" i="21"/>
  <c r="DW31" i="21"/>
  <c r="DR31" i="21"/>
  <c r="DQ31" i="21"/>
  <c r="DP31" i="21"/>
  <c r="DF31" i="21"/>
  <c r="DE31" i="21"/>
  <c r="DE41" i="21" s="1"/>
  <c r="CZ31" i="21"/>
  <c r="CY31" i="21"/>
  <c r="CY38" i="21" s="1"/>
  <c r="CX31" i="21"/>
  <c r="CW31" i="21"/>
  <c r="CV31" i="21"/>
  <c r="CU31" i="21"/>
  <c r="CL31" i="21"/>
  <c r="CK31" i="21"/>
  <c r="CF31" i="21"/>
  <c r="CF38" i="21" s="1"/>
  <c r="CB31" i="21"/>
  <c r="BZ31" i="21"/>
  <c r="BX31" i="21"/>
  <c r="BV31" i="21"/>
  <c r="BR31" i="21"/>
  <c r="BP31" i="21"/>
  <c r="BJ31" i="21"/>
  <c r="BF31" i="21"/>
  <c r="BB31" i="21"/>
  <c r="AT31" i="21"/>
  <c r="AP31" i="21"/>
  <c r="AO31" i="21"/>
  <c r="AH31" i="21"/>
  <c r="AD31" i="21"/>
  <c r="AC31" i="21"/>
  <c r="AC41" i="21" s="1"/>
  <c r="Z31" i="21"/>
  <c r="Y31" i="21"/>
  <c r="X31" i="21"/>
  <c r="U31" i="21"/>
  <c r="Q31" i="21"/>
  <c r="O31" i="21"/>
  <c r="O41" i="21" s="1"/>
  <c r="M31" i="21"/>
  <c r="M41" i="21" s="1"/>
  <c r="I31" i="21"/>
  <c r="I38" i="21" s="1"/>
  <c r="G31" i="21"/>
  <c r="ZZ30" i="21"/>
  <c r="ZY30" i="21"/>
  <c r="ZV30" i="21"/>
  <c r="ZU30" i="21"/>
  <c r="ZN30" i="21"/>
  <c r="ZH30" i="21" s="1"/>
  <c r="ZM30" i="21"/>
  <c r="YZ30" i="21"/>
  <c r="YY30" i="21"/>
  <c r="YW30" i="21"/>
  <c r="YV30" i="21"/>
  <c r="YT30" i="21"/>
  <c r="YS30" i="21"/>
  <c r="YR30" i="21"/>
  <c r="YP30" i="21"/>
  <c r="YB30" i="21"/>
  <c r="YA30" i="21"/>
  <c r="XZ30" i="21"/>
  <c r="YL30" i="21" s="1"/>
  <c r="XY30" i="21"/>
  <c r="YE30" i="21" s="1"/>
  <c r="XX30" i="21"/>
  <c r="XK30" i="21"/>
  <c r="XJ30" i="21"/>
  <c r="XI30" i="21"/>
  <c r="XH30" i="21"/>
  <c r="XG30" i="21"/>
  <c r="XF30" i="21"/>
  <c r="XE30" i="21"/>
  <c r="XD30" i="21"/>
  <c r="XC30" i="21"/>
  <c r="XB30" i="21"/>
  <c r="WU30" i="21"/>
  <c r="WT30" i="21"/>
  <c r="WS30" i="21" s="1"/>
  <c r="WQ30" i="21"/>
  <c r="WO30" i="21"/>
  <c r="WL30" i="21"/>
  <c r="WK30" i="21"/>
  <c r="WJ30" i="21"/>
  <c r="WF30" i="21"/>
  <c r="WE30" i="21"/>
  <c r="WD30" i="21"/>
  <c r="VZ30" i="21"/>
  <c r="VY30" i="21"/>
  <c r="VX30" i="21"/>
  <c r="VR30" i="21"/>
  <c r="VQ30" i="21"/>
  <c r="VP30" i="21"/>
  <c r="VL30" i="21"/>
  <c r="VK30" i="21"/>
  <c r="VJ30" i="21"/>
  <c r="VG30" i="21"/>
  <c r="VE30" i="21"/>
  <c r="VC30" i="21"/>
  <c r="VA30" i="21"/>
  <c r="UY30" i="21"/>
  <c r="UW30" i="21"/>
  <c r="UU30" i="21"/>
  <c r="TX30" i="21"/>
  <c r="TW30" i="21"/>
  <c r="TV30" i="21"/>
  <c r="TU30" i="21"/>
  <c r="TT30" i="21"/>
  <c r="TS30" i="21"/>
  <c r="TR30" i="21"/>
  <c r="TP30" i="21"/>
  <c r="TO30" i="21"/>
  <c r="TN30" i="21"/>
  <c r="TM30" i="21"/>
  <c r="TL30" i="21"/>
  <c r="TK30" i="21"/>
  <c r="SV30" i="21"/>
  <c r="SU30" i="21"/>
  <c r="ST30" i="21"/>
  <c r="SS30" i="21"/>
  <c r="SR30" i="21"/>
  <c r="SQ30" i="21"/>
  <c r="SP30" i="21"/>
  <c r="SH30" i="21"/>
  <c r="SG30" i="21"/>
  <c r="SF30" i="21"/>
  <c r="SE30" i="21"/>
  <c r="SD30" i="21"/>
  <c r="SC30" i="21"/>
  <c r="SB30" i="21"/>
  <c r="RX30" i="21"/>
  <c r="RW30" i="21"/>
  <c r="RV30" i="21"/>
  <c r="RQ30" i="21"/>
  <c r="RP30" i="21"/>
  <c r="RO30" i="21"/>
  <c r="RN30" i="21"/>
  <c r="RJ30" i="21"/>
  <c r="RI30" i="21"/>
  <c r="RH30" i="21"/>
  <c r="RD30" i="21"/>
  <c r="RC30" i="21"/>
  <c r="RB30" i="21"/>
  <c r="QZ30" i="21"/>
  <c r="QY30" i="21"/>
  <c r="QX30" i="21" s="1"/>
  <c r="QR30" i="21"/>
  <c r="QQ30" i="21"/>
  <c r="QP30" i="21"/>
  <c r="QL30" i="21"/>
  <c r="QK30" i="21"/>
  <c r="QJ30" i="21"/>
  <c r="QF30" i="21"/>
  <c r="QE30" i="21"/>
  <c r="QD30" i="21"/>
  <c r="PZ30" i="21"/>
  <c r="PY30" i="21"/>
  <c r="PX30" i="21"/>
  <c r="PV30" i="21"/>
  <c r="PU30" i="21"/>
  <c r="PT30" i="21" s="1"/>
  <c r="PN30" i="21"/>
  <c r="PM30" i="21"/>
  <c r="PL30" i="21"/>
  <c r="PH30" i="21"/>
  <c r="PG30" i="21"/>
  <c r="PF30" i="21"/>
  <c r="PA30" i="21"/>
  <c r="OZ30" i="21"/>
  <c r="OY30" i="21"/>
  <c r="OX30" i="21"/>
  <c r="OV30" i="21"/>
  <c r="OU30" i="21"/>
  <c r="OT30" i="21"/>
  <c r="OK30" i="21"/>
  <c r="OJ30" i="21"/>
  <c r="OI30" i="21"/>
  <c r="OH30" i="21"/>
  <c r="OC30" i="21"/>
  <c r="OB30" i="21"/>
  <c r="OA30" i="21"/>
  <c r="NZ30" i="21"/>
  <c r="NU30" i="21"/>
  <c r="NT30" i="21"/>
  <c r="NS30" i="21"/>
  <c r="NR30" i="21"/>
  <c r="NN30" i="21"/>
  <c r="NM30" i="21"/>
  <c r="NL30" i="21"/>
  <c r="NJ30" i="21"/>
  <c r="NI30" i="21"/>
  <c r="NB30" i="21"/>
  <c r="NA30" i="21"/>
  <c r="MZ30" i="21"/>
  <c r="MQ30" i="21"/>
  <c r="MP30" i="21"/>
  <c r="MO30" i="21"/>
  <c r="MN30" i="21"/>
  <c r="MM30" i="21"/>
  <c r="ML30" i="21"/>
  <c r="MK30" i="21"/>
  <c r="MJ30" i="21"/>
  <c r="ME30" i="21"/>
  <c r="MD30" i="21"/>
  <c r="MC30" i="21"/>
  <c r="MB30" i="21"/>
  <c r="LZ30" i="21"/>
  <c r="LY30" i="21"/>
  <c r="LX30" i="21"/>
  <c r="LO30" i="21"/>
  <c r="LN30" i="21"/>
  <c r="LM30" i="21"/>
  <c r="LL30" i="21"/>
  <c r="LG30" i="21"/>
  <c r="LF30" i="21"/>
  <c r="LE30" i="21"/>
  <c r="LD30" i="21"/>
  <c r="KZ30" i="21"/>
  <c r="KY30" i="21"/>
  <c r="KX30" i="21"/>
  <c r="KV30" i="21"/>
  <c r="KU30" i="21"/>
  <c r="KL30" i="21"/>
  <c r="KI30" i="21"/>
  <c r="KH30" i="21"/>
  <c r="KB30" i="21"/>
  <c r="KA30" i="21"/>
  <c r="JZ30" i="21"/>
  <c r="JY30" i="21"/>
  <c r="JX30" i="21"/>
  <c r="JT30" i="21"/>
  <c r="JS30" i="21"/>
  <c r="JR30" i="21"/>
  <c r="JP30" i="21"/>
  <c r="JO30" i="21"/>
  <c r="JN30" i="21" s="1"/>
  <c r="JH30" i="21"/>
  <c r="JG30" i="21"/>
  <c r="JF30" i="21"/>
  <c r="JB30" i="21"/>
  <c r="JA30" i="21"/>
  <c r="IZ30" i="21"/>
  <c r="IV30" i="21"/>
  <c r="IU30" i="21"/>
  <c r="IT30" i="21"/>
  <c r="IP30" i="21"/>
  <c r="IO30" i="21"/>
  <c r="IN30" i="21"/>
  <c r="IJ30" i="21"/>
  <c r="II30" i="21"/>
  <c r="IH30" i="21"/>
  <c r="ID30" i="21"/>
  <c r="IC30" i="21"/>
  <c r="IB30" i="21"/>
  <c r="HZ30" i="21"/>
  <c r="HY30" i="21"/>
  <c r="HR30" i="21"/>
  <c r="HQ30" i="21"/>
  <c r="HP30" i="21"/>
  <c r="HL30" i="21"/>
  <c r="HI30" i="21"/>
  <c r="HF30" i="21"/>
  <c r="HE30" i="21"/>
  <c r="HD30" i="21"/>
  <c r="GW30" i="21"/>
  <c r="GV30" i="21"/>
  <c r="GU30" i="21" s="1"/>
  <c r="GQ30" i="21"/>
  <c r="GP30" i="21"/>
  <c r="GO30" i="21"/>
  <c r="GN30" i="21"/>
  <c r="FZ30" i="21"/>
  <c r="FY30" i="21"/>
  <c r="AF28" i="16" s="1"/>
  <c r="FX30" i="21"/>
  <c r="FT30" i="21"/>
  <c r="FS30" i="21"/>
  <c r="FR30" i="21"/>
  <c r="FN30" i="21"/>
  <c r="FM30" i="21"/>
  <c r="FL30" i="21"/>
  <c r="FJ30" i="21"/>
  <c r="FI30" i="21"/>
  <c r="FB30" i="21"/>
  <c r="FA30" i="21"/>
  <c r="EZ30" i="21"/>
  <c r="EV30" i="21"/>
  <c r="EU30" i="21"/>
  <c r="ET30" i="21"/>
  <c r="EP30" i="21"/>
  <c r="EO30" i="21"/>
  <c r="EN30" i="21"/>
  <c r="EI30" i="21"/>
  <c r="EH30" i="21"/>
  <c r="EG30" i="21"/>
  <c r="EF30" i="21"/>
  <c r="EB30" i="21"/>
  <c r="EA30" i="21"/>
  <c r="DZ30" i="21"/>
  <c r="DV30" i="21"/>
  <c r="DU30" i="21"/>
  <c r="DT30" i="21"/>
  <c r="DO30" i="21"/>
  <c r="DN30" i="21"/>
  <c r="DM30" i="21"/>
  <c r="DL30" i="21"/>
  <c r="DD30" i="21"/>
  <c r="DJ30" i="21" s="1"/>
  <c r="DC30" i="21"/>
  <c r="DB30" i="21"/>
  <c r="CT30" i="21"/>
  <c r="CS30" i="21"/>
  <c r="CR30" i="21"/>
  <c r="CQ30" i="21"/>
  <c r="CP30" i="21"/>
  <c r="CO30" i="21"/>
  <c r="CN30" i="21"/>
  <c r="CJ30" i="21"/>
  <c r="CI30" i="21"/>
  <c r="CH30" i="21"/>
  <c r="CE30" i="21"/>
  <c r="CD30" i="21"/>
  <c r="CA30" i="21"/>
  <c r="BY30" i="21"/>
  <c r="BW30" i="21"/>
  <c r="BU30" i="21"/>
  <c r="BT30" i="21"/>
  <c r="BQ30" i="21"/>
  <c r="BO30" i="21"/>
  <c r="BI30" i="21"/>
  <c r="BH30" i="21"/>
  <c r="BG30" i="21" s="1"/>
  <c r="BE30" i="21"/>
  <c r="BD30" i="21"/>
  <c r="BA30" i="21"/>
  <c r="AZ30" i="21"/>
  <c r="AY30" i="21" s="1"/>
  <c r="AX30" i="21"/>
  <c r="AW30" i="21" s="1"/>
  <c r="AS30" i="21"/>
  <c r="AR30" i="21"/>
  <c r="AN30" i="21"/>
  <c r="AM30" i="21"/>
  <c r="AL30" i="21"/>
  <c r="AG30" i="21"/>
  <c r="AB30" i="21"/>
  <c r="AF30" i="21" s="1"/>
  <c r="AA30" i="21"/>
  <c r="W30" i="21"/>
  <c r="V30" i="21"/>
  <c r="T30" i="21"/>
  <c r="S30" i="21"/>
  <c r="P30" i="21"/>
  <c r="N30" i="21"/>
  <c r="L30" i="21"/>
  <c r="K30" i="21"/>
  <c r="H30" i="21"/>
  <c r="F30" i="21"/>
  <c r="ZZ29" i="21"/>
  <c r="ZY29" i="21"/>
  <c r="ZV29" i="21"/>
  <c r="ZU29" i="21"/>
  <c r="ZN29" i="21"/>
  <c r="ZH29" i="21" s="1"/>
  <c r="ZM29" i="21"/>
  <c r="YZ29" i="21"/>
  <c r="YY29" i="21"/>
  <c r="YW29" i="21"/>
  <c r="YV29" i="21"/>
  <c r="YT29" i="21"/>
  <c r="YS29" i="21"/>
  <c r="YR29" i="21"/>
  <c r="YP29" i="21"/>
  <c r="YB29" i="21"/>
  <c r="YN29" i="21" s="1"/>
  <c r="YA29" i="21"/>
  <c r="YM29" i="21" s="1"/>
  <c r="XZ29" i="21"/>
  <c r="YL29" i="21" s="1"/>
  <c r="XY29" i="21"/>
  <c r="YE29" i="21" s="1"/>
  <c r="XX29" i="21"/>
  <c r="XK29" i="21"/>
  <c r="XJ29" i="21"/>
  <c r="XI29" i="21"/>
  <c r="XH29" i="21"/>
  <c r="XG29" i="21"/>
  <c r="XF29" i="21"/>
  <c r="XE29" i="21"/>
  <c r="XD29" i="21"/>
  <c r="XC29" i="21"/>
  <c r="XB29" i="21"/>
  <c r="WZ29" i="21"/>
  <c r="WX29" i="21" s="1"/>
  <c r="WU29" i="21"/>
  <c r="WT29" i="21"/>
  <c r="WS29" i="21" s="1"/>
  <c r="WQ29" i="21"/>
  <c r="WO29" i="21"/>
  <c r="WL29" i="21"/>
  <c r="WK29" i="21"/>
  <c r="WJ29" i="21"/>
  <c r="WF29" i="21"/>
  <c r="WE29" i="21"/>
  <c r="WD29" i="21"/>
  <c r="VZ29" i="21"/>
  <c r="VY29" i="21"/>
  <c r="VX29" i="21"/>
  <c r="VR29" i="21"/>
  <c r="VQ29" i="21"/>
  <c r="VP29" i="21"/>
  <c r="VL29" i="21"/>
  <c r="VK29" i="21"/>
  <c r="VJ29" i="21"/>
  <c r="VG29" i="21"/>
  <c r="VE29" i="21"/>
  <c r="VC29" i="21"/>
  <c r="VA29" i="21"/>
  <c r="UY29" i="21"/>
  <c r="UW29" i="21"/>
  <c r="UU29" i="21"/>
  <c r="TX29" i="21"/>
  <c r="TW29" i="21"/>
  <c r="TV29" i="21"/>
  <c r="TU29" i="21"/>
  <c r="TT29" i="21"/>
  <c r="TS29" i="21"/>
  <c r="TR29" i="21"/>
  <c r="TP29" i="21"/>
  <c r="TO29" i="21"/>
  <c r="TN29" i="21"/>
  <c r="TM29" i="21"/>
  <c r="TL29" i="21"/>
  <c r="TK29" i="21"/>
  <c r="SV29" i="21"/>
  <c r="SU29" i="21"/>
  <c r="ST29" i="21"/>
  <c r="SS29" i="21"/>
  <c r="SR29" i="21"/>
  <c r="SQ29" i="21"/>
  <c r="SP29" i="21"/>
  <c r="SH29" i="21"/>
  <c r="SG29" i="21"/>
  <c r="SF29" i="21"/>
  <c r="SE29" i="21"/>
  <c r="SD29" i="21"/>
  <c r="SC29" i="21"/>
  <c r="SB29" i="21"/>
  <c r="RX29" i="21"/>
  <c r="RW29" i="21"/>
  <c r="RV29" i="21"/>
  <c r="RQ29" i="21"/>
  <c r="RP29" i="21"/>
  <c r="RO29" i="21"/>
  <c r="RN29" i="21"/>
  <c r="RJ29" i="21"/>
  <c r="RI29" i="21"/>
  <c r="RH29" i="21"/>
  <c r="RD29" i="21"/>
  <c r="RC29" i="21"/>
  <c r="RB29" i="21"/>
  <c r="QZ29" i="21"/>
  <c r="QX29" i="21" s="1"/>
  <c r="QY29" i="21"/>
  <c r="QR29" i="21"/>
  <c r="QQ29" i="21"/>
  <c r="QP29" i="21"/>
  <c r="QL29" i="21"/>
  <c r="QK29" i="21"/>
  <c r="QJ29" i="21"/>
  <c r="QF29" i="21"/>
  <c r="QE29" i="21"/>
  <c r="QD29" i="21"/>
  <c r="PZ29" i="21"/>
  <c r="PY29" i="21"/>
  <c r="PX29" i="21"/>
  <c r="PV29" i="21"/>
  <c r="PU29" i="21"/>
  <c r="PT29" i="21" s="1"/>
  <c r="PN29" i="21"/>
  <c r="PM29" i="21"/>
  <c r="PL29" i="21"/>
  <c r="PH29" i="21"/>
  <c r="PG29" i="21"/>
  <c r="PF29" i="21"/>
  <c r="PA29" i="21"/>
  <c r="OZ29" i="21"/>
  <c r="OY29" i="21"/>
  <c r="OX29" i="21"/>
  <c r="OV29" i="21"/>
  <c r="OU29" i="21"/>
  <c r="OT29" i="21"/>
  <c r="OS29" i="21" s="1"/>
  <c r="OK29" i="21"/>
  <c r="OJ29" i="21"/>
  <c r="OI29" i="21"/>
  <c r="OH29" i="21"/>
  <c r="OC29" i="21"/>
  <c r="OB29" i="21"/>
  <c r="OA29" i="21"/>
  <c r="NZ29" i="21"/>
  <c r="NU29" i="21"/>
  <c r="NT29" i="21"/>
  <c r="NS29" i="21"/>
  <c r="NR29" i="21"/>
  <c r="NN29" i="21"/>
  <c r="NM29" i="21"/>
  <c r="NL29" i="21"/>
  <c r="NJ29" i="21"/>
  <c r="NI29" i="21"/>
  <c r="NB29" i="21"/>
  <c r="NA29" i="21"/>
  <c r="MZ29" i="21"/>
  <c r="MQ29" i="21"/>
  <c r="MP29" i="21"/>
  <c r="MO29" i="21"/>
  <c r="MN29" i="21"/>
  <c r="MM29" i="21"/>
  <c r="ML29" i="21"/>
  <c r="MK29" i="21"/>
  <c r="MJ29" i="21"/>
  <c r="ME29" i="21"/>
  <c r="MD29" i="21"/>
  <c r="MC29" i="21"/>
  <c r="MB29" i="21"/>
  <c r="LZ29" i="21"/>
  <c r="LY29" i="21"/>
  <c r="LX29" i="21"/>
  <c r="LO29" i="21"/>
  <c r="LN29" i="21"/>
  <c r="LM29" i="21"/>
  <c r="LL29" i="21"/>
  <c r="LG29" i="21"/>
  <c r="LF29" i="21"/>
  <c r="LE29" i="21"/>
  <c r="LD29" i="21"/>
  <c r="KZ29" i="21"/>
  <c r="KY29" i="21"/>
  <c r="KX29" i="21"/>
  <c r="KV29" i="21"/>
  <c r="KU29" i="21"/>
  <c r="KL29" i="21"/>
  <c r="KI29" i="21"/>
  <c r="KH29" i="21"/>
  <c r="KB29" i="21"/>
  <c r="KA29" i="21"/>
  <c r="JZ29" i="21"/>
  <c r="JY29" i="21"/>
  <c r="JX29" i="21"/>
  <c r="JT29" i="21"/>
  <c r="JS29" i="21"/>
  <c r="JR29" i="21"/>
  <c r="JP29" i="21"/>
  <c r="JO29" i="21"/>
  <c r="JH29" i="21"/>
  <c r="JG29" i="21"/>
  <c r="JF29" i="21"/>
  <c r="JB29" i="21"/>
  <c r="JA29" i="21"/>
  <c r="IZ29" i="21"/>
  <c r="IV29" i="21"/>
  <c r="IU29" i="21"/>
  <c r="IT29" i="21"/>
  <c r="IP29" i="21"/>
  <c r="IO29" i="21"/>
  <c r="IN29" i="21"/>
  <c r="IJ29" i="21"/>
  <c r="II29" i="21"/>
  <c r="IH29" i="21"/>
  <c r="ID29" i="21"/>
  <c r="IC29" i="21"/>
  <c r="IB29" i="21"/>
  <c r="HZ29" i="21"/>
  <c r="HY29" i="21"/>
  <c r="HX29" i="21" s="1"/>
  <c r="HR29" i="21"/>
  <c r="HQ29" i="21"/>
  <c r="HP29" i="21"/>
  <c r="HL29" i="21"/>
  <c r="HI29" i="21"/>
  <c r="HF29" i="21"/>
  <c r="HE29" i="21"/>
  <c r="HD29" i="21"/>
  <c r="GW29" i="21"/>
  <c r="HB29" i="21" s="1"/>
  <c r="GZ29" i="21" s="1"/>
  <c r="GV29" i="21"/>
  <c r="GU29" i="21" s="1"/>
  <c r="HA29" i="21" s="1"/>
  <c r="GY29" i="21" s="1"/>
  <c r="GQ29" i="21"/>
  <c r="GP29" i="21"/>
  <c r="GO29" i="21"/>
  <c r="GN29" i="21"/>
  <c r="FZ29" i="21"/>
  <c r="FY29" i="21"/>
  <c r="AF27" i="16" s="1"/>
  <c r="FX29" i="21"/>
  <c r="FT29" i="21"/>
  <c r="FS29" i="21"/>
  <c r="FR29" i="21"/>
  <c r="FN29" i="21"/>
  <c r="FM29" i="21"/>
  <c r="FL29" i="21"/>
  <c r="FJ29" i="21"/>
  <c r="FI29" i="21"/>
  <c r="FB29" i="21"/>
  <c r="FA29" i="21"/>
  <c r="EZ29" i="21"/>
  <c r="EV29" i="21"/>
  <c r="EU29" i="21"/>
  <c r="ET29" i="21"/>
  <c r="EP29" i="21"/>
  <c r="EO29" i="21"/>
  <c r="EN29" i="21"/>
  <c r="EI29" i="21"/>
  <c r="EH29" i="21"/>
  <c r="EG29" i="21"/>
  <c r="EF29" i="21"/>
  <c r="EB29" i="21"/>
  <c r="EA29" i="21"/>
  <c r="DZ29" i="21"/>
  <c r="DV29" i="21"/>
  <c r="DU29" i="21"/>
  <c r="DT29" i="21"/>
  <c r="DO29" i="21"/>
  <c r="DN29" i="21"/>
  <c r="DM29" i="21"/>
  <c r="DL29" i="21"/>
  <c r="DD29" i="21"/>
  <c r="DJ29" i="21" s="1"/>
  <c r="DC29" i="21"/>
  <c r="DB29" i="21"/>
  <c r="CT29" i="21"/>
  <c r="CS29" i="21"/>
  <c r="CR29" i="21"/>
  <c r="CQ29" i="21"/>
  <c r="CP29" i="21"/>
  <c r="CO29" i="21"/>
  <c r="CN29" i="21"/>
  <c r="CJ29" i="21"/>
  <c r="CI29" i="21"/>
  <c r="CH29" i="21"/>
  <c r="CE29" i="21"/>
  <c r="CD29" i="21"/>
  <c r="CA29" i="21"/>
  <c r="BY29" i="21"/>
  <c r="BW29" i="21"/>
  <c r="BU29" i="21"/>
  <c r="BT29" i="21"/>
  <c r="BQ29" i="21"/>
  <c r="BO29" i="21"/>
  <c r="BI29" i="21"/>
  <c r="BN29" i="21" s="1"/>
  <c r="BH29" i="21"/>
  <c r="BG29" i="21" s="1"/>
  <c r="BE29" i="21"/>
  <c r="BD29" i="21"/>
  <c r="BA29" i="21"/>
  <c r="AZ29" i="21"/>
  <c r="AX29" i="21"/>
  <c r="AW29" i="21" s="1"/>
  <c r="AS29" i="21"/>
  <c r="AR29" i="21"/>
  <c r="AQ29" i="21" s="1"/>
  <c r="AN29" i="21"/>
  <c r="AM29" i="21"/>
  <c r="AL29" i="21"/>
  <c r="AG29" i="21"/>
  <c r="AB29" i="21"/>
  <c r="AF29" i="21" s="1"/>
  <c r="AA29" i="21"/>
  <c r="W29" i="21"/>
  <c r="V29" i="21"/>
  <c r="T29" i="21"/>
  <c r="S29" i="21"/>
  <c r="P29" i="21"/>
  <c r="N29" i="21"/>
  <c r="L29" i="21"/>
  <c r="K29" i="21"/>
  <c r="H29" i="21"/>
  <c r="F29" i="21"/>
  <c r="ZZ28" i="21"/>
  <c r="ZY28" i="21"/>
  <c r="ZV28" i="21"/>
  <c r="ZU28" i="21"/>
  <c r="ZN28" i="21"/>
  <c r="ZH28" i="21" s="1"/>
  <c r="ZM28" i="21"/>
  <c r="YZ28" i="21"/>
  <c r="YY28" i="21"/>
  <c r="YW28" i="21"/>
  <c r="YV28" i="21"/>
  <c r="YT28" i="21"/>
  <c r="YS28" i="21"/>
  <c r="YR28" i="21"/>
  <c r="YP28" i="21"/>
  <c r="YB28" i="21"/>
  <c r="YN28" i="21" s="1"/>
  <c r="YA28" i="21"/>
  <c r="XZ28" i="21"/>
  <c r="YL28" i="21" s="1"/>
  <c r="XY28" i="21"/>
  <c r="XX28" i="21"/>
  <c r="XK28" i="21"/>
  <c r="XJ28" i="21"/>
  <c r="XI28" i="21"/>
  <c r="XH28" i="21"/>
  <c r="XG28" i="21"/>
  <c r="XF28" i="21"/>
  <c r="XE28" i="21"/>
  <c r="XD28" i="21"/>
  <c r="XC28" i="21"/>
  <c r="XB28" i="21"/>
  <c r="WU28" i="21"/>
  <c r="WZ28" i="21" s="1"/>
  <c r="WT28" i="21"/>
  <c r="WS28" i="21" s="1"/>
  <c r="WQ28" i="21"/>
  <c r="WO28" i="21"/>
  <c r="WL28" i="21"/>
  <c r="WK28" i="21"/>
  <c r="WJ28" i="21"/>
  <c r="WF28" i="21"/>
  <c r="WE28" i="21"/>
  <c r="WD28" i="21"/>
  <c r="VZ28" i="21"/>
  <c r="VY28" i="21"/>
  <c r="VX28" i="21"/>
  <c r="VR28" i="21"/>
  <c r="VQ28" i="21"/>
  <c r="VP28" i="21"/>
  <c r="VL28" i="21"/>
  <c r="VK28" i="21"/>
  <c r="VJ28" i="21"/>
  <c r="VG28" i="21"/>
  <c r="VE28" i="21"/>
  <c r="VC28" i="21"/>
  <c r="VA28" i="21"/>
  <c r="UY28" i="21"/>
  <c r="UW28" i="21"/>
  <c r="UU28" i="21"/>
  <c r="TX28" i="21"/>
  <c r="TW28" i="21"/>
  <c r="TV28" i="21"/>
  <c r="TU28" i="21"/>
  <c r="TT28" i="21"/>
  <c r="TS28" i="21"/>
  <c r="TR28" i="21"/>
  <c r="TP28" i="21"/>
  <c r="TO28" i="21"/>
  <c r="TN28" i="21"/>
  <c r="TM28" i="21"/>
  <c r="TL28" i="21"/>
  <c r="TK28" i="21"/>
  <c r="SV28" i="21"/>
  <c r="SU28" i="21"/>
  <c r="ST28" i="21"/>
  <c r="SS28" i="21"/>
  <c r="SR28" i="21"/>
  <c r="SQ28" i="21"/>
  <c r="SP28" i="21"/>
  <c r="SH28" i="21"/>
  <c r="SG28" i="21"/>
  <c r="SF28" i="21"/>
  <c r="SE28" i="21"/>
  <c r="SD28" i="21"/>
  <c r="SC28" i="21"/>
  <c r="SB28" i="21"/>
  <c r="RX28" i="21"/>
  <c r="RW28" i="21"/>
  <c r="RV28" i="21"/>
  <c r="RQ28" i="21"/>
  <c r="RP28" i="21"/>
  <c r="RO28" i="21"/>
  <c r="RN28" i="21"/>
  <c r="RJ28" i="21"/>
  <c r="RI28" i="21"/>
  <c r="RH28" i="21"/>
  <c r="RD28" i="21"/>
  <c r="RC28" i="21"/>
  <c r="RB28" i="21"/>
  <c r="QZ28" i="21"/>
  <c r="QY28" i="21"/>
  <c r="QX28" i="21" s="1"/>
  <c r="QR28" i="21"/>
  <c r="QQ28" i="21"/>
  <c r="QP28" i="21"/>
  <c r="QL28" i="21"/>
  <c r="QK28" i="21"/>
  <c r="QJ28" i="21"/>
  <c r="QF28" i="21"/>
  <c r="QE28" i="21"/>
  <c r="QD28" i="21"/>
  <c r="PZ28" i="21"/>
  <c r="PY28" i="21"/>
  <c r="PX28" i="21"/>
  <c r="PV28" i="21"/>
  <c r="PU28" i="21"/>
  <c r="PT28" i="21" s="1"/>
  <c r="PN28" i="21"/>
  <c r="PM28" i="21"/>
  <c r="PL28" i="21"/>
  <c r="PH28" i="21"/>
  <c r="PG28" i="21"/>
  <c r="PF28" i="21"/>
  <c r="PA28" i="21"/>
  <c r="OZ28" i="21"/>
  <c r="OY28" i="21"/>
  <c r="OX28" i="21"/>
  <c r="OV28" i="21"/>
  <c r="OU28" i="21"/>
  <c r="OT28" i="21"/>
  <c r="OK28" i="21"/>
  <c r="OJ28" i="21"/>
  <c r="OI28" i="21"/>
  <c r="OH28" i="21"/>
  <c r="OC28" i="21"/>
  <c r="OB28" i="21"/>
  <c r="OA28" i="21"/>
  <c r="NZ28" i="21"/>
  <c r="NU28" i="21"/>
  <c r="NT28" i="21"/>
  <c r="NS28" i="21"/>
  <c r="NR28" i="21"/>
  <c r="NN28" i="21"/>
  <c r="NM28" i="21"/>
  <c r="NL28" i="21"/>
  <c r="NJ28" i="21"/>
  <c r="NI28" i="21"/>
  <c r="NB28" i="21"/>
  <c r="NA28" i="21"/>
  <c r="MZ28" i="21"/>
  <c r="MP28" i="21"/>
  <c r="MX28" i="21" s="1"/>
  <c r="MO28" i="21"/>
  <c r="MN28" i="21"/>
  <c r="MM28" i="21"/>
  <c r="ML28" i="21"/>
  <c r="MK28" i="21"/>
  <c r="MJ28" i="21"/>
  <c r="ME28" i="21"/>
  <c r="MD28" i="21"/>
  <c r="MC28" i="21"/>
  <c r="MB28" i="21"/>
  <c r="LZ28" i="21"/>
  <c r="LY28" i="21"/>
  <c r="LX28" i="21"/>
  <c r="LO28" i="21"/>
  <c r="LN28" i="21"/>
  <c r="LM28" i="21"/>
  <c r="LL28" i="21"/>
  <c r="LG28" i="21"/>
  <c r="LF28" i="21"/>
  <c r="LE28" i="21"/>
  <c r="LD28" i="21"/>
  <c r="KZ28" i="21"/>
  <c r="KY28" i="21"/>
  <c r="KX28" i="21"/>
  <c r="KV28" i="21"/>
  <c r="KU28" i="21"/>
  <c r="KL28" i="21"/>
  <c r="KI28" i="21"/>
  <c r="KH28" i="21"/>
  <c r="KB28" i="21"/>
  <c r="KA28" i="21"/>
  <c r="JZ28" i="21"/>
  <c r="JY28" i="21"/>
  <c r="JX28" i="21"/>
  <c r="JT28" i="21"/>
  <c r="JS28" i="21"/>
  <c r="JR28" i="21"/>
  <c r="JP28" i="21"/>
  <c r="JO28" i="21"/>
  <c r="JH28" i="21"/>
  <c r="JG28" i="21"/>
  <c r="JF28" i="21"/>
  <c r="JB28" i="21"/>
  <c r="JA28" i="21"/>
  <c r="IZ28" i="21"/>
  <c r="IV28" i="21"/>
  <c r="IU28" i="21"/>
  <c r="IT28" i="21"/>
  <c r="IP28" i="21"/>
  <c r="IO28" i="21"/>
  <c r="IN28" i="21"/>
  <c r="IJ28" i="21"/>
  <c r="II28" i="21"/>
  <c r="IH28" i="21"/>
  <c r="ID28" i="21"/>
  <c r="IC28" i="21"/>
  <c r="IB28" i="21"/>
  <c r="HZ28" i="21"/>
  <c r="HY28" i="21"/>
  <c r="HX28" i="21" s="1"/>
  <c r="HR28" i="21"/>
  <c r="HQ28" i="21"/>
  <c r="HP28" i="21"/>
  <c r="HL28" i="21"/>
  <c r="HI28" i="21"/>
  <c r="HF28" i="21"/>
  <c r="HE28" i="21"/>
  <c r="HD28" i="21"/>
  <c r="GW28" i="21"/>
  <c r="GV28" i="21"/>
  <c r="GU28" i="21" s="1"/>
  <c r="GQ28" i="21"/>
  <c r="GP28" i="21"/>
  <c r="GO28" i="21"/>
  <c r="GN28" i="21"/>
  <c r="FZ28" i="21"/>
  <c r="FY28" i="21"/>
  <c r="AF26" i="16" s="1"/>
  <c r="FX28" i="21"/>
  <c r="FT28" i="21"/>
  <c r="FS28" i="21"/>
  <c r="FR28" i="21"/>
  <c r="FN28" i="21"/>
  <c r="FM28" i="21"/>
  <c r="FL28" i="21"/>
  <c r="FJ28" i="21"/>
  <c r="FI28" i="21"/>
  <c r="FH28" i="21" s="1"/>
  <c r="FB28" i="21"/>
  <c r="FA28" i="21"/>
  <c r="EZ28" i="21"/>
  <c r="EV28" i="21"/>
  <c r="EU28" i="21"/>
  <c r="ET28" i="21"/>
  <c r="EP28" i="21"/>
  <c r="EO28" i="21"/>
  <c r="EN28" i="21"/>
  <c r="EI28" i="21"/>
  <c r="EH28" i="21"/>
  <c r="EG28" i="21"/>
  <c r="EF28" i="21"/>
  <c r="EB28" i="21"/>
  <c r="EA28" i="21"/>
  <c r="DZ28" i="21"/>
  <c r="DV28" i="21"/>
  <c r="DU28" i="21"/>
  <c r="DT28" i="21"/>
  <c r="DO28" i="21"/>
  <c r="DN28" i="21"/>
  <c r="DM28" i="21"/>
  <c r="DL28" i="21"/>
  <c r="DJ28" i="21"/>
  <c r="DH28" i="21" s="1"/>
  <c r="DD28" i="21"/>
  <c r="DC28" i="21"/>
  <c r="DB28" i="21"/>
  <c r="CT28" i="21"/>
  <c r="CS28" i="21"/>
  <c r="CR28" i="21"/>
  <c r="CQ28" i="21"/>
  <c r="CP28" i="21"/>
  <c r="CO28" i="21"/>
  <c r="CN28" i="21"/>
  <c r="CJ28" i="21"/>
  <c r="CI28" i="21"/>
  <c r="CH28" i="21"/>
  <c r="CE28" i="21"/>
  <c r="CD28" i="21"/>
  <c r="CA28" i="21"/>
  <c r="BY28" i="21"/>
  <c r="BW28" i="21"/>
  <c r="BU28" i="21"/>
  <c r="BT28" i="21"/>
  <c r="BQ28" i="21"/>
  <c r="BO28" i="21"/>
  <c r="BN28" i="21"/>
  <c r="BL28" i="21" s="1"/>
  <c r="BI28" i="21"/>
  <c r="BH28" i="21"/>
  <c r="BG28" i="21" s="1"/>
  <c r="BE28" i="21"/>
  <c r="BD28" i="21"/>
  <c r="BA28" i="21"/>
  <c r="AZ28" i="21"/>
  <c r="AY28" i="21" s="1"/>
  <c r="AX28" i="21"/>
  <c r="AW28" i="21"/>
  <c r="AS28" i="21"/>
  <c r="AR28" i="21"/>
  <c r="AN28" i="21"/>
  <c r="AM28" i="21"/>
  <c r="AL28" i="21"/>
  <c r="AG28" i="21"/>
  <c r="AB28" i="21"/>
  <c r="AF28" i="21" s="1"/>
  <c r="AA28" i="21"/>
  <c r="W28" i="21"/>
  <c r="E28" i="21" s="1"/>
  <c r="V28" i="21"/>
  <c r="T28" i="21"/>
  <c r="S28" i="21"/>
  <c r="L28" i="21"/>
  <c r="K28" i="21"/>
  <c r="H28" i="21"/>
  <c r="F28" i="21"/>
  <c r="ZZ27" i="21"/>
  <c r="ZY27" i="21"/>
  <c r="ZV27" i="21"/>
  <c r="ZU27" i="21"/>
  <c r="ZN27" i="21"/>
  <c r="ZM27" i="21"/>
  <c r="ZG27" i="21" s="1"/>
  <c r="YZ27" i="21"/>
  <c r="YY27" i="21"/>
  <c r="YW27" i="21"/>
  <c r="YV27" i="21"/>
  <c r="YT27" i="21"/>
  <c r="YS27" i="21"/>
  <c r="YR27" i="21"/>
  <c r="YP27" i="21"/>
  <c r="YB27" i="21"/>
  <c r="YA27" i="21"/>
  <c r="XZ27" i="21"/>
  <c r="YL27" i="21" s="1"/>
  <c r="XY27" i="21"/>
  <c r="YE27" i="21" s="1"/>
  <c r="XX27" i="21"/>
  <c r="XK27" i="21"/>
  <c r="XJ27" i="21"/>
  <c r="XI27" i="21"/>
  <c r="XH27" i="21"/>
  <c r="XG27" i="21"/>
  <c r="XF27" i="21"/>
  <c r="XE27" i="21"/>
  <c r="XD27" i="21"/>
  <c r="XC27" i="21"/>
  <c r="XB27" i="21"/>
  <c r="WU27" i="21"/>
  <c r="WZ27" i="21" s="1"/>
  <c r="WX27" i="21" s="1"/>
  <c r="WT27" i="21"/>
  <c r="WS27" i="21" s="1"/>
  <c r="WQ27" i="21"/>
  <c r="WO27" i="21"/>
  <c r="WL27" i="21"/>
  <c r="WK27" i="21"/>
  <c r="WJ27" i="21"/>
  <c r="WF27" i="21"/>
  <c r="WE27" i="21"/>
  <c r="WD27" i="21"/>
  <c r="VZ27" i="21"/>
  <c r="VY27" i="21"/>
  <c r="VX27" i="21"/>
  <c r="VR27" i="21"/>
  <c r="VQ27" i="21"/>
  <c r="VP27" i="21"/>
  <c r="VL27" i="21"/>
  <c r="VK27" i="21"/>
  <c r="VJ27" i="21"/>
  <c r="VG27" i="21"/>
  <c r="VE27" i="21"/>
  <c r="VC27" i="21"/>
  <c r="VA27" i="21"/>
  <c r="UY27" i="21"/>
  <c r="UW27" i="21"/>
  <c r="UU27" i="21"/>
  <c r="TX27" i="21"/>
  <c r="TW27" i="21"/>
  <c r="TV27" i="21"/>
  <c r="TU27" i="21"/>
  <c r="TT27" i="21"/>
  <c r="TS27" i="21"/>
  <c r="TR27" i="21"/>
  <c r="TP27" i="21"/>
  <c r="TO27" i="21"/>
  <c r="TN27" i="21"/>
  <c r="TM27" i="21"/>
  <c r="TL27" i="21"/>
  <c r="TK27" i="21"/>
  <c r="SV27" i="21"/>
  <c r="SU27" i="21"/>
  <c r="ST27" i="21"/>
  <c r="SS27" i="21"/>
  <c r="SR27" i="21"/>
  <c r="SQ27" i="21"/>
  <c r="SP27" i="21"/>
  <c r="SH27" i="21"/>
  <c r="SG27" i="21"/>
  <c r="SF27" i="21"/>
  <c r="SE27" i="21"/>
  <c r="SD27" i="21"/>
  <c r="SC27" i="21"/>
  <c r="SB27" i="21"/>
  <c r="RX27" i="21"/>
  <c r="RW27" i="21"/>
  <c r="RV27" i="21"/>
  <c r="RQ27" i="21"/>
  <c r="RP27" i="21"/>
  <c r="RO27" i="21"/>
  <c r="RN27" i="21"/>
  <c r="RJ27" i="21"/>
  <c r="RI27" i="21"/>
  <c r="RH27" i="21"/>
  <c r="RD27" i="21"/>
  <c r="RC27" i="21"/>
  <c r="RB27" i="21"/>
  <c r="QZ27" i="21"/>
  <c r="QY27" i="21"/>
  <c r="QR27" i="21"/>
  <c r="QQ27" i="21"/>
  <c r="QP27" i="21"/>
  <c r="QL27" i="21"/>
  <c r="QK27" i="21"/>
  <c r="QJ27" i="21"/>
  <c r="QF27" i="21"/>
  <c r="QE27" i="21"/>
  <c r="QD27" i="21"/>
  <c r="PZ27" i="21"/>
  <c r="PY27" i="21"/>
  <c r="PX27" i="21"/>
  <c r="PV27" i="21"/>
  <c r="PU27" i="21"/>
  <c r="PN27" i="21"/>
  <c r="PM27" i="21"/>
  <c r="PL27" i="21"/>
  <c r="PH27" i="21"/>
  <c r="PG27" i="21"/>
  <c r="PF27" i="21"/>
  <c r="PA27" i="21"/>
  <c r="OZ27" i="21"/>
  <c r="OY27" i="21"/>
  <c r="OX27" i="21"/>
  <c r="OV27" i="21"/>
  <c r="OU27" i="21"/>
  <c r="OT27" i="21"/>
  <c r="OK27" i="21"/>
  <c r="OJ27" i="21"/>
  <c r="OI27" i="21"/>
  <c r="OH27" i="21"/>
  <c r="OC27" i="21"/>
  <c r="OB27" i="21"/>
  <c r="OA27" i="21"/>
  <c r="NZ27" i="21"/>
  <c r="NU27" i="21"/>
  <c r="NT27" i="21"/>
  <c r="NS27" i="21"/>
  <c r="NR27" i="21"/>
  <c r="NN27" i="21"/>
  <c r="NM27" i="21"/>
  <c r="NL27" i="21"/>
  <c r="NJ27" i="21"/>
  <c r="NI27" i="21"/>
  <c r="NB27" i="21"/>
  <c r="NA27" i="21"/>
  <c r="MZ27" i="21"/>
  <c r="MP27" i="21"/>
  <c r="MX27" i="21" s="1"/>
  <c r="MO27" i="21"/>
  <c r="MN27" i="21"/>
  <c r="MM27" i="21"/>
  <c r="ML27" i="21"/>
  <c r="MK27" i="21"/>
  <c r="MJ27" i="21"/>
  <c r="ME27" i="21"/>
  <c r="MD27" i="21"/>
  <c r="MC27" i="21"/>
  <c r="MB27" i="21"/>
  <c r="LZ27" i="21"/>
  <c r="LY27" i="21"/>
  <c r="LX27" i="21"/>
  <c r="LO27" i="21"/>
  <c r="LN27" i="21"/>
  <c r="LM27" i="21"/>
  <c r="LL27" i="21"/>
  <c r="LG27" i="21"/>
  <c r="LF27" i="21"/>
  <c r="LE27" i="21"/>
  <c r="LD27" i="21"/>
  <c r="KZ27" i="21"/>
  <c r="KY27" i="21"/>
  <c r="KX27" i="21"/>
  <c r="KV27" i="21"/>
  <c r="KU27" i="21"/>
  <c r="KL27" i="21"/>
  <c r="KI27" i="21"/>
  <c r="KH27" i="21"/>
  <c r="KB27" i="21"/>
  <c r="KA27" i="21"/>
  <c r="JZ27" i="21"/>
  <c r="JY27" i="21"/>
  <c r="JX27" i="21"/>
  <c r="JT27" i="21"/>
  <c r="JS27" i="21"/>
  <c r="JR27" i="21"/>
  <c r="JP27" i="21"/>
  <c r="JO27" i="21"/>
  <c r="JH27" i="21"/>
  <c r="JG27" i="21"/>
  <c r="JF27" i="21"/>
  <c r="JB27" i="21"/>
  <c r="JA27" i="21"/>
  <c r="IZ27" i="21"/>
  <c r="IV27" i="21"/>
  <c r="IU27" i="21"/>
  <c r="IT27" i="21"/>
  <c r="IP27" i="21"/>
  <c r="IO27" i="21"/>
  <c r="IN27" i="21"/>
  <c r="IJ27" i="21"/>
  <c r="II27" i="21"/>
  <c r="IH27" i="21"/>
  <c r="ID27" i="21"/>
  <c r="IC27" i="21"/>
  <c r="IB27" i="21"/>
  <c r="HZ27" i="21"/>
  <c r="HY27" i="21"/>
  <c r="HR27" i="21"/>
  <c r="HQ27" i="21"/>
  <c r="HP27" i="21"/>
  <c r="HL27" i="21"/>
  <c r="HI27" i="21"/>
  <c r="HF27" i="21"/>
  <c r="HE27" i="21"/>
  <c r="HD27" i="21"/>
  <c r="GW27" i="21"/>
  <c r="HB27" i="21" s="1"/>
  <c r="GZ27" i="21" s="1"/>
  <c r="GV27" i="21"/>
  <c r="GU27" i="21" s="1"/>
  <c r="GQ27" i="21"/>
  <c r="GP27" i="21"/>
  <c r="GO27" i="21"/>
  <c r="GN27" i="21"/>
  <c r="FZ27" i="21"/>
  <c r="FY27" i="21"/>
  <c r="AF25" i="16" s="1"/>
  <c r="FX27" i="21"/>
  <c r="FT27" i="21"/>
  <c r="FS27" i="21"/>
  <c r="FR27" i="21"/>
  <c r="FN27" i="21"/>
  <c r="FM27" i="21"/>
  <c r="FL27" i="21"/>
  <c r="FJ27" i="21"/>
  <c r="FI27" i="21"/>
  <c r="FB27" i="21"/>
  <c r="FA27" i="21"/>
  <c r="EZ27" i="21"/>
  <c r="EV27" i="21"/>
  <c r="EU27" i="21"/>
  <c r="ET27" i="21"/>
  <c r="EP27" i="21"/>
  <c r="EO27" i="21"/>
  <c r="EN27" i="21"/>
  <c r="EI27" i="21"/>
  <c r="EH27" i="21"/>
  <c r="EG27" i="21"/>
  <c r="EF27" i="21"/>
  <c r="EB27" i="21"/>
  <c r="EA27" i="21"/>
  <c r="DZ27" i="21"/>
  <c r="DV27" i="21"/>
  <c r="DU27" i="21"/>
  <c r="DT27" i="21"/>
  <c r="DO27" i="21"/>
  <c r="DN27" i="21"/>
  <c r="DM27" i="21"/>
  <c r="DL27" i="21"/>
  <c r="DD27" i="21"/>
  <c r="DC27" i="21"/>
  <c r="DB27" i="21"/>
  <c r="CT27" i="21"/>
  <c r="CS27" i="21"/>
  <c r="CR27" i="21"/>
  <c r="CQ27" i="21"/>
  <c r="CP27" i="21"/>
  <c r="CO27" i="21"/>
  <c r="CN27" i="21"/>
  <c r="CJ27" i="21"/>
  <c r="CI27" i="21"/>
  <c r="CH27" i="21"/>
  <c r="CE27" i="21"/>
  <c r="CD27" i="21"/>
  <c r="CA27" i="21"/>
  <c r="BY27" i="21"/>
  <c r="BW27" i="21"/>
  <c r="BU27" i="21"/>
  <c r="BT27" i="21"/>
  <c r="BQ27" i="21"/>
  <c r="BO27" i="21"/>
  <c r="BI27" i="21"/>
  <c r="BN27" i="21" s="1"/>
  <c r="BH27" i="21"/>
  <c r="BG27" i="21" s="1"/>
  <c r="BE27" i="21"/>
  <c r="BD27" i="21"/>
  <c r="BA27" i="21"/>
  <c r="AZ27" i="21"/>
  <c r="AY27" i="21" s="1"/>
  <c r="AX27" i="21"/>
  <c r="AW27" i="21"/>
  <c r="AS27" i="21"/>
  <c r="AR27" i="21"/>
  <c r="AQ27" i="21" s="1"/>
  <c r="AN27" i="21"/>
  <c r="AM27" i="21"/>
  <c r="AL27" i="21"/>
  <c r="AG27" i="21"/>
  <c r="AB27" i="21"/>
  <c r="AF27" i="21" s="1"/>
  <c r="AA27" i="21"/>
  <c r="W27" i="21"/>
  <c r="V27" i="21"/>
  <c r="T27" i="21"/>
  <c r="S27" i="21"/>
  <c r="P27" i="21"/>
  <c r="N27" i="21"/>
  <c r="L27" i="21"/>
  <c r="K27" i="21"/>
  <c r="H27" i="21"/>
  <c r="F27" i="21"/>
  <c r="ZZ26" i="21"/>
  <c r="ZY26" i="21"/>
  <c r="ZV26" i="21"/>
  <c r="ZU26" i="21"/>
  <c r="ZN26" i="21"/>
  <c r="ZH26" i="21" s="1"/>
  <c r="ZM26" i="21"/>
  <c r="ZG26" i="21" s="1"/>
  <c r="YZ26" i="21"/>
  <c r="YY26" i="21"/>
  <c r="YW26" i="21"/>
  <c r="YV26" i="21"/>
  <c r="YT26" i="21"/>
  <c r="YS26" i="21"/>
  <c r="YR26" i="21"/>
  <c r="YP26" i="21"/>
  <c r="YB26" i="21"/>
  <c r="YA26" i="21"/>
  <c r="YM26" i="21" s="1"/>
  <c r="XZ26" i="21"/>
  <c r="YL26" i="21" s="1"/>
  <c r="XY26" i="21"/>
  <c r="YE26" i="21" s="1"/>
  <c r="XX26" i="21"/>
  <c r="XK26" i="21"/>
  <c r="XJ26" i="21"/>
  <c r="XI26" i="21"/>
  <c r="XH26" i="21"/>
  <c r="XG26" i="21"/>
  <c r="XF26" i="21"/>
  <c r="XE26" i="21"/>
  <c r="XD26" i="21"/>
  <c r="XC26" i="21"/>
  <c r="XB26" i="21"/>
  <c r="WU26" i="21"/>
  <c r="WZ26" i="21" s="1"/>
  <c r="WT26" i="21"/>
  <c r="WS26" i="21" s="1"/>
  <c r="WQ26" i="21"/>
  <c r="WO26" i="21"/>
  <c r="WL26" i="21"/>
  <c r="WK26" i="21"/>
  <c r="WJ26" i="21"/>
  <c r="WF26" i="21"/>
  <c r="WE26" i="21"/>
  <c r="WD26" i="21"/>
  <c r="VZ26" i="21"/>
  <c r="VY26" i="21"/>
  <c r="VX26" i="21"/>
  <c r="VR26" i="21"/>
  <c r="VQ26" i="21"/>
  <c r="VP26" i="21"/>
  <c r="VL26" i="21"/>
  <c r="VK26" i="21"/>
  <c r="VJ26" i="21"/>
  <c r="VG26" i="21"/>
  <c r="VE26" i="21"/>
  <c r="VC26" i="21"/>
  <c r="VA26" i="21"/>
  <c r="UY26" i="21"/>
  <c r="UW26" i="21"/>
  <c r="UU26" i="21"/>
  <c r="TX26" i="21"/>
  <c r="TW26" i="21"/>
  <c r="TV26" i="21"/>
  <c r="TU26" i="21"/>
  <c r="TT26" i="21"/>
  <c r="TS26" i="21"/>
  <c r="TR26" i="21"/>
  <c r="TP26" i="21"/>
  <c r="TO26" i="21"/>
  <c r="TN26" i="21"/>
  <c r="TM26" i="21"/>
  <c r="TL26" i="21"/>
  <c r="TK26" i="21"/>
  <c r="SV26" i="21"/>
  <c r="SU26" i="21"/>
  <c r="ST26" i="21"/>
  <c r="SS26" i="21"/>
  <c r="SR26" i="21"/>
  <c r="SQ26" i="21"/>
  <c r="SP26" i="21"/>
  <c r="SH26" i="21"/>
  <c r="SG26" i="21"/>
  <c r="SF26" i="21"/>
  <c r="SE26" i="21"/>
  <c r="SD26" i="21"/>
  <c r="SC26" i="21"/>
  <c r="SB26" i="21"/>
  <c r="RX26" i="21"/>
  <c r="RW26" i="21"/>
  <c r="RV26" i="21"/>
  <c r="RQ26" i="21"/>
  <c r="RP26" i="21"/>
  <c r="RO26" i="21"/>
  <c r="RN26" i="21"/>
  <c r="RJ26" i="21"/>
  <c r="RI26" i="21"/>
  <c r="RH26" i="21"/>
  <c r="RD26" i="21"/>
  <c r="RC26" i="21"/>
  <c r="RB26" i="21"/>
  <c r="QZ26" i="21"/>
  <c r="QY26" i="21"/>
  <c r="QR26" i="21"/>
  <c r="QQ26" i="21"/>
  <c r="QP26" i="21"/>
  <c r="QL26" i="21"/>
  <c r="QK26" i="21"/>
  <c r="QJ26" i="21"/>
  <c r="QF26" i="21"/>
  <c r="QE26" i="21"/>
  <c r="QD26" i="21"/>
  <c r="PZ26" i="21"/>
  <c r="PY26" i="21"/>
  <c r="PX26" i="21"/>
  <c r="PV26" i="21"/>
  <c r="PU26" i="21"/>
  <c r="PT26" i="21" s="1"/>
  <c r="PN26" i="21"/>
  <c r="PM26" i="21"/>
  <c r="PL26" i="21"/>
  <c r="PH26" i="21"/>
  <c r="PG26" i="21"/>
  <c r="PF26" i="21"/>
  <c r="PA26" i="21"/>
  <c r="OZ26" i="21"/>
  <c r="OY26" i="21"/>
  <c r="OX26" i="21"/>
  <c r="OV26" i="21"/>
  <c r="OU26" i="21"/>
  <c r="OT26" i="21"/>
  <c r="OK26" i="21"/>
  <c r="OJ26" i="21"/>
  <c r="OI26" i="21"/>
  <c r="OH26" i="21"/>
  <c r="OC26" i="21"/>
  <c r="OB26" i="21"/>
  <c r="OA26" i="21"/>
  <c r="NZ26" i="21"/>
  <c r="NU26" i="21"/>
  <c r="NT26" i="21"/>
  <c r="NS26" i="21"/>
  <c r="NR26" i="21"/>
  <c r="NN26" i="21"/>
  <c r="NM26" i="21"/>
  <c r="NL26" i="21"/>
  <c r="NJ26" i="21"/>
  <c r="NI26" i="21"/>
  <c r="NB26" i="21"/>
  <c r="NA26" i="21"/>
  <c r="MZ26" i="21"/>
  <c r="MQ26" i="21"/>
  <c r="MP26" i="21"/>
  <c r="MO26" i="21"/>
  <c r="MN26" i="21"/>
  <c r="MM26" i="21"/>
  <c r="ML26" i="21"/>
  <c r="MK26" i="21"/>
  <c r="MJ26" i="21"/>
  <c r="ME26" i="21"/>
  <c r="MD26" i="21"/>
  <c r="MC26" i="21"/>
  <c r="MB26" i="21"/>
  <c r="LZ26" i="21"/>
  <c r="LY26" i="21"/>
  <c r="LX26" i="21"/>
  <c r="LO26" i="21"/>
  <c r="LN26" i="21"/>
  <c r="LM26" i="21"/>
  <c r="LL26" i="21"/>
  <c r="LG26" i="21"/>
  <c r="LF26" i="21"/>
  <c r="LE26" i="21"/>
  <c r="LD26" i="21"/>
  <c r="KZ26" i="21"/>
  <c r="KY26" i="21"/>
  <c r="KX26" i="21"/>
  <c r="KV26" i="21"/>
  <c r="KU26" i="21"/>
  <c r="KL26" i="21"/>
  <c r="KI26" i="21"/>
  <c r="KH26" i="21"/>
  <c r="KB26" i="21"/>
  <c r="KA26" i="21"/>
  <c r="JZ26" i="21"/>
  <c r="JY26" i="21"/>
  <c r="JX26" i="21"/>
  <c r="JT26" i="21"/>
  <c r="JS26" i="21"/>
  <c r="JR26" i="21"/>
  <c r="JP26" i="21"/>
  <c r="JO26" i="21"/>
  <c r="JH26" i="21"/>
  <c r="JG26" i="21"/>
  <c r="JF26" i="21"/>
  <c r="JB26" i="21"/>
  <c r="JA26" i="21"/>
  <c r="IZ26" i="21"/>
  <c r="IV26" i="21"/>
  <c r="IU26" i="21"/>
  <c r="IT26" i="21"/>
  <c r="IP26" i="21"/>
  <c r="IO26" i="21"/>
  <c r="IN26" i="21"/>
  <c r="IJ26" i="21"/>
  <c r="II26" i="21"/>
  <c r="IH26" i="21"/>
  <c r="ID26" i="21"/>
  <c r="IC26" i="21"/>
  <c r="IB26" i="21"/>
  <c r="HZ26" i="21"/>
  <c r="HY26" i="21"/>
  <c r="HX26" i="21" s="1"/>
  <c r="HR26" i="21"/>
  <c r="HQ26" i="21"/>
  <c r="HP26" i="21"/>
  <c r="HL26" i="21"/>
  <c r="HI26" i="21"/>
  <c r="HF26" i="21"/>
  <c r="HE26" i="21"/>
  <c r="HD26" i="21"/>
  <c r="GW26" i="21"/>
  <c r="GV26" i="21"/>
  <c r="GU26" i="21" s="1"/>
  <c r="HA26" i="21" s="1"/>
  <c r="GQ26" i="21"/>
  <c r="GP26" i="21"/>
  <c r="GO26" i="21"/>
  <c r="GN26" i="21"/>
  <c r="FZ26" i="21"/>
  <c r="FY26" i="21"/>
  <c r="AF24" i="16" s="1"/>
  <c r="FX26" i="21"/>
  <c r="FT26" i="21"/>
  <c r="FS26" i="21"/>
  <c r="FR26" i="21"/>
  <c r="FN26" i="21"/>
  <c r="FM26" i="21"/>
  <c r="FL26" i="21"/>
  <c r="FJ26" i="21"/>
  <c r="FI26" i="21"/>
  <c r="FB26" i="21"/>
  <c r="FA26" i="21"/>
  <c r="EZ26" i="21"/>
  <c r="EV26" i="21"/>
  <c r="EU26" i="21"/>
  <c r="ET26" i="21"/>
  <c r="EP26" i="21"/>
  <c r="EO26" i="21"/>
  <c r="EN26" i="21"/>
  <c r="EI26" i="21"/>
  <c r="EH26" i="21"/>
  <c r="EG26" i="21"/>
  <c r="EF26" i="21"/>
  <c r="EB26" i="21"/>
  <c r="EA26" i="21"/>
  <c r="DZ26" i="21"/>
  <c r="DV26" i="21"/>
  <c r="DU26" i="21"/>
  <c r="DT26" i="21"/>
  <c r="DO26" i="21"/>
  <c r="DN26" i="21"/>
  <c r="DM26" i="21"/>
  <c r="DL26" i="21"/>
  <c r="DD26" i="21"/>
  <c r="DJ26" i="21" s="1"/>
  <c r="DC26" i="21"/>
  <c r="DB26" i="21"/>
  <c r="CT26" i="21"/>
  <c r="CS26" i="21"/>
  <c r="CR26" i="21"/>
  <c r="CQ26" i="21"/>
  <c r="CP26" i="21"/>
  <c r="CO26" i="21"/>
  <c r="CN26" i="21"/>
  <c r="CJ26" i="21"/>
  <c r="CI26" i="21"/>
  <c r="CH26" i="21"/>
  <c r="CE26" i="21"/>
  <c r="CD26" i="21"/>
  <c r="CA26" i="21"/>
  <c r="BY26" i="21"/>
  <c r="BW26" i="21"/>
  <c r="BU26" i="21"/>
  <c r="BT26" i="21"/>
  <c r="BQ26" i="21"/>
  <c r="BO26" i="21"/>
  <c r="BN26" i="21"/>
  <c r="BL26" i="21" s="1"/>
  <c r="BI26" i="21"/>
  <c r="BH26" i="21"/>
  <c r="BG26" i="21" s="1"/>
  <c r="BE26" i="21"/>
  <c r="BD26" i="21"/>
  <c r="BA26" i="21"/>
  <c r="AZ26" i="21"/>
  <c r="AY26" i="21" s="1"/>
  <c r="AX26" i="21"/>
  <c r="AW26" i="21" s="1"/>
  <c r="AS26" i="21"/>
  <c r="AR26" i="21"/>
  <c r="AN26" i="21"/>
  <c r="AM26" i="21"/>
  <c r="AL26" i="21"/>
  <c r="AG26" i="21"/>
  <c r="AB26" i="21"/>
  <c r="AF26" i="21" s="1"/>
  <c r="AA26" i="21"/>
  <c r="W26" i="21"/>
  <c r="E26" i="21" s="1"/>
  <c r="V26" i="21"/>
  <c r="T26" i="21"/>
  <c r="S26" i="21"/>
  <c r="P26" i="21"/>
  <c r="N26" i="21"/>
  <c r="L26" i="21"/>
  <c r="K26" i="21"/>
  <c r="H26" i="21"/>
  <c r="F26" i="21"/>
  <c r="ZZ25" i="21"/>
  <c r="ZY25" i="21"/>
  <c r="ZV25" i="21"/>
  <c r="ZU25" i="21"/>
  <c r="ZG25" i="21" s="1"/>
  <c r="ZN25" i="21"/>
  <c r="ZH25" i="21" s="1"/>
  <c r="ZM25" i="21"/>
  <c r="YZ25" i="21"/>
  <c r="YY25" i="21"/>
  <c r="YW25" i="21"/>
  <c r="YV25" i="21"/>
  <c r="YT25" i="21"/>
  <c r="YS25" i="21"/>
  <c r="YR25" i="21"/>
  <c r="YP25" i="21"/>
  <c r="YB25" i="21"/>
  <c r="YA25" i="21"/>
  <c r="XZ25" i="21"/>
  <c r="YL25" i="21" s="1"/>
  <c r="XY25" i="21"/>
  <c r="YE25" i="21" s="1"/>
  <c r="XX25" i="21"/>
  <c r="XK25" i="21"/>
  <c r="XJ25" i="21"/>
  <c r="XI25" i="21"/>
  <c r="XH25" i="21"/>
  <c r="XG25" i="21"/>
  <c r="XF25" i="21"/>
  <c r="XE25" i="21"/>
  <c r="XD25" i="21"/>
  <c r="XC25" i="21"/>
  <c r="XB25" i="21"/>
  <c r="WU25" i="21"/>
  <c r="WZ25" i="21" s="1"/>
  <c r="WX25" i="21" s="1"/>
  <c r="WT25" i="21"/>
  <c r="WS25" i="21" s="1"/>
  <c r="WQ25" i="21"/>
  <c r="WO25" i="21"/>
  <c r="WL25" i="21"/>
  <c r="WK25" i="21"/>
  <c r="WJ25" i="21"/>
  <c r="WF25" i="21"/>
  <c r="WE25" i="21"/>
  <c r="WD25" i="21"/>
  <c r="VZ25" i="21"/>
  <c r="VY25" i="21"/>
  <c r="VX25" i="21"/>
  <c r="VR25" i="21"/>
  <c r="VQ25" i="21"/>
  <c r="VP25" i="21"/>
  <c r="VL25" i="21"/>
  <c r="VK25" i="21"/>
  <c r="VJ25" i="21"/>
  <c r="VG25" i="21"/>
  <c r="VE25" i="21"/>
  <c r="VC25" i="21"/>
  <c r="VA25" i="21"/>
  <c r="UY25" i="21"/>
  <c r="UW25" i="21"/>
  <c r="UU25" i="21"/>
  <c r="TX25" i="21"/>
  <c r="TW25" i="21"/>
  <c r="TV25" i="21"/>
  <c r="TU25" i="21"/>
  <c r="TT25" i="21"/>
  <c r="TS25" i="21"/>
  <c r="TR25" i="21"/>
  <c r="TP25" i="21"/>
  <c r="TO25" i="21"/>
  <c r="TN25" i="21"/>
  <c r="TM25" i="21"/>
  <c r="TL25" i="21"/>
  <c r="TK25" i="21"/>
  <c r="SV25" i="21"/>
  <c r="SU25" i="21"/>
  <c r="ST25" i="21"/>
  <c r="SS25" i="21"/>
  <c r="SR25" i="21"/>
  <c r="SQ25" i="21"/>
  <c r="SP25" i="21"/>
  <c r="SH25" i="21"/>
  <c r="SG25" i="21"/>
  <c r="SF25" i="21"/>
  <c r="SE25" i="21"/>
  <c r="SD25" i="21"/>
  <c r="SC25" i="21"/>
  <c r="SB25" i="21"/>
  <c r="RX25" i="21"/>
  <c r="RW25" i="21"/>
  <c r="RV25" i="21"/>
  <c r="RQ25" i="21"/>
  <c r="RP25" i="21"/>
  <c r="RO25" i="21"/>
  <c r="RN25" i="21"/>
  <c r="RJ25" i="21"/>
  <c r="RI25" i="21"/>
  <c r="RH25" i="21"/>
  <c r="RD25" i="21"/>
  <c r="RC25" i="21"/>
  <c r="RB25" i="21"/>
  <c r="QZ25" i="21"/>
  <c r="QY25" i="21"/>
  <c r="QR25" i="21"/>
  <c r="QQ25" i="21"/>
  <c r="QP25" i="21"/>
  <c r="QL25" i="21"/>
  <c r="QK25" i="21"/>
  <c r="QJ25" i="21"/>
  <c r="QF25" i="21"/>
  <c r="QE25" i="21"/>
  <c r="QD25" i="21"/>
  <c r="PZ25" i="21"/>
  <c r="PY25" i="21"/>
  <c r="PX25" i="21"/>
  <c r="PV25" i="21"/>
  <c r="PU25" i="21"/>
  <c r="PN25" i="21"/>
  <c r="PM25" i="21"/>
  <c r="PL25" i="21"/>
  <c r="PH25" i="21"/>
  <c r="PG25" i="21"/>
  <c r="PF25" i="21"/>
  <c r="PA25" i="21"/>
  <c r="OZ25" i="21"/>
  <c r="OY25" i="21"/>
  <c r="OX25" i="21"/>
  <c r="OV25" i="21"/>
  <c r="OU25" i="21"/>
  <c r="OT25" i="21"/>
  <c r="OK25" i="21"/>
  <c r="OJ25" i="21"/>
  <c r="OI25" i="21"/>
  <c r="OH25" i="21"/>
  <c r="OC25" i="21"/>
  <c r="OB25" i="21"/>
  <c r="OA25" i="21"/>
  <c r="NZ25" i="21"/>
  <c r="NU25" i="21"/>
  <c r="NT25" i="21"/>
  <c r="NS25" i="21"/>
  <c r="NR25" i="21"/>
  <c r="NN25" i="21"/>
  <c r="NM25" i="21"/>
  <c r="NL25" i="21"/>
  <c r="NJ25" i="21"/>
  <c r="NI25" i="21"/>
  <c r="NB25" i="21"/>
  <c r="NA25" i="21"/>
  <c r="MZ25" i="21"/>
  <c r="MQ25" i="21"/>
  <c r="MP25" i="21"/>
  <c r="MO25" i="21"/>
  <c r="MN25" i="21"/>
  <c r="MM25" i="21"/>
  <c r="ML25" i="21"/>
  <c r="MK25" i="21"/>
  <c r="MJ25" i="21"/>
  <c r="ME25" i="21"/>
  <c r="MD25" i="21"/>
  <c r="MC25" i="21"/>
  <c r="MB25" i="21"/>
  <c r="LZ25" i="21"/>
  <c r="LY25" i="21"/>
  <c r="LX25" i="21"/>
  <c r="LO25" i="21"/>
  <c r="LN25" i="21"/>
  <c r="LM25" i="21"/>
  <c r="LL25" i="21"/>
  <c r="LG25" i="21"/>
  <c r="LF25" i="21"/>
  <c r="LE25" i="21"/>
  <c r="LD25" i="21"/>
  <c r="KZ25" i="21"/>
  <c r="KY25" i="21"/>
  <c r="KX25" i="21"/>
  <c r="KV25" i="21"/>
  <c r="KU25" i="21"/>
  <c r="KT25" i="21" s="1"/>
  <c r="KL25" i="21"/>
  <c r="KI25" i="21"/>
  <c r="KH25" i="21"/>
  <c r="KB25" i="21"/>
  <c r="KA25" i="21"/>
  <c r="JZ25" i="21"/>
  <c r="JY25" i="21"/>
  <c r="JX25" i="21"/>
  <c r="JT25" i="21"/>
  <c r="JS25" i="21"/>
  <c r="JR25" i="21"/>
  <c r="JP25" i="21"/>
  <c r="JO25" i="21"/>
  <c r="JH25" i="21"/>
  <c r="JG25" i="21"/>
  <c r="JF25" i="21"/>
  <c r="JB25" i="21"/>
  <c r="JA25" i="21"/>
  <c r="IZ25" i="21"/>
  <c r="IV25" i="21"/>
  <c r="IU25" i="21"/>
  <c r="IT25" i="21"/>
  <c r="IP25" i="21"/>
  <c r="IO25" i="21"/>
  <c r="IN25" i="21"/>
  <c r="IJ25" i="21"/>
  <c r="II25" i="21"/>
  <c r="IH25" i="21"/>
  <c r="ID25" i="21"/>
  <c r="IC25" i="21"/>
  <c r="IB25" i="21"/>
  <c r="HZ25" i="21"/>
  <c r="HY25" i="21"/>
  <c r="HX25" i="21" s="1"/>
  <c r="HR25" i="21"/>
  <c r="HQ25" i="21"/>
  <c r="HP25" i="21"/>
  <c r="HL25" i="21"/>
  <c r="HI25" i="21"/>
  <c r="HF25" i="21"/>
  <c r="HE25" i="21"/>
  <c r="HD25" i="21"/>
  <c r="GW25" i="21"/>
  <c r="HB25" i="21" s="1"/>
  <c r="GV25" i="21"/>
  <c r="GU25" i="21" s="1"/>
  <c r="GQ25" i="21"/>
  <c r="GP25" i="21"/>
  <c r="GO25" i="21"/>
  <c r="GN25" i="21"/>
  <c r="FZ25" i="21"/>
  <c r="FY25" i="21"/>
  <c r="AF23" i="16" s="1"/>
  <c r="FX25" i="21"/>
  <c r="FT25" i="21"/>
  <c r="FS25" i="21"/>
  <c r="FR25" i="21"/>
  <c r="FN25" i="21"/>
  <c r="FM25" i="21"/>
  <c r="FL25" i="21"/>
  <c r="FJ25" i="21"/>
  <c r="FI25" i="21"/>
  <c r="FB25" i="21"/>
  <c r="FA25" i="21"/>
  <c r="EZ25" i="21"/>
  <c r="EV25" i="21"/>
  <c r="EU25" i="21"/>
  <c r="ET25" i="21"/>
  <c r="EP25" i="21"/>
  <c r="EO25" i="21"/>
  <c r="EN25" i="21"/>
  <c r="EI25" i="21"/>
  <c r="EH25" i="21"/>
  <c r="EG25" i="21"/>
  <c r="EF25" i="21"/>
  <c r="EB25" i="21"/>
  <c r="EA25" i="21"/>
  <c r="DZ25" i="21"/>
  <c r="DV25" i="21"/>
  <c r="DU25" i="21"/>
  <c r="DT25" i="21"/>
  <c r="DO25" i="21"/>
  <c r="DN25" i="21"/>
  <c r="DM25" i="21"/>
  <c r="DL25" i="21"/>
  <c r="DD25" i="21"/>
  <c r="DC25" i="21"/>
  <c r="DB25" i="21"/>
  <c r="CT25" i="21"/>
  <c r="CS25" i="21"/>
  <c r="CR25" i="21"/>
  <c r="CQ25" i="21"/>
  <c r="CP25" i="21"/>
  <c r="CO25" i="21"/>
  <c r="CN25" i="21"/>
  <c r="CJ25" i="21"/>
  <c r="CI25" i="21"/>
  <c r="CH25" i="21"/>
  <c r="CE25" i="21"/>
  <c r="CD25" i="21"/>
  <c r="CA25" i="21"/>
  <c r="BY25" i="21"/>
  <c r="BW25" i="21"/>
  <c r="BU25" i="21"/>
  <c r="BT25" i="21"/>
  <c r="BQ25" i="21"/>
  <c r="BO25" i="21"/>
  <c r="BN25" i="21"/>
  <c r="BI25" i="21"/>
  <c r="BH25" i="21"/>
  <c r="BG25" i="21" s="1"/>
  <c r="BE25" i="21"/>
  <c r="BD25" i="21"/>
  <c r="BA25" i="21"/>
  <c r="AZ25" i="21"/>
  <c r="AY25" i="21" s="1"/>
  <c r="AX25" i="21"/>
  <c r="AW25" i="21" s="1"/>
  <c r="AS25" i="21"/>
  <c r="AR25" i="21"/>
  <c r="AN25" i="21"/>
  <c r="AM25" i="21"/>
  <c r="AL25" i="21"/>
  <c r="AG25" i="21"/>
  <c r="AB25" i="21"/>
  <c r="AF25" i="21" s="1"/>
  <c r="AA25" i="21"/>
  <c r="W25" i="21"/>
  <c r="V25" i="21"/>
  <c r="T25" i="21"/>
  <c r="S25" i="21"/>
  <c r="P25" i="21"/>
  <c r="N25" i="21"/>
  <c r="L25" i="21"/>
  <c r="K25" i="21"/>
  <c r="H25" i="21"/>
  <c r="F25" i="21"/>
  <c r="ZZ24" i="21"/>
  <c r="ZY24" i="21"/>
  <c r="ZV24" i="21"/>
  <c r="ZU24" i="21"/>
  <c r="ZN24" i="21"/>
  <c r="ZH24" i="21" s="1"/>
  <c r="ZM24" i="21"/>
  <c r="YZ24" i="21"/>
  <c r="YY24" i="21"/>
  <c r="YW24" i="21"/>
  <c r="YV24" i="21"/>
  <c r="YT24" i="21"/>
  <c r="YS24" i="21"/>
  <c r="YR24" i="21"/>
  <c r="YP24" i="21"/>
  <c r="YB24" i="21"/>
  <c r="YA24" i="21"/>
  <c r="XZ24" i="21"/>
  <c r="YL24" i="21" s="1"/>
  <c r="XY24" i="21"/>
  <c r="YE24" i="21" s="1"/>
  <c r="XX24" i="21"/>
  <c r="XK24" i="21"/>
  <c r="XJ24" i="21"/>
  <c r="XI24" i="21"/>
  <c r="XH24" i="21"/>
  <c r="XG24" i="21"/>
  <c r="XF24" i="21"/>
  <c r="XE24" i="21"/>
  <c r="XD24" i="21"/>
  <c r="XC24" i="21"/>
  <c r="XB24" i="21"/>
  <c r="WU24" i="21"/>
  <c r="WZ24" i="21" s="1"/>
  <c r="WX24" i="21" s="1"/>
  <c r="WT24" i="21"/>
  <c r="WS24" i="21" s="1"/>
  <c r="WQ24" i="21"/>
  <c r="WO24" i="21"/>
  <c r="WL24" i="21"/>
  <c r="WK24" i="21"/>
  <c r="WJ24" i="21"/>
  <c r="WF24" i="21"/>
  <c r="WE24" i="21"/>
  <c r="WD24" i="21"/>
  <c r="VZ24" i="21"/>
  <c r="VY24" i="21"/>
  <c r="VX24" i="21"/>
  <c r="VR24" i="21"/>
  <c r="VQ24" i="21"/>
  <c r="VP24" i="21"/>
  <c r="VL24" i="21"/>
  <c r="VK24" i="21"/>
  <c r="VJ24" i="21"/>
  <c r="VG24" i="21"/>
  <c r="VE24" i="21"/>
  <c r="VC24" i="21"/>
  <c r="VA24" i="21"/>
  <c r="UY24" i="21"/>
  <c r="UW24" i="21"/>
  <c r="UU24" i="21"/>
  <c r="TX24" i="21"/>
  <c r="TW24" i="21"/>
  <c r="TV24" i="21"/>
  <c r="TU24" i="21"/>
  <c r="TT24" i="21"/>
  <c r="TS24" i="21"/>
  <c r="TR24" i="21"/>
  <c r="TP24" i="21"/>
  <c r="TO24" i="21"/>
  <c r="TN24" i="21"/>
  <c r="TM24" i="21"/>
  <c r="TL24" i="21"/>
  <c r="TK24" i="21"/>
  <c r="SV24" i="21"/>
  <c r="SU24" i="21"/>
  <c r="ST24" i="21"/>
  <c r="SS24" i="21"/>
  <c r="SR24" i="21"/>
  <c r="SQ24" i="21"/>
  <c r="SP24" i="21"/>
  <c r="SH24" i="21"/>
  <c r="SG24" i="21"/>
  <c r="SF24" i="21"/>
  <c r="SE24" i="21"/>
  <c r="SD24" i="21"/>
  <c r="SC24" i="21"/>
  <c r="SB24" i="21"/>
  <c r="RX24" i="21"/>
  <c r="RW24" i="21"/>
  <c r="RV24" i="21"/>
  <c r="RQ24" i="21"/>
  <c r="RP24" i="21"/>
  <c r="RO24" i="21"/>
  <c r="RN24" i="21"/>
  <c r="RJ24" i="21"/>
  <c r="RI24" i="21"/>
  <c r="RH24" i="21"/>
  <c r="RD24" i="21"/>
  <c r="RC24" i="21"/>
  <c r="RB24" i="21"/>
  <c r="QZ24" i="21"/>
  <c r="QX24" i="21" s="1"/>
  <c r="QY24" i="21"/>
  <c r="QR24" i="21"/>
  <c r="QQ24" i="21"/>
  <c r="QP24" i="21"/>
  <c r="QL24" i="21"/>
  <c r="QK24" i="21"/>
  <c r="QJ24" i="21"/>
  <c r="QF24" i="21"/>
  <c r="QE24" i="21"/>
  <c r="QD24" i="21"/>
  <c r="PZ24" i="21"/>
  <c r="PY24" i="21"/>
  <c r="PX24" i="21"/>
  <c r="PV24" i="21"/>
  <c r="PU24" i="21"/>
  <c r="PN24" i="21"/>
  <c r="PM24" i="21"/>
  <c r="PL24" i="21"/>
  <c r="PH24" i="21"/>
  <c r="PG24" i="21"/>
  <c r="PF24" i="21"/>
  <c r="PA24" i="21"/>
  <c r="OZ24" i="21"/>
  <c r="OY24" i="21"/>
  <c r="OX24" i="21"/>
  <c r="OV24" i="21"/>
  <c r="OU24" i="21"/>
  <c r="OT24" i="21"/>
  <c r="OK24" i="21"/>
  <c r="OJ24" i="21"/>
  <c r="OI24" i="21"/>
  <c r="OH24" i="21"/>
  <c r="OC24" i="21"/>
  <c r="OB24" i="21"/>
  <c r="OA24" i="21"/>
  <c r="NZ24" i="21"/>
  <c r="NU24" i="21"/>
  <c r="NT24" i="21"/>
  <c r="NS24" i="21"/>
  <c r="NR24" i="21"/>
  <c r="NN24" i="21"/>
  <c r="NM24" i="21"/>
  <c r="NL24" i="21"/>
  <c r="NJ24" i="21"/>
  <c r="NI24" i="21"/>
  <c r="NB24" i="21"/>
  <c r="NA24" i="21"/>
  <c r="MZ24" i="21"/>
  <c r="MP24" i="21"/>
  <c r="MX24" i="21" s="1"/>
  <c r="MX31" i="21" s="1"/>
  <c r="MO24" i="21"/>
  <c r="MN24" i="21"/>
  <c r="MM24" i="21"/>
  <c r="ML24" i="21"/>
  <c r="MK24" i="21"/>
  <c r="MJ24" i="21"/>
  <c r="ME24" i="21"/>
  <c r="MD24" i="21"/>
  <c r="MC24" i="21"/>
  <c r="MB24" i="21"/>
  <c r="LZ24" i="21"/>
  <c r="LY24" i="21"/>
  <c r="LX24" i="21"/>
  <c r="LO24" i="21"/>
  <c r="LN24" i="21"/>
  <c r="LM24" i="21"/>
  <c r="LL24" i="21"/>
  <c r="LG24" i="21"/>
  <c r="LF24" i="21"/>
  <c r="LE24" i="21"/>
  <c r="LD24" i="21"/>
  <c r="KZ24" i="21"/>
  <c r="KY24" i="21"/>
  <c r="KX24" i="21"/>
  <c r="KV24" i="21"/>
  <c r="KU24" i="21"/>
  <c r="KL24" i="21"/>
  <c r="KI24" i="21"/>
  <c r="KH24" i="21"/>
  <c r="KB24" i="21"/>
  <c r="KA24" i="21"/>
  <c r="JZ24" i="21"/>
  <c r="JY24" i="21"/>
  <c r="JX24" i="21"/>
  <c r="JT24" i="21"/>
  <c r="JS24" i="21"/>
  <c r="JR24" i="21"/>
  <c r="JP24" i="21"/>
  <c r="JO24" i="21"/>
  <c r="JN24" i="21" s="1"/>
  <c r="JH24" i="21"/>
  <c r="JG24" i="21"/>
  <c r="JF24" i="21"/>
  <c r="JB24" i="21"/>
  <c r="JA24" i="21"/>
  <c r="IZ24" i="21"/>
  <c r="IV24" i="21"/>
  <c r="IU24" i="21"/>
  <c r="IT24" i="21"/>
  <c r="IP24" i="21"/>
  <c r="IO24" i="21"/>
  <c r="IN24" i="21"/>
  <c r="IJ24" i="21"/>
  <c r="II24" i="21"/>
  <c r="IH24" i="21"/>
  <c r="ID24" i="21"/>
  <c r="IC24" i="21"/>
  <c r="IB24" i="21"/>
  <c r="HZ24" i="21"/>
  <c r="HX24" i="21" s="1"/>
  <c r="HY24" i="21"/>
  <c r="HR24" i="21"/>
  <c r="HQ24" i="21"/>
  <c r="HP24" i="21"/>
  <c r="HL24" i="21"/>
  <c r="HI24" i="21"/>
  <c r="HF24" i="21"/>
  <c r="HE24" i="21"/>
  <c r="HD24" i="21"/>
  <c r="GW24" i="21"/>
  <c r="HB24" i="21" s="1"/>
  <c r="GZ24" i="21" s="1"/>
  <c r="GV24" i="21"/>
  <c r="GU24" i="21" s="1"/>
  <c r="GQ24" i="21"/>
  <c r="GP24" i="21"/>
  <c r="GO24" i="21"/>
  <c r="GN24" i="21"/>
  <c r="FZ24" i="21"/>
  <c r="FY24" i="21"/>
  <c r="AF22" i="16" s="1"/>
  <c r="FX24" i="21"/>
  <c r="FT24" i="21"/>
  <c r="FS24" i="21"/>
  <c r="FR24" i="21"/>
  <c r="FN24" i="21"/>
  <c r="FM24" i="21"/>
  <c r="FL24" i="21"/>
  <c r="FJ24" i="21"/>
  <c r="FI24" i="21"/>
  <c r="FB24" i="21"/>
  <c r="FA24" i="21"/>
  <c r="EZ24" i="21"/>
  <c r="EV24" i="21"/>
  <c r="EU24" i="21"/>
  <c r="ET24" i="21"/>
  <c r="EP24" i="21"/>
  <c r="EO24" i="21"/>
  <c r="EN24" i="21"/>
  <c r="EI24" i="21"/>
  <c r="EH24" i="21"/>
  <c r="EG24" i="21"/>
  <c r="EF24" i="21"/>
  <c r="EB24" i="21"/>
  <c r="EA24" i="21"/>
  <c r="DZ24" i="21"/>
  <c r="DV24" i="21"/>
  <c r="DU24" i="21"/>
  <c r="DT24" i="21"/>
  <c r="DO24" i="21"/>
  <c r="DN24" i="21"/>
  <c r="DM24" i="21"/>
  <c r="DL24" i="21"/>
  <c r="DD24" i="21"/>
  <c r="DC24" i="21"/>
  <c r="DB24" i="21"/>
  <c r="CT24" i="21"/>
  <c r="CS24" i="21"/>
  <c r="CR24" i="21"/>
  <c r="CQ24" i="21"/>
  <c r="CP24" i="21"/>
  <c r="CO24" i="21"/>
  <c r="CN24" i="21"/>
  <c r="CJ24" i="21"/>
  <c r="CI24" i="21"/>
  <c r="CH24" i="21"/>
  <c r="CE24" i="21"/>
  <c r="CD24" i="21"/>
  <c r="CA24" i="21"/>
  <c r="BY24" i="21"/>
  <c r="BW24" i="21"/>
  <c r="BU24" i="21"/>
  <c r="BT24" i="21"/>
  <c r="BQ24" i="21"/>
  <c r="BO24" i="21"/>
  <c r="BI24" i="21"/>
  <c r="BH24" i="21"/>
  <c r="BG24" i="21" s="1"/>
  <c r="BE24" i="21"/>
  <c r="BD24" i="21"/>
  <c r="BA24" i="21"/>
  <c r="AZ24" i="21"/>
  <c r="AY24" i="21" s="1"/>
  <c r="AX24" i="21"/>
  <c r="AW24" i="21" s="1"/>
  <c r="AS24" i="21"/>
  <c r="AR24" i="21"/>
  <c r="AQ24" i="21" s="1"/>
  <c r="AN24" i="21"/>
  <c r="AM24" i="21"/>
  <c r="AL24" i="21"/>
  <c r="AG24" i="21"/>
  <c r="AB24" i="21"/>
  <c r="AF24" i="21" s="1"/>
  <c r="AA24" i="21"/>
  <c r="W24" i="21"/>
  <c r="V24" i="21"/>
  <c r="T24" i="21"/>
  <c r="S24" i="21"/>
  <c r="P24" i="21"/>
  <c r="N24" i="21"/>
  <c r="L24" i="21"/>
  <c r="K24" i="21"/>
  <c r="H24" i="21"/>
  <c r="F24" i="21"/>
  <c r="ZZ23" i="21"/>
  <c r="ZY23" i="21"/>
  <c r="ZV23" i="21"/>
  <c r="ZU23" i="21"/>
  <c r="ZN23" i="21"/>
  <c r="ZH23" i="21" s="1"/>
  <c r="ZM23" i="21"/>
  <c r="YZ23" i="21"/>
  <c r="YY23" i="21"/>
  <c r="YW23" i="21"/>
  <c r="YV23" i="21"/>
  <c r="YT23" i="21"/>
  <c r="YS23" i="21"/>
  <c r="YR23" i="21"/>
  <c r="YP23" i="21"/>
  <c r="YB23" i="21"/>
  <c r="YA23" i="21"/>
  <c r="XZ23" i="21"/>
  <c r="YL23" i="21" s="1"/>
  <c r="XY23" i="21"/>
  <c r="YE23" i="21" s="1"/>
  <c r="XX23" i="21"/>
  <c r="XK23" i="21"/>
  <c r="XJ23" i="21"/>
  <c r="XI23" i="21"/>
  <c r="XH23" i="21"/>
  <c r="XG23" i="21"/>
  <c r="XF23" i="21"/>
  <c r="XE23" i="21"/>
  <c r="XD23" i="21"/>
  <c r="XC23" i="21"/>
  <c r="XB23" i="21"/>
  <c r="WU23" i="21"/>
  <c r="WT23" i="21"/>
  <c r="WS23" i="21" s="1"/>
  <c r="WQ23" i="21"/>
  <c r="WO23" i="21"/>
  <c r="WL23" i="21"/>
  <c r="WK23" i="21"/>
  <c r="WJ23" i="21"/>
  <c r="WF23" i="21"/>
  <c r="WE23" i="21"/>
  <c r="WD23" i="21"/>
  <c r="VZ23" i="21"/>
  <c r="VY23" i="21"/>
  <c r="VX23" i="21"/>
  <c r="VR23" i="21"/>
  <c r="VQ23" i="21"/>
  <c r="VP23" i="21"/>
  <c r="VL23" i="21"/>
  <c r="VK23" i="21"/>
  <c r="VJ23" i="21"/>
  <c r="VG23" i="21"/>
  <c r="VE23" i="21"/>
  <c r="VC23" i="21"/>
  <c r="VA23" i="21"/>
  <c r="UY23" i="21"/>
  <c r="UW23" i="21"/>
  <c r="UU23" i="21"/>
  <c r="TX23" i="21"/>
  <c r="TW23" i="21"/>
  <c r="TV23" i="21"/>
  <c r="TU23" i="21"/>
  <c r="TT23" i="21"/>
  <c r="TS23" i="21"/>
  <c r="TR23" i="21"/>
  <c r="TP23" i="21"/>
  <c r="TO23" i="21"/>
  <c r="TN23" i="21"/>
  <c r="TM23" i="21"/>
  <c r="TL23" i="21"/>
  <c r="TK23" i="21"/>
  <c r="SV23" i="21"/>
  <c r="SU23" i="21"/>
  <c r="ST23" i="21"/>
  <c r="SS23" i="21"/>
  <c r="SR23" i="21"/>
  <c r="SQ23" i="21"/>
  <c r="SP23" i="21"/>
  <c r="SH23" i="21"/>
  <c r="SG23" i="21"/>
  <c r="SF23" i="21"/>
  <c r="SE23" i="21"/>
  <c r="SD23" i="21"/>
  <c r="SC23" i="21"/>
  <c r="SB23" i="21"/>
  <c r="RX23" i="21"/>
  <c r="RW23" i="21"/>
  <c r="RV23" i="21"/>
  <c r="RQ23" i="21"/>
  <c r="RP23" i="21"/>
  <c r="RO23" i="21"/>
  <c r="RN23" i="21"/>
  <c r="RJ23" i="21"/>
  <c r="RI23" i="21"/>
  <c r="RH23" i="21"/>
  <c r="RD23" i="21"/>
  <c r="RC23" i="21"/>
  <c r="RB23" i="21"/>
  <c r="QZ23" i="21"/>
  <c r="QY23" i="21"/>
  <c r="QR23" i="21"/>
  <c r="QQ23" i="21"/>
  <c r="QP23" i="21"/>
  <c r="QL23" i="21"/>
  <c r="QK23" i="21"/>
  <c r="QJ23" i="21"/>
  <c r="QF23" i="21"/>
  <c r="QE23" i="21"/>
  <c r="QD23" i="21"/>
  <c r="PZ23" i="21"/>
  <c r="PY23" i="21"/>
  <c r="PX23" i="21"/>
  <c r="PV23" i="21"/>
  <c r="PT23" i="21" s="1"/>
  <c r="PU23" i="21"/>
  <c r="PN23" i="21"/>
  <c r="PM23" i="21"/>
  <c r="PL23" i="21"/>
  <c r="PH23" i="21"/>
  <c r="PG23" i="21"/>
  <c r="PF23" i="21"/>
  <c r="PA23" i="21"/>
  <c r="OZ23" i="21"/>
  <c r="OY23" i="21"/>
  <c r="OX23" i="21"/>
  <c r="OV23" i="21"/>
  <c r="OU23" i="21"/>
  <c r="OT23" i="21"/>
  <c r="OK23" i="21"/>
  <c r="OJ23" i="21"/>
  <c r="OI23" i="21"/>
  <c r="OH23" i="21"/>
  <c r="OC23" i="21"/>
  <c r="OB23" i="21"/>
  <c r="OA23" i="21"/>
  <c r="NZ23" i="21"/>
  <c r="NU23" i="21"/>
  <c r="NT23" i="21"/>
  <c r="NS23" i="21"/>
  <c r="NR23" i="21"/>
  <c r="NN23" i="21"/>
  <c r="NM23" i="21"/>
  <c r="NL23" i="21"/>
  <c r="NJ23" i="21"/>
  <c r="NI23" i="21"/>
  <c r="NB23" i="21"/>
  <c r="NA23" i="21"/>
  <c r="MZ23" i="21"/>
  <c r="MQ23" i="21"/>
  <c r="MP23" i="21"/>
  <c r="MO23" i="21"/>
  <c r="MN23" i="21"/>
  <c r="MM23" i="21"/>
  <c r="ML23" i="21"/>
  <c r="MK23" i="21"/>
  <c r="MJ23" i="21"/>
  <c r="ME23" i="21"/>
  <c r="MD23" i="21"/>
  <c r="MC23" i="21"/>
  <c r="MB23" i="21"/>
  <c r="LZ23" i="21"/>
  <c r="LY23" i="21"/>
  <c r="LX23" i="21"/>
  <c r="LO23" i="21"/>
  <c r="LN23" i="21"/>
  <c r="LM23" i="21"/>
  <c r="LL23" i="21"/>
  <c r="LG23" i="21"/>
  <c r="LF23" i="21"/>
  <c r="LE23" i="21"/>
  <c r="LD23" i="21"/>
  <c r="KZ23" i="21"/>
  <c r="KY23" i="21"/>
  <c r="KX23" i="21"/>
  <c r="KV23" i="21"/>
  <c r="KU23" i="21"/>
  <c r="KL23" i="21"/>
  <c r="KI23" i="21"/>
  <c r="KH23" i="21"/>
  <c r="KB23" i="21"/>
  <c r="KA23" i="21"/>
  <c r="JZ23" i="21"/>
  <c r="JY23" i="21"/>
  <c r="JX23" i="21"/>
  <c r="JT23" i="21"/>
  <c r="JS23" i="21"/>
  <c r="JR23" i="21"/>
  <c r="JP23" i="21"/>
  <c r="JO23" i="21"/>
  <c r="JH23" i="21"/>
  <c r="JG23" i="21"/>
  <c r="JF23" i="21"/>
  <c r="JB23" i="21"/>
  <c r="JA23" i="21"/>
  <c r="IZ23" i="21"/>
  <c r="IV23" i="21"/>
  <c r="IU23" i="21"/>
  <c r="IT23" i="21"/>
  <c r="IP23" i="21"/>
  <c r="IO23" i="21"/>
  <c r="IN23" i="21"/>
  <c r="IJ23" i="21"/>
  <c r="II23" i="21"/>
  <c r="IH23" i="21"/>
  <c r="ID23" i="21"/>
  <c r="IC23" i="21"/>
  <c r="IB23" i="21"/>
  <c r="HZ23" i="21"/>
  <c r="HY23" i="21"/>
  <c r="HX23" i="21"/>
  <c r="HR23" i="21"/>
  <c r="HQ23" i="21"/>
  <c r="HP23" i="21"/>
  <c r="HL23" i="21"/>
  <c r="HI23" i="21"/>
  <c r="HF23" i="21"/>
  <c r="HE23" i="21"/>
  <c r="HD23" i="21"/>
  <c r="GZ23" i="21"/>
  <c r="GW23" i="21"/>
  <c r="HB23" i="21" s="1"/>
  <c r="GV23" i="21"/>
  <c r="GU23" i="21" s="1"/>
  <c r="HA23" i="21" s="1"/>
  <c r="GY23" i="21" s="1"/>
  <c r="GQ23" i="21"/>
  <c r="GP23" i="21"/>
  <c r="GO23" i="21"/>
  <c r="GN23" i="21"/>
  <c r="FZ23" i="21"/>
  <c r="FY23" i="21"/>
  <c r="AF21" i="16" s="1"/>
  <c r="FX23" i="21"/>
  <c r="FT23" i="21"/>
  <c r="FS23" i="21"/>
  <c r="FR23" i="21"/>
  <c r="FN23" i="21"/>
  <c r="FM23" i="21"/>
  <c r="FL23" i="21"/>
  <c r="FJ23" i="21"/>
  <c r="FI23" i="21"/>
  <c r="FH23" i="21"/>
  <c r="FB23" i="21"/>
  <c r="FA23" i="21"/>
  <c r="EZ23" i="21"/>
  <c r="EV23" i="21"/>
  <c r="EU23" i="21"/>
  <c r="ET23" i="21"/>
  <c r="EP23" i="21"/>
  <c r="EO23" i="21"/>
  <c r="EN23" i="21"/>
  <c r="EI23" i="21"/>
  <c r="EH23" i="21"/>
  <c r="EG23" i="21"/>
  <c r="EF23" i="21"/>
  <c r="EB23" i="21"/>
  <c r="EA23" i="21"/>
  <c r="DZ23" i="21"/>
  <c r="DV23" i="21"/>
  <c r="DU23" i="21"/>
  <c r="DT23" i="21"/>
  <c r="DO23" i="21"/>
  <c r="DN23" i="21"/>
  <c r="DM23" i="21"/>
  <c r="DL23" i="21"/>
  <c r="DJ23" i="21"/>
  <c r="DH23" i="21" s="1"/>
  <c r="DD23" i="21"/>
  <c r="DC23" i="21"/>
  <c r="DB23" i="21"/>
  <c r="CT23" i="21"/>
  <c r="CS23" i="21"/>
  <c r="CR23" i="21"/>
  <c r="CQ23" i="21"/>
  <c r="CP23" i="21"/>
  <c r="CO23" i="21"/>
  <c r="CN23" i="21"/>
  <c r="CJ23" i="21"/>
  <c r="CI23" i="21"/>
  <c r="CH23" i="21"/>
  <c r="CE23" i="21"/>
  <c r="CD23" i="21"/>
  <c r="CA23" i="21"/>
  <c r="BY23" i="21"/>
  <c r="BW23" i="21"/>
  <c r="BU23" i="21"/>
  <c r="BT23" i="21"/>
  <c r="BQ23" i="21"/>
  <c r="BO23" i="21"/>
  <c r="BI23" i="21"/>
  <c r="BH23" i="21"/>
  <c r="BG23" i="21" s="1"/>
  <c r="BE23" i="21"/>
  <c r="BD23" i="21"/>
  <c r="BA23" i="21"/>
  <c r="AZ23" i="21"/>
  <c r="AY23" i="21" s="1"/>
  <c r="AX23" i="21"/>
  <c r="AW23" i="21" s="1"/>
  <c r="AS23" i="21"/>
  <c r="AR23" i="21"/>
  <c r="AQ23" i="21" s="1"/>
  <c r="AN23" i="21"/>
  <c r="AM23" i="21"/>
  <c r="AL23" i="21"/>
  <c r="AG23" i="21"/>
  <c r="AB23" i="21"/>
  <c r="AF23" i="21" s="1"/>
  <c r="AA23" i="21"/>
  <c r="W23" i="21"/>
  <c r="V23" i="21"/>
  <c r="T23" i="21"/>
  <c r="S23" i="21"/>
  <c r="P23" i="21"/>
  <c r="N23" i="21"/>
  <c r="L23" i="21"/>
  <c r="K23" i="21"/>
  <c r="H23" i="21"/>
  <c r="F23" i="21"/>
  <c r="ZZ22" i="21"/>
  <c r="ZY22" i="21"/>
  <c r="ZV22" i="21"/>
  <c r="ZU22" i="21"/>
  <c r="ZN22" i="21"/>
  <c r="ZH22" i="21" s="1"/>
  <c r="ZM22" i="21"/>
  <c r="YZ22" i="21"/>
  <c r="YY22" i="21"/>
  <c r="YW22" i="21"/>
  <c r="YV22" i="21"/>
  <c r="YT22" i="21"/>
  <c r="YS22" i="21"/>
  <c r="YR22" i="21"/>
  <c r="YP22" i="21"/>
  <c r="YB22" i="21"/>
  <c r="YA22" i="21"/>
  <c r="XZ22" i="21"/>
  <c r="YL22" i="21" s="1"/>
  <c r="XY22" i="21"/>
  <c r="YE22" i="21" s="1"/>
  <c r="XX22" i="21"/>
  <c r="XK22" i="21"/>
  <c r="XJ22" i="21"/>
  <c r="XI22" i="21"/>
  <c r="XH22" i="21"/>
  <c r="XG22" i="21"/>
  <c r="XF22" i="21"/>
  <c r="XE22" i="21"/>
  <c r="XD22" i="21"/>
  <c r="XC22" i="21"/>
  <c r="XB22" i="21"/>
  <c r="WU22" i="21"/>
  <c r="WZ22" i="21" s="1"/>
  <c r="WT22" i="21"/>
  <c r="WS22" i="21" s="1"/>
  <c r="WQ22" i="21"/>
  <c r="WO22" i="21"/>
  <c r="WL22" i="21"/>
  <c r="WK22" i="21"/>
  <c r="WJ22" i="21"/>
  <c r="WF22" i="21"/>
  <c r="WE22" i="21"/>
  <c r="WD22" i="21"/>
  <c r="VZ22" i="21"/>
  <c r="VY22" i="21"/>
  <c r="VX22" i="21"/>
  <c r="VR22" i="21"/>
  <c r="VQ22" i="21"/>
  <c r="VP22" i="21"/>
  <c r="VL22" i="21"/>
  <c r="VK22" i="21"/>
  <c r="VJ22" i="21"/>
  <c r="VG22" i="21"/>
  <c r="VE22" i="21"/>
  <c r="VC22" i="21"/>
  <c r="VA22" i="21"/>
  <c r="UY22" i="21"/>
  <c r="UW22" i="21"/>
  <c r="UU22" i="21"/>
  <c r="TX22" i="21"/>
  <c r="TW22" i="21"/>
  <c r="TV22" i="21"/>
  <c r="TU22" i="21"/>
  <c r="TT22" i="21"/>
  <c r="TS22" i="21"/>
  <c r="TR22" i="21"/>
  <c r="TP22" i="21"/>
  <c r="TO22" i="21"/>
  <c r="TN22" i="21"/>
  <c r="TM22" i="21"/>
  <c r="TL22" i="21"/>
  <c r="TK22" i="21"/>
  <c r="SV22" i="21"/>
  <c r="SU22" i="21"/>
  <c r="ST22" i="21"/>
  <c r="SS22" i="21"/>
  <c r="SR22" i="21"/>
  <c r="SQ22" i="21"/>
  <c r="SP22" i="21"/>
  <c r="SH22" i="21"/>
  <c r="SG22" i="21"/>
  <c r="SF22" i="21"/>
  <c r="SE22" i="21"/>
  <c r="SD22" i="21"/>
  <c r="SC22" i="21"/>
  <c r="SB22" i="21"/>
  <c r="RX22" i="21"/>
  <c r="RW22" i="21"/>
  <c r="RV22" i="21"/>
  <c r="RQ22" i="21"/>
  <c r="RP22" i="21"/>
  <c r="RO22" i="21"/>
  <c r="RN22" i="21"/>
  <c r="RJ22" i="21"/>
  <c r="RI22" i="21"/>
  <c r="RH22" i="21"/>
  <c r="RD22" i="21"/>
  <c r="RC22" i="21"/>
  <c r="RB22" i="21"/>
  <c r="QZ22" i="21"/>
  <c r="QY22" i="21"/>
  <c r="QX22" i="21" s="1"/>
  <c r="QR22" i="21"/>
  <c r="QQ22" i="21"/>
  <c r="QP22" i="21"/>
  <c r="QL22" i="21"/>
  <c r="QK22" i="21"/>
  <c r="QJ22" i="21"/>
  <c r="QF22" i="21"/>
  <c r="QE22" i="21"/>
  <c r="QD22" i="21"/>
  <c r="PZ22" i="21"/>
  <c r="PY22" i="21"/>
  <c r="PX22" i="21"/>
  <c r="PV22" i="21"/>
  <c r="PU22" i="21"/>
  <c r="PN22" i="21"/>
  <c r="PM22" i="21"/>
  <c r="PL22" i="21"/>
  <c r="PH22" i="21"/>
  <c r="PG22" i="21"/>
  <c r="PF22" i="21"/>
  <c r="PA22" i="21"/>
  <c r="OZ22" i="21"/>
  <c r="OY22" i="21"/>
  <c r="OX22" i="21"/>
  <c r="OV22" i="21"/>
  <c r="OU22" i="21"/>
  <c r="OT22" i="21"/>
  <c r="OK22" i="21"/>
  <c r="OJ22" i="21"/>
  <c r="OI22" i="21"/>
  <c r="OH22" i="21"/>
  <c r="OC22" i="21"/>
  <c r="OB22" i="21"/>
  <c r="OA22" i="21"/>
  <c r="NZ22" i="21"/>
  <c r="NU22" i="21"/>
  <c r="NT22" i="21"/>
  <c r="NS22" i="21"/>
  <c r="NR22" i="21"/>
  <c r="NN22" i="21"/>
  <c r="NM22" i="21"/>
  <c r="NL22" i="21"/>
  <c r="NJ22" i="21"/>
  <c r="NI22" i="21"/>
  <c r="NB22" i="21"/>
  <c r="NA22" i="21"/>
  <c r="MZ22" i="21"/>
  <c r="MQ22" i="21"/>
  <c r="MP22" i="21"/>
  <c r="MO22" i="21"/>
  <c r="MN22" i="21"/>
  <c r="MM22" i="21"/>
  <c r="ML22" i="21"/>
  <c r="MK22" i="21"/>
  <c r="MJ22" i="21"/>
  <c r="ME22" i="21"/>
  <c r="MD22" i="21"/>
  <c r="MC22" i="21"/>
  <c r="MB22" i="21"/>
  <c r="LZ22" i="21"/>
  <c r="LY22" i="21"/>
  <c r="LX22" i="21"/>
  <c r="LO22" i="21"/>
  <c r="LN22" i="21"/>
  <c r="LM22" i="21"/>
  <c r="LL22" i="21"/>
  <c r="LG22" i="21"/>
  <c r="LF22" i="21"/>
  <c r="LE22" i="21"/>
  <c r="LD22" i="21"/>
  <c r="KZ22" i="21"/>
  <c r="KY22" i="21"/>
  <c r="KX22" i="21"/>
  <c r="KV22" i="21"/>
  <c r="KU22" i="21"/>
  <c r="KT22" i="21" s="1"/>
  <c r="KL22" i="21"/>
  <c r="KI22" i="21"/>
  <c r="KH22" i="21"/>
  <c r="KB22" i="21"/>
  <c r="KA22" i="21"/>
  <c r="JZ22" i="21"/>
  <c r="JY22" i="21"/>
  <c r="JX22" i="21"/>
  <c r="JT22" i="21"/>
  <c r="JS22" i="21"/>
  <c r="JR22" i="21"/>
  <c r="JP22" i="21"/>
  <c r="JO22" i="21"/>
  <c r="JH22" i="21"/>
  <c r="JG22" i="21"/>
  <c r="JF22" i="21"/>
  <c r="JB22" i="21"/>
  <c r="JA22" i="21"/>
  <c r="IZ22" i="21"/>
  <c r="IV22" i="21"/>
  <c r="IU22" i="21"/>
  <c r="IT22" i="21"/>
  <c r="IP22" i="21"/>
  <c r="IO22" i="21"/>
  <c r="IN22" i="21"/>
  <c r="IJ22" i="21"/>
  <c r="II22" i="21"/>
  <c r="IH22" i="21"/>
  <c r="ID22" i="21"/>
  <c r="IC22" i="21"/>
  <c r="IB22" i="21"/>
  <c r="HZ22" i="21"/>
  <c r="HY22" i="21"/>
  <c r="HX22" i="21" s="1"/>
  <c r="HR22" i="21"/>
  <c r="HQ22" i="21"/>
  <c r="HP22" i="21"/>
  <c r="HL22" i="21"/>
  <c r="HI22" i="21"/>
  <c r="HF22" i="21"/>
  <c r="HE22" i="21"/>
  <c r="HD22" i="21"/>
  <c r="GW22" i="21"/>
  <c r="HB22" i="21" s="1"/>
  <c r="GV22" i="21"/>
  <c r="GU22" i="21" s="1"/>
  <c r="GQ22" i="21"/>
  <c r="GP22" i="21"/>
  <c r="GO22" i="21"/>
  <c r="GN22" i="21"/>
  <c r="FZ22" i="21"/>
  <c r="FY22" i="21"/>
  <c r="AF20" i="16" s="1"/>
  <c r="FX22" i="21"/>
  <c r="FT22" i="21"/>
  <c r="FS22" i="21"/>
  <c r="FR22" i="21"/>
  <c r="FN22" i="21"/>
  <c r="FM22" i="21"/>
  <c r="FL22" i="21"/>
  <c r="FJ22" i="21"/>
  <c r="FI22" i="21"/>
  <c r="FB22" i="21"/>
  <c r="FA22" i="21"/>
  <c r="EZ22" i="21"/>
  <c r="EV22" i="21"/>
  <c r="EU22" i="21"/>
  <c r="ET22" i="21"/>
  <c r="EP22" i="21"/>
  <c r="EO22" i="21"/>
  <c r="EN22" i="21"/>
  <c r="EI22" i="21"/>
  <c r="EH22" i="21"/>
  <c r="EG22" i="21"/>
  <c r="EF22" i="21"/>
  <c r="EB22" i="21"/>
  <c r="EA22" i="21"/>
  <c r="DZ22" i="21"/>
  <c r="DV22" i="21"/>
  <c r="DU22" i="21"/>
  <c r="DT22" i="21"/>
  <c r="DO22" i="21"/>
  <c r="DN22" i="21"/>
  <c r="DM22" i="21"/>
  <c r="DL22" i="21"/>
  <c r="DD22" i="21"/>
  <c r="DJ22" i="21" s="1"/>
  <c r="DH22" i="21" s="1"/>
  <c r="DC22" i="21"/>
  <c r="DB22" i="21"/>
  <c r="CT22" i="21"/>
  <c r="CS22" i="21"/>
  <c r="CR22" i="21"/>
  <c r="CQ22" i="21"/>
  <c r="CP22" i="21"/>
  <c r="CO22" i="21"/>
  <c r="CN22" i="21"/>
  <c r="CJ22" i="21"/>
  <c r="CI22" i="21"/>
  <c r="CH22" i="21"/>
  <c r="CE22" i="21"/>
  <c r="CD22" i="21"/>
  <c r="CA22" i="21"/>
  <c r="BY22" i="21"/>
  <c r="BW22" i="21"/>
  <c r="BU22" i="21"/>
  <c r="BT22" i="21"/>
  <c r="BQ22" i="21"/>
  <c r="BO22" i="21"/>
  <c r="BI22" i="21"/>
  <c r="BN22" i="21" s="1"/>
  <c r="BH22" i="21"/>
  <c r="BG22" i="21" s="1"/>
  <c r="BE22" i="21"/>
  <c r="BD22" i="21"/>
  <c r="BA22" i="21"/>
  <c r="AZ22" i="21"/>
  <c r="AY22" i="21" s="1"/>
  <c r="AX22" i="21"/>
  <c r="AW22" i="21" s="1"/>
  <c r="AS22" i="21"/>
  <c r="AR22" i="21"/>
  <c r="AN22" i="21"/>
  <c r="AM22" i="21"/>
  <c r="AL22" i="21"/>
  <c r="AG22" i="21"/>
  <c r="AB22" i="21"/>
  <c r="AF22" i="21" s="1"/>
  <c r="AA22" i="21"/>
  <c r="W22" i="21"/>
  <c r="V22" i="21"/>
  <c r="T22" i="21"/>
  <c r="S22" i="21"/>
  <c r="P22" i="21"/>
  <c r="N22" i="21"/>
  <c r="L22" i="21"/>
  <c r="K22" i="21"/>
  <c r="H22" i="21"/>
  <c r="F22" i="21"/>
  <c r="E22" i="21"/>
  <c r="ZZ21" i="21"/>
  <c r="ZY21" i="21"/>
  <c r="ZV21" i="21"/>
  <c r="ZU21" i="21"/>
  <c r="ZN21" i="21"/>
  <c r="ZM21" i="21"/>
  <c r="ZG21" i="21" s="1"/>
  <c r="YZ21" i="21"/>
  <c r="YY21" i="21"/>
  <c r="YW21" i="21"/>
  <c r="YV21" i="21"/>
  <c r="YT21" i="21"/>
  <c r="YS21" i="21"/>
  <c r="YR21" i="21"/>
  <c r="YP21" i="21"/>
  <c r="YB21" i="21"/>
  <c r="YN21" i="21" s="1"/>
  <c r="YA21" i="21"/>
  <c r="XZ21" i="21"/>
  <c r="YL21" i="21" s="1"/>
  <c r="XY21" i="21"/>
  <c r="YE21" i="21" s="1"/>
  <c r="XX21" i="21"/>
  <c r="XK21" i="21"/>
  <c r="XJ21" i="21"/>
  <c r="XI21" i="21"/>
  <c r="XH21" i="21"/>
  <c r="XG21" i="21"/>
  <c r="XF21" i="21"/>
  <c r="XE21" i="21"/>
  <c r="XD21" i="21"/>
  <c r="XC21" i="21"/>
  <c r="XB21" i="21"/>
  <c r="WU21" i="21"/>
  <c r="WT21" i="21"/>
  <c r="WS21" i="21" s="1"/>
  <c r="WQ21" i="21"/>
  <c r="WO21" i="21"/>
  <c r="WL21" i="21"/>
  <c r="WK21" i="21"/>
  <c r="WJ21" i="21"/>
  <c r="WF21" i="21"/>
  <c r="WE21" i="21"/>
  <c r="WD21" i="21"/>
  <c r="VZ21" i="21"/>
  <c r="VY21" i="21"/>
  <c r="VX21" i="21"/>
  <c r="VR21" i="21"/>
  <c r="VQ21" i="21"/>
  <c r="VP21" i="21"/>
  <c r="VL21" i="21"/>
  <c r="VK21" i="21"/>
  <c r="VJ21" i="21"/>
  <c r="VG21" i="21"/>
  <c r="VE21" i="21"/>
  <c r="VC21" i="21"/>
  <c r="VA21" i="21"/>
  <c r="UY21" i="21"/>
  <c r="UW21" i="21"/>
  <c r="UU21" i="21"/>
  <c r="TX21" i="21"/>
  <c r="TW21" i="21"/>
  <c r="TV21" i="21"/>
  <c r="TU21" i="21"/>
  <c r="TT21" i="21"/>
  <c r="TS21" i="21"/>
  <c r="TR21" i="21"/>
  <c r="TP21" i="21"/>
  <c r="TO21" i="21"/>
  <c r="TN21" i="21"/>
  <c r="TM21" i="21"/>
  <c r="TL21" i="21"/>
  <c r="TK21" i="21"/>
  <c r="SV21" i="21"/>
  <c r="SU21" i="21"/>
  <c r="ST21" i="21"/>
  <c r="SS21" i="21"/>
  <c r="SR21" i="21"/>
  <c r="SQ21" i="21"/>
  <c r="SP21" i="21"/>
  <c r="SH21" i="21"/>
  <c r="SG21" i="21"/>
  <c r="SF21" i="21"/>
  <c r="SE21" i="21"/>
  <c r="SD21" i="21"/>
  <c r="SC21" i="21"/>
  <c r="SB21" i="21"/>
  <c r="RX21" i="21"/>
  <c r="RW21" i="21"/>
  <c r="RV21" i="21"/>
  <c r="RQ21" i="21"/>
  <c r="RP21" i="21"/>
  <c r="RO21" i="21"/>
  <c r="RN21" i="21"/>
  <c r="RJ21" i="21"/>
  <c r="RI21" i="21"/>
  <c r="RH21" i="21"/>
  <c r="RD21" i="21"/>
  <c r="RC21" i="21"/>
  <c r="RB21" i="21"/>
  <c r="QZ21" i="21"/>
  <c r="QY21" i="21"/>
  <c r="QR21" i="21"/>
  <c r="QQ21" i="21"/>
  <c r="QP21" i="21"/>
  <c r="QL21" i="21"/>
  <c r="QK21" i="21"/>
  <c r="QJ21" i="21"/>
  <c r="QF21" i="21"/>
  <c r="QE21" i="21"/>
  <c r="QD21" i="21"/>
  <c r="PZ21" i="21"/>
  <c r="PY21" i="21"/>
  <c r="PX21" i="21"/>
  <c r="PV21" i="21"/>
  <c r="PU21" i="21"/>
  <c r="PN21" i="21"/>
  <c r="PM21" i="21"/>
  <c r="PL21" i="21"/>
  <c r="PH21" i="21"/>
  <c r="PG21" i="21"/>
  <c r="PF21" i="21"/>
  <c r="PA21" i="21"/>
  <c r="OZ21" i="21"/>
  <c r="OY21" i="21"/>
  <c r="OX21" i="21"/>
  <c r="OV21" i="21"/>
  <c r="OU21" i="21"/>
  <c r="OT21" i="21"/>
  <c r="OK21" i="21"/>
  <c r="OJ21" i="21"/>
  <c r="OI21" i="21"/>
  <c r="OH21" i="21"/>
  <c r="OC21" i="21"/>
  <c r="OB21" i="21"/>
  <c r="OA21" i="21"/>
  <c r="NZ21" i="21"/>
  <c r="NU21" i="21"/>
  <c r="NT21" i="21"/>
  <c r="NS21" i="21"/>
  <c r="NR21" i="21"/>
  <c r="NN21" i="21"/>
  <c r="NM21" i="21"/>
  <c r="NL21" i="21"/>
  <c r="NJ21" i="21"/>
  <c r="NI21" i="21"/>
  <c r="NB21" i="21"/>
  <c r="NA21" i="21"/>
  <c r="MZ21" i="21"/>
  <c r="MQ21" i="21"/>
  <c r="MP21" i="21"/>
  <c r="MO21" i="21"/>
  <c r="MN21" i="21"/>
  <c r="MM21" i="21"/>
  <c r="ML21" i="21"/>
  <c r="MK21" i="21"/>
  <c r="MJ21" i="21"/>
  <c r="ME21" i="21"/>
  <c r="MD21" i="21"/>
  <c r="MC21" i="21"/>
  <c r="MB21" i="21"/>
  <c r="LZ21" i="21"/>
  <c r="LY21" i="21"/>
  <c r="LX21" i="21"/>
  <c r="LO21" i="21"/>
  <c r="LN21" i="21"/>
  <c r="LM21" i="21"/>
  <c r="LL21" i="21"/>
  <c r="LG21" i="21"/>
  <c r="LF21" i="21"/>
  <c r="LE21" i="21"/>
  <c r="LD21" i="21"/>
  <c r="KZ21" i="21"/>
  <c r="KY21" i="21"/>
  <c r="KX21" i="21"/>
  <c r="KV21" i="21"/>
  <c r="KU21" i="21"/>
  <c r="KT21" i="21" s="1"/>
  <c r="KL21" i="21"/>
  <c r="KI21" i="21"/>
  <c r="KH21" i="21"/>
  <c r="KB21" i="21"/>
  <c r="KA21" i="21"/>
  <c r="JZ21" i="21"/>
  <c r="JY21" i="21"/>
  <c r="JX21" i="21"/>
  <c r="JT21" i="21"/>
  <c r="JS21" i="21"/>
  <c r="JR21" i="21"/>
  <c r="JP21" i="21"/>
  <c r="JO21" i="21"/>
  <c r="JH21" i="21"/>
  <c r="JG21" i="21"/>
  <c r="JF21" i="21"/>
  <c r="JB21" i="21"/>
  <c r="JA21" i="21"/>
  <c r="IZ21" i="21"/>
  <c r="IV21" i="21"/>
  <c r="IU21" i="21"/>
  <c r="IT21" i="21"/>
  <c r="IP21" i="21"/>
  <c r="IO21" i="21"/>
  <c r="IN21" i="21"/>
  <c r="IJ21" i="21"/>
  <c r="II21" i="21"/>
  <c r="IH21" i="21"/>
  <c r="ID21" i="21"/>
  <c r="IC21" i="21"/>
  <c r="IB21" i="21"/>
  <c r="HZ21" i="21"/>
  <c r="HX21" i="21" s="1"/>
  <c r="HY21" i="21"/>
  <c r="HR21" i="21"/>
  <c r="HQ21" i="21"/>
  <c r="HP21" i="21"/>
  <c r="HL21" i="21"/>
  <c r="HI21" i="21"/>
  <c r="HF21" i="21"/>
  <c r="HE21" i="21"/>
  <c r="HD21" i="21"/>
  <c r="GW21" i="21"/>
  <c r="HB21" i="21" s="1"/>
  <c r="GZ21" i="21" s="1"/>
  <c r="GV21" i="21"/>
  <c r="GU21" i="21" s="1"/>
  <c r="GQ21" i="21"/>
  <c r="GP21" i="21"/>
  <c r="GO21" i="21"/>
  <c r="GN21" i="21"/>
  <c r="FZ21" i="21"/>
  <c r="FY21" i="21"/>
  <c r="AF19" i="16" s="1"/>
  <c r="FX21" i="21"/>
  <c r="FT21" i="21"/>
  <c r="FS21" i="21"/>
  <c r="FR21" i="21"/>
  <c r="FN21" i="21"/>
  <c r="FM21" i="21"/>
  <c r="FL21" i="21"/>
  <c r="FJ21" i="21"/>
  <c r="FI21" i="21"/>
  <c r="FB21" i="21"/>
  <c r="FA21" i="21"/>
  <c r="EZ21" i="21"/>
  <c r="EV21" i="21"/>
  <c r="EU21" i="21"/>
  <c r="ET21" i="21"/>
  <c r="EP21" i="21"/>
  <c r="EO21" i="21"/>
  <c r="EN21" i="21"/>
  <c r="EI21" i="21"/>
  <c r="EH21" i="21"/>
  <c r="EG21" i="21"/>
  <c r="EF21" i="21"/>
  <c r="EB21" i="21"/>
  <c r="EA21" i="21"/>
  <c r="DZ21" i="21"/>
  <c r="DV21" i="21"/>
  <c r="DU21" i="21"/>
  <c r="DT21" i="21"/>
  <c r="DO21" i="21"/>
  <c r="DN21" i="21"/>
  <c r="DM21" i="21"/>
  <c r="DL21" i="21"/>
  <c r="DD21" i="21"/>
  <c r="DC21" i="21"/>
  <c r="DB21" i="21"/>
  <c r="CT21" i="21"/>
  <c r="CS21" i="21"/>
  <c r="CR21" i="21"/>
  <c r="CQ21" i="21"/>
  <c r="CP21" i="21"/>
  <c r="CO21" i="21"/>
  <c r="CN21" i="21"/>
  <c r="CJ21" i="21"/>
  <c r="CI21" i="21"/>
  <c r="CH21" i="21"/>
  <c r="CE21" i="21"/>
  <c r="CD21" i="21"/>
  <c r="CA21" i="21"/>
  <c r="BY21" i="21"/>
  <c r="BW21" i="21"/>
  <c r="BU21" i="21"/>
  <c r="BT21" i="21"/>
  <c r="BQ21" i="21"/>
  <c r="BO21" i="21"/>
  <c r="BI21" i="21"/>
  <c r="BN21" i="21" s="1"/>
  <c r="BL21" i="21" s="1"/>
  <c r="BH21" i="21"/>
  <c r="BG21" i="21" s="1"/>
  <c r="BE21" i="21"/>
  <c r="BD21" i="21"/>
  <c r="BA21" i="21"/>
  <c r="AZ21" i="21"/>
  <c r="AY21" i="21" s="1"/>
  <c r="AX21" i="21"/>
  <c r="AW21" i="21" s="1"/>
  <c r="AS21" i="21"/>
  <c r="AR21" i="21"/>
  <c r="AQ21" i="21" s="1"/>
  <c r="AN21" i="21"/>
  <c r="AM21" i="21"/>
  <c r="AL21" i="21"/>
  <c r="AG21" i="21"/>
  <c r="AB21" i="21"/>
  <c r="AF21" i="21" s="1"/>
  <c r="AA21" i="21"/>
  <c r="W21" i="21"/>
  <c r="V21" i="21"/>
  <c r="T21" i="21"/>
  <c r="S21" i="21"/>
  <c r="P21" i="21"/>
  <c r="N21" i="21"/>
  <c r="L21" i="21"/>
  <c r="K21" i="21"/>
  <c r="H21" i="21"/>
  <c r="F21" i="21"/>
  <c r="ZZ20" i="21"/>
  <c r="ZY20" i="21"/>
  <c r="ZV20" i="21"/>
  <c r="ZU20" i="21"/>
  <c r="ZN20" i="21"/>
  <c r="ZH20" i="21" s="1"/>
  <c r="ZM20" i="21"/>
  <c r="YZ20" i="21"/>
  <c r="YY20" i="21"/>
  <c r="YW20" i="21"/>
  <c r="YV20" i="21"/>
  <c r="YT20" i="21"/>
  <c r="YS20" i="21"/>
  <c r="YR20" i="21"/>
  <c r="YP20" i="21"/>
  <c r="YB20" i="21"/>
  <c r="YA20" i="21"/>
  <c r="YM20" i="21" s="1"/>
  <c r="XZ20" i="21"/>
  <c r="YL20" i="21" s="1"/>
  <c r="XY20" i="21"/>
  <c r="YE20" i="21" s="1"/>
  <c r="XX20" i="21"/>
  <c r="XK20" i="21"/>
  <c r="XJ20" i="21"/>
  <c r="XI20" i="21"/>
  <c r="XH20" i="21"/>
  <c r="XG20" i="21"/>
  <c r="XF20" i="21"/>
  <c r="XE20" i="21"/>
  <c r="XD20" i="21"/>
  <c r="XC20" i="21"/>
  <c r="XB20" i="21"/>
  <c r="WU20" i="21"/>
  <c r="WZ20" i="21" s="1"/>
  <c r="WX20" i="21" s="1"/>
  <c r="WT20" i="21"/>
  <c r="WS20" i="21" s="1"/>
  <c r="WQ20" i="21"/>
  <c r="WO20" i="21"/>
  <c r="WL20" i="21"/>
  <c r="WK20" i="21"/>
  <c r="WJ20" i="21"/>
  <c r="WF20" i="21"/>
  <c r="WE20" i="21"/>
  <c r="WD20" i="21"/>
  <c r="VZ20" i="21"/>
  <c r="VY20" i="21"/>
  <c r="VX20" i="21"/>
  <c r="VR20" i="21"/>
  <c r="VQ20" i="21"/>
  <c r="VP20" i="21"/>
  <c r="VL20" i="21"/>
  <c r="VK20" i="21"/>
  <c r="VJ20" i="21"/>
  <c r="VG20" i="21"/>
  <c r="VE20" i="21"/>
  <c r="VC20" i="21"/>
  <c r="VA20" i="21"/>
  <c r="UY20" i="21"/>
  <c r="UW20" i="21"/>
  <c r="UU20" i="21"/>
  <c r="TX20" i="21"/>
  <c r="TW20" i="21"/>
  <c r="TV20" i="21"/>
  <c r="TU20" i="21"/>
  <c r="TT20" i="21"/>
  <c r="TS20" i="21"/>
  <c r="TR20" i="21"/>
  <c r="TP20" i="21"/>
  <c r="TO20" i="21"/>
  <c r="TN20" i="21"/>
  <c r="TM20" i="21"/>
  <c r="TL20" i="21"/>
  <c r="TK20" i="21"/>
  <c r="SV20" i="21"/>
  <c r="SU20" i="21"/>
  <c r="ST20" i="21"/>
  <c r="SS20" i="21"/>
  <c r="SR20" i="21"/>
  <c r="SQ20" i="21"/>
  <c r="SP20" i="21"/>
  <c r="SH20" i="21"/>
  <c r="SG20" i="21"/>
  <c r="SF20" i="21"/>
  <c r="SE20" i="21"/>
  <c r="SD20" i="21"/>
  <c r="SC20" i="21"/>
  <c r="SB20" i="21"/>
  <c r="RX20" i="21"/>
  <c r="RW20" i="21"/>
  <c r="RV20" i="21"/>
  <c r="RQ20" i="21"/>
  <c r="RP20" i="21"/>
  <c r="RO20" i="21"/>
  <c r="RN20" i="21"/>
  <c r="RJ20" i="21"/>
  <c r="RI20" i="21"/>
  <c r="RH20" i="21"/>
  <c r="RD20" i="21"/>
  <c r="RC20" i="21"/>
  <c r="RB20" i="21"/>
  <c r="QZ20" i="21"/>
  <c r="QY20" i="21"/>
  <c r="QR20" i="21"/>
  <c r="QQ20" i="21"/>
  <c r="QP20" i="21"/>
  <c r="QL20" i="21"/>
  <c r="QK20" i="21"/>
  <c r="QJ20" i="21"/>
  <c r="QF20" i="21"/>
  <c r="QE20" i="21"/>
  <c r="QD20" i="21"/>
  <c r="PZ20" i="21"/>
  <c r="PY20" i="21"/>
  <c r="PX20" i="21"/>
  <c r="PV20" i="21"/>
  <c r="PU20" i="21"/>
  <c r="PN20" i="21"/>
  <c r="PM20" i="21"/>
  <c r="PL20" i="21"/>
  <c r="PH20" i="21"/>
  <c r="PG20" i="21"/>
  <c r="PF20" i="21"/>
  <c r="PA20" i="21"/>
  <c r="OZ20" i="21"/>
  <c r="OY20" i="21"/>
  <c r="OX20" i="21"/>
  <c r="OV20" i="21"/>
  <c r="OU20" i="21"/>
  <c r="OT20" i="21"/>
  <c r="OK20" i="21"/>
  <c r="OJ20" i="21"/>
  <c r="OI20" i="21"/>
  <c r="OH20" i="21"/>
  <c r="OC20" i="21"/>
  <c r="OB20" i="21"/>
  <c r="OA20" i="21"/>
  <c r="NZ20" i="21"/>
  <c r="NU20" i="21"/>
  <c r="NT20" i="21"/>
  <c r="NS20" i="21"/>
  <c r="NR20" i="21"/>
  <c r="NN20" i="21"/>
  <c r="NM20" i="21"/>
  <c r="NL20" i="21"/>
  <c r="NJ20" i="21"/>
  <c r="NI20" i="21"/>
  <c r="NB20" i="21"/>
  <c r="NA20" i="21"/>
  <c r="MZ20" i="21"/>
  <c r="MQ20" i="21"/>
  <c r="MP20" i="21"/>
  <c r="MO20" i="21"/>
  <c r="MN20" i="21"/>
  <c r="MM20" i="21"/>
  <c r="ML20" i="21"/>
  <c r="MK20" i="21"/>
  <c r="MJ20" i="21"/>
  <c r="ME20" i="21"/>
  <c r="MD20" i="21"/>
  <c r="MC20" i="21"/>
  <c r="MB20" i="21"/>
  <c r="LZ20" i="21"/>
  <c r="LY20" i="21"/>
  <c r="LX20" i="21"/>
  <c r="LO20" i="21"/>
  <c r="LN20" i="21"/>
  <c r="LM20" i="21"/>
  <c r="LL20" i="21"/>
  <c r="LG20" i="21"/>
  <c r="LF20" i="21"/>
  <c r="LE20" i="21"/>
  <c r="LD20" i="21"/>
  <c r="KZ20" i="21"/>
  <c r="KY20" i="21"/>
  <c r="KX20" i="21"/>
  <c r="KV20" i="21"/>
  <c r="KU20" i="21"/>
  <c r="KL20" i="21"/>
  <c r="KI20" i="21"/>
  <c r="KH20" i="21"/>
  <c r="KB20" i="21"/>
  <c r="KA20" i="21"/>
  <c r="JZ20" i="21"/>
  <c r="JY20" i="21"/>
  <c r="JX20" i="21"/>
  <c r="JT20" i="21"/>
  <c r="JS20" i="21"/>
  <c r="JR20" i="21"/>
  <c r="JP20" i="21"/>
  <c r="JO20" i="21"/>
  <c r="JN20" i="21" s="1"/>
  <c r="JH20" i="21"/>
  <c r="JG20" i="21"/>
  <c r="JF20" i="21"/>
  <c r="JB20" i="21"/>
  <c r="JA20" i="21"/>
  <c r="IZ20" i="21"/>
  <c r="IV20" i="21"/>
  <c r="IU20" i="21"/>
  <c r="IT20" i="21"/>
  <c r="IP20" i="21"/>
  <c r="IO20" i="21"/>
  <c r="IN20" i="21"/>
  <c r="IJ20" i="21"/>
  <c r="II20" i="21"/>
  <c r="IH20" i="21"/>
  <c r="ID20" i="21"/>
  <c r="IC20" i="21"/>
  <c r="IB20" i="21"/>
  <c r="HZ20" i="21"/>
  <c r="HY20" i="21"/>
  <c r="HX20" i="21" s="1"/>
  <c r="HR20" i="21"/>
  <c r="HQ20" i="21"/>
  <c r="HP20" i="21"/>
  <c r="HL20" i="21"/>
  <c r="HI20" i="21"/>
  <c r="HF20" i="21"/>
  <c r="HE20" i="21"/>
  <c r="HD20" i="21"/>
  <c r="GW20" i="21"/>
  <c r="GV20" i="21"/>
  <c r="GU20" i="21" s="1"/>
  <c r="GQ20" i="21"/>
  <c r="GP20" i="21"/>
  <c r="GO20" i="21"/>
  <c r="GN20" i="21"/>
  <c r="FZ20" i="21"/>
  <c r="FY20" i="21"/>
  <c r="AF18" i="16" s="1"/>
  <c r="FX20" i="21"/>
  <c r="FT20" i="21"/>
  <c r="FS20" i="21"/>
  <c r="FR20" i="21"/>
  <c r="FN20" i="21"/>
  <c r="FM20" i="21"/>
  <c r="FL20" i="21"/>
  <c r="FJ20" i="21"/>
  <c r="FI20" i="21"/>
  <c r="FH20" i="21" s="1"/>
  <c r="FB20" i="21"/>
  <c r="FA20" i="21"/>
  <c r="EZ20" i="21"/>
  <c r="EV20" i="21"/>
  <c r="EU20" i="21"/>
  <c r="ET20" i="21"/>
  <c r="EP20" i="21"/>
  <c r="EO20" i="21"/>
  <c r="EN20" i="21"/>
  <c r="EI20" i="21"/>
  <c r="EH20" i="21"/>
  <c r="EG20" i="21"/>
  <c r="EF20" i="21"/>
  <c r="EB20" i="21"/>
  <c r="EA20" i="21"/>
  <c r="DZ20" i="21"/>
  <c r="DV20" i="21"/>
  <c r="DU20" i="21"/>
  <c r="DT20" i="21"/>
  <c r="DO20" i="21"/>
  <c r="DN20" i="21"/>
  <c r="DM20" i="21"/>
  <c r="DL20" i="21"/>
  <c r="DJ20" i="21"/>
  <c r="DH20" i="21" s="1"/>
  <c r="DD20" i="21"/>
  <c r="DC20" i="21"/>
  <c r="DB20" i="21"/>
  <c r="CT20" i="21"/>
  <c r="CS20" i="21"/>
  <c r="CR20" i="21"/>
  <c r="CQ20" i="21"/>
  <c r="CP20" i="21"/>
  <c r="CO20" i="21"/>
  <c r="CN20" i="21"/>
  <c r="CJ20" i="21"/>
  <c r="CI20" i="21"/>
  <c r="CH20" i="21"/>
  <c r="CE20" i="21"/>
  <c r="CD20" i="21"/>
  <c r="CA20" i="21"/>
  <c r="BY20" i="21"/>
  <c r="BW20" i="21"/>
  <c r="BU20" i="21"/>
  <c r="BT20" i="21"/>
  <c r="BQ20" i="21"/>
  <c r="BO20" i="21"/>
  <c r="BN20" i="21"/>
  <c r="BL20" i="21"/>
  <c r="BI20" i="21"/>
  <c r="BH20" i="21"/>
  <c r="BG20" i="21" s="1"/>
  <c r="BE20" i="21"/>
  <c r="BD20" i="21"/>
  <c r="BA20" i="21"/>
  <c r="AZ20" i="21"/>
  <c r="AY20" i="21" s="1"/>
  <c r="AX20" i="21"/>
  <c r="AW20" i="21" s="1"/>
  <c r="AS20" i="21"/>
  <c r="AR20" i="21"/>
  <c r="AQ20" i="21" s="1"/>
  <c r="AN20" i="21"/>
  <c r="AM20" i="21"/>
  <c r="AL20" i="21"/>
  <c r="AG20" i="21"/>
  <c r="AB20" i="21"/>
  <c r="AF20" i="21" s="1"/>
  <c r="AA20" i="21"/>
  <c r="W20" i="21"/>
  <c r="V20" i="21"/>
  <c r="T20" i="21"/>
  <c r="S20" i="21"/>
  <c r="P20" i="21"/>
  <c r="N20" i="21"/>
  <c r="L20" i="21"/>
  <c r="K20" i="21"/>
  <c r="H20" i="21"/>
  <c r="F20" i="21"/>
  <c r="E20" i="21"/>
  <c r="ZZ19" i="21"/>
  <c r="ZY19" i="21"/>
  <c r="ZV19" i="21"/>
  <c r="ZU19" i="21"/>
  <c r="ZN19" i="21"/>
  <c r="ZM19" i="21"/>
  <c r="YZ19" i="21"/>
  <c r="YY19" i="21"/>
  <c r="YW19" i="21"/>
  <c r="YV19" i="21"/>
  <c r="YT19" i="21"/>
  <c r="YS19" i="21"/>
  <c r="YR19" i="21"/>
  <c r="YP19" i="21"/>
  <c r="YB19" i="21"/>
  <c r="YA19" i="21"/>
  <c r="E48" i="9" s="1"/>
  <c r="H48" i="9" s="1"/>
  <c r="XZ19" i="21"/>
  <c r="XY19" i="21"/>
  <c r="XX19" i="21"/>
  <c r="XK19" i="21"/>
  <c r="XJ19" i="21"/>
  <c r="XI19" i="21"/>
  <c r="XH19" i="21"/>
  <c r="XG19" i="21"/>
  <c r="XF19" i="21"/>
  <c r="XE19" i="21"/>
  <c r="XD19" i="21"/>
  <c r="XC19" i="21"/>
  <c r="XB19" i="21"/>
  <c r="WU19" i="21"/>
  <c r="WT19" i="21"/>
  <c r="WS19" i="21" s="1"/>
  <c r="WQ19" i="21"/>
  <c r="WO19" i="21"/>
  <c r="WL19" i="21"/>
  <c r="WK19" i="21"/>
  <c r="WJ19" i="21"/>
  <c r="WF19" i="21"/>
  <c r="WE19" i="21"/>
  <c r="WD19" i="21"/>
  <c r="VZ19" i="21"/>
  <c r="VY19" i="21"/>
  <c r="VX19" i="21"/>
  <c r="VR19" i="21"/>
  <c r="VQ19" i="21"/>
  <c r="VP19" i="21"/>
  <c r="VL19" i="21"/>
  <c r="VK19" i="21"/>
  <c r="VJ19" i="21"/>
  <c r="VG19" i="21"/>
  <c r="VE19" i="21"/>
  <c r="VC19" i="21"/>
  <c r="VA19" i="21"/>
  <c r="UY19" i="21"/>
  <c r="UW19" i="21"/>
  <c r="UU19" i="21"/>
  <c r="TX19" i="21"/>
  <c r="TW19" i="21"/>
  <c r="TV19" i="21"/>
  <c r="TU19" i="21"/>
  <c r="TT19" i="21"/>
  <c r="TS19" i="21"/>
  <c r="TR19" i="21"/>
  <c r="TP19" i="21"/>
  <c r="TO19" i="21"/>
  <c r="TN19" i="21"/>
  <c r="TM19" i="21"/>
  <c r="TL19" i="21"/>
  <c r="TK19" i="21"/>
  <c r="SV19" i="21"/>
  <c r="SU19" i="21"/>
  <c r="ST19" i="21"/>
  <c r="SS19" i="21"/>
  <c r="SR19" i="21"/>
  <c r="SQ19" i="21"/>
  <c r="SP19" i="21"/>
  <c r="SH19" i="21"/>
  <c r="SG19" i="21"/>
  <c r="SF19" i="21"/>
  <c r="SE19" i="21"/>
  <c r="SD19" i="21"/>
  <c r="SC19" i="21"/>
  <c r="SB19" i="21"/>
  <c r="RX19" i="21"/>
  <c r="RW19" i="21"/>
  <c r="RV19" i="21"/>
  <c r="RQ19" i="21"/>
  <c r="RP19" i="21"/>
  <c r="RO19" i="21"/>
  <c r="RN19" i="21"/>
  <c r="RJ19" i="21"/>
  <c r="RI19" i="21"/>
  <c r="RH19" i="21"/>
  <c r="RD19" i="21"/>
  <c r="RC19" i="21"/>
  <c r="RB19" i="21"/>
  <c r="QZ19" i="21"/>
  <c r="QY19" i="21"/>
  <c r="QR19" i="21"/>
  <c r="QQ19" i="21"/>
  <c r="QP19" i="21"/>
  <c r="QL19" i="21"/>
  <c r="QK19" i="21"/>
  <c r="QJ19" i="21"/>
  <c r="QF19" i="21"/>
  <c r="QE19" i="21"/>
  <c r="QD19" i="21"/>
  <c r="PZ19" i="21"/>
  <c r="PY19" i="21"/>
  <c r="PX19" i="21"/>
  <c r="PV19" i="21"/>
  <c r="PU19" i="21"/>
  <c r="PN19" i="21"/>
  <c r="PM19" i="21"/>
  <c r="PL19" i="21"/>
  <c r="PH19" i="21"/>
  <c r="PG19" i="21"/>
  <c r="PF19" i="21"/>
  <c r="PA19" i="21"/>
  <c r="OZ19" i="21"/>
  <c r="OY19" i="21"/>
  <c r="OX19" i="21"/>
  <c r="OV19" i="21"/>
  <c r="OU19" i="21"/>
  <c r="OT19" i="21"/>
  <c r="OK19" i="21"/>
  <c r="OJ19" i="21"/>
  <c r="OI19" i="21"/>
  <c r="OH19" i="21"/>
  <c r="OC19" i="21"/>
  <c r="OB19" i="21"/>
  <c r="OA19" i="21"/>
  <c r="NZ19" i="21"/>
  <c r="NU19" i="21"/>
  <c r="NT19" i="21"/>
  <c r="NS19" i="21"/>
  <c r="NR19" i="21"/>
  <c r="NN19" i="21"/>
  <c r="NM19" i="21"/>
  <c r="NL19" i="21"/>
  <c r="NJ19" i="21"/>
  <c r="NI19" i="21"/>
  <c r="NB19" i="21"/>
  <c r="NA19" i="21"/>
  <c r="MZ19" i="21"/>
  <c r="MQ19" i="21"/>
  <c r="MP19" i="21"/>
  <c r="MO19" i="21"/>
  <c r="MN19" i="21"/>
  <c r="MM19" i="21"/>
  <c r="ML19" i="21"/>
  <c r="MK19" i="21"/>
  <c r="MJ19" i="21"/>
  <c r="ME19" i="21"/>
  <c r="MD19" i="21"/>
  <c r="MC19" i="21"/>
  <c r="MB19" i="21"/>
  <c r="LZ19" i="21"/>
  <c r="LY19" i="21"/>
  <c r="LX19" i="21"/>
  <c r="LO19" i="21"/>
  <c r="LN19" i="21"/>
  <c r="LM19" i="21"/>
  <c r="LL19" i="21"/>
  <c r="LG19" i="21"/>
  <c r="LF19" i="21"/>
  <c r="LE19" i="21"/>
  <c r="LD19" i="21"/>
  <c r="KZ19" i="21"/>
  <c r="KY19" i="21"/>
  <c r="KX19" i="21"/>
  <c r="KV19" i="21"/>
  <c r="KU19" i="21"/>
  <c r="KT19" i="21" s="1"/>
  <c r="KL19" i="21"/>
  <c r="KI19" i="21"/>
  <c r="KH19" i="21"/>
  <c r="KB19" i="21"/>
  <c r="KA19" i="21"/>
  <c r="JZ19" i="21"/>
  <c r="JY19" i="21"/>
  <c r="JX19" i="21"/>
  <c r="JT19" i="21"/>
  <c r="JS19" i="21"/>
  <c r="JR19" i="21"/>
  <c r="JP19" i="21"/>
  <c r="JO19" i="21"/>
  <c r="JH19" i="21"/>
  <c r="JG19" i="21"/>
  <c r="JF19" i="21"/>
  <c r="JB19" i="21"/>
  <c r="JA19" i="21"/>
  <c r="IZ19" i="21"/>
  <c r="IV19" i="21"/>
  <c r="IU19" i="21"/>
  <c r="IT19" i="21"/>
  <c r="IP19" i="21"/>
  <c r="IO19" i="21"/>
  <c r="IN19" i="21"/>
  <c r="IJ19" i="21"/>
  <c r="II19" i="21"/>
  <c r="IH19" i="21"/>
  <c r="ID19" i="21"/>
  <c r="IC19" i="21"/>
  <c r="IB19" i="21"/>
  <c r="HZ19" i="21"/>
  <c r="HY19" i="21"/>
  <c r="HR19" i="21"/>
  <c r="HQ19" i="21"/>
  <c r="HP19" i="21"/>
  <c r="HL19" i="21"/>
  <c r="HI19" i="21"/>
  <c r="HF19" i="21"/>
  <c r="HE19" i="21"/>
  <c r="HD19" i="21"/>
  <c r="GW19" i="21"/>
  <c r="HB19" i="21" s="1"/>
  <c r="GV19" i="21"/>
  <c r="GU19" i="21" s="1"/>
  <c r="HA19" i="21" s="1"/>
  <c r="GY19" i="21" s="1"/>
  <c r="GQ19" i="21"/>
  <c r="GP19" i="21"/>
  <c r="GO19" i="21"/>
  <c r="GN19" i="21"/>
  <c r="FZ19" i="21"/>
  <c r="FY19" i="21"/>
  <c r="AF17" i="16" s="1"/>
  <c r="FX19" i="21"/>
  <c r="FT19" i="21"/>
  <c r="FS19" i="21"/>
  <c r="FR19" i="21"/>
  <c r="FN19" i="21"/>
  <c r="FM19" i="21"/>
  <c r="FL19" i="21"/>
  <c r="FJ19" i="21"/>
  <c r="FI19" i="21"/>
  <c r="FB19" i="21"/>
  <c r="FA19" i="21"/>
  <c r="EZ19" i="21"/>
  <c r="EV19" i="21"/>
  <c r="EU19" i="21"/>
  <c r="ET19" i="21"/>
  <c r="EP19" i="21"/>
  <c r="EO19" i="21"/>
  <c r="EN19" i="21"/>
  <c r="EI19" i="21"/>
  <c r="EH19" i="21"/>
  <c r="EG19" i="21"/>
  <c r="EF19" i="21"/>
  <c r="EB19" i="21"/>
  <c r="EA19" i="21"/>
  <c r="DZ19" i="21"/>
  <c r="DV19" i="21"/>
  <c r="DU19" i="21"/>
  <c r="DT19" i="21"/>
  <c r="DO19" i="21"/>
  <c r="DN19" i="21"/>
  <c r="DM19" i="21"/>
  <c r="DL19" i="21"/>
  <c r="DD19" i="21"/>
  <c r="DC19" i="21"/>
  <c r="DB19" i="21"/>
  <c r="CT19" i="21"/>
  <c r="CS19" i="21"/>
  <c r="CR19" i="21"/>
  <c r="CQ19" i="21"/>
  <c r="CP19" i="21"/>
  <c r="CO19" i="21"/>
  <c r="CN19" i="21"/>
  <c r="CJ19" i="21"/>
  <c r="CI19" i="21"/>
  <c r="CH19" i="21"/>
  <c r="CE19" i="21"/>
  <c r="CD19" i="21"/>
  <c r="CA19" i="21"/>
  <c r="BY19" i="21"/>
  <c r="BW19" i="21"/>
  <c r="BU19" i="21"/>
  <c r="BT19" i="21"/>
  <c r="BQ19" i="21"/>
  <c r="BO19" i="21"/>
  <c r="BI19" i="21"/>
  <c r="BN19" i="21" s="1"/>
  <c r="BL19" i="21" s="1"/>
  <c r="BH19" i="21"/>
  <c r="BG19" i="21" s="1"/>
  <c r="BE19" i="21"/>
  <c r="BD19" i="21"/>
  <c r="BA19" i="21"/>
  <c r="AZ19" i="21"/>
  <c r="AY19" i="21" s="1"/>
  <c r="AX19" i="21"/>
  <c r="AW19" i="21" s="1"/>
  <c r="AS19" i="21"/>
  <c r="AR19" i="21"/>
  <c r="AN19" i="21"/>
  <c r="AM19" i="21"/>
  <c r="AL19" i="21"/>
  <c r="AG19" i="21"/>
  <c r="AB19" i="21"/>
  <c r="AF19" i="21" s="1"/>
  <c r="AA19" i="21"/>
  <c r="W19" i="21"/>
  <c r="V19" i="21"/>
  <c r="T19" i="21"/>
  <c r="S19" i="21"/>
  <c r="P19" i="21"/>
  <c r="N19" i="21"/>
  <c r="L19" i="21"/>
  <c r="K19" i="21"/>
  <c r="H19" i="21"/>
  <c r="F19" i="21"/>
  <c r="ZZ18" i="21"/>
  <c r="ZY18" i="21"/>
  <c r="ZV18" i="21"/>
  <c r="ZU18" i="21"/>
  <c r="ZN18" i="21"/>
  <c r="ZM18" i="21"/>
  <c r="ZH18" i="21"/>
  <c r="YZ18" i="21"/>
  <c r="YY18" i="21"/>
  <c r="YW18" i="21"/>
  <c r="YV18" i="21"/>
  <c r="YT18" i="21"/>
  <c r="YS18" i="21"/>
  <c r="YR18" i="21"/>
  <c r="YP18" i="21"/>
  <c r="YB18" i="21"/>
  <c r="YA18" i="21"/>
  <c r="XZ18" i="21"/>
  <c r="YL18" i="21" s="1"/>
  <c r="XY18" i="21"/>
  <c r="YE18" i="21" s="1"/>
  <c r="XX18" i="21"/>
  <c r="XK18" i="21"/>
  <c r="XJ18" i="21"/>
  <c r="XI18" i="21"/>
  <c r="XH18" i="21"/>
  <c r="XG18" i="21"/>
  <c r="XF18" i="21"/>
  <c r="XE18" i="21"/>
  <c r="XD18" i="21"/>
  <c r="XC18" i="21"/>
  <c r="XB18" i="21"/>
  <c r="WU18" i="21"/>
  <c r="WZ18" i="21" s="1"/>
  <c r="WX18" i="21" s="1"/>
  <c r="WT18" i="21"/>
  <c r="WS18" i="21" s="1"/>
  <c r="WQ18" i="21"/>
  <c r="WO18" i="21"/>
  <c r="WL18" i="21"/>
  <c r="WK18" i="21"/>
  <c r="WJ18" i="21"/>
  <c r="WF18" i="21"/>
  <c r="WE18" i="21"/>
  <c r="WD18" i="21"/>
  <c r="VZ18" i="21"/>
  <c r="VY18" i="21"/>
  <c r="VX18" i="21"/>
  <c r="VR18" i="21"/>
  <c r="VQ18" i="21"/>
  <c r="VP18" i="21"/>
  <c r="VL18" i="21"/>
  <c r="VK18" i="21"/>
  <c r="VJ18" i="21"/>
  <c r="VG18" i="21"/>
  <c r="VE18" i="21"/>
  <c r="VC18" i="21"/>
  <c r="VA18" i="21"/>
  <c r="UY18" i="21"/>
  <c r="UW18" i="21"/>
  <c r="UU18" i="21"/>
  <c r="TX18" i="21"/>
  <c r="TW18" i="21"/>
  <c r="TV18" i="21"/>
  <c r="TU18" i="21"/>
  <c r="TT18" i="21"/>
  <c r="TS18" i="21"/>
  <c r="TR18" i="21"/>
  <c r="TP18" i="21"/>
  <c r="TO18" i="21"/>
  <c r="TN18" i="21"/>
  <c r="TM18" i="21"/>
  <c r="TL18" i="21"/>
  <c r="TK18" i="21"/>
  <c r="SV18" i="21"/>
  <c r="SU18" i="21"/>
  <c r="ST18" i="21"/>
  <c r="SS18" i="21"/>
  <c r="SR18" i="21"/>
  <c r="SQ18" i="21"/>
  <c r="SP18" i="21"/>
  <c r="SH18" i="21"/>
  <c r="SG18" i="21"/>
  <c r="SF18" i="21"/>
  <c r="SE18" i="21"/>
  <c r="SD18" i="21"/>
  <c r="SC18" i="21"/>
  <c r="SB18" i="21"/>
  <c r="RX18" i="21"/>
  <c r="RW18" i="21"/>
  <c r="RV18" i="21"/>
  <c r="RQ18" i="21"/>
  <c r="RP18" i="21"/>
  <c r="RO18" i="21"/>
  <c r="RN18" i="21"/>
  <c r="RJ18" i="21"/>
  <c r="RI18" i="21"/>
  <c r="RH18" i="21"/>
  <c r="RD18" i="21"/>
  <c r="RC18" i="21"/>
  <c r="RB18" i="21"/>
  <c r="QZ18" i="21"/>
  <c r="QY18" i="21"/>
  <c r="QX18" i="21" s="1"/>
  <c r="QR18" i="21"/>
  <c r="QQ18" i="21"/>
  <c r="QP18" i="21"/>
  <c r="QL18" i="21"/>
  <c r="QK18" i="21"/>
  <c r="QJ18" i="21"/>
  <c r="QF18" i="21"/>
  <c r="QE18" i="21"/>
  <c r="QD18" i="21"/>
  <c r="PZ18" i="21"/>
  <c r="PY18" i="21"/>
  <c r="PX18" i="21"/>
  <c r="PV18" i="21"/>
  <c r="PU18" i="21"/>
  <c r="PN18" i="21"/>
  <c r="PM18" i="21"/>
  <c r="PL18" i="21"/>
  <c r="PH18" i="21"/>
  <c r="PG18" i="21"/>
  <c r="PF18" i="21"/>
  <c r="PA18" i="21"/>
  <c r="OZ18" i="21"/>
  <c r="OY18" i="21"/>
  <c r="OX18" i="21"/>
  <c r="OV18" i="21"/>
  <c r="OU18" i="21"/>
  <c r="OT18" i="21"/>
  <c r="OK18" i="21"/>
  <c r="OJ18" i="21"/>
  <c r="OI18" i="21"/>
  <c r="OH18" i="21"/>
  <c r="OC18" i="21"/>
  <c r="OB18" i="21"/>
  <c r="OA18" i="21"/>
  <c r="NZ18" i="21"/>
  <c r="NU18" i="21"/>
  <c r="NT18" i="21"/>
  <c r="NS18" i="21"/>
  <c r="NR18" i="21"/>
  <c r="NN18" i="21"/>
  <c r="NM18" i="21"/>
  <c r="NL18" i="21"/>
  <c r="NJ18" i="21"/>
  <c r="NI18" i="21"/>
  <c r="NB18" i="21"/>
  <c r="NA18" i="21"/>
  <c r="MZ18" i="21"/>
  <c r="MQ18" i="21"/>
  <c r="MP18" i="21"/>
  <c r="MO18" i="21"/>
  <c r="MN18" i="21"/>
  <c r="MM18" i="21"/>
  <c r="ML18" i="21"/>
  <c r="MK18" i="21"/>
  <c r="MJ18" i="21"/>
  <c r="ME18" i="21"/>
  <c r="MD18" i="21"/>
  <c r="MC18" i="21"/>
  <c r="MB18" i="21"/>
  <c r="LZ18" i="21"/>
  <c r="LY18" i="21"/>
  <c r="LX18" i="21"/>
  <c r="LO18" i="21"/>
  <c r="LN18" i="21"/>
  <c r="LM18" i="21"/>
  <c r="LL18" i="21"/>
  <c r="LG18" i="21"/>
  <c r="LF18" i="21"/>
  <c r="LE18" i="21"/>
  <c r="LD18" i="21"/>
  <c r="KZ18" i="21"/>
  <c r="KY18" i="21"/>
  <c r="KX18" i="21"/>
  <c r="KV18" i="21"/>
  <c r="KU18" i="21"/>
  <c r="KL18" i="21"/>
  <c r="KI18" i="21"/>
  <c r="KH18" i="21"/>
  <c r="KB18" i="21"/>
  <c r="KA18" i="21"/>
  <c r="JZ18" i="21"/>
  <c r="JY18" i="21"/>
  <c r="JX18" i="21"/>
  <c r="JT18" i="21"/>
  <c r="JS18" i="21"/>
  <c r="JR18" i="21"/>
  <c r="JP18" i="21"/>
  <c r="JO18" i="21"/>
  <c r="JH18" i="21"/>
  <c r="JG18" i="21"/>
  <c r="JF18" i="21"/>
  <c r="JB18" i="21"/>
  <c r="JA18" i="21"/>
  <c r="IZ18" i="21"/>
  <c r="IV18" i="21"/>
  <c r="IU18" i="21"/>
  <c r="IT18" i="21"/>
  <c r="IP18" i="21"/>
  <c r="IO18" i="21"/>
  <c r="IN18" i="21"/>
  <c r="IJ18" i="21"/>
  <c r="II18" i="21"/>
  <c r="IH18" i="21"/>
  <c r="ID18" i="21"/>
  <c r="IC18" i="21"/>
  <c r="IB18" i="21"/>
  <c r="HZ18" i="21"/>
  <c r="HY18" i="21"/>
  <c r="HR18" i="21"/>
  <c r="HQ18" i="21"/>
  <c r="HP18" i="21"/>
  <c r="HL18" i="21"/>
  <c r="HI18" i="21"/>
  <c r="HF18" i="21"/>
  <c r="HE18" i="21"/>
  <c r="HD18" i="21"/>
  <c r="GW18" i="21"/>
  <c r="GV18" i="21"/>
  <c r="GU18" i="21" s="1"/>
  <c r="GQ18" i="21"/>
  <c r="GP18" i="21"/>
  <c r="GO18" i="21"/>
  <c r="GN18" i="21"/>
  <c r="FZ18" i="21"/>
  <c r="FY18" i="21"/>
  <c r="AF16" i="16" s="1"/>
  <c r="FX18" i="21"/>
  <c r="FT18" i="21"/>
  <c r="FS18" i="21"/>
  <c r="FR18" i="21"/>
  <c r="FN18" i="21"/>
  <c r="FM18" i="21"/>
  <c r="FL18" i="21"/>
  <c r="FJ18" i="21"/>
  <c r="FI18" i="21"/>
  <c r="FB18" i="21"/>
  <c r="FA18" i="21"/>
  <c r="EZ18" i="21"/>
  <c r="EV18" i="21"/>
  <c r="EU18" i="21"/>
  <c r="ET18" i="21"/>
  <c r="EP18" i="21"/>
  <c r="EO18" i="21"/>
  <c r="EN18" i="21"/>
  <c r="EI18" i="21"/>
  <c r="EH18" i="21"/>
  <c r="EG18" i="21"/>
  <c r="EF18" i="21"/>
  <c r="EB18" i="21"/>
  <c r="EA18" i="21"/>
  <c r="DZ18" i="21"/>
  <c r="DV18" i="21"/>
  <c r="DU18" i="21"/>
  <c r="DT18" i="21"/>
  <c r="DO18" i="21"/>
  <c r="DN18" i="21"/>
  <c r="DM18" i="21"/>
  <c r="DL18" i="21"/>
  <c r="DJ18" i="21"/>
  <c r="DH18" i="21" s="1"/>
  <c r="DD18" i="21"/>
  <c r="DC18" i="21"/>
  <c r="DB18" i="21"/>
  <c r="CT18" i="21"/>
  <c r="CS18" i="21"/>
  <c r="CR18" i="21"/>
  <c r="CQ18" i="21"/>
  <c r="CP18" i="21"/>
  <c r="CO18" i="21"/>
  <c r="CN18" i="21"/>
  <c r="CJ18" i="21"/>
  <c r="CI18" i="21"/>
  <c r="CH18" i="21"/>
  <c r="CE18" i="21"/>
  <c r="CD18" i="21"/>
  <c r="CA18" i="21"/>
  <c r="BY18" i="21"/>
  <c r="BW18" i="21"/>
  <c r="BU18" i="21"/>
  <c r="BT18" i="21"/>
  <c r="BQ18" i="21"/>
  <c r="BO18" i="21"/>
  <c r="BI18" i="21"/>
  <c r="BN18" i="21" s="1"/>
  <c r="BL18" i="21" s="1"/>
  <c r="BH18" i="21"/>
  <c r="BG18" i="21" s="1"/>
  <c r="BE18" i="21"/>
  <c r="BD18" i="21"/>
  <c r="BA18" i="21"/>
  <c r="AZ18" i="21"/>
  <c r="AY18" i="21" s="1"/>
  <c r="AX18" i="21"/>
  <c r="AW18" i="21" s="1"/>
  <c r="AS18" i="21"/>
  <c r="AR18" i="21"/>
  <c r="AQ18" i="21" s="1"/>
  <c r="AN18" i="21"/>
  <c r="AM18" i="21"/>
  <c r="AL18" i="21"/>
  <c r="AG18" i="21"/>
  <c r="AB18" i="21"/>
  <c r="AF18" i="21" s="1"/>
  <c r="AA18" i="21"/>
  <c r="W18" i="21"/>
  <c r="E18" i="21" s="1"/>
  <c r="V18" i="21"/>
  <c r="T18" i="21"/>
  <c r="S18" i="21"/>
  <c r="P18" i="21"/>
  <c r="N18" i="21"/>
  <c r="L18" i="21"/>
  <c r="K18" i="21"/>
  <c r="H18" i="21"/>
  <c r="F18" i="21"/>
  <c r="ZZ17" i="21"/>
  <c r="ZY17" i="21"/>
  <c r="ZV17" i="21"/>
  <c r="ZU17" i="21"/>
  <c r="ZN17" i="21"/>
  <c r="ZH17" i="21" s="1"/>
  <c r="ZM17" i="21"/>
  <c r="ZG17" i="21" s="1"/>
  <c r="YZ17" i="21"/>
  <c r="YY17" i="21"/>
  <c r="YW17" i="21"/>
  <c r="YV17" i="21"/>
  <c r="YT17" i="21"/>
  <c r="YS17" i="21"/>
  <c r="YR17" i="21"/>
  <c r="YP17" i="21"/>
  <c r="YB17" i="21"/>
  <c r="YA17" i="21"/>
  <c r="XZ17" i="21"/>
  <c r="YL17" i="21" s="1"/>
  <c r="XY17" i="21"/>
  <c r="YE17" i="21" s="1"/>
  <c r="XX17" i="21"/>
  <c r="XK17" i="21"/>
  <c r="XJ17" i="21"/>
  <c r="XI17" i="21"/>
  <c r="XH17" i="21"/>
  <c r="XG17" i="21"/>
  <c r="XF17" i="21"/>
  <c r="XE17" i="21"/>
  <c r="XD17" i="21"/>
  <c r="XC17" i="21"/>
  <c r="XB17" i="21"/>
  <c r="WU17" i="21"/>
  <c r="WZ17" i="21" s="1"/>
  <c r="WT17" i="21"/>
  <c r="WS17" i="21" s="1"/>
  <c r="WQ17" i="21"/>
  <c r="WO17" i="21"/>
  <c r="WL17" i="21"/>
  <c r="WK17" i="21"/>
  <c r="WJ17" i="21"/>
  <c r="WF17" i="21"/>
  <c r="WE17" i="21"/>
  <c r="WD17" i="21"/>
  <c r="VZ17" i="21"/>
  <c r="VY17" i="21"/>
  <c r="VX17" i="21"/>
  <c r="VR17" i="21"/>
  <c r="VQ17" i="21"/>
  <c r="VP17" i="21"/>
  <c r="VL17" i="21"/>
  <c r="VK17" i="21"/>
  <c r="VJ17" i="21"/>
  <c r="VG17" i="21"/>
  <c r="VE17" i="21"/>
  <c r="VC17" i="21"/>
  <c r="VA17" i="21"/>
  <c r="UY17" i="21"/>
  <c r="UW17" i="21"/>
  <c r="UU17" i="21"/>
  <c r="TX17" i="21"/>
  <c r="TW17" i="21"/>
  <c r="TV17" i="21"/>
  <c r="TU17" i="21"/>
  <c r="TT17" i="21"/>
  <c r="TS17" i="21"/>
  <c r="TR17" i="21"/>
  <c r="TP17" i="21"/>
  <c r="TO17" i="21"/>
  <c r="TN17" i="21"/>
  <c r="TM17" i="21"/>
  <c r="TL17" i="21"/>
  <c r="TK17" i="21"/>
  <c r="SV17" i="21"/>
  <c r="SU17" i="21"/>
  <c r="ST17" i="21"/>
  <c r="SS17" i="21"/>
  <c r="SR17" i="21"/>
  <c r="SQ17" i="21"/>
  <c r="SP17" i="21"/>
  <c r="SH17" i="21"/>
  <c r="SG17" i="21"/>
  <c r="SF17" i="21"/>
  <c r="SE17" i="21"/>
  <c r="SD17" i="21"/>
  <c r="SC17" i="21"/>
  <c r="SB17" i="21"/>
  <c r="RX17" i="21"/>
  <c r="RW17" i="21"/>
  <c r="RV17" i="21"/>
  <c r="RQ17" i="21"/>
  <c r="RP17" i="21"/>
  <c r="RO17" i="21"/>
  <c r="RN17" i="21"/>
  <c r="RJ17" i="21"/>
  <c r="RI17" i="21"/>
  <c r="RH17" i="21"/>
  <c r="RD17" i="21"/>
  <c r="RC17" i="21"/>
  <c r="RB17" i="21"/>
  <c r="QZ17" i="21"/>
  <c r="QX17" i="21" s="1"/>
  <c r="QY17" i="21"/>
  <c r="QR17" i="21"/>
  <c r="QQ17" i="21"/>
  <c r="QP17" i="21"/>
  <c r="QL17" i="21"/>
  <c r="QK17" i="21"/>
  <c r="QJ17" i="21"/>
  <c r="QF17" i="21"/>
  <c r="QE17" i="21"/>
  <c r="QD17" i="21"/>
  <c r="PZ17" i="21"/>
  <c r="PY17" i="21"/>
  <c r="PX17" i="21"/>
  <c r="PV17" i="21"/>
  <c r="PU17" i="21"/>
  <c r="PN17" i="21"/>
  <c r="PM17" i="21"/>
  <c r="PL17" i="21"/>
  <c r="PH17" i="21"/>
  <c r="PG17" i="21"/>
  <c r="PF17" i="21"/>
  <c r="PA17" i="21"/>
  <c r="OZ17" i="21"/>
  <c r="OY17" i="21"/>
  <c r="OX17" i="21"/>
  <c r="OV17" i="21"/>
  <c r="OU17" i="21"/>
  <c r="OT17" i="21"/>
  <c r="OK17" i="21"/>
  <c r="OJ17" i="21"/>
  <c r="OI17" i="21"/>
  <c r="OH17" i="21"/>
  <c r="OC17" i="21"/>
  <c r="OB17" i="21"/>
  <c r="OA17" i="21"/>
  <c r="NZ17" i="21"/>
  <c r="NU17" i="21"/>
  <c r="NT17" i="21"/>
  <c r="NS17" i="21"/>
  <c r="NR17" i="21"/>
  <c r="NN17" i="21"/>
  <c r="NM17" i="21"/>
  <c r="NL17" i="21"/>
  <c r="NJ17" i="21"/>
  <c r="NI17" i="21"/>
  <c r="NB17" i="21"/>
  <c r="NA17" i="21"/>
  <c r="MZ17" i="21"/>
  <c r="MQ17" i="21"/>
  <c r="MP17" i="21"/>
  <c r="MO17" i="21"/>
  <c r="MN17" i="21"/>
  <c r="MM17" i="21"/>
  <c r="ML17" i="21"/>
  <c r="MK17" i="21"/>
  <c r="MJ17" i="21"/>
  <c r="ME17" i="21"/>
  <c r="MD17" i="21"/>
  <c r="MC17" i="21"/>
  <c r="MB17" i="21"/>
  <c r="LZ17" i="21"/>
  <c r="LY17" i="21"/>
  <c r="LX17" i="21"/>
  <c r="LO17" i="21"/>
  <c r="LN17" i="21"/>
  <c r="LM17" i="21"/>
  <c r="LL17" i="21"/>
  <c r="LG17" i="21"/>
  <c r="LF17" i="21"/>
  <c r="LE17" i="21"/>
  <c r="LD17" i="21"/>
  <c r="KZ17" i="21"/>
  <c r="KY17" i="21"/>
  <c r="KX17" i="21"/>
  <c r="KV17" i="21"/>
  <c r="KU17" i="21"/>
  <c r="KL17" i="21"/>
  <c r="KI17" i="21"/>
  <c r="KH17" i="21"/>
  <c r="KB17" i="21"/>
  <c r="KA17" i="21"/>
  <c r="JZ17" i="21"/>
  <c r="JY17" i="21"/>
  <c r="JX17" i="21"/>
  <c r="JT17" i="21"/>
  <c r="JS17" i="21"/>
  <c r="JR17" i="21"/>
  <c r="JP17" i="21"/>
  <c r="JO17" i="21"/>
  <c r="JN17" i="21"/>
  <c r="JH17" i="21"/>
  <c r="JG17" i="21"/>
  <c r="JF17" i="21"/>
  <c r="JB17" i="21"/>
  <c r="JA17" i="21"/>
  <c r="IZ17" i="21"/>
  <c r="IV17" i="21"/>
  <c r="IU17" i="21"/>
  <c r="IT17" i="21"/>
  <c r="IP17" i="21"/>
  <c r="IO17" i="21"/>
  <c r="IN17" i="21"/>
  <c r="IJ17" i="21"/>
  <c r="II17" i="21"/>
  <c r="IH17" i="21"/>
  <c r="ID17" i="21"/>
  <c r="IC17" i="21"/>
  <c r="IB17" i="21"/>
  <c r="HZ17" i="21"/>
  <c r="HY17" i="21"/>
  <c r="HR17" i="21"/>
  <c r="HQ17" i="21"/>
  <c r="HP17" i="21"/>
  <c r="HL17" i="21"/>
  <c r="HI17" i="21"/>
  <c r="HF17" i="21"/>
  <c r="HE17" i="21"/>
  <c r="HD17" i="21"/>
  <c r="GW17" i="21"/>
  <c r="HB17" i="21" s="1"/>
  <c r="GV17" i="21"/>
  <c r="GU17" i="21" s="1"/>
  <c r="GQ17" i="21"/>
  <c r="GP17" i="21"/>
  <c r="GO17" i="21"/>
  <c r="GN17" i="21"/>
  <c r="FZ17" i="21"/>
  <c r="FY17" i="21"/>
  <c r="AF15" i="16" s="1"/>
  <c r="FX17" i="21"/>
  <c r="FT17" i="21"/>
  <c r="FS17" i="21"/>
  <c r="FR17" i="21"/>
  <c r="FN17" i="21"/>
  <c r="FM17" i="21"/>
  <c r="FL17" i="21"/>
  <c r="FJ17" i="21"/>
  <c r="FI17" i="21"/>
  <c r="FB17" i="21"/>
  <c r="FA17" i="21"/>
  <c r="EZ17" i="21"/>
  <c r="EV17" i="21"/>
  <c r="EU17" i="21"/>
  <c r="ET17" i="21"/>
  <c r="EP17" i="21"/>
  <c r="EO17" i="21"/>
  <c r="EN17" i="21"/>
  <c r="EI17" i="21"/>
  <c r="EH17" i="21"/>
  <c r="EG17" i="21"/>
  <c r="EF17" i="21"/>
  <c r="EB17" i="21"/>
  <c r="EA17" i="21"/>
  <c r="DZ17" i="21"/>
  <c r="DV17" i="21"/>
  <c r="DU17" i="21"/>
  <c r="DT17" i="21"/>
  <c r="DO17" i="21"/>
  <c r="DN17" i="21"/>
  <c r="DM17" i="21"/>
  <c r="DL17" i="21"/>
  <c r="DD17" i="21"/>
  <c r="DC17" i="21"/>
  <c r="DB17" i="21"/>
  <c r="CT17" i="21"/>
  <c r="CS17" i="21"/>
  <c r="CR17" i="21"/>
  <c r="CQ17" i="21"/>
  <c r="CP17" i="21"/>
  <c r="CO17" i="21"/>
  <c r="CN17" i="21"/>
  <c r="CJ17" i="21"/>
  <c r="CI17" i="21"/>
  <c r="CH17" i="21"/>
  <c r="CE17" i="21"/>
  <c r="CD17" i="21"/>
  <c r="CA17" i="21"/>
  <c r="BY17" i="21"/>
  <c r="BW17" i="21"/>
  <c r="BU17" i="21"/>
  <c r="BT17" i="21"/>
  <c r="BQ17" i="21"/>
  <c r="BO17" i="21"/>
  <c r="BI17" i="21"/>
  <c r="BN17" i="21" s="1"/>
  <c r="BL17" i="21" s="1"/>
  <c r="BH17" i="21"/>
  <c r="BG17" i="21" s="1"/>
  <c r="BE17" i="21"/>
  <c r="BD17" i="21"/>
  <c r="BA17" i="21"/>
  <c r="AZ17" i="21"/>
  <c r="AY17" i="21" s="1"/>
  <c r="AX17" i="21"/>
  <c r="AW17" i="21" s="1"/>
  <c r="AS17" i="21"/>
  <c r="AR17" i="21"/>
  <c r="AQ17" i="21" s="1"/>
  <c r="AN17" i="21"/>
  <c r="AM17" i="21"/>
  <c r="AL17" i="21"/>
  <c r="AG17" i="21"/>
  <c r="AB17" i="21"/>
  <c r="AF17" i="21" s="1"/>
  <c r="AA17" i="21"/>
  <c r="W17" i="21"/>
  <c r="E17" i="21" s="1"/>
  <c r="V17" i="21"/>
  <c r="T17" i="21"/>
  <c r="S17" i="21"/>
  <c r="P17" i="21"/>
  <c r="N17" i="21"/>
  <c r="L17" i="21"/>
  <c r="K17" i="21"/>
  <c r="H17" i="21"/>
  <c r="F17" i="21"/>
  <c r="ZZ16" i="21"/>
  <c r="ZY16" i="21"/>
  <c r="ZV16" i="21"/>
  <c r="ZH16" i="21" s="1"/>
  <c r="ZU16" i="21"/>
  <c r="ZN16" i="21"/>
  <c r="ZM16" i="21"/>
  <c r="ZG16" i="21"/>
  <c r="YZ16" i="21"/>
  <c r="YY16" i="21"/>
  <c r="YW16" i="21"/>
  <c r="YV16" i="21"/>
  <c r="YT16" i="21"/>
  <c r="YS16" i="21"/>
  <c r="YR16" i="21"/>
  <c r="YP16" i="21"/>
  <c r="YB16" i="21"/>
  <c r="YA16" i="21"/>
  <c r="XZ16" i="21"/>
  <c r="YL16" i="21" s="1"/>
  <c r="XY16" i="21"/>
  <c r="XX16" i="21"/>
  <c r="XK16" i="21"/>
  <c r="XJ16" i="21"/>
  <c r="XI16" i="21"/>
  <c r="XH16" i="21"/>
  <c r="XG16" i="21"/>
  <c r="XF16" i="21"/>
  <c r="XE16" i="21"/>
  <c r="XD16" i="21"/>
  <c r="XC16" i="21"/>
  <c r="XB16" i="21"/>
  <c r="WZ16" i="21"/>
  <c r="WX16" i="21" s="1"/>
  <c r="WU16" i="21"/>
  <c r="WT16" i="21"/>
  <c r="WS16" i="21" s="1"/>
  <c r="WQ16" i="21"/>
  <c r="WO16" i="21"/>
  <c r="WL16" i="21"/>
  <c r="WK16" i="21"/>
  <c r="WJ16" i="21"/>
  <c r="WF16" i="21"/>
  <c r="WE16" i="21"/>
  <c r="WD16" i="21"/>
  <c r="VZ16" i="21"/>
  <c r="VY16" i="21"/>
  <c r="VX16" i="21"/>
  <c r="VR16" i="21"/>
  <c r="VQ16" i="21"/>
  <c r="VP16" i="21"/>
  <c r="VL16" i="21"/>
  <c r="VK16" i="21"/>
  <c r="VJ16" i="21"/>
  <c r="VG16" i="21"/>
  <c r="VE16" i="21"/>
  <c r="VC16" i="21"/>
  <c r="VA16" i="21"/>
  <c r="UY16" i="21"/>
  <c r="UW16" i="21"/>
  <c r="UU16" i="21"/>
  <c r="TX16" i="21"/>
  <c r="TW16" i="21"/>
  <c r="TV16" i="21"/>
  <c r="TU16" i="21"/>
  <c r="TT16" i="21"/>
  <c r="TS16" i="21"/>
  <c r="TR16" i="21"/>
  <c r="TP16" i="21"/>
  <c r="TO16" i="21"/>
  <c r="TN16" i="21"/>
  <c r="TM16" i="21"/>
  <c r="TL16" i="21"/>
  <c r="TK16" i="21"/>
  <c r="SV16" i="21"/>
  <c r="SU16" i="21"/>
  <c r="ST16" i="21"/>
  <c r="SS16" i="21"/>
  <c r="SR16" i="21"/>
  <c r="SQ16" i="21"/>
  <c r="SP16" i="21"/>
  <c r="SH16" i="21"/>
  <c r="SG16" i="21"/>
  <c r="SF16" i="21"/>
  <c r="SE16" i="21"/>
  <c r="SD16" i="21"/>
  <c r="SC16" i="21"/>
  <c r="SB16" i="21"/>
  <c r="RX16" i="21"/>
  <c r="RW16" i="21"/>
  <c r="RV16" i="21"/>
  <c r="RQ16" i="21"/>
  <c r="RP16" i="21"/>
  <c r="RO16" i="21"/>
  <c r="RN16" i="21"/>
  <c r="RJ16" i="21"/>
  <c r="RI16" i="21"/>
  <c r="RH16" i="21"/>
  <c r="RD16" i="21"/>
  <c r="RC16" i="21"/>
  <c r="RB16" i="21"/>
  <c r="QZ16" i="21"/>
  <c r="QY16" i="21"/>
  <c r="QR16" i="21"/>
  <c r="QQ16" i="21"/>
  <c r="QP16" i="21"/>
  <c r="QL16" i="21"/>
  <c r="QK16" i="21"/>
  <c r="QJ16" i="21"/>
  <c r="QF16" i="21"/>
  <c r="QE16" i="21"/>
  <c r="QD16" i="21"/>
  <c r="PZ16" i="21"/>
  <c r="PY16" i="21"/>
  <c r="PX16" i="21"/>
  <c r="PV16" i="21"/>
  <c r="PU16" i="21"/>
  <c r="PN16" i="21"/>
  <c r="PM16" i="21"/>
  <c r="PL16" i="21"/>
  <c r="PH16" i="21"/>
  <c r="PG16" i="21"/>
  <c r="PF16" i="21"/>
  <c r="PA16" i="21"/>
  <c r="OZ16" i="21"/>
  <c r="OY16" i="21"/>
  <c r="OX16" i="21"/>
  <c r="OV16" i="21"/>
  <c r="OU16" i="21"/>
  <c r="OT16" i="21"/>
  <c r="OK16" i="21"/>
  <c r="OJ16" i="21"/>
  <c r="OI16" i="21"/>
  <c r="OH16" i="21"/>
  <c r="OC16" i="21"/>
  <c r="OB16" i="21"/>
  <c r="OA16" i="21"/>
  <c r="NZ16" i="21"/>
  <c r="NU16" i="21"/>
  <c r="NT16" i="21"/>
  <c r="NS16" i="21"/>
  <c r="NR16" i="21"/>
  <c r="NN16" i="21"/>
  <c r="NM16" i="21"/>
  <c r="NL16" i="21"/>
  <c r="NJ16" i="21"/>
  <c r="NI16" i="21"/>
  <c r="NB16" i="21"/>
  <c r="NA16" i="21"/>
  <c r="MZ16" i="21"/>
  <c r="MQ16" i="21"/>
  <c r="MP16" i="21"/>
  <c r="MO16" i="21"/>
  <c r="MN16" i="21"/>
  <c r="MM16" i="21"/>
  <c r="ML16" i="21"/>
  <c r="MK16" i="21"/>
  <c r="MJ16" i="21"/>
  <c r="ME16" i="21"/>
  <c r="MD16" i="21"/>
  <c r="MC16" i="21"/>
  <c r="MB16" i="21"/>
  <c r="LZ16" i="21"/>
  <c r="LY16" i="21"/>
  <c r="LX16" i="21"/>
  <c r="LO16" i="21"/>
  <c r="LN16" i="21"/>
  <c r="LM16" i="21"/>
  <c r="LL16" i="21"/>
  <c r="LG16" i="21"/>
  <c r="LF16" i="21"/>
  <c r="LE16" i="21"/>
  <c r="LD16" i="21"/>
  <c r="KZ16" i="21"/>
  <c r="KY16" i="21"/>
  <c r="KX16" i="21"/>
  <c r="KV16" i="21"/>
  <c r="KU16" i="21"/>
  <c r="KT16" i="21" s="1"/>
  <c r="KL16" i="21"/>
  <c r="KI16" i="21"/>
  <c r="KH16" i="21"/>
  <c r="KB16" i="21"/>
  <c r="KA16" i="21"/>
  <c r="JZ16" i="21"/>
  <c r="JY16" i="21"/>
  <c r="JX16" i="21"/>
  <c r="JT16" i="21"/>
  <c r="JS16" i="21"/>
  <c r="JR16" i="21"/>
  <c r="JP16" i="21"/>
  <c r="JO16" i="21"/>
  <c r="JH16" i="21"/>
  <c r="JG16" i="21"/>
  <c r="JF16" i="21"/>
  <c r="JB16" i="21"/>
  <c r="JA16" i="21"/>
  <c r="IZ16" i="21"/>
  <c r="IV16" i="21"/>
  <c r="IU16" i="21"/>
  <c r="IT16" i="21"/>
  <c r="IP16" i="21"/>
  <c r="IO16" i="21"/>
  <c r="IN16" i="21"/>
  <c r="IJ16" i="21"/>
  <c r="II16" i="21"/>
  <c r="IH16" i="21"/>
  <c r="ID16" i="21"/>
  <c r="IC16" i="21"/>
  <c r="IB16" i="21"/>
  <c r="HZ16" i="21"/>
  <c r="HY16" i="21"/>
  <c r="HR16" i="21"/>
  <c r="HQ16" i="21"/>
  <c r="HP16" i="21"/>
  <c r="HL16" i="21"/>
  <c r="HI16" i="21"/>
  <c r="HF16" i="21"/>
  <c r="HE16" i="21"/>
  <c r="HD16" i="21"/>
  <c r="GW16" i="21"/>
  <c r="HB16" i="21" s="1"/>
  <c r="GV16" i="21"/>
  <c r="GU16" i="21" s="1"/>
  <c r="HA16" i="21" s="1"/>
  <c r="GQ16" i="21"/>
  <c r="GP16" i="21"/>
  <c r="GO16" i="21"/>
  <c r="GN16" i="21"/>
  <c r="FZ16" i="21"/>
  <c r="FY16" i="21"/>
  <c r="AF14" i="16" s="1"/>
  <c r="FX16" i="21"/>
  <c r="FT16" i="21"/>
  <c r="FS16" i="21"/>
  <c r="FR16" i="21"/>
  <c r="FN16" i="21"/>
  <c r="FM16" i="21"/>
  <c r="FL16" i="21"/>
  <c r="FJ16" i="21"/>
  <c r="FI16" i="21"/>
  <c r="FB16" i="21"/>
  <c r="FA16" i="21"/>
  <c r="EZ16" i="21"/>
  <c r="EV16" i="21"/>
  <c r="EU16" i="21"/>
  <c r="ET16" i="21"/>
  <c r="EP16" i="21"/>
  <c r="EO16" i="21"/>
  <c r="EN16" i="21"/>
  <c r="EI16" i="21"/>
  <c r="EH16" i="21"/>
  <c r="EG16" i="21"/>
  <c r="EF16" i="21"/>
  <c r="EB16" i="21"/>
  <c r="EA16" i="21"/>
  <c r="DZ16" i="21"/>
  <c r="DV16" i="21"/>
  <c r="DU16" i="21"/>
  <c r="DT16" i="21"/>
  <c r="DO16" i="21"/>
  <c r="DN16" i="21"/>
  <c r="DM16" i="21"/>
  <c r="DL16" i="21"/>
  <c r="DJ16" i="21"/>
  <c r="DD16" i="21"/>
  <c r="DC16" i="21"/>
  <c r="DB16" i="21"/>
  <c r="CT16" i="21"/>
  <c r="CS16" i="21"/>
  <c r="CR16" i="21"/>
  <c r="CQ16" i="21"/>
  <c r="CP16" i="21"/>
  <c r="CO16" i="21"/>
  <c r="CN16" i="21"/>
  <c r="CJ16" i="21"/>
  <c r="CI16" i="21"/>
  <c r="CH16" i="21"/>
  <c r="CE16" i="21"/>
  <c r="CD16" i="21"/>
  <c r="CA16" i="21"/>
  <c r="BY16" i="21"/>
  <c r="BW16" i="21"/>
  <c r="BU16" i="21"/>
  <c r="BT16" i="21"/>
  <c r="BQ16" i="21"/>
  <c r="BO16" i="21"/>
  <c r="BI16" i="21"/>
  <c r="BH16" i="21"/>
  <c r="BG16" i="21" s="1"/>
  <c r="BE16" i="21"/>
  <c r="BD16" i="21"/>
  <c r="BA16" i="21"/>
  <c r="AZ16" i="21"/>
  <c r="AY16" i="21" s="1"/>
  <c r="AX16" i="21"/>
  <c r="AW16" i="21"/>
  <c r="AS16" i="21"/>
  <c r="AR16" i="21"/>
  <c r="AN16" i="21"/>
  <c r="AM16" i="21"/>
  <c r="AL16" i="21"/>
  <c r="AG16" i="21"/>
  <c r="AB16" i="21"/>
  <c r="AF16" i="21" s="1"/>
  <c r="AA16" i="21"/>
  <c r="W16" i="21"/>
  <c r="V16" i="21"/>
  <c r="T16" i="21"/>
  <c r="S16" i="21"/>
  <c r="P16" i="21"/>
  <c r="N16" i="21"/>
  <c r="L16" i="21"/>
  <c r="K16" i="21"/>
  <c r="H16" i="21"/>
  <c r="F16" i="21"/>
  <c r="ZZ15" i="21"/>
  <c r="ZY15" i="21"/>
  <c r="ZV15" i="21"/>
  <c r="ZH15" i="21" s="1"/>
  <c r="ZU15" i="21"/>
  <c r="ZN15" i="21"/>
  <c r="ZM15" i="21"/>
  <c r="ZG15" i="21" s="1"/>
  <c r="YZ15" i="21"/>
  <c r="YY15" i="21"/>
  <c r="YW15" i="21"/>
  <c r="YV15" i="21"/>
  <c r="YT15" i="21"/>
  <c r="YS15" i="21"/>
  <c r="YR15" i="21"/>
  <c r="YP15" i="21"/>
  <c r="YB15" i="21"/>
  <c r="YA15" i="21"/>
  <c r="XZ15" i="21"/>
  <c r="YL15" i="21" s="1"/>
  <c r="XY15" i="21"/>
  <c r="YE15" i="21" s="1"/>
  <c r="ZC15" i="21" s="1"/>
  <c r="ZA15" i="21" s="1"/>
  <c r="XX15" i="21"/>
  <c r="XK15" i="21"/>
  <c r="XJ15" i="21"/>
  <c r="XI15" i="21"/>
  <c r="XH15" i="21"/>
  <c r="XG15" i="21"/>
  <c r="XF15" i="21"/>
  <c r="XE15" i="21"/>
  <c r="XD15" i="21"/>
  <c r="XC15" i="21"/>
  <c r="XB15" i="21"/>
  <c r="WU15" i="21"/>
  <c r="WZ15" i="21" s="1"/>
  <c r="WT15" i="21"/>
  <c r="WS15" i="21" s="1"/>
  <c r="WQ15" i="21"/>
  <c r="WO15" i="21"/>
  <c r="WL15" i="21"/>
  <c r="WK15" i="21"/>
  <c r="WJ15" i="21"/>
  <c r="WF15" i="21"/>
  <c r="WE15" i="21"/>
  <c r="WD15" i="21"/>
  <c r="VZ15" i="21"/>
  <c r="VY15" i="21"/>
  <c r="VX15" i="21"/>
  <c r="VR15" i="21"/>
  <c r="VQ15" i="21"/>
  <c r="VP15" i="21"/>
  <c r="VL15" i="21"/>
  <c r="VK15" i="21"/>
  <c r="VJ15" i="21"/>
  <c r="VG15" i="21"/>
  <c r="VE15" i="21"/>
  <c r="VC15" i="21"/>
  <c r="VA15" i="21"/>
  <c r="UY15" i="21"/>
  <c r="UW15" i="21"/>
  <c r="UU15" i="21"/>
  <c r="TX15" i="21"/>
  <c r="TW15" i="21"/>
  <c r="TV15" i="21"/>
  <c r="TU15" i="21"/>
  <c r="TT15" i="21"/>
  <c r="TS15" i="21"/>
  <c r="TR15" i="21"/>
  <c r="TP15" i="21"/>
  <c r="TO15" i="21"/>
  <c r="TN15" i="21"/>
  <c r="TM15" i="21"/>
  <c r="TL15" i="21"/>
  <c r="TK15" i="21"/>
  <c r="SV15" i="21"/>
  <c r="SU15" i="21"/>
  <c r="ST15" i="21"/>
  <c r="SS15" i="21"/>
  <c r="SR15" i="21"/>
  <c r="SQ15" i="21"/>
  <c r="SP15" i="21"/>
  <c r="SH15" i="21"/>
  <c r="SG15" i="21"/>
  <c r="SF15" i="21"/>
  <c r="SE15" i="21"/>
  <c r="SD15" i="21"/>
  <c r="SC15" i="21"/>
  <c r="SB15" i="21"/>
  <c r="RX15" i="21"/>
  <c r="RW15" i="21"/>
  <c r="RV15" i="21"/>
  <c r="RQ15" i="21"/>
  <c r="RP15" i="21"/>
  <c r="RO15" i="21"/>
  <c r="RN15" i="21"/>
  <c r="RJ15" i="21"/>
  <c r="RI15" i="21"/>
  <c r="RH15" i="21"/>
  <c r="RD15" i="21"/>
  <c r="RC15" i="21"/>
  <c r="RB15" i="21"/>
  <c r="QZ15" i="21"/>
  <c r="QY15" i="21"/>
  <c r="QR15" i="21"/>
  <c r="QQ15" i="21"/>
  <c r="QP15" i="21"/>
  <c r="QL15" i="21"/>
  <c r="QK15" i="21"/>
  <c r="QJ15" i="21"/>
  <c r="QF15" i="21"/>
  <c r="QE15" i="21"/>
  <c r="QD15" i="21"/>
  <c r="PZ15" i="21"/>
  <c r="PY15" i="21"/>
  <c r="PX15" i="21"/>
  <c r="PV15" i="21"/>
  <c r="PU15" i="21"/>
  <c r="PT15" i="21" s="1"/>
  <c r="PN15" i="21"/>
  <c r="PM15" i="21"/>
  <c r="PL15" i="21"/>
  <c r="PH15" i="21"/>
  <c r="PG15" i="21"/>
  <c r="PF15" i="21"/>
  <c r="PA15" i="21"/>
  <c r="OZ15" i="21"/>
  <c r="OY15" i="21"/>
  <c r="OX15" i="21"/>
  <c r="OV15" i="21"/>
  <c r="OU15" i="21"/>
  <c r="OT15" i="21"/>
  <c r="OK15" i="21"/>
  <c r="OJ15" i="21"/>
  <c r="OI15" i="21"/>
  <c r="OH15" i="21"/>
  <c r="OC15" i="21"/>
  <c r="OB15" i="21"/>
  <c r="OA15" i="21"/>
  <c r="NZ15" i="21"/>
  <c r="NU15" i="21"/>
  <c r="NT15" i="21"/>
  <c r="NS15" i="21"/>
  <c r="NR15" i="21"/>
  <c r="NN15" i="21"/>
  <c r="NM15" i="21"/>
  <c r="NL15" i="21"/>
  <c r="NJ15" i="21"/>
  <c r="NI15" i="21"/>
  <c r="NH15" i="21" s="1"/>
  <c r="NB15" i="21"/>
  <c r="NA15" i="21"/>
  <c r="MZ15" i="21"/>
  <c r="MQ15" i="21"/>
  <c r="MP15" i="21"/>
  <c r="MO15" i="21"/>
  <c r="MN15" i="21"/>
  <c r="MM15" i="21"/>
  <c r="ML15" i="21"/>
  <c r="MK15" i="21"/>
  <c r="MJ15" i="21"/>
  <c r="ME15" i="21"/>
  <c r="MD15" i="21"/>
  <c r="MC15" i="21"/>
  <c r="MB15" i="21"/>
  <c r="LZ15" i="21"/>
  <c r="LY15" i="21"/>
  <c r="LX15" i="21"/>
  <c r="LO15" i="21"/>
  <c r="LN15" i="21"/>
  <c r="LM15" i="21"/>
  <c r="LL15" i="21"/>
  <c r="LG15" i="21"/>
  <c r="LF15" i="21"/>
  <c r="LE15" i="21"/>
  <c r="LD15" i="21"/>
  <c r="KZ15" i="21"/>
  <c r="KY15" i="21"/>
  <c r="KX15" i="21"/>
  <c r="KV15" i="21"/>
  <c r="KU15" i="21"/>
  <c r="KL15" i="21"/>
  <c r="KI15" i="21"/>
  <c r="KH15" i="21"/>
  <c r="KB15" i="21"/>
  <c r="KA15" i="21"/>
  <c r="JZ15" i="21"/>
  <c r="JY15" i="21"/>
  <c r="JX15" i="21"/>
  <c r="JT15" i="21"/>
  <c r="JS15" i="21"/>
  <c r="JR15" i="21"/>
  <c r="JP15" i="21"/>
  <c r="JO15" i="21"/>
  <c r="JH15" i="21"/>
  <c r="JG15" i="21"/>
  <c r="JF15" i="21"/>
  <c r="JB15" i="21"/>
  <c r="JA15" i="21"/>
  <c r="IZ15" i="21"/>
  <c r="IV15" i="21"/>
  <c r="IU15" i="21"/>
  <c r="IT15" i="21"/>
  <c r="IP15" i="21"/>
  <c r="IO15" i="21"/>
  <c r="IN15" i="21"/>
  <c r="IJ15" i="21"/>
  <c r="II15" i="21"/>
  <c r="IH15" i="21"/>
  <c r="ID15" i="21"/>
  <c r="IC15" i="21"/>
  <c r="IB15" i="21"/>
  <c r="HZ15" i="21"/>
  <c r="HY15" i="21"/>
  <c r="HR15" i="21"/>
  <c r="HQ15" i="21"/>
  <c r="HP15" i="21"/>
  <c r="HL15" i="21"/>
  <c r="HI15" i="21"/>
  <c r="HF15" i="21"/>
  <c r="HE15" i="21"/>
  <c r="HD15" i="21"/>
  <c r="GW15" i="21"/>
  <c r="HB15" i="21" s="1"/>
  <c r="GZ15" i="21" s="1"/>
  <c r="GV15" i="21"/>
  <c r="GU15" i="21" s="1"/>
  <c r="HA15" i="21" s="1"/>
  <c r="GQ15" i="21"/>
  <c r="GP15" i="21"/>
  <c r="GO15" i="21"/>
  <c r="GN15" i="21"/>
  <c r="FZ15" i="21"/>
  <c r="FY15" i="21"/>
  <c r="AF13" i="16" s="1"/>
  <c r="FX15" i="21"/>
  <c r="FT15" i="21"/>
  <c r="FS15" i="21"/>
  <c r="FR15" i="21"/>
  <c r="FN15" i="21"/>
  <c r="FM15" i="21"/>
  <c r="FL15" i="21"/>
  <c r="FJ15" i="21"/>
  <c r="FI15" i="21"/>
  <c r="FB15" i="21"/>
  <c r="FA15" i="21"/>
  <c r="EZ15" i="21"/>
  <c r="EV15" i="21"/>
  <c r="EU15" i="21"/>
  <c r="ET15" i="21"/>
  <c r="EP15" i="21"/>
  <c r="EO15" i="21"/>
  <c r="EN15" i="21"/>
  <c r="EI15" i="21"/>
  <c r="EH15" i="21"/>
  <c r="EG15" i="21"/>
  <c r="EF15" i="21"/>
  <c r="EB15" i="21"/>
  <c r="EA15" i="21"/>
  <c r="DZ15" i="21"/>
  <c r="DV15" i="21"/>
  <c r="DU15" i="21"/>
  <c r="DT15" i="21"/>
  <c r="DO15" i="21"/>
  <c r="DN15" i="21"/>
  <c r="DM15" i="21"/>
  <c r="DL15" i="21"/>
  <c r="DD15" i="21"/>
  <c r="DC15" i="21"/>
  <c r="DB15" i="21"/>
  <c r="CT15" i="21"/>
  <c r="CS15" i="21"/>
  <c r="CR15" i="21"/>
  <c r="CQ15" i="21"/>
  <c r="CP15" i="21"/>
  <c r="CO15" i="21"/>
  <c r="CN15" i="21"/>
  <c r="CJ15" i="21"/>
  <c r="CI15" i="21"/>
  <c r="CH15" i="21"/>
  <c r="CE15" i="21"/>
  <c r="CD15" i="21"/>
  <c r="CA15" i="21"/>
  <c r="BY15" i="21"/>
  <c r="BW15" i="21"/>
  <c r="BU15" i="21"/>
  <c r="BT15" i="21"/>
  <c r="BQ15" i="21"/>
  <c r="BO15" i="21"/>
  <c r="BI15" i="21"/>
  <c r="BH15" i="21"/>
  <c r="BG15" i="21" s="1"/>
  <c r="BE15" i="21"/>
  <c r="BD15" i="21"/>
  <c r="BA15" i="21"/>
  <c r="AZ15" i="21"/>
  <c r="AY15" i="21" s="1"/>
  <c r="AX15" i="21"/>
  <c r="AW15" i="21" s="1"/>
  <c r="AS15" i="21"/>
  <c r="AR15" i="21"/>
  <c r="AN15" i="21"/>
  <c r="AM15" i="21"/>
  <c r="AL15" i="21"/>
  <c r="AG15" i="21"/>
  <c r="AB15" i="21"/>
  <c r="AA15" i="21"/>
  <c r="W15" i="21"/>
  <c r="V15" i="21"/>
  <c r="T15" i="21"/>
  <c r="S15" i="21"/>
  <c r="P15" i="21"/>
  <c r="N15" i="21"/>
  <c r="L15" i="21"/>
  <c r="K15" i="21"/>
  <c r="H15" i="21"/>
  <c r="F15" i="21"/>
  <c r="ZZ14" i="21"/>
  <c r="ZY14" i="21"/>
  <c r="ZV14" i="21"/>
  <c r="ZU14" i="21"/>
  <c r="ZN14" i="21"/>
  <c r="ZM14" i="21"/>
  <c r="ZG14" i="21" s="1"/>
  <c r="YZ14" i="21"/>
  <c r="YY14" i="21"/>
  <c r="YW14" i="21"/>
  <c r="YV14" i="21"/>
  <c r="YT14" i="21"/>
  <c r="YS14" i="21"/>
  <c r="YR14" i="21"/>
  <c r="YP14" i="21"/>
  <c r="YB14" i="21"/>
  <c r="YN14" i="21" s="1"/>
  <c r="YA14" i="21"/>
  <c r="XZ14" i="21"/>
  <c r="YL14" i="21" s="1"/>
  <c r="XY14" i="21"/>
  <c r="YE14" i="21" s="1"/>
  <c r="YC14" i="21" s="1"/>
  <c r="XX14" i="21"/>
  <c r="XK14" i="21"/>
  <c r="XJ14" i="21"/>
  <c r="XI14" i="21"/>
  <c r="XH14" i="21"/>
  <c r="XG14" i="21"/>
  <c r="XF14" i="21"/>
  <c r="XE14" i="21"/>
  <c r="XD14" i="21"/>
  <c r="XC14" i="21"/>
  <c r="XB14" i="21"/>
  <c r="WU14" i="21"/>
  <c r="WT14" i="21"/>
  <c r="WS14" i="21" s="1"/>
  <c r="WQ14" i="21"/>
  <c r="WO14" i="21"/>
  <c r="WL14" i="21"/>
  <c r="WK14" i="21"/>
  <c r="WJ14" i="21"/>
  <c r="WF14" i="21"/>
  <c r="WE14" i="21"/>
  <c r="WD14" i="21"/>
  <c r="VZ14" i="21"/>
  <c r="VY14" i="21"/>
  <c r="VX14" i="21"/>
  <c r="VR14" i="21"/>
  <c r="VQ14" i="21"/>
  <c r="VP14" i="21"/>
  <c r="VL14" i="21"/>
  <c r="VK14" i="21"/>
  <c r="VJ14" i="21"/>
  <c r="VG14" i="21"/>
  <c r="VE14" i="21"/>
  <c r="VC14" i="21"/>
  <c r="VA14" i="21"/>
  <c r="UY14" i="21"/>
  <c r="UW14" i="21"/>
  <c r="UU14" i="21"/>
  <c r="TX14" i="21"/>
  <c r="TW14" i="21"/>
  <c r="TV14" i="21"/>
  <c r="TU14" i="21"/>
  <c r="TT14" i="21"/>
  <c r="TS14" i="21"/>
  <c r="TR14" i="21"/>
  <c r="TP14" i="21"/>
  <c r="TO14" i="21"/>
  <c r="TN14" i="21"/>
  <c r="TM14" i="21"/>
  <c r="TL14" i="21"/>
  <c r="TK14" i="21"/>
  <c r="SV14" i="21"/>
  <c r="SU14" i="21"/>
  <c r="ST14" i="21"/>
  <c r="SS14" i="21"/>
  <c r="SR14" i="21"/>
  <c r="SQ14" i="21"/>
  <c r="SP14" i="21"/>
  <c r="SH14" i="21"/>
  <c r="SG14" i="21"/>
  <c r="SF14" i="21"/>
  <c r="SE14" i="21"/>
  <c r="SD14" i="21"/>
  <c r="SC14" i="21"/>
  <c r="SB14" i="21"/>
  <c r="RX14" i="21"/>
  <c r="RW14" i="21"/>
  <c r="RV14" i="21"/>
  <c r="RQ14" i="21"/>
  <c r="RP14" i="21"/>
  <c r="RO14" i="21"/>
  <c r="RN14" i="21"/>
  <c r="RJ14" i="21"/>
  <c r="RI14" i="21"/>
  <c r="RH14" i="21"/>
  <c r="RD14" i="21"/>
  <c r="RC14" i="21"/>
  <c r="RB14" i="21"/>
  <c r="QZ14" i="21"/>
  <c r="QX14" i="21" s="1"/>
  <c r="QY14" i="21"/>
  <c r="QR14" i="21"/>
  <c r="QQ14" i="21"/>
  <c r="QP14" i="21"/>
  <c r="QL14" i="21"/>
  <c r="QK14" i="21"/>
  <c r="QJ14" i="21"/>
  <c r="QF14" i="21"/>
  <c r="QE14" i="21"/>
  <c r="QD14" i="21"/>
  <c r="PZ14" i="21"/>
  <c r="PY14" i="21"/>
  <c r="PX14" i="21"/>
  <c r="PV14" i="21"/>
  <c r="PU14" i="21"/>
  <c r="PT14" i="21" s="1"/>
  <c r="PN14" i="21"/>
  <c r="PM14" i="21"/>
  <c r="PL14" i="21"/>
  <c r="PH14" i="21"/>
  <c r="PG14" i="21"/>
  <c r="PF14" i="21"/>
  <c r="PA14" i="21"/>
  <c r="OZ14" i="21"/>
  <c r="OY14" i="21"/>
  <c r="OX14" i="21"/>
  <c r="OV14" i="21"/>
  <c r="OU14" i="21"/>
  <c r="OT14" i="21"/>
  <c r="OK14" i="21"/>
  <c r="OJ14" i="21"/>
  <c r="OI14" i="21"/>
  <c r="OH14" i="21"/>
  <c r="OC14" i="21"/>
  <c r="OB14" i="21"/>
  <c r="OA14" i="21"/>
  <c r="NZ14" i="21"/>
  <c r="NU14" i="21"/>
  <c r="NT14" i="21"/>
  <c r="NS14" i="21"/>
  <c r="NR14" i="21"/>
  <c r="NN14" i="21"/>
  <c r="NM14" i="21"/>
  <c r="NL14" i="21"/>
  <c r="NJ14" i="21"/>
  <c r="NI14" i="21"/>
  <c r="NH14" i="21" s="1"/>
  <c r="NB14" i="21"/>
  <c r="NA14" i="21"/>
  <c r="MZ14" i="21"/>
  <c r="MQ14" i="21"/>
  <c r="MP14" i="21"/>
  <c r="MO14" i="21"/>
  <c r="MN14" i="21"/>
  <c r="MM14" i="21"/>
  <c r="ML14" i="21"/>
  <c r="MK14" i="21"/>
  <c r="MJ14" i="21"/>
  <c r="ME14" i="21"/>
  <c r="MD14" i="21"/>
  <c r="MC14" i="21"/>
  <c r="MB14" i="21"/>
  <c r="LZ14" i="21"/>
  <c r="LY14" i="21"/>
  <c r="LX14" i="21"/>
  <c r="LW14" i="21" s="1"/>
  <c r="LO14" i="21"/>
  <c r="LN14" i="21"/>
  <c r="LM14" i="21"/>
  <c r="LL14" i="21"/>
  <c r="LG14" i="21"/>
  <c r="LF14" i="21"/>
  <c r="LE14" i="21"/>
  <c r="LD14" i="21"/>
  <c r="KZ14" i="21"/>
  <c r="KY14" i="21"/>
  <c r="KX14" i="21"/>
  <c r="KV14" i="21"/>
  <c r="KU14" i="21"/>
  <c r="KL14" i="21"/>
  <c r="KI14" i="21"/>
  <c r="KH14" i="21"/>
  <c r="KB14" i="21"/>
  <c r="KA14" i="21"/>
  <c r="JZ14" i="21"/>
  <c r="JY14" i="21"/>
  <c r="JX14" i="21"/>
  <c r="JT14" i="21"/>
  <c r="JS14" i="21"/>
  <c r="JR14" i="21"/>
  <c r="JP14" i="21"/>
  <c r="JO14" i="21"/>
  <c r="JH14" i="21"/>
  <c r="JG14" i="21"/>
  <c r="JF14" i="21"/>
  <c r="JB14" i="21"/>
  <c r="JA14" i="21"/>
  <c r="IZ14" i="21"/>
  <c r="IV14" i="21"/>
  <c r="IU14" i="21"/>
  <c r="IT14" i="21"/>
  <c r="IP14" i="21"/>
  <c r="IO14" i="21"/>
  <c r="IN14" i="21"/>
  <c r="IJ14" i="21"/>
  <c r="II14" i="21"/>
  <c r="IH14" i="21"/>
  <c r="ID14" i="21"/>
  <c r="IC14" i="21"/>
  <c r="IB14" i="21"/>
  <c r="HZ14" i="21"/>
  <c r="HX14" i="21" s="1"/>
  <c r="HY14" i="21"/>
  <c r="HR14" i="21"/>
  <c r="HQ14" i="21"/>
  <c r="HP14" i="21"/>
  <c r="HL14" i="21"/>
  <c r="HI14" i="21"/>
  <c r="HF14" i="21"/>
  <c r="HE14" i="21"/>
  <c r="HD14" i="21"/>
  <c r="GW14" i="21"/>
  <c r="HB14" i="21" s="1"/>
  <c r="GV14" i="21"/>
  <c r="GU14" i="21" s="1"/>
  <c r="HA14" i="21" s="1"/>
  <c r="GQ14" i="21"/>
  <c r="GP14" i="21"/>
  <c r="GO14" i="21"/>
  <c r="GN14" i="21"/>
  <c r="FZ14" i="21"/>
  <c r="FY14" i="21"/>
  <c r="AF12" i="16" s="1"/>
  <c r="FX14" i="21"/>
  <c r="FT14" i="21"/>
  <c r="FS14" i="21"/>
  <c r="FR14" i="21"/>
  <c r="FN14" i="21"/>
  <c r="FM14" i="21"/>
  <c r="FL14" i="21"/>
  <c r="FJ14" i="21"/>
  <c r="FI14" i="21"/>
  <c r="FB14" i="21"/>
  <c r="FA14" i="21"/>
  <c r="EZ14" i="21"/>
  <c r="EV14" i="21"/>
  <c r="EU14" i="21"/>
  <c r="ET14" i="21"/>
  <c r="EP14" i="21"/>
  <c r="EO14" i="21"/>
  <c r="EN14" i="21"/>
  <c r="EI14" i="21"/>
  <c r="EH14" i="21"/>
  <c r="EG14" i="21"/>
  <c r="EF14" i="21"/>
  <c r="EB14" i="21"/>
  <c r="EA14" i="21"/>
  <c r="DZ14" i="21"/>
  <c r="DV14" i="21"/>
  <c r="DU14" i="21"/>
  <c r="DT14" i="21"/>
  <c r="DO14" i="21"/>
  <c r="DN14" i="21"/>
  <c r="DM14" i="21"/>
  <c r="DL14" i="21"/>
  <c r="DD14" i="21"/>
  <c r="DJ14" i="21" s="1"/>
  <c r="DC14" i="21"/>
  <c r="DB14" i="21"/>
  <c r="CT14" i="21"/>
  <c r="CS14" i="21"/>
  <c r="CR14" i="21"/>
  <c r="CQ14" i="21"/>
  <c r="CP14" i="21"/>
  <c r="CO14" i="21"/>
  <c r="CN14" i="21"/>
  <c r="CJ14" i="21"/>
  <c r="CI14" i="21"/>
  <c r="CH14" i="21"/>
  <c r="CE14" i="21"/>
  <c r="CD14" i="21"/>
  <c r="CA14" i="21"/>
  <c r="BY14" i="21"/>
  <c r="BW14" i="21"/>
  <c r="BU14" i="21"/>
  <c r="BT14" i="21"/>
  <c r="BQ14" i="21"/>
  <c r="BO14" i="21"/>
  <c r="BI14" i="21"/>
  <c r="BN14" i="21" s="1"/>
  <c r="BH14" i="21"/>
  <c r="BG14" i="21" s="1"/>
  <c r="BE14" i="21"/>
  <c r="BD14" i="21"/>
  <c r="BA14" i="21"/>
  <c r="AZ14" i="21"/>
  <c r="AY14" i="21" s="1"/>
  <c r="AX14" i="21"/>
  <c r="AW14" i="21" s="1"/>
  <c r="AS14" i="21"/>
  <c r="AR14" i="21"/>
  <c r="AQ14" i="21" s="1"/>
  <c r="AN14" i="21"/>
  <c r="AM14" i="21"/>
  <c r="AL14" i="21"/>
  <c r="AG14" i="21"/>
  <c r="AB14" i="21"/>
  <c r="AF14" i="21" s="1"/>
  <c r="AA14" i="21"/>
  <c r="W14" i="21"/>
  <c r="V14" i="21"/>
  <c r="T14" i="21"/>
  <c r="S14" i="21"/>
  <c r="P14" i="21"/>
  <c r="N14" i="21"/>
  <c r="L14" i="21"/>
  <c r="K14" i="21"/>
  <c r="H14" i="21"/>
  <c r="F14" i="21"/>
  <c r="ZZ13" i="21"/>
  <c r="ZY13" i="21"/>
  <c r="ZV13" i="21"/>
  <c r="ZU13" i="21"/>
  <c r="ZG13" i="21" s="1"/>
  <c r="ZN13" i="21"/>
  <c r="ZM13" i="21"/>
  <c r="ZA13" i="21"/>
  <c r="YZ13" i="21"/>
  <c r="YY13" i="21"/>
  <c r="YW13" i="21"/>
  <c r="YV13" i="21"/>
  <c r="YT13" i="21"/>
  <c r="YS13" i="21"/>
  <c r="YR13" i="21"/>
  <c r="YQ13" i="21"/>
  <c r="YP13" i="21"/>
  <c r="YC13" i="21"/>
  <c r="YB13" i="21"/>
  <c r="YA13" i="21"/>
  <c r="XZ13" i="21"/>
  <c r="YL13" i="21" s="1"/>
  <c r="XY13" i="21"/>
  <c r="XX13" i="21"/>
  <c r="XK13" i="21"/>
  <c r="XJ13" i="21"/>
  <c r="XI13" i="21"/>
  <c r="XH13" i="21"/>
  <c r="XG13" i="21"/>
  <c r="XF13" i="21"/>
  <c r="XE13" i="21"/>
  <c r="XD13" i="21"/>
  <c r="XC13" i="21"/>
  <c r="XB13" i="21"/>
  <c r="WU13" i="21"/>
  <c r="WZ13" i="21" s="1"/>
  <c r="WT13" i="21"/>
  <c r="WQ13" i="21"/>
  <c r="WO13" i="21"/>
  <c r="WL13" i="21"/>
  <c r="WK13" i="21"/>
  <c r="WJ13" i="21"/>
  <c r="WF13" i="21"/>
  <c r="WE13" i="21"/>
  <c r="WD13" i="21"/>
  <c r="VZ13" i="21"/>
  <c r="VY13" i="21"/>
  <c r="VX13" i="21"/>
  <c r="VR13" i="21"/>
  <c r="VQ13" i="21"/>
  <c r="VP13" i="21"/>
  <c r="VL13" i="21"/>
  <c r="VK13" i="21"/>
  <c r="VJ13" i="21"/>
  <c r="VG13" i="21"/>
  <c r="VE13" i="21"/>
  <c r="VC13" i="21"/>
  <c r="VA13" i="21"/>
  <c r="UY13" i="21"/>
  <c r="UW13" i="21"/>
  <c r="UU13" i="21"/>
  <c r="UL13" i="21"/>
  <c r="TX13" i="21"/>
  <c r="TW13" i="21"/>
  <c r="TV13" i="21"/>
  <c r="TU13" i="21"/>
  <c r="TT13" i="21"/>
  <c r="TS13" i="21"/>
  <c r="TR13" i="21"/>
  <c r="TP13" i="21"/>
  <c r="TO13" i="21"/>
  <c r="TN13" i="21"/>
  <c r="TM13" i="21"/>
  <c r="TL13" i="21"/>
  <c r="TK13" i="21"/>
  <c r="SV13" i="21"/>
  <c r="SU13" i="21"/>
  <c r="ST13" i="21"/>
  <c r="SS13" i="21"/>
  <c r="SR13" i="21"/>
  <c r="SQ13" i="21"/>
  <c r="SP13" i="21"/>
  <c r="SH13" i="21"/>
  <c r="SG13" i="21"/>
  <c r="SF13" i="21"/>
  <c r="SE13" i="21"/>
  <c r="SD13" i="21"/>
  <c r="SC13" i="21"/>
  <c r="SB13" i="21"/>
  <c r="RX13" i="21"/>
  <c r="RW13" i="21"/>
  <c r="RV13" i="21"/>
  <c r="RQ13" i="21"/>
  <c r="RP13" i="21"/>
  <c r="RO13" i="21"/>
  <c r="RN13" i="21"/>
  <c r="RJ13" i="21"/>
  <c r="RI13" i="21"/>
  <c r="RH13" i="21"/>
  <c r="RD13" i="21"/>
  <c r="RC13" i="21"/>
  <c r="RB13" i="21"/>
  <c r="QZ13" i="21"/>
  <c r="QY13" i="21"/>
  <c r="QR13" i="21"/>
  <c r="QQ13" i="21"/>
  <c r="QP13" i="21"/>
  <c r="QL13" i="21"/>
  <c r="QK13" i="21"/>
  <c r="QJ13" i="21"/>
  <c r="QF13" i="21"/>
  <c r="QE13" i="21"/>
  <c r="QD13" i="21"/>
  <c r="PZ13" i="21"/>
  <c r="PY13" i="21"/>
  <c r="PX13" i="21"/>
  <c r="PV13" i="21"/>
  <c r="PU13" i="21"/>
  <c r="PN13" i="21"/>
  <c r="PM13" i="21"/>
  <c r="PL13" i="21"/>
  <c r="PH13" i="21"/>
  <c r="PG13" i="21"/>
  <c r="PF13" i="21"/>
  <c r="PA13" i="21"/>
  <c r="OZ13" i="21"/>
  <c r="OY13" i="21"/>
  <c r="OX13" i="21"/>
  <c r="OV13" i="21"/>
  <c r="OU13" i="21"/>
  <c r="OT13" i="21"/>
  <c r="OK13" i="21"/>
  <c r="OJ13" i="21"/>
  <c r="OI13" i="21"/>
  <c r="OH13" i="21"/>
  <c r="OC13" i="21"/>
  <c r="OB13" i="21"/>
  <c r="OA13" i="21"/>
  <c r="NZ13" i="21"/>
  <c r="NU13" i="21"/>
  <c r="NT13" i="21"/>
  <c r="NS13" i="21"/>
  <c r="NR13" i="21"/>
  <c r="NN13" i="21"/>
  <c r="NM13" i="21"/>
  <c r="NL13" i="21"/>
  <c r="NJ13" i="21"/>
  <c r="NI13" i="21"/>
  <c r="NB13" i="21"/>
  <c r="NA13" i="21"/>
  <c r="MZ13" i="21"/>
  <c r="MQ13" i="21"/>
  <c r="MP13" i="21"/>
  <c r="MO13" i="21"/>
  <c r="MN13" i="21"/>
  <c r="MM13" i="21"/>
  <c r="ML13" i="21"/>
  <c r="MK13" i="21"/>
  <c r="MJ13" i="21"/>
  <c r="ME13" i="21"/>
  <c r="MD13" i="21"/>
  <c r="MC13" i="21"/>
  <c r="MB13" i="21"/>
  <c r="LZ13" i="21"/>
  <c r="LY13" i="21"/>
  <c r="LX13" i="21"/>
  <c r="LO13" i="21"/>
  <c r="LN13" i="21"/>
  <c r="LM13" i="21"/>
  <c r="LL13" i="21"/>
  <c r="LG13" i="21"/>
  <c r="LF13" i="21"/>
  <c r="LE13" i="21"/>
  <c r="LD13" i="21"/>
  <c r="KZ13" i="21"/>
  <c r="KY13" i="21"/>
  <c r="KX13" i="21"/>
  <c r="KV13" i="21"/>
  <c r="KU13" i="21"/>
  <c r="KL13" i="21"/>
  <c r="KI13" i="21"/>
  <c r="KH13" i="21"/>
  <c r="KB13" i="21"/>
  <c r="KA13" i="21"/>
  <c r="JZ13" i="21"/>
  <c r="JY13" i="21"/>
  <c r="JX13" i="21"/>
  <c r="JT13" i="21"/>
  <c r="JS13" i="21"/>
  <c r="JR13" i="21"/>
  <c r="JP13" i="21"/>
  <c r="JO13" i="21"/>
  <c r="JH13" i="21"/>
  <c r="JG13" i="21"/>
  <c r="JF13" i="21"/>
  <c r="JB13" i="21"/>
  <c r="JA13" i="21"/>
  <c r="IZ13" i="21"/>
  <c r="IV13" i="21"/>
  <c r="IU13" i="21"/>
  <c r="IT13" i="21"/>
  <c r="IP13" i="21"/>
  <c r="IO13" i="21"/>
  <c r="IN13" i="21"/>
  <c r="IJ13" i="21"/>
  <c r="II13" i="21"/>
  <c r="IH13" i="21"/>
  <c r="ID13" i="21"/>
  <c r="IC13" i="21"/>
  <c r="IB13" i="21"/>
  <c r="HZ13" i="21"/>
  <c r="HY13" i="21"/>
  <c r="HR13" i="21"/>
  <c r="HQ13" i="21"/>
  <c r="HP13" i="21"/>
  <c r="HL13" i="21"/>
  <c r="HI13" i="21"/>
  <c r="HF13" i="21"/>
  <c r="HE13" i="21"/>
  <c r="HD13" i="21"/>
  <c r="GW13" i="21"/>
  <c r="HB13" i="21" s="1"/>
  <c r="GV13" i="21"/>
  <c r="GU13" i="21" s="1"/>
  <c r="HA13" i="21" s="1"/>
  <c r="GQ13" i="21"/>
  <c r="GP13" i="21"/>
  <c r="GO13" i="21"/>
  <c r="GN13" i="21"/>
  <c r="FZ13" i="21"/>
  <c r="FY13" i="21"/>
  <c r="AF11" i="16" s="1"/>
  <c r="FX13" i="21"/>
  <c r="FT13" i="21"/>
  <c r="FS13" i="21"/>
  <c r="FR13" i="21"/>
  <c r="FN13" i="21"/>
  <c r="FM13" i="21"/>
  <c r="FL13" i="21"/>
  <c r="FJ13" i="21"/>
  <c r="FI13" i="21"/>
  <c r="FB13" i="21"/>
  <c r="FA13" i="21"/>
  <c r="EZ13" i="21"/>
  <c r="EV13" i="21"/>
  <c r="EU13" i="21"/>
  <c r="ET13" i="21"/>
  <c r="EP13" i="21"/>
  <c r="EO13" i="21"/>
  <c r="EN13" i="21"/>
  <c r="EI13" i="21"/>
  <c r="EH13" i="21"/>
  <c r="EG13" i="21"/>
  <c r="EF13" i="21"/>
  <c r="EB13" i="21"/>
  <c r="EA13" i="21"/>
  <c r="DZ13" i="21"/>
  <c r="DV13" i="21"/>
  <c r="DU13" i="21"/>
  <c r="DT13" i="21"/>
  <c r="DO13" i="21"/>
  <c r="DN13" i="21"/>
  <c r="DM13" i="21"/>
  <c r="DL13" i="21"/>
  <c r="DD13" i="21"/>
  <c r="DJ13" i="21" s="1"/>
  <c r="DC13" i="21"/>
  <c r="DB13" i="21"/>
  <c r="CT13" i="21"/>
  <c r="CS13" i="21"/>
  <c r="CR13" i="21"/>
  <c r="CQ13" i="21"/>
  <c r="CP13" i="21"/>
  <c r="CO13" i="21"/>
  <c r="CN13" i="21"/>
  <c r="CJ13" i="21"/>
  <c r="CI13" i="21"/>
  <c r="CH13" i="21"/>
  <c r="CE13" i="21"/>
  <c r="CD13" i="21"/>
  <c r="CA13" i="21"/>
  <c r="BY13" i="21"/>
  <c r="BW13" i="21"/>
  <c r="BU13" i="21"/>
  <c r="BT13" i="21"/>
  <c r="BQ13" i="21"/>
  <c r="BO13" i="21"/>
  <c r="BI13" i="21"/>
  <c r="BN13" i="21" s="1"/>
  <c r="BH13" i="21"/>
  <c r="BG13" i="21" s="1"/>
  <c r="BE13" i="21"/>
  <c r="BD13" i="21"/>
  <c r="BA13" i="21"/>
  <c r="AZ13" i="21"/>
  <c r="AX13" i="21"/>
  <c r="AW13" i="21" s="1"/>
  <c r="AS13" i="21"/>
  <c r="AR13" i="21"/>
  <c r="AN13" i="21"/>
  <c r="AM13" i="21"/>
  <c r="AL13" i="21"/>
  <c r="AG13" i="21"/>
  <c r="AB13" i="21"/>
  <c r="AF13" i="21" s="1"/>
  <c r="AA13" i="21"/>
  <c r="W13" i="21"/>
  <c r="E13" i="21" s="1"/>
  <c r="V13" i="21"/>
  <c r="T13" i="21"/>
  <c r="S13" i="21"/>
  <c r="P13" i="21"/>
  <c r="N13" i="21"/>
  <c r="L13" i="21"/>
  <c r="K13" i="21"/>
  <c r="H13" i="21"/>
  <c r="F13" i="21"/>
  <c r="E3" i="21"/>
  <c r="PT20" i="21" l="1"/>
  <c r="TJ26" i="21"/>
  <c r="FH29" i="21"/>
  <c r="KT30" i="21"/>
  <c r="NH28" i="21"/>
  <c r="BL25" i="21"/>
  <c r="HX30" i="21"/>
  <c r="ZY31" i="21"/>
  <c r="KT17" i="21"/>
  <c r="FH21" i="21"/>
  <c r="ZZ31" i="21"/>
  <c r="GY33" i="21"/>
  <c r="GY35" i="21" s="1"/>
  <c r="GY43" i="21" s="1"/>
  <c r="ZG18" i="21"/>
  <c r="ZG19" i="21"/>
  <c r="E23" i="21"/>
  <c r="KT26" i="21"/>
  <c r="QX13" i="21"/>
  <c r="KT18" i="21"/>
  <c r="PT18" i="21"/>
  <c r="YM18" i="21"/>
  <c r="ZH19" i="21"/>
  <c r="KT27" i="21"/>
  <c r="PT27" i="21"/>
  <c r="QX26" i="21"/>
  <c r="QX42" i="21" s="1"/>
  <c r="ZG28" i="21"/>
  <c r="TJ14" i="21"/>
  <c r="ZH14" i="21"/>
  <c r="TJ28" i="21"/>
  <c r="OR29" i="21"/>
  <c r="BF11" i="17"/>
  <c r="ZG20" i="21"/>
  <c r="E24" i="21"/>
  <c r="PT24" i="21"/>
  <c r="HU34" i="21"/>
  <c r="DH14" i="21"/>
  <c r="KT29" i="21"/>
  <c r="YO13" i="21"/>
  <c r="HX15" i="21"/>
  <c r="QX15" i="21"/>
  <c r="GZ17" i="21"/>
  <c r="WZ19" i="21"/>
  <c r="WX19" i="21" s="1"/>
  <c r="QX20" i="21"/>
  <c r="ZG22" i="21"/>
  <c r="KT24" i="21"/>
  <c r="FH26" i="21"/>
  <c r="JN28" i="21"/>
  <c r="ZG29" i="21"/>
  <c r="BE35" i="21"/>
  <c r="BE43" i="21" s="1"/>
  <c r="CS35" i="21"/>
  <c r="CS43" i="21" s="1"/>
  <c r="HV35" i="21"/>
  <c r="HV43" i="21" s="1"/>
  <c r="IT35" i="21"/>
  <c r="IT43" i="21" s="1"/>
  <c r="RV35" i="21"/>
  <c r="RV43" i="21" s="1"/>
  <c r="WE35" i="21"/>
  <c r="WE43" i="21" s="1"/>
  <c r="YM35" i="21"/>
  <c r="YM43" i="21" s="1"/>
  <c r="ZY35" i="21"/>
  <c r="CY41" i="21"/>
  <c r="JN16" i="21"/>
  <c r="TJ16" i="21"/>
  <c r="PT19" i="21"/>
  <c r="ZZ35" i="21"/>
  <c r="BL22" i="21"/>
  <c r="LW22" i="21"/>
  <c r="PT22" i="21"/>
  <c r="YN26" i="21"/>
  <c r="KT28" i="21"/>
  <c r="TJ30" i="21"/>
  <c r="HX33" i="21"/>
  <c r="DH16" i="21"/>
  <c r="PT16" i="21"/>
  <c r="TJ18" i="21"/>
  <c r="NH23" i="21"/>
  <c r="QX19" i="21"/>
  <c r="TJ23" i="21"/>
  <c r="JN14" i="21"/>
  <c r="HX16" i="21"/>
  <c r="QX16" i="21"/>
  <c r="TJ17" i="21"/>
  <c r="ZH21" i="21"/>
  <c r="GZ22" i="21"/>
  <c r="DH25" i="21"/>
  <c r="E29" i="21"/>
  <c r="OS30" i="21"/>
  <c r="ZG30" i="21"/>
  <c r="ZG23" i="21"/>
  <c r="ZG31" i="21" s="1"/>
  <c r="DJ25" i="21"/>
  <c r="LW25" i="21"/>
  <c r="PT25" i="21"/>
  <c r="ZH27" i="21"/>
  <c r="CJ35" i="21"/>
  <c r="CJ43" i="21" s="1"/>
  <c r="HF35" i="21"/>
  <c r="HF43" i="21" s="1"/>
  <c r="NH35" i="21"/>
  <c r="NH43" i="21" s="1"/>
  <c r="WQ35" i="21"/>
  <c r="WQ43" i="21" s="1"/>
  <c r="YT35" i="21"/>
  <c r="YT43" i="21" s="1"/>
  <c r="JI38" i="21"/>
  <c r="DH13" i="21"/>
  <c r="KT13" i="21"/>
  <c r="KT42" i="21" s="1"/>
  <c r="OS13" i="21"/>
  <c r="KT14" i="21"/>
  <c r="OS14" i="21"/>
  <c r="KO38" i="21"/>
  <c r="TJ15" i="21"/>
  <c r="WX15" i="21"/>
  <c r="WX17" i="21"/>
  <c r="PT21" i="21"/>
  <c r="NH22" i="21"/>
  <c r="BN23" i="21"/>
  <c r="BL23" i="21" s="1"/>
  <c r="KT23" i="21"/>
  <c r="QX25" i="21"/>
  <c r="NH26" i="21"/>
  <c r="HX27" i="21"/>
  <c r="QX27" i="21"/>
  <c r="RE38" i="21"/>
  <c r="HX13" i="21"/>
  <c r="KT15" i="21"/>
  <c r="FH17" i="21"/>
  <c r="HX18" i="21"/>
  <c r="KT20" i="21"/>
  <c r="QX21" i="21"/>
  <c r="TJ22" i="21"/>
  <c r="TJ24" i="21"/>
  <c r="BL29" i="21"/>
  <c r="TJ29" i="21"/>
  <c r="HX34" i="21"/>
  <c r="ZW38" i="21"/>
  <c r="GZ14" i="21"/>
  <c r="HX17" i="21"/>
  <c r="PT17" i="21"/>
  <c r="ZG24" i="21"/>
  <c r="DH26" i="21"/>
  <c r="WX28" i="21"/>
  <c r="EP35" i="21"/>
  <c r="EP43" i="21" s="1"/>
  <c r="XQ27" i="21"/>
  <c r="BC28" i="21"/>
  <c r="YC15" i="21"/>
  <c r="XQ16" i="21"/>
  <c r="XQ18" i="21"/>
  <c r="XQ23" i="21"/>
  <c r="OQ27" i="21"/>
  <c r="LT28" i="21"/>
  <c r="MW28" i="21"/>
  <c r="XQ24" i="21"/>
  <c r="XQ17" i="21"/>
  <c r="XQ19" i="21"/>
  <c r="XQ21" i="21"/>
  <c r="XQ29" i="21"/>
  <c r="XQ25" i="21"/>
  <c r="XQ28" i="21"/>
  <c r="XQ30" i="21"/>
  <c r="OR17" i="21"/>
  <c r="CQ35" i="21"/>
  <c r="CQ43" i="21" s="1"/>
  <c r="XQ14" i="21"/>
  <c r="XQ15" i="21"/>
  <c r="MW24" i="21"/>
  <c r="MW27" i="21"/>
  <c r="XQ20" i="21"/>
  <c r="XQ22" i="21"/>
  <c r="XQ26" i="21"/>
  <c r="YE19" i="21"/>
  <c r="ZC19" i="21" s="1"/>
  <c r="YE28" i="21"/>
  <c r="YC28" i="21" s="1"/>
  <c r="OR21" i="21"/>
  <c r="YE16" i="21"/>
  <c r="YC16" i="21" s="1"/>
  <c r="YQ15" i="21"/>
  <c r="YO15" i="21" s="1"/>
  <c r="OP17" i="21"/>
  <c r="GQ35" i="21"/>
  <c r="GQ43" i="21" s="1"/>
  <c r="WF35" i="21"/>
  <c r="WF43" i="21" s="1"/>
  <c r="UR35" i="21"/>
  <c r="UR43" i="21" s="1"/>
  <c r="VL35" i="21"/>
  <c r="VL43" i="21" s="1"/>
  <c r="JQ14" i="21"/>
  <c r="LT26" i="21"/>
  <c r="LV25" i="21"/>
  <c r="DS24" i="21"/>
  <c r="OP21" i="21"/>
  <c r="JL29" i="21"/>
  <c r="EA35" i="21"/>
  <c r="EA43" i="21" s="1"/>
  <c r="IO35" i="21"/>
  <c r="IO43" i="21" s="1"/>
  <c r="MM35" i="21"/>
  <c r="MM43" i="21" s="1"/>
  <c r="OA35" i="21"/>
  <c r="OA43" i="21" s="1"/>
  <c r="RI35" i="21"/>
  <c r="RI43" i="21" s="1"/>
  <c r="AE24" i="21"/>
  <c r="V35" i="21"/>
  <c r="V43" i="21" s="1"/>
  <c r="LV16" i="21"/>
  <c r="BM23" i="21"/>
  <c r="BK23" i="21" s="1"/>
  <c r="BM28" i="21"/>
  <c r="BK28" i="21" s="1"/>
  <c r="BM18" i="21"/>
  <c r="BK18" i="21" s="1"/>
  <c r="BM26" i="21"/>
  <c r="BM24" i="21"/>
  <c r="BK24" i="21" s="1"/>
  <c r="BM17" i="21"/>
  <c r="BM22" i="21"/>
  <c r="BK22" i="21" s="1"/>
  <c r="BM30" i="21"/>
  <c r="OS27" i="21"/>
  <c r="LT14" i="21"/>
  <c r="OS15" i="21"/>
  <c r="NH18" i="21"/>
  <c r="FH19" i="21"/>
  <c r="OS21" i="21"/>
  <c r="FH24" i="21"/>
  <c r="JN25" i="21"/>
  <c r="LW26" i="21"/>
  <c r="VI30" i="21"/>
  <c r="OS20" i="21"/>
  <c r="OS23" i="21"/>
  <c r="LV14" i="21"/>
  <c r="FH14" i="21"/>
  <c r="JN15" i="21"/>
  <c r="LW16" i="21"/>
  <c r="NH17" i="21"/>
  <c r="OS17" i="21"/>
  <c r="JN18" i="21"/>
  <c r="FH25" i="21"/>
  <c r="LW28" i="21"/>
  <c r="NH29" i="21"/>
  <c r="DZ35" i="21"/>
  <c r="DZ43" i="21" s="1"/>
  <c r="EO35" i="21"/>
  <c r="EO43" i="21" s="1"/>
  <c r="HE35" i="21"/>
  <c r="HE43" i="21" s="1"/>
  <c r="LF35" i="21"/>
  <c r="LF43" i="21" s="1"/>
  <c r="QK35" i="21"/>
  <c r="QK43" i="21" s="1"/>
  <c r="RW35" i="21"/>
  <c r="RW43" i="21" s="1"/>
  <c r="YN35" i="21"/>
  <c r="YN43" i="21" s="1"/>
  <c r="ZG35" i="21"/>
  <c r="ZG43" i="21" s="1"/>
  <c r="NH13" i="21"/>
  <c r="OQ15" i="21"/>
  <c r="FW16" i="21"/>
  <c r="NH16" i="21"/>
  <c r="LW18" i="21"/>
  <c r="OR27" i="21"/>
  <c r="VI27" i="21"/>
  <c r="T35" i="21"/>
  <c r="T43" i="21" s="1"/>
  <c r="LW15" i="21"/>
  <c r="JN19" i="21"/>
  <c r="LW23" i="21"/>
  <c r="OS26" i="21"/>
  <c r="NH27" i="21"/>
  <c r="JN29" i="21"/>
  <c r="FH30" i="21"/>
  <c r="OS16" i="21"/>
  <c r="OS19" i="21"/>
  <c r="JN21" i="21"/>
  <c r="LW24" i="21"/>
  <c r="NH24" i="21"/>
  <c r="OS25" i="21"/>
  <c r="AV29" i="21"/>
  <c r="AU29" i="21" s="1"/>
  <c r="FH18" i="21"/>
  <c r="NK19" i="21"/>
  <c r="OS24" i="21"/>
  <c r="JN23" i="21"/>
  <c r="JN27" i="21"/>
  <c r="OS28" i="21"/>
  <c r="YI34" i="21"/>
  <c r="LW20" i="21"/>
  <c r="NH21" i="21"/>
  <c r="YQ35" i="21"/>
  <c r="YQ43" i="21" s="1"/>
  <c r="FH15" i="21"/>
  <c r="FH16" i="21"/>
  <c r="OS18" i="21"/>
  <c r="NH20" i="21"/>
  <c r="FH22" i="21"/>
  <c r="JN22" i="21"/>
  <c r="NH25" i="21"/>
  <c r="JN26" i="21"/>
  <c r="IM34" i="21"/>
  <c r="LW19" i="21"/>
  <c r="DY26" i="21"/>
  <c r="NH30" i="21"/>
  <c r="FD38" i="21"/>
  <c r="YJ35" i="21"/>
  <c r="YJ43" i="21" s="1"/>
  <c r="YS35" i="21"/>
  <c r="YS43" i="21" s="1"/>
  <c r="YO34" i="21"/>
  <c r="PK25" i="21"/>
  <c r="BO35" i="21"/>
  <c r="BO43" i="21" s="1"/>
  <c r="VY35" i="21"/>
  <c r="VY43" i="21" s="1"/>
  <c r="YJ16" i="21"/>
  <c r="NF19" i="21"/>
  <c r="OR28" i="21"/>
  <c r="PW30" i="21"/>
  <c r="DY15" i="21"/>
  <c r="MY24" i="21"/>
  <c r="IM19" i="21"/>
  <c r="OR23" i="21"/>
  <c r="WC23" i="21"/>
  <c r="OR24" i="21"/>
  <c r="EM26" i="21"/>
  <c r="HO26" i="21"/>
  <c r="DY13" i="21"/>
  <c r="AE15" i="21"/>
  <c r="TF21" i="21"/>
  <c r="JL24" i="21"/>
  <c r="FG25" i="21"/>
  <c r="DS15" i="21"/>
  <c r="IS15" i="21"/>
  <c r="HC18" i="21"/>
  <c r="QC24" i="21"/>
  <c r="FQ34" i="21"/>
  <c r="FY35" i="21"/>
  <c r="FY43" i="21" s="1"/>
  <c r="II35" i="21"/>
  <c r="II43" i="21" s="1"/>
  <c r="MJ35" i="21"/>
  <c r="MJ43" i="21" s="1"/>
  <c r="NT35" i="21"/>
  <c r="NT43" i="21" s="1"/>
  <c r="VK35" i="21"/>
  <c r="VK43" i="21" s="1"/>
  <c r="HC16" i="21"/>
  <c r="WC34" i="21"/>
  <c r="OP18" i="21"/>
  <c r="AE19" i="21"/>
  <c r="HW14" i="21"/>
  <c r="YM30" i="21"/>
  <c r="RG34" i="21"/>
  <c r="PS29" i="21"/>
  <c r="TE29" i="21"/>
  <c r="TI30" i="21"/>
  <c r="BS19" i="21"/>
  <c r="FK22" i="21"/>
  <c r="QW25" i="21"/>
  <c r="KG14" i="21"/>
  <c r="NF14" i="21"/>
  <c r="KS17" i="21"/>
  <c r="JM13" i="21"/>
  <c r="PS16" i="21"/>
  <c r="JL22" i="21"/>
  <c r="FR35" i="21"/>
  <c r="FR43" i="21" s="1"/>
  <c r="JY35" i="21"/>
  <c r="JY43" i="21" s="1"/>
  <c r="MN35" i="21"/>
  <c r="MN43" i="21" s="1"/>
  <c r="SD35" i="21"/>
  <c r="SD43" i="21" s="1"/>
  <c r="JM14" i="21"/>
  <c r="RA26" i="21"/>
  <c r="BS29" i="21"/>
  <c r="EM13" i="21"/>
  <c r="DY17" i="21"/>
  <c r="HO17" i="21"/>
  <c r="EM27" i="21"/>
  <c r="FW27" i="21"/>
  <c r="HW16" i="21"/>
  <c r="NF17" i="21"/>
  <c r="YJ30" i="21"/>
  <c r="OR18" i="21"/>
  <c r="PS20" i="21"/>
  <c r="VW21" i="21"/>
  <c r="JQ22" i="21"/>
  <c r="OQ22" i="21"/>
  <c r="QW26" i="21"/>
  <c r="EM29" i="21"/>
  <c r="TF16" i="21"/>
  <c r="LV19" i="21"/>
  <c r="QC26" i="21"/>
  <c r="DY25" i="21"/>
  <c r="FW25" i="21"/>
  <c r="KS29" i="21"/>
  <c r="NG29" i="21"/>
  <c r="QW18" i="21"/>
  <c r="RG18" i="21"/>
  <c r="JQ19" i="21"/>
  <c r="SA29" i="21"/>
  <c r="YN30" i="21"/>
  <c r="WC15" i="21"/>
  <c r="YJ22" i="21"/>
  <c r="OQ23" i="21"/>
  <c r="AE25" i="21"/>
  <c r="KR21" i="21"/>
  <c r="TI29" i="21"/>
  <c r="FG14" i="21"/>
  <c r="JL15" i="21"/>
  <c r="BC18" i="21"/>
  <c r="BC19" i="21"/>
  <c r="AV13" i="21"/>
  <c r="AU13" i="21" s="1"/>
  <c r="AE20" i="21"/>
  <c r="QI27" i="21"/>
  <c r="RU14" i="21"/>
  <c r="NG19" i="21"/>
  <c r="YK13" i="21"/>
  <c r="ES20" i="21"/>
  <c r="QC29" i="21"/>
  <c r="XQ13" i="21"/>
  <c r="EE20" i="21"/>
  <c r="QI29" i="21"/>
  <c r="LV13" i="21"/>
  <c r="PK13" i="21"/>
  <c r="OR14" i="21"/>
  <c r="VW14" i="21"/>
  <c r="VI17" i="21"/>
  <c r="RA18" i="21"/>
  <c r="DA20" i="21"/>
  <c r="DI20" i="21" s="1"/>
  <c r="DG20" i="21" s="1"/>
  <c r="DS20" i="21"/>
  <c r="IS21" i="21"/>
  <c r="OQ25" i="21"/>
  <c r="LT27" i="21"/>
  <c r="SO29" i="21"/>
  <c r="AV30" i="21"/>
  <c r="AU30" i="21" s="1"/>
  <c r="DS13" i="21"/>
  <c r="HC30" i="21"/>
  <c r="IM30" i="21"/>
  <c r="NG13" i="21"/>
  <c r="QI13" i="21"/>
  <c r="DY14" i="21"/>
  <c r="RA24" i="21"/>
  <c r="DS29" i="21"/>
  <c r="IA30" i="21"/>
  <c r="HO18" i="21"/>
  <c r="NF20" i="21"/>
  <c r="LC14" i="21"/>
  <c r="J15" i="21"/>
  <c r="YU20" i="21"/>
  <c r="WC24" i="21"/>
  <c r="VO26" i="21"/>
  <c r="FF30" i="21"/>
  <c r="QW30" i="21"/>
  <c r="IM14" i="21"/>
  <c r="DA16" i="21"/>
  <c r="DI16" i="21" s="1"/>
  <c r="DG16" i="21" s="1"/>
  <c r="FQ16" i="21"/>
  <c r="YM19" i="21"/>
  <c r="IM20" i="21"/>
  <c r="DY23" i="21"/>
  <c r="PS30" i="21"/>
  <c r="G48" i="9"/>
  <c r="I48" i="9" s="1"/>
  <c r="VI16" i="21"/>
  <c r="HC15" i="21"/>
  <c r="IM15" i="21"/>
  <c r="YK15" i="21"/>
  <c r="IS17" i="21"/>
  <c r="R18" i="21"/>
  <c r="LT21" i="21"/>
  <c r="IS27" i="21"/>
  <c r="AE16" i="21"/>
  <c r="RU16" i="21"/>
  <c r="BS23" i="21"/>
  <c r="TE14" i="21"/>
  <c r="JM15" i="21"/>
  <c r="RG15" i="21"/>
  <c r="LV27" i="21"/>
  <c r="QC27" i="21"/>
  <c r="IS16" i="21"/>
  <c r="VI22" i="21"/>
  <c r="JM23" i="21"/>
  <c r="JE30" i="21"/>
  <c r="HO16" i="21"/>
  <c r="KS20" i="21"/>
  <c r="QW24" i="21"/>
  <c r="IM27" i="21"/>
  <c r="NK29" i="21"/>
  <c r="RG30" i="21"/>
  <c r="RA13" i="21"/>
  <c r="GY16" i="21"/>
  <c r="HW17" i="21"/>
  <c r="QW22" i="21"/>
  <c r="PS27" i="21"/>
  <c r="OQ28" i="21"/>
  <c r="RA30" i="21"/>
  <c r="HW15" i="21"/>
  <c r="JE16" i="21"/>
  <c r="JQ26" i="21"/>
  <c r="R34" i="21"/>
  <c r="ES22" i="21"/>
  <c r="TI28" i="21"/>
  <c r="R29" i="21"/>
  <c r="TF29" i="21"/>
  <c r="HO15" i="21"/>
  <c r="KW15" i="21"/>
  <c r="KW16" i="21"/>
  <c r="BS27" i="21"/>
  <c r="HO13" i="21"/>
  <c r="FW15" i="21"/>
  <c r="JQ15" i="21"/>
  <c r="PW27" i="21"/>
  <c r="WI30" i="21"/>
  <c r="IA19" i="21"/>
  <c r="HV26" i="21"/>
  <c r="HV14" i="21"/>
  <c r="HO14" i="21"/>
  <c r="BS17" i="21"/>
  <c r="PE23" i="21"/>
  <c r="PW23" i="21"/>
  <c r="RU23" i="21"/>
  <c r="OW28" i="21"/>
  <c r="KS13" i="21"/>
  <c r="DS14" i="21"/>
  <c r="JE14" i="21"/>
  <c r="FG21" i="21"/>
  <c r="OW22" i="21"/>
  <c r="TG25" i="21"/>
  <c r="VO25" i="21"/>
  <c r="PW26" i="21"/>
  <c r="VI26" i="21"/>
  <c r="IS29" i="21"/>
  <c r="LT29" i="21"/>
  <c r="UO33" i="21"/>
  <c r="MA17" i="21"/>
  <c r="OQ19" i="21"/>
  <c r="RU20" i="21"/>
  <c r="TH20" i="21"/>
  <c r="BS21" i="21"/>
  <c r="DS22" i="21"/>
  <c r="VW22" i="21"/>
  <c r="FK23" i="21"/>
  <c r="HC23" i="21"/>
  <c r="IY25" i="21"/>
  <c r="CC26" i="21"/>
  <c r="WC26" i="21"/>
  <c r="FW34" i="21"/>
  <c r="JL13" i="21"/>
  <c r="CC14" i="21"/>
  <c r="QC16" i="21"/>
  <c r="TE16" i="21"/>
  <c r="WI16" i="21"/>
  <c r="EM17" i="21"/>
  <c r="PR20" i="21"/>
  <c r="WC20" i="21"/>
  <c r="VO24" i="21"/>
  <c r="NQ25" i="21"/>
  <c r="OP25" i="21"/>
  <c r="WI25" i="21"/>
  <c r="NQ28" i="21"/>
  <c r="OP28" i="21"/>
  <c r="LV29" i="21"/>
  <c r="TG15" i="21"/>
  <c r="HW18" i="21"/>
  <c r="WC18" i="21"/>
  <c r="FG19" i="21"/>
  <c r="PE19" i="21"/>
  <c r="PR19" i="21"/>
  <c r="QC20" i="21"/>
  <c r="RG21" i="21"/>
  <c r="VO21" i="21"/>
  <c r="FF22" i="21"/>
  <c r="OR22" i="21"/>
  <c r="JL23" i="21"/>
  <c r="TG23" i="21"/>
  <c r="KS24" i="21"/>
  <c r="NG26" i="21"/>
  <c r="LC27" i="21"/>
  <c r="WI27" i="21"/>
  <c r="HW13" i="21"/>
  <c r="WC13" i="21"/>
  <c r="AE14" i="21"/>
  <c r="IG14" i="21"/>
  <c r="TE17" i="21"/>
  <c r="OR25" i="21"/>
  <c r="BS26" i="21"/>
  <c r="KS26" i="21"/>
  <c r="NF26" i="21"/>
  <c r="PS26" i="21"/>
  <c r="DA30" i="21"/>
  <c r="DI30" i="21" s="1"/>
  <c r="DG30" i="21" s="1"/>
  <c r="FQ30" i="21"/>
  <c r="HV30" i="21"/>
  <c r="LV30" i="21"/>
  <c r="RA16" i="21"/>
  <c r="JQ17" i="21"/>
  <c r="EM18" i="21"/>
  <c r="VO19" i="21"/>
  <c r="OQ20" i="21"/>
  <c r="TE21" i="21"/>
  <c r="AE22" i="21"/>
  <c r="EM22" i="21"/>
  <c r="WC22" i="21"/>
  <c r="TI23" i="21"/>
  <c r="TQ23" i="21"/>
  <c r="OQ24" i="21"/>
  <c r="EY28" i="21"/>
  <c r="AY29" i="21"/>
  <c r="ES29" i="21"/>
  <c r="HC29" i="21"/>
  <c r="YJ24" i="21"/>
  <c r="JL26" i="21"/>
  <c r="OQ26" i="21"/>
  <c r="VO29" i="21"/>
  <c r="R14" i="21"/>
  <c r="YJ14" i="21"/>
  <c r="TF15" i="21"/>
  <c r="DY18" i="21"/>
  <c r="OQ18" i="21"/>
  <c r="WI18" i="21"/>
  <c r="TF19" i="21"/>
  <c r="JL20" i="21"/>
  <c r="NG21" i="21"/>
  <c r="EE22" i="21"/>
  <c r="WI22" i="21"/>
  <c r="FW23" i="21"/>
  <c r="IG23" i="21"/>
  <c r="TI24" i="21"/>
  <c r="FF25" i="21"/>
  <c r="OR26" i="21"/>
  <c r="PW28" i="21"/>
  <c r="FG13" i="21"/>
  <c r="J14" i="21"/>
  <c r="FF16" i="21"/>
  <c r="LU16" i="21"/>
  <c r="GM21" i="21"/>
  <c r="DK28" i="21"/>
  <c r="NY13" i="21"/>
  <c r="JQ13" i="21"/>
  <c r="KG13" i="21"/>
  <c r="PE14" i="21"/>
  <c r="BC16" i="21"/>
  <c r="EY16" i="21"/>
  <c r="NK16" i="21"/>
  <c r="TD20" i="21"/>
  <c r="AK21" i="21"/>
  <c r="QI21" i="21"/>
  <c r="WY30" i="21"/>
  <c r="WW30" i="21" s="1"/>
  <c r="R13" i="21"/>
  <c r="LU14" i="21"/>
  <c r="VW15" i="21"/>
  <c r="XV15" i="21"/>
  <c r="FQ19" i="21"/>
  <c r="YJ20" i="21"/>
  <c r="PK24" i="21"/>
  <c r="TD24" i="21"/>
  <c r="TD27" i="21"/>
  <c r="AK13" i="21"/>
  <c r="CG13" i="21"/>
  <c r="IY14" i="21"/>
  <c r="WC14" i="21"/>
  <c r="ES15" i="21"/>
  <c r="JE15" i="21"/>
  <c r="QI15" i="21"/>
  <c r="DY16" i="21"/>
  <c r="IY16" i="21"/>
  <c r="KR16" i="21"/>
  <c r="NF16" i="21"/>
  <c r="XV17" i="21"/>
  <c r="KW18" i="21"/>
  <c r="PR18" i="21"/>
  <c r="NQ20" i="21"/>
  <c r="QV21" i="21"/>
  <c r="TD30" i="21"/>
  <c r="EE13" i="21"/>
  <c r="FK13" i="21"/>
  <c r="TH13" i="21"/>
  <c r="AK14" i="21"/>
  <c r="BC14" i="21"/>
  <c r="CG15" i="21"/>
  <c r="ES27" i="21"/>
  <c r="BC30" i="21"/>
  <c r="XV14" i="21"/>
  <c r="WY15" i="21"/>
  <c r="WW15" i="21" s="1"/>
  <c r="ES16" i="21"/>
  <c r="OR16" i="21"/>
  <c r="BC20" i="21"/>
  <c r="LT13" i="21"/>
  <c r="LU13" i="21"/>
  <c r="QV13" i="21"/>
  <c r="NG14" i="21"/>
  <c r="TG14" i="21"/>
  <c r="WI14" i="21"/>
  <c r="FQ15" i="21"/>
  <c r="LT15" i="21"/>
  <c r="PE15" i="21"/>
  <c r="DK16" i="21"/>
  <c r="J23" i="21"/>
  <c r="YM28" i="21"/>
  <c r="PR13" i="21"/>
  <c r="RU13" i="21"/>
  <c r="FQ14" i="21"/>
  <c r="RA14" i="21"/>
  <c r="TH14" i="21"/>
  <c r="BC15" i="21"/>
  <c r="EM15" i="21"/>
  <c r="LU15" i="21"/>
  <c r="LV15" i="21"/>
  <c r="NK15" i="21"/>
  <c r="CG16" i="21"/>
  <c r="JM16" i="21"/>
  <c r="OP19" i="21"/>
  <c r="DN35" i="21"/>
  <c r="DN43" i="21" s="1"/>
  <c r="JZ35" i="21"/>
  <c r="JZ43" i="21" s="1"/>
  <c r="MO35" i="21"/>
  <c r="MO43" i="21" s="1"/>
  <c r="RN35" i="21"/>
  <c r="RN43" i="21" s="1"/>
  <c r="VC35" i="21"/>
  <c r="VC43" i="21" s="1"/>
  <c r="YC17" i="21"/>
  <c r="OW18" i="21"/>
  <c r="PS18" i="21"/>
  <c r="LT19" i="21"/>
  <c r="TH19" i="21"/>
  <c r="JE20" i="21"/>
  <c r="OW20" i="21"/>
  <c r="RM20" i="21"/>
  <c r="TF20" i="21"/>
  <c r="VO20" i="21"/>
  <c r="BC21" i="21"/>
  <c r="FQ21" i="21"/>
  <c r="TI21" i="21"/>
  <c r="R22" i="21"/>
  <c r="QC22" i="21"/>
  <c r="D24" i="21"/>
  <c r="IG24" i="21"/>
  <c r="J25" i="21"/>
  <c r="FG26" i="21"/>
  <c r="GM26" i="21"/>
  <c r="IS26" i="21"/>
  <c r="FK27" i="21"/>
  <c r="HC27" i="21"/>
  <c r="AK28" i="21"/>
  <c r="OQ29" i="21"/>
  <c r="IG30" i="21"/>
  <c r="IY30" i="21"/>
  <c r="OP30" i="21"/>
  <c r="CP35" i="21"/>
  <c r="CP43" i="21" s="1"/>
  <c r="EG35" i="21"/>
  <c r="EG43" i="21" s="1"/>
  <c r="IU35" i="21"/>
  <c r="IU43" i="21" s="1"/>
  <c r="VE35" i="21"/>
  <c r="VE43" i="21" s="1"/>
  <c r="VW33" i="21"/>
  <c r="AK34" i="21"/>
  <c r="RG16" i="21"/>
  <c r="JM17" i="21"/>
  <c r="TH17" i="21"/>
  <c r="CC18" i="21"/>
  <c r="TE18" i="21"/>
  <c r="VO18" i="21"/>
  <c r="LU19" i="21"/>
  <c r="VI19" i="21"/>
  <c r="XV19" i="21"/>
  <c r="J20" i="21"/>
  <c r="JW20" i="21"/>
  <c r="XV20" i="21"/>
  <c r="NF21" i="21"/>
  <c r="WY21" i="21"/>
  <c r="WW21" i="21" s="1"/>
  <c r="HC22" i="21"/>
  <c r="PS22" i="21"/>
  <c r="XV22" i="21"/>
  <c r="ES23" i="21"/>
  <c r="IY23" i="21"/>
  <c r="RG23" i="21"/>
  <c r="CC24" i="21"/>
  <c r="CM24" i="21"/>
  <c r="FW24" i="21"/>
  <c r="HW24" i="21"/>
  <c r="JQ24" i="21"/>
  <c r="PS25" i="21"/>
  <c r="TF25" i="21"/>
  <c r="TI25" i="21"/>
  <c r="XV25" i="21"/>
  <c r="J26" i="21"/>
  <c r="LU26" i="21"/>
  <c r="TI26" i="21"/>
  <c r="VW26" i="21"/>
  <c r="KS28" i="21"/>
  <c r="PS28" i="21"/>
  <c r="CG29" i="21"/>
  <c r="EM30" i="21"/>
  <c r="LC30" i="21"/>
  <c r="NG30" i="21"/>
  <c r="RM30" i="21"/>
  <c r="XV30" i="21"/>
  <c r="IH35" i="21"/>
  <c r="IH43" i="21" s="1"/>
  <c r="NS35" i="21"/>
  <c r="NS43" i="21" s="1"/>
  <c r="QE35" i="21"/>
  <c r="QE43" i="21" s="1"/>
  <c r="SG35" i="21"/>
  <c r="SG43" i="21" s="1"/>
  <c r="XF35" i="21"/>
  <c r="XF43" i="21" s="1"/>
  <c r="DY34" i="21"/>
  <c r="RU34" i="21"/>
  <c r="BC17" i="21"/>
  <c r="WY17" i="21"/>
  <c r="YM17" i="21"/>
  <c r="CG18" i="21"/>
  <c r="ES18" i="21"/>
  <c r="KS18" i="21"/>
  <c r="J19" i="21"/>
  <c r="WY19" i="21"/>
  <c r="WW19" i="21" s="1"/>
  <c r="LU21" i="21"/>
  <c r="BC22" i="21"/>
  <c r="CG23" i="21"/>
  <c r="MI23" i="21"/>
  <c r="PK23" i="21"/>
  <c r="TG24" i="21"/>
  <c r="XV24" i="21"/>
  <c r="JL25" i="21"/>
  <c r="IG26" i="21"/>
  <c r="LV26" i="21"/>
  <c r="DS27" i="21"/>
  <c r="FF27" i="21"/>
  <c r="JM27" i="21"/>
  <c r="XV27" i="21"/>
  <c r="RM28" i="21"/>
  <c r="TF28" i="21"/>
  <c r="BC29" i="21"/>
  <c r="AG35" i="21"/>
  <c r="AG43" i="21" s="1"/>
  <c r="VJ35" i="21"/>
  <c r="VJ43" i="21" s="1"/>
  <c r="XG35" i="21"/>
  <c r="XG43" i="21" s="1"/>
  <c r="BW35" i="21"/>
  <c r="BW43" i="21" s="1"/>
  <c r="YN17" i="21"/>
  <c r="XV18" i="21"/>
  <c r="FK19" i="21"/>
  <c r="HC19" i="21"/>
  <c r="LU20" i="21"/>
  <c r="HO21" i="21"/>
  <c r="TD21" i="21"/>
  <c r="TH22" i="21"/>
  <c r="FG23" i="21"/>
  <c r="IM23" i="21"/>
  <c r="SO23" i="21"/>
  <c r="XV23" i="21"/>
  <c r="FK24" i="21"/>
  <c r="TH24" i="21"/>
  <c r="DK25" i="21"/>
  <c r="ES25" i="21"/>
  <c r="GM25" i="21"/>
  <c r="QV25" i="21"/>
  <c r="TH25" i="21"/>
  <c r="YK25" i="21"/>
  <c r="BC27" i="21"/>
  <c r="TH27" i="21"/>
  <c r="JM28" i="21"/>
  <c r="XV28" i="21"/>
  <c r="PW29" i="21"/>
  <c r="AE30" i="21"/>
  <c r="JL30" i="21"/>
  <c r="TH30" i="21"/>
  <c r="P35" i="21"/>
  <c r="P43" i="21" s="1"/>
  <c r="LE35" i="21"/>
  <c r="LE43" i="21" s="1"/>
  <c r="XH35" i="21"/>
  <c r="XH43" i="21" s="1"/>
  <c r="BC34" i="21"/>
  <c r="XV34" i="21"/>
  <c r="OW16" i="21"/>
  <c r="RM16" i="21"/>
  <c r="CC17" i="21"/>
  <c r="IG17" i="21"/>
  <c r="KW17" i="21"/>
  <c r="LK17" i="21"/>
  <c r="NK17" i="21"/>
  <c r="NY17" i="21"/>
  <c r="RU17" i="21"/>
  <c r="VO17" i="21"/>
  <c r="TD19" i="21"/>
  <c r="YJ19" i="21"/>
  <c r="CC21" i="21"/>
  <c r="WI21" i="21"/>
  <c r="BC23" i="21"/>
  <c r="SA23" i="21"/>
  <c r="CG24" i="21"/>
  <c r="LT24" i="21"/>
  <c r="NY24" i="21"/>
  <c r="BC25" i="21"/>
  <c r="IS25" i="21"/>
  <c r="DK26" i="21"/>
  <c r="HW28" i="21"/>
  <c r="RA28" i="21"/>
  <c r="VW28" i="21"/>
  <c r="HO29" i="21"/>
  <c r="KW29" i="21"/>
  <c r="XV29" i="21"/>
  <c r="CG30" i="21"/>
  <c r="QI30" i="21"/>
  <c r="GN35" i="21"/>
  <c r="GN43" i="21" s="1"/>
  <c r="ML35" i="21"/>
  <c r="ML43" i="21" s="1"/>
  <c r="NZ35" i="21"/>
  <c r="NZ43" i="21" s="1"/>
  <c r="XI35" i="21"/>
  <c r="XI43" i="21" s="1"/>
  <c r="AE34" i="21"/>
  <c r="HI34" i="21"/>
  <c r="NQ16" i="21"/>
  <c r="XV16" i="21"/>
  <c r="J17" i="21"/>
  <c r="FW17" i="21"/>
  <c r="TD17" i="21"/>
  <c r="WI17" i="21"/>
  <c r="NK18" i="21"/>
  <c r="NY18" i="21"/>
  <c r="TI18" i="21"/>
  <c r="VI18" i="21"/>
  <c r="YK18" i="21"/>
  <c r="EE19" i="21"/>
  <c r="TE19" i="21"/>
  <c r="LC21" i="21"/>
  <c r="XV21" i="21"/>
  <c r="PE22" i="21"/>
  <c r="WY22" i="21"/>
  <c r="WW22" i="21" s="1"/>
  <c r="AK23" i="21"/>
  <c r="QI23" i="21"/>
  <c r="RA23" i="21"/>
  <c r="ZC23" i="21"/>
  <c r="ZA23" i="21" s="1"/>
  <c r="IA24" i="21"/>
  <c r="JM24" i="21"/>
  <c r="DA25" i="21"/>
  <c r="DI25" i="21" s="1"/>
  <c r="FQ25" i="21"/>
  <c r="LU25" i="21"/>
  <c r="BC26" i="21"/>
  <c r="RM26" i="21"/>
  <c r="TE26" i="21"/>
  <c r="EM28" i="21"/>
  <c r="HO28" i="21"/>
  <c r="KW28" i="21"/>
  <c r="NY28" i="21"/>
  <c r="VI28" i="21"/>
  <c r="YU28" i="21"/>
  <c r="JQ29" i="21"/>
  <c r="KR29" i="21"/>
  <c r="MY29" i="21"/>
  <c r="RG29" i="21"/>
  <c r="GM30" i="21"/>
  <c r="MA30" i="21"/>
  <c r="RU30" i="21"/>
  <c r="JX35" i="21"/>
  <c r="JX43" i="21" s="1"/>
  <c r="UU35" i="21"/>
  <c r="UU43" i="21" s="1"/>
  <c r="XB35" i="21"/>
  <c r="XB43" i="21" s="1"/>
  <c r="XJ35" i="21"/>
  <c r="XJ43" i="21" s="1"/>
  <c r="LV22" i="21"/>
  <c r="IS23" i="21"/>
  <c r="LU23" i="21"/>
  <c r="BC24" i="21"/>
  <c r="DA24" i="21"/>
  <c r="DI24" i="21" s="1"/>
  <c r="DG24" i="21" s="1"/>
  <c r="FQ24" i="21"/>
  <c r="IS24" i="21"/>
  <c r="LU24" i="21"/>
  <c r="RG24" i="21"/>
  <c r="IG25" i="21"/>
  <c r="AK26" i="21"/>
  <c r="DA26" i="21"/>
  <c r="DI26" i="21" s="1"/>
  <c r="DS26" i="21"/>
  <c r="WI26" i="21"/>
  <c r="XV26" i="21"/>
  <c r="IY27" i="21"/>
  <c r="KG27" i="21"/>
  <c r="QO27" i="21"/>
  <c r="RG27" i="21"/>
  <c r="DY28" i="21"/>
  <c r="LU30" i="21"/>
  <c r="F35" i="21"/>
  <c r="F43" i="21" s="1"/>
  <c r="BD35" i="21"/>
  <c r="BD43" i="21" s="1"/>
  <c r="DM35" i="21"/>
  <c r="DM43" i="21" s="1"/>
  <c r="ET35" i="21"/>
  <c r="ET43" i="21" s="1"/>
  <c r="GP35" i="21"/>
  <c r="GP43" i="21" s="1"/>
  <c r="OB35" i="21"/>
  <c r="OB43" i="21" s="1"/>
  <c r="NQ34" i="21"/>
  <c r="QC34" i="21"/>
  <c r="FQ13" i="21"/>
  <c r="OG13" i="21"/>
  <c r="BS14" i="21"/>
  <c r="DA14" i="21"/>
  <c r="DI14" i="21" s="1"/>
  <c r="DG14" i="21" s="1"/>
  <c r="FK14" i="21"/>
  <c r="TI14" i="21"/>
  <c r="OQ30" i="21"/>
  <c r="OR13" i="21"/>
  <c r="KS14" i="21"/>
  <c r="QW14" i="21"/>
  <c r="RG14" i="21"/>
  <c r="KR15" i="21"/>
  <c r="NF15" i="21"/>
  <c r="NQ15" i="21"/>
  <c r="OG15" i="21"/>
  <c r="AE23" i="21"/>
  <c r="H35" i="21"/>
  <c r="H43" i="21" s="1"/>
  <c r="J33" i="21"/>
  <c r="FW13" i="21"/>
  <c r="PW13" i="21"/>
  <c r="PK14" i="21"/>
  <c r="TQ14" i="21"/>
  <c r="YM14" i="21"/>
  <c r="YU14" i="21"/>
  <c r="IA15" i="21"/>
  <c r="KG15" i="21"/>
  <c r="NG15" i="21"/>
  <c r="DA13" i="21"/>
  <c r="DI13" i="21" s="1"/>
  <c r="RM14" i="21"/>
  <c r="D15" i="21"/>
  <c r="RA15" i="21"/>
  <c r="LU18" i="21"/>
  <c r="YJ26" i="21"/>
  <c r="YU26" i="21"/>
  <c r="FM35" i="21"/>
  <c r="FM43" i="21" s="1"/>
  <c r="FG33" i="21"/>
  <c r="FG35" i="21" s="1"/>
  <c r="FG43" i="21" s="1"/>
  <c r="LC13" i="21"/>
  <c r="RG13" i="21"/>
  <c r="YN13" i="21"/>
  <c r="DK14" i="21"/>
  <c r="QI14" i="21"/>
  <c r="TF14" i="21"/>
  <c r="AV15" i="21"/>
  <c r="AU15" i="21" s="1"/>
  <c r="CC15" i="21"/>
  <c r="GY15" i="21"/>
  <c r="IG15" i="21"/>
  <c r="PW15" i="21"/>
  <c r="TI15" i="21"/>
  <c r="BS25" i="21"/>
  <c r="OG29" i="21"/>
  <c r="EY13" i="21"/>
  <c r="GM13" i="21"/>
  <c r="OP13" i="21"/>
  <c r="WI13" i="21"/>
  <c r="IS14" i="21"/>
  <c r="DK15" i="21"/>
  <c r="FK15" i="21"/>
  <c r="IY15" i="21"/>
  <c r="MA15" i="21"/>
  <c r="QV15" i="21"/>
  <c r="RU15" i="21"/>
  <c r="OR19" i="21"/>
  <c r="XW15" i="21"/>
  <c r="XA16" i="21"/>
  <c r="AV17" i="21"/>
  <c r="AU17" i="21" s="1"/>
  <c r="LT17" i="21"/>
  <c r="PE17" i="21"/>
  <c r="PW17" i="21"/>
  <c r="LV18" i="21"/>
  <c r="TG18" i="21"/>
  <c r="IG19" i="21"/>
  <c r="FF20" i="21"/>
  <c r="PK20" i="21"/>
  <c r="PW20" i="21"/>
  <c r="LV21" i="21"/>
  <c r="CG22" i="21"/>
  <c r="KW22" i="21"/>
  <c r="PW22" i="21"/>
  <c r="YJ23" i="21"/>
  <c r="JE25" i="21"/>
  <c r="PR25" i="21"/>
  <c r="QC25" i="21"/>
  <c r="YJ25" i="21"/>
  <c r="FQ26" i="21"/>
  <c r="JE26" i="21"/>
  <c r="MI26" i="21"/>
  <c r="KR27" i="21"/>
  <c r="IS28" i="21"/>
  <c r="LK28" i="21"/>
  <c r="QW28" i="21"/>
  <c r="AK29" i="21"/>
  <c r="FK29" i="21"/>
  <c r="HW29" i="21"/>
  <c r="IY29" i="21"/>
  <c r="LU29" i="21"/>
  <c r="RM29" i="21"/>
  <c r="TD29" i="21"/>
  <c r="HW30" i="21"/>
  <c r="OR30" i="21"/>
  <c r="WI34" i="21"/>
  <c r="D16" i="21"/>
  <c r="DS16" i="21"/>
  <c r="GM16" i="21"/>
  <c r="IM16" i="21"/>
  <c r="OG16" i="21"/>
  <c r="RG17" i="21"/>
  <c r="FW18" i="21"/>
  <c r="IY18" i="21"/>
  <c r="TH18" i="21"/>
  <c r="IY19" i="21"/>
  <c r="JM21" i="21"/>
  <c r="MI21" i="21"/>
  <c r="TQ21" i="21"/>
  <c r="GM22" i="21"/>
  <c r="IY22" i="21"/>
  <c r="YN23" i="21"/>
  <c r="R24" i="21"/>
  <c r="KG24" i="21"/>
  <c r="NQ24" i="21"/>
  <c r="VW25" i="21"/>
  <c r="HW26" i="21"/>
  <c r="NQ26" i="21"/>
  <c r="YK26" i="21"/>
  <c r="CC27" i="21"/>
  <c r="OP29" i="21"/>
  <c r="DY30" i="21"/>
  <c r="FW30" i="21"/>
  <c r="LK30" i="21"/>
  <c r="TF30" i="21"/>
  <c r="EM34" i="21"/>
  <c r="IY34" i="21"/>
  <c r="VW34" i="21"/>
  <c r="J16" i="21"/>
  <c r="JW16" i="21"/>
  <c r="TH16" i="21"/>
  <c r="WC16" i="21"/>
  <c r="IY17" i="21"/>
  <c r="LV17" i="21"/>
  <c r="NG17" i="21"/>
  <c r="JQ18" i="21"/>
  <c r="NQ18" i="21"/>
  <c r="RG19" i="21"/>
  <c r="RU19" i="21"/>
  <c r="HW20" i="21"/>
  <c r="IS20" i="21"/>
  <c r="CG21" i="21"/>
  <c r="QC21" i="21"/>
  <c r="DA22" i="21"/>
  <c r="DI22" i="21" s="1"/>
  <c r="DG22" i="21" s="1"/>
  <c r="PK22" i="21"/>
  <c r="RG22" i="21"/>
  <c r="YC23" i="21"/>
  <c r="YM23" i="21"/>
  <c r="EE24" i="21"/>
  <c r="ES24" i="21"/>
  <c r="IM24" i="21"/>
  <c r="QI24" i="21"/>
  <c r="TF24" i="21"/>
  <c r="VI24" i="21"/>
  <c r="EM25" i="21"/>
  <c r="JM25" i="21"/>
  <c r="JM26" i="21"/>
  <c r="TQ26" i="21"/>
  <c r="J28" i="21"/>
  <c r="ES28" i="21"/>
  <c r="LU28" i="21"/>
  <c r="WI28" i="21"/>
  <c r="PE29" i="21"/>
  <c r="NK30" i="21"/>
  <c r="PE30" i="21"/>
  <c r="TG30" i="21"/>
  <c r="FE34" i="21"/>
  <c r="HC34" i="21"/>
  <c r="UO34" i="21"/>
  <c r="IA16" i="21"/>
  <c r="LT16" i="21"/>
  <c r="QI16" i="21"/>
  <c r="CG17" i="21"/>
  <c r="FK17" i="21"/>
  <c r="KG17" i="21"/>
  <c r="TQ18" i="21"/>
  <c r="TG20" i="21"/>
  <c r="TG22" i="21"/>
  <c r="UO26" i="21"/>
  <c r="D27" i="21"/>
  <c r="HV28" i="21"/>
  <c r="IY28" i="21"/>
  <c r="EE29" i="21"/>
  <c r="LC29" i="21"/>
  <c r="EH35" i="21"/>
  <c r="EH43" i="21" s="1"/>
  <c r="KA35" i="21"/>
  <c r="KA43" i="21" s="1"/>
  <c r="MP35" i="21"/>
  <c r="MP43" i="21" s="1"/>
  <c r="QD35" i="21"/>
  <c r="QD43" i="21" s="1"/>
  <c r="RO35" i="21"/>
  <c r="RO43" i="21" s="1"/>
  <c r="SF35" i="21"/>
  <c r="SF43" i="21" s="1"/>
  <c r="CM34" i="21"/>
  <c r="YN15" i="21"/>
  <c r="EM16" i="21"/>
  <c r="PW16" i="21"/>
  <c r="GM17" i="21"/>
  <c r="PS17" i="21"/>
  <c r="TF17" i="21"/>
  <c r="AK18" i="21"/>
  <c r="RU18" i="21"/>
  <c r="AK19" i="21"/>
  <c r="JL19" i="21"/>
  <c r="JW19" i="21"/>
  <c r="HO20" i="21"/>
  <c r="IG20" i="21"/>
  <c r="JM20" i="21"/>
  <c r="LK20" i="21"/>
  <c r="OW21" i="21"/>
  <c r="IM22" i="21"/>
  <c r="TE22" i="21"/>
  <c r="CM23" i="21"/>
  <c r="DS23" i="21"/>
  <c r="FF23" i="21"/>
  <c r="WI23" i="21"/>
  <c r="PE24" i="21"/>
  <c r="RM24" i="21"/>
  <c r="KW25" i="21"/>
  <c r="NK25" i="21"/>
  <c r="NY25" i="21"/>
  <c r="FK26" i="21"/>
  <c r="QI26" i="21"/>
  <c r="EY27" i="21"/>
  <c r="JQ27" i="21"/>
  <c r="KW27" i="21"/>
  <c r="MA27" i="21"/>
  <c r="NF27" i="21"/>
  <c r="PE27" i="21"/>
  <c r="JQ28" i="21"/>
  <c r="LV28" i="21"/>
  <c r="NK28" i="21"/>
  <c r="QI28" i="21"/>
  <c r="TG28" i="21"/>
  <c r="UO28" i="21"/>
  <c r="JM29" i="21"/>
  <c r="RU29" i="21"/>
  <c r="FK30" i="21"/>
  <c r="BY35" i="21"/>
  <c r="BY43" i="21" s="1"/>
  <c r="CR35" i="21"/>
  <c r="CR43" i="21" s="1"/>
  <c r="DU35" i="21"/>
  <c r="DU43" i="21" s="1"/>
  <c r="VA35" i="21"/>
  <c r="VA43" i="21" s="1"/>
  <c r="VQ35" i="21"/>
  <c r="VQ43" i="21" s="1"/>
  <c r="J34" i="21"/>
  <c r="ES34" i="21"/>
  <c r="GM34" i="21"/>
  <c r="BS16" i="21"/>
  <c r="HV16" i="21"/>
  <c r="YM16" i="21"/>
  <c r="JE17" i="21"/>
  <c r="MI17" i="21"/>
  <c r="SO17" i="21"/>
  <c r="JM18" i="21"/>
  <c r="R19" i="21"/>
  <c r="DK20" i="21"/>
  <c r="KW20" i="21"/>
  <c r="VI20" i="21"/>
  <c r="YK20" i="21"/>
  <c r="HW21" i="21"/>
  <c r="MA21" i="21"/>
  <c r="CC22" i="21"/>
  <c r="DK22" i="21"/>
  <c r="IA22" i="21"/>
  <c r="JM22" i="21"/>
  <c r="JW22" i="21"/>
  <c r="PR22" i="21"/>
  <c r="AV23" i="21"/>
  <c r="AU23" i="21" s="1"/>
  <c r="CC23" i="21"/>
  <c r="VW23" i="21"/>
  <c r="NG24" i="21"/>
  <c r="AK25" i="21"/>
  <c r="JQ25" i="21"/>
  <c r="CM27" i="21"/>
  <c r="QW27" i="21"/>
  <c r="FG28" i="21"/>
  <c r="GM28" i="21"/>
  <c r="YJ28" i="21"/>
  <c r="MY30" i="21"/>
  <c r="OG30" i="21"/>
  <c r="R33" i="21"/>
  <c r="AL35" i="21"/>
  <c r="AL43" i="21" s="1"/>
  <c r="XC35" i="21"/>
  <c r="XC43" i="21" s="1"/>
  <c r="XK35" i="21"/>
  <c r="XK43" i="21" s="1"/>
  <c r="EE34" i="21"/>
  <c r="SA34" i="21"/>
  <c r="YM15" i="21"/>
  <c r="IG16" i="21"/>
  <c r="PR16" i="21"/>
  <c r="YN16" i="21"/>
  <c r="IA17" i="21"/>
  <c r="DS18" i="21"/>
  <c r="IS18" i="21"/>
  <c r="LK18" i="21"/>
  <c r="DY19" i="21"/>
  <c r="FW19" i="21"/>
  <c r="MA19" i="21"/>
  <c r="NQ19" i="21"/>
  <c r="UO19" i="21"/>
  <c r="R20" i="21"/>
  <c r="LV20" i="21"/>
  <c r="QI20" i="21"/>
  <c r="RA20" i="21"/>
  <c r="AE21" i="21"/>
  <c r="DY21" i="21"/>
  <c r="FW21" i="21"/>
  <c r="HV21" i="21"/>
  <c r="TH21" i="21"/>
  <c r="LU22" i="21"/>
  <c r="OP22" i="21"/>
  <c r="FQ23" i="21"/>
  <c r="JQ23" i="21"/>
  <c r="LV24" i="21"/>
  <c r="RU24" i="21"/>
  <c r="QO25" i="21"/>
  <c r="RG25" i="21"/>
  <c r="EY26" i="21"/>
  <c r="LC26" i="21"/>
  <c r="TH26" i="21"/>
  <c r="J27" i="21"/>
  <c r="DY27" i="21"/>
  <c r="IA27" i="21"/>
  <c r="JL27" i="21"/>
  <c r="KS27" i="21"/>
  <c r="TQ28" i="21"/>
  <c r="DY29" i="21"/>
  <c r="MA29" i="21"/>
  <c r="DS30" i="21"/>
  <c r="OW30" i="21"/>
  <c r="TQ30" i="21"/>
  <c r="YU30" i="21"/>
  <c r="DS34" i="21"/>
  <c r="VO34" i="21"/>
  <c r="BM16" i="21"/>
  <c r="BK16" i="21" s="1"/>
  <c r="LK25" i="21"/>
  <c r="LT25" i="21"/>
  <c r="MI13" i="21"/>
  <c r="MY13" i="21"/>
  <c r="CM14" i="21"/>
  <c r="MI14" i="21"/>
  <c r="NQ14" i="21"/>
  <c r="OG14" i="21"/>
  <c r="OP14" i="21"/>
  <c r="PS14" i="21"/>
  <c r="VO14" i="21"/>
  <c r="FF15" i="21"/>
  <c r="MI15" i="21"/>
  <c r="MY15" i="21"/>
  <c r="PS15" i="21"/>
  <c r="KS16" i="21"/>
  <c r="MA16" i="21"/>
  <c r="QO16" i="21"/>
  <c r="AK17" i="21"/>
  <c r="OW17" i="21"/>
  <c r="YL19" i="21"/>
  <c r="YL31" i="21" s="1"/>
  <c r="XW19" i="21"/>
  <c r="XA20" i="21"/>
  <c r="KS21" i="21"/>
  <c r="J22" i="21"/>
  <c r="HJ35" i="21"/>
  <c r="HJ43" i="21" s="1"/>
  <c r="HI33" i="21"/>
  <c r="CM13" i="21"/>
  <c r="HV15" i="21"/>
  <c r="QV16" i="21"/>
  <c r="OR20" i="21"/>
  <c r="IG13" i="21"/>
  <c r="IY13" i="21"/>
  <c r="OQ13" i="21"/>
  <c r="SO13" i="21"/>
  <c r="UO13" i="21"/>
  <c r="D14" i="21"/>
  <c r="FW14" i="21"/>
  <c r="IA14" i="21"/>
  <c r="MA14" i="21"/>
  <c r="OQ14" i="21"/>
  <c r="DA15" i="21"/>
  <c r="DI15" i="21" s="1"/>
  <c r="DG15" i="21" s="1"/>
  <c r="FG15" i="21"/>
  <c r="GM15" i="21"/>
  <c r="OR15" i="21"/>
  <c r="QC15" i="21"/>
  <c r="VI15" i="21"/>
  <c r="LC16" i="21"/>
  <c r="OQ16" i="21"/>
  <c r="TI16" i="21"/>
  <c r="VO16" i="21"/>
  <c r="R17" i="21"/>
  <c r="ES17" i="21"/>
  <c r="JL17" i="21"/>
  <c r="JW17" i="21"/>
  <c r="KR17" i="21"/>
  <c r="LC17" i="21"/>
  <c r="RA17" i="21"/>
  <c r="SA17" i="21"/>
  <c r="MY18" i="21"/>
  <c r="NF18" i="21"/>
  <c r="QI19" i="21"/>
  <c r="DA23" i="21"/>
  <c r="DI23" i="21" s="1"/>
  <c r="DG23" i="21" s="1"/>
  <c r="J24" i="21"/>
  <c r="AV19" i="21"/>
  <c r="AU19" i="21" s="1"/>
  <c r="AQ19" i="21"/>
  <c r="JW15" i="21"/>
  <c r="QO15" i="21"/>
  <c r="JQ16" i="21"/>
  <c r="SA13" i="21"/>
  <c r="XW13" i="21"/>
  <c r="CM15" i="21"/>
  <c r="TE15" i="21"/>
  <c r="JL16" i="21"/>
  <c r="QW16" i="21"/>
  <c r="XW16" i="21"/>
  <c r="D17" i="21"/>
  <c r="HA17" i="21"/>
  <c r="GY17" i="21" s="1"/>
  <c r="LU17" i="21"/>
  <c r="TI17" i="21"/>
  <c r="JE18" i="21"/>
  <c r="JL18" i="21"/>
  <c r="KR19" i="21"/>
  <c r="KG19" i="21"/>
  <c r="RA19" i="21"/>
  <c r="QW19" i="21"/>
  <c r="UO20" i="21"/>
  <c r="FF21" i="21"/>
  <c r="EY21" i="21"/>
  <c r="JE21" i="21"/>
  <c r="JL21" i="21"/>
  <c r="UO22" i="21"/>
  <c r="EY29" i="21"/>
  <c r="FG29" i="21"/>
  <c r="TG16" i="21"/>
  <c r="DK13" i="21"/>
  <c r="NQ13" i="21"/>
  <c r="RM13" i="21"/>
  <c r="EE14" i="21"/>
  <c r="EY14" i="21"/>
  <c r="FK16" i="21"/>
  <c r="PE16" i="21"/>
  <c r="TQ16" i="21"/>
  <c r="EE17" i="21"/>
  <c r="YJ17" i="21"/>
  <c r="XW17" i="21"/>
  <c r="KS19" i="21"/>
  <c r="XA19" i="21"/>
  <c r="NG20" i="21"/>
  <c r="YC22" i="21"/>
  <c r="YK22" i="21"/>
  <c r="KR23" i="21"/>
  <c r="NF23" i="21"/>
  <c r="NK23" i="21"/>
  <c r="WY27" i="21"/>
  <c r="WW27" i="21" s="1"/>
  <c r="LK14" i="21"/>
  <c r="HO23" i="21"/>
  <c r="HW23" i="21"/>
  <c r="D13" i="21"/>
  <c r="MA13" i="21"/>
  <c r="GM14" i="21"/>
  <c r="HC14" i="21"/>
  <c r="PW14" i="21"/>
  <c r="R15" i="21"/>
  <c r="LC15" i="21"/>
  <c r="RM15" i="21"/>
  <c r="VO15" i="21"/>
  <c r="R16" i="21"/>
  <c r="LK16" i="21"/>
  <c r="MY16" i="21"/>
  <c r="TD16" i="21"/>
  <c r="VW16" i="21"/>
  <c r="AE17" i="21"/>
  <c r="DA17" i="21"/>
  <c r="DI17" i="21" s="1"/>
  <c r="DG17" i="21" s="1"/>
  <c r="DS17" i="21"/>
  <c r="EY17" i="21"/>
  <c r="HC17" i="21"/>
  <c r="HV17" i="21"/>
  <c r="MY17" i="21"/>
  <c r="QO17" i="21"/>
  <c r="QV17" i="21"/>
  <c r="EY18" i="21"/>
  <c r="FF18" i="21"/>
  <c r="QO19" i="21"/>
  <c r="QV19" i="21"/>
  <c r="KR22" i="21"/>
  <c r="KG22" i="21"/>
  <c r="QO22" i="21"/>
  <c r="HV23" i="21"/>
  <c r="IA23" i="21"/>
  <c r="OG27" i="21"/>
  <c r="OP27" i="21"/>
  <c r="PK28" i="21"/>
  <c r="PR28" i="21"/>
  <c r="MY23" i="21"/>
  <c r="NG23" i="21"/>
  <c r="LT23" i="21"/>
  <c r="LK23" i="21"/>
  <c r="BO42" i="21"/>
  <c r="AQ13" i="21"/>
  <c r="IA13" i="21"/>
  <c r="JE13" i="21"/>
  <c r="CG14" i="21"/>
  <c r="EM14" i="21"/>
  <c r="JL14" i="21"/>
  <c r="MY14" i="21"/>
  <c r="NK14" i="21"/>
  <c r="NY14" i="21"/>
  <c r="SA14" i="21"/>
  <c r="UO14" i="21"/>
  <c r="XW14" i="21"/>
  <c r="YK14" i="21"/>
  <c r="TH15" i="21"/>
  <c r="WI15" i="21"/>
  <c r="AK16" i="21"/>
  <c r="CM16" i="21"/>
  <c r="PK16" i="21"/>
  <c r="UO16" i="21"/>
  <c r="YK16" i="21"/>
  <c r="CM17" i="21"/>
  <c r="FG17" i="21"/>
  <c r="FQ17" i="21"/>
  <c r="IM17" i="21"/>
  <c r="NQ17" i="21"/>
  <c r="OG17" i="21"/>
  <c r="QW17" i="21"/>
  <c r="YN18" i="21"/>
  <c r="YU18" i="21"/>
  <c r="JE19" i="21"/>
  <c r="JM19" i="21"/>
  <c r="BM20" i="21"/>
  <c r="BK20" i="21" s="1"/>
  <c r="OG20" i="21"/>
  <c r="OP20" i="21"/>
  <c r="D22" i="21"/>
  <c r="XA23" i="21"/>
  <c r="VO27" i="21"/>
  <c r="WC17" i="21"/>
  <c r="FQ18" i="21"/>
  <c r="IA18" i="21"/>
  <c r="NG18" i="21"/>
  <c r="QC18" i="21"/>
  <c r="TD18" i="21"/>
  <c r="DA19" i="21"/>
  <c r="DI19" i="21" s="1"/>
  <c r="DG19" i="21" s="1"/>
  <c r="DS19" i="21"/>
  <c r="HW19" i="21"/>
  <c r="IS19" i="21"/>
  <c r="OG19" i="21"/>
  <c r="RM19" i="21"/>
  <c r="TG19" i="21"/>
  <c r="VW19" i="21"/>
  <c r="CC20" i="21"/>
  <c r="MY20" i="21"/>
  <c r="TE20" i="21"/>
  <c r="WI20" i="21"/>
  <c r="AV21" i="21"/>
  <c r="AU21" i="21" s="1"/>
  <c r="DS21" i="21"/>
  <c r="IM21" i="21"/>
  <c r="JQ21" i="21"/>
  <c r="KG21" i="21"/>
  <c r="KW21" i="21"/>
  <c r="OG21" i="21"/>
  <c r="QO21" i="21"/>
  <c r="RU21" i="21"/>
  <c r="FW22" i="21"/>
  <c r="IS22" i="21"/>
  <c r="KS22" i="21"/>
  <c r="NG22" i="21"/>
  <c r="TD22" i="21"/>
  <c r="XA22" i="21"/>
  <c r="EY23" i="21"/>
  <c r="RM23" i="21"/>
  <c r="TD23" i="21"/>
  <c r="YK23" i="21"/>
  <c r="JW26" i="21"/>
  <c r="FF28" i="21"/>
  <c r="MY28" i="21"/>
  <c r="NF28" i="21"/>
  <c r="CG34" i="21"/>
  <c r="QC17" i="21"/>
  <c r="DK18" i="21"/>
  <c r="JW18" i="21"/>
  <c r="MI18" i="21"/>
  <c r="PE18" i="21"/>
  <c r="RM18" i="21"/>
  <c r="TF18" i="21"/>
  <c r="EM19" i="21"/>
  <c r="GM19" i="21"/>
  <c r="LC19" i="21"/>
  <c r="OW19" i="21"/>
  <c r="QC19" i="21"/>
  <c r="TI19" i="21"/>
  <c r="YC19" i="21"/>
  <c r="IY20" i="21"/>
  <c r="VW20" i="21"/>
  <c r="EM21" i="21"/>
  <c r="IA21" i="21"/>
  <c r="PS21" i="21"/>
  <c r="IG22" i="21"/>
  <c r="MY22" i="21"/>
  <c r="NQ22" i="21"/>
  <c r="RM22" i="21"/>
  <c r="YU22" i="21"/>
  <c r="DK23" i="21"/>
  <c r="EM23" i="21"/>
  <c r="GM23" i="21"/>
  <c r="JE23" i="21"/>
  <c r="KG23" i="21"/>
  <c r="TF23" i="21"/>
  <c r="FG24" i="21"/>
  <c r="HC24" i="21"/>
  <c r="IY24" i="21"/>
  <c r="KW24" i="21"/>
  <c r="NK24" i="21"/>
  <c r="UO27" i="21"/>
  <c r="CC29" i="21"/>
  <c r="FS35" i="21"/>
  <c r="FS43" i="21" s="1"/>
  <c r="FQ33" i="21"/>
  <c r="D18" i="21"/>
  <c r="IG18" i="21"/>
  <c r="QI18" i="21"/>
  <c r="UO18" i="21"/>
  <c r="TQ20" i="21"/>
  <c r="SO21" i="21"/>
  <c r="YK21" i="21"/>
  <c r="MI22" i="21"/>
  <c r="UO23" i="21"/>
  <c r="AV24" i="21"/>
  <c r="AU24" i="21" s="1"/>
  <c r="KG30" i="21"/>
  <c r="KS30" i="21"/>
  <c r="J18" i="21"/>
  <c r="VW18" i="21"/>
  <c r="YJ18" i="21"/>
  <c r="WC19" i="21"/>
  <c r="CM20" i="21"/>
  <c r="FG20" i="21"/>
  <c r="GM20" i="21"/>
  <c r="QW20" i="21"/>
  <c r="TI20" i="21"/>
  <c r="DK21" i="21"/>
  <c r="NY21" i="21"/>
  <c r="SA21" i="21"/>
  <c r="YM21" i="21"/>
  <c r="LK22" i="21"/>
  <c r="QV22" i="21"/>
  <c r="YM22" i="21"/>
  <c r="NQ23" i="21"/>
  <c r="PS23" i="21"/>
  <c r="TH23" i="21"/>
  <c r="AK24" i="21"/>
  <c r="DY24" i="21"/>
  <c r="GM24" i="21"/>
  <c r="LK27" i="21"/>
  <c r="LU27" i="21"/>
  <c r="XW27" i="21"/>
  <c r="YJ27" i="21"/>
  <c r="QI17" i="21"/>
  <c r="VW17" i="21"/>
  <c r="BS18" i="21"/>
  <c r="DA18" i="21"/>
  <c r="FK18" i="21"/>
  <c r="HV18" i="21"/>
  <c r="MA18" i="21"/>
  <c r="PK18" i="21"/>
  <c r="PW18" i="21"/>
  <c r="CC19" i="21"/>
  <c r="ES19" i="21"/>
  <c r="LK19" i="21"/>
  <c r="MY19" i="21"/>
  <c r="NY19" i="21"/>
  <c r="YN19" i="21"/>
  <c r="AK20" i="21"/>
  <c r="EY20" i="21"/>
  <c r="JQ20" i="21"/>
  <c r="YN20" i="21"/>
  <c r="R21" i="21"/>
  <c r="ES21" i="21"/>
  <c r="IG21" i="21"/>
  <c r="NK21" i="21"/>
  <c r="TG21" i="21"/>
  <c r="VI21" i="21"/>
  <c r="FQ22" i="21"/>
  <c r="LT22" i="21"/>
  <c r="TI22" i="21"/>
  <c r="YN22" i="21"/>
  <c r="LC23" i="21"/>
  <c r="MA23" i="21"/>
  <c r="OG23" i="21"/>
  <c r="OP23" i="21"/>
  <c r="QW23" i="21"/>
  <c r="VO23" i="21"/>
  <c r="BS24" i="21"/>
  <c r="DK24" i="21"/>
  <c r="JE24" i="21"/>
  <c r="KR24" i="21"/>
  <c r="KQ24" i="21" s="1"/>
  <c r="MI24" i="21"/>
  <c r="OW24" i="21"/>
  <c r="OP24" i="21"/>
  <c r="CH35" i="21"/>
  <c r="CH43" i="21" s="1"/>
  <c r="CG33" i="21"/>
  <c r="WJ35" i="21"/>
  <c r="WJ43" i="21" s="1"/>
  <c r="WI33" i="21"/>
  <c r="AE18" i="21"/>
  <c r="EE18" i="21"/>
  <c r="FG18" i="21"/>
  <c r="GM18" i="21"/>
  <c r="IM18" i="21"/>
  <c r="CG19" i="21"/>
  <c r="KW19" i="21"/>
  <c r="WI19" i="21"/>
  <c r="DY20" i="21"/>
  <c r="EM20" i="21"/>
  <c r="FQ20" i="21"/>
  <c r="NY20" i="21"/>
  <c r="D21" i="21"/>
  <c r="EE21" i="21"/>
  <c r="FK21" i="21"/>
  <c r="HC21" i="21"/>
  <c r="IY21" i="21"/>
  <c r="MY21" i="21"/>
  <c r="PE21" i="21"/>
  <c r="PW21" i="21"/>
  <c r="WC21" i="21"/>
  <c r="XW21" i="21"/>
  <c r="AK22" i="21"/>
  <c r="DY22" i="21"/>
  <c r="JE22" i="21"/>
  <c r="NY22" i="21"/>
  <c r="RU22" i="21"/>
  <c r="XW22" i="21"/>
  <c r="EE23" i="21"/>
  <c r="PR23" i="21"/>
  <c r="QC23" i="21"/>
  <c r="UO30" i="21"/>
  <c r="WK35" i="21"/>
  <c r="WK43" i="21" s="1"/>
  <c r="JW24" i="21"/>
  <c r="WI24" i="21"/>
  <c r="XA24" i="21"/>
  <c r="YK24" i="21"/>
  <c r="OG25" i="21"/>
  <c r="RA25" i="21"/>
  <c r="WC25" i="21"/>
  <c r="ES26" i="21"/>
  <c r="LK26" i="21"/>
  <c r="TF26" i="21"/>
  <c r="QV27" i="21"/>
  <c r="CM28" i="21"/>
  <c r="NG28" i="21"/>
  <c r="XA28" i="21"/>
  <c r="AE29" i="21"/>
  <c r="XW29" i="21"/>
  <c r="CC30" i="21"/>
  <c r="JW30" i="21"/>
  <c r="NF30" i="21"/>
  <c r="NQ30" i="21"/>
  <c r="SA30" i="21"/>
  <c r="TE30" i="21"/>
  <c r="WC30" i="21"/>
  <c r="BC33" i="21"/>
  <c r="CI35" i="21"/>
  <c r="CI43" i="21" s="1"/>
  <c r="DY33" i="21"/>
  <c r="EM33" i="21"/>
  <c r="VX35" i="21"/>
  <c r="VX43" i="21" s="1"/>
  <c r="XD35" i="21"/>
  <c r="XD43" i="21" s="1"/>
  <c r="DK34" i="21"/>
  <c r="IS34" i="21"/>
  <c r="MI34" i="21"/>
  <c r="CM25" i="21"/>
  <c r="IA25" i="21"/>
  <c r="NF25" i="21"/>
  <c r="RM25" i="21"/>
  <c r="IA26" i="21"/>
  <c r="TG26" i="21"/>
  <c r="R27" i="21"/>
  <c r="FG27" i="21"/>
  <c r="JW27" i="21"/>
  <c r="TE27" i="21"/>
  <c r="AE28" i="21"/>
  <c r="BS28" i="21"/>
  <c r="TH28" i="21"/>
  <c r="YK28" i="21"/>
  <c r="J29" i="21"/>
  <c r="IM29" i="21"/>
  <c r="YK29" i="21"/>
  <c r="AK30" i="21"/>
  <c r="JM30" i="21"/>
  <c r="LT30" i="21"/>
  <c r="VO30" i="21"/>
  <c r="L35" i="21"/>
  <c r="L43" i="21" s="1"/>
  <c r="LK24" i="21"/>
  <c r="PW24" i="21"/>
  <c r="SA24" i="21"/>
  <c r="TE24" i="21"/>
  <c r="YN24" i="21"/>
  <c r="R25" i="21"/>
  <c r="HW25" i="21"/>
  <c r="MA25" i="21"/>
  <c r="OW25" i="21"/>
  <c r="OG26" i="21"/>
  <c r="PK26" i="21"/>
  <c r="PK27" i="21"/>
  <c r="RM27" i="21"/>
  <c r="TF27" i="21"/>
  <c r="FQ28" i="21"/>
  <c r="JE28" i="21"/>
  <c r="MA28" i="21"/>
  <c r="D29" i="21"/>
  <c r="FW29" i="21"/>
  <c r="JE29" i="21"/>
  <c r="KG29" i="21"/>
  <c r="OW29" i="21"/>
  <c r="XA30" i="21"/>
  <c r="IG34" i="21"/>
  <c r="RM34" i="21"/>
  <c r="QO24" i="21"/>
  <c r="UO24" i="21"/>
  <c r="XW24" i="21"/>
  <c r="HO25" i="21"/>
  <c r="KS25" i="21"/>
  <c r="LC25" i="21"/>
  <c r="RU25" i="21"/>
  <c r="GY26" i="21"/>
  <c r="KG26" i="21"/>
  <c r="PR26" i="21"/>
  <c r="EE27" i="21"/>
  <c r="NK27" i="21"/>
  <c r="NY27" i="21"/>
  <c r="OW27" i="21"/>
  <c r="RA27" i="21"/>
  <c r="DA28" i="21"/>
  <c r="DI28" i="21" s="1"/>
  <c r="IA28" i="21"/>
  <c r="QC28" i="21"/>
  <c r="RG28" i="21"/>
  <c r="RU28" i="21"/>
  <c r="DA29" i="21"/>
  <c r="DI29" i="21" s="1"/>
  <c r="DG29" i="21" s="1"/>
  <c r="IA29" i="21"/>
  <c r="MI29" i="21"/>
  <c r="QO29" i="21"/>
  <c r="XA29" i="21"/>
  <c r="AE33" i="21"/>
  <c r="ES33" i="21"/>
  <c r="LC34" i="21"/>
  <c r="XA25" i="21"/>
  <c r="CM26" i="21"/>
  <c r="CM29" i="21"/>
  <c r="NF29" i="21"/>
  <c r="TH29" i="21"/>
  <c r="DK30" i="21"/>
  <c r="ES30" i="21"/>
  <c r="MI30" i="21"/>
  <c r="PK30" i="21"/>
  <c r="VW30" i="21"/>
  <c r="YK30" i="21"/>
  <c r="RU33" i="21"/>
  <c r="QI34" i="21"/>
  <c r="NG25" i="21"/>
  <c r="TD25" i="21"/>
  <c r="XW25" i="21"/>
  <c r="YN25" i="21"/>
  <c r="FF26" i="21"/>
  <c r="CG27" i="21"/>
  <c r="HV27" i="21"/>
  <c r="NG27" i="21"/>
  <c r="TI27" i="21"/>
  <c r="WC27" i="21"/>
  <c r="XA27" i="21"/>
  <c r="YM27" i="21"/>
  <c r="DS28" i="21"/>
  <c r="JL28" i="21"/>
  <c r="LC28" i="21"/>
  <c r="OG28" i="21"/>
  <c r="TD28" i="21"/>
  <c r="VO28" i="21"/>
  <c r="GM29" i="21"/>
  <c r="HV29" i="21"/>
  <c r="NY29" i="21"/>
  <c r="EE30" i="21"/>
  <c r="XW30" i="21"/>
  <c r="NF24" i="21"/>
  <c r="PS24" i="21"/>
  <c r="QV24" i="21"/>
  <c r="TQ24" i="21"/>
  <c r="DS25" i="21"/>
  <c r="EY25" i="21"/>
  <c r="HV25" i="21"/>
  <c r="JW25" i="21"/>
  <c r="MI25" i="21"/>
  <c r="MY25" i="21"/>
  <c r="PE25" i="21"/>
  <c r="MY26" i="21"/>
  <c r="NK26" i="21"/>
  <c r="TD26" i="21"/>
  <c r="AE27" i="21"/>
  <c r="AV27" i="21"/>
  <c r="AU27" i="21" s="1"/>
  <c r="HW27" i="21"/>
  <c r="IG27" i="21"/>
  <c r="MY27" i="21"/>
  <c r="RU27" i="21"/>
  <c r="YN27" i="21"/>
  <c r="CC28" i="21"/>
  <c r="HC28" i="21"/>
  <c r="IG28" i="21"/>
  <c r="JW28" i="21"/>
  <c r="TE28" i="21"/>
  <c r="DK29" i="21"/>
  <c r="FF29" i="21"/>
  <c r="WC29" i="21"/>
  <c r="IS30" i="21"/>
  <c r="JQ30" i="21"/>
  <c r="QC30" i="21"/>
  <c r="JW34" i="21"/>
  <c r="NY34" i="21"/>
  <c r="OS42" i="21"/>
  <c r="HX42" i="21"/>
  <c r="L42" i="21"/>
  <c r="L31" i="21"/>
  <c r="CD42" i="21"/>
  <c r="CD31" i="21"/>
  <c r="FI42" i="21"/>
  <c r="FI31" i="21"/>
  <c r="IU42" i="21"/>
  <c r="IU31" i="21"/>
  <c r="LY42" i="21"/>
  <c r="LY31" i="21"/>
  <c r="TL42" i="21"/>
  <c r="TL31" i="21"/>
  <c r="VX42" i="21"/>
  <c r="VX31" i="21"/>
  <c r="AF42" i="21"/>
  <c r="CR42" i="21"/>
  <c r="CR31" i="21"/>
  <c r="FB42" i="21"/>
  <c r="FB31" i="21"/>
  <c r="HD42" i="21"/>
  <c r="HD31" i="21"/>
  <c r="NL42" i="21"/>
  <c r="NL31" i="21"/>
  <c r="PF42" i="21"/>
  <c r="PF31" i="21"/>
  <c r="TO42" i="21"/>
  <c r="TO31" i="21"/>
  <c r="VE42" i="21"/>
  <c r="VE31" i="21"/>
  <c r="WO42" i="21"/>
  <c r="WO31" i="21"/>
  <c r="BM14" i="21"/>
  <c r="BK14" i="21" s="1"/>
  <c r="FF14" i="21"/>
  <c r="FE14" i="21" s="1"/>
  <c r="AF15" i="21"/>
  <c r="AF31" i="21" s="1"/>
  <c r="E15" i="21"/>
  <c r="BD42" i="21"/>
  <c r="BD31" i="21"/>
  <c r="BN42" i="21"/>
  <c r="EH42" i="21"/>
  <c r="EH31" i="21"/>
  <c r="HI42" i="21"/>
  <c r="HI31" i="21"/>
  <c r="JO42" i="21"/>
  <c r="JO31" i="21"/>
  <c r="LL42" i="21"/>
  <c r="LL31" i="21"/>
  <c r="ME42" i="21"/>
  <c r="ME31" i="21"/>
  <c r="OB42" i="21"/>
  <c r="OB31" i="21"/>
  <c r="OX42" i="21"/>
  <c r="OX31" i="21"/>
  <c r="QE42" i="21"/>
  <c r="QE31" i="21"/>
  <c r="SH42" i="21"/>
  <c r="SH31" i="21"/>
  <c r="TJ13" i="21"/>
  <c r="VJ42" i="21"/>
  <c r="VJ31" i="21"/>
  <c r="WF42" i="21"/>
  <c r="WF31" i="21"/>
  <c r="XC42" i="21"/>
  <c r="XC31" i="21"/>
  <c r="ZN42" i="21"/>
  <c r="ZN31" i="21"/>
  <c r="BL15" i="21"/>
  <c r="TQ15" i="21"/>
  <c r="YU15" i="21"/>
  <c r="EE16" i="21"/>
  <c r="NG16" i="21"/>
  <c r="DK17" i="21"/>
  <c r="FF17" i="21"/>
  <c r="LW17" i="21"/>
  <c r="YU17" i="21"/>
  <c r="YK17" i="21"/>
  <c r="HB18" i="21"/>
  <c r="GZ18" i="21" s="1"/>
  <c r="OG18" i="21"/>
  <c r="WY18" i="21"/>
  <c r="WW18" i="21" s="1"/>
  <c r="DK19" i="21"/>
  <c r="HA20" i="21"/>
  <c r="GY20" i="21" s="1"/>
  <c r="VI23" i="21"/>
  <c r="YU24" i="21"/>
  <c r="YM24" i="21"/>
  <c r="BO31" i="21"/>
  <c r="BQ42" i="21"/>
  <c r="BQ31" i="21"/>
  <c r="AZ42" i="21"/>
  <c r="AZ31" i="21"/>
  <c r="EP42" i="21"/>
  <c r="EP31" i="21"/>
  <c r="GU42" i="21"/>
  <c r="GU31" i="21"/>
  <c r="IN42" i="21"/>
  <c r="IN31" i="21"/>
  <c r="JT42" i="21"/>
  <c r="JT31" i="21"/>
  <c r="LF42" i="21"/>
  <c r="LF31" i="21"/>
  <c r="NB42" i="21"/>
  <c r="NB31" i="21"/>
  <c r="OJ42" i="21"/>
  <c r="OJ31" i="21"/>
  <c r="PZ42" i="21"/>
  <c r="PZ31" i="21"/>
  <c r="SE42" i="21"/>
  <c r="SE31" i="21"/>
  <c r="TW42" i="21"/>
  <c r="TW31" i="21"/>
  <c r="VQ42" i="21"/>
  <c r="VQ31" i="21"/>
  <c r="XH42" i="21"/>
  <c r="XH31" i="21"/>
  <c r="YS42" i="21"/>
  <c r="YS31" i="21"/>
  <c r="QW15" i="21"/>
  <c r="J13" i="21"/>
  <c r="V42" i="21"/>
  <c r="V31" i="21"/>
  <c r="CA42" i="21"/>
  <c r="CA31" i="21"/>
  <c r="DV42" i="21"/>
  <c r="DV31" i="21"/>
  <c r="EU42" i="21"/>
  <c r="EU31" i="21"/>
  <c r="GY13" i="21"/>
  <c r="IS13" i="21"/>
  <c r="JY42" i="21"/>
  <c r="JY31" i="21"/>
  <c r="KY42" i="21"/>
  <c r="KY31" i="21"/>
  <c r="LW13" i="21"/>
  <c r="MP42" i="21"/>
  <c r="MP31" i="21"/>
  <c r="PU42" i="21"/>
  <c r="PU31" i="21"/>
  <c r="QQ42" i="21"/>
  <c r="QQ31" i="21"/>
  <c r="RX42" i="21"/>
  <c r="RX31" i="21"/>
  <c r="SV42" i="21"/>
  <c r="SV31" i="21"/>
  <c r="TR42" i="21"/>
  <c r="TR31" i="21"/>
  <c r="UW42" i="21"/>
  <c r="UW31" i="21"/>
  <c r="WT42" i="21"/>
  <c r="WT31" i="21"/>
  <c r="XK42" i="21"/>
  <c r="XK31" i="21"/>
  <c r="YA42" i="21"/>
  <c r="YA31" i="21"/>
  <c r="YV42" i="21"/>
  <c r="YV31" i="21"/>
  <c r="JW14" i="21"/>
  <c r="PR14" i="21"/>
  <c r="EE15" i="21"/>
  <c r="KS15" i="21"/>
  <c r="SA15" i="21"/>
  <c r="BN16" i="21"/>
  <c r="BL16" i="21" s="1"/>
  <c r="FG16" i="21"/>
  <c r="K42" i="21"/>
  <c r="K31" i="21"/>
  <c r="W42" i="21"/>
  <c r="W31" i="21"/>
  <c r="BE42" i="21"/>
  <c r="BE31" i="21"/>
  <c r="CC13" i="21"/>
  <c r="CN42" i="21"/>
  <c r="CN31" i="21"/>
  <c r="DB42" i="21"/>
  <c r="DB31" i="21"/>
  <c r="DL42" i="21"/>
  <c r="DL31" i="21"/>
  <c r="EI42" i="21"/>
  <c r="EI31" i="21"/>
  <c r="EV42" i="21"/>
  <c r="EV31" i="21"/>
  <c r="FH13" i="21"/>
  <c r="FR42" i="21"/>
  <c r="FR31" i="21"/>
  <c r="GN42" i="21"/>
  <c r="GN31" i="21"/>
  <c r="GZ13" i="21"/>
  <c r="HL42" i="21"/>
  <c r="HL31" i="21"/>
  <c r="IH42" i="21"/>
  <c r="IH31" i="21"/>
  <c r="IT42" i="21"/>
  <c r="IT31" i="21"/>
  <c r="JF42" i="21"/>
  <c r="JF31" i="21"/>
  <c r="JP42" i="21"/>
  <c r="JP31" i="21"/>
  <c r="JZ42" i="21"/>
  <c r="JZ31" i="21"/>
  <c r="KR13" i="21"/>
  <c r="KZ42" i="21"/>
  <c r="KZ31" i="21"/>
  <c r="LM42" i="21"/>
  <c r="LM31" i="21"/>
  <c r="LX42" i="21"/>
  <c r="LX31" i="21"/>
  <c r="MQ42" i="21"/>
  <c r="NR42" i="21"/>
  <c r="NR31" i="21"/>
  <c r="OC42" i="21"/>
  <c r="OC31" i="21"/>
  <c r="OY42" i="21"/>
  <c r="OY31" i="21"/>
  <c r="PL42" i="21"/>
  <c r="PL31" i="21"/>
  <c r="PV42" i="21"/>
  <c r="PV31" i="21"/>
  <c r="QF42" i="21"/>
  <c r="QF31" i="21"/>
  <c r="QR42" i="21"/>
  <c r="QR31" i="21"/>
  <c r="RB42" i="21"/>
  <c r="RB31" i="21"/>
  <c r="RN42" i="21"/>
  <c r="RN31" i="21"/>
  <c r="TK42" i="21"/>
  <c r="TK31" i="21"/>
  <c r="TS42" i="21"/>
  <c r="TS31" i="21"/>
  <c r="VK42" i="21"/>
  <c r="VK31" i="21"/>
  <c r="VW13" i="21"/>
  <c r="WU42" i="21"/>
  <c r="WU31" i="21"/>
  <c r="XD42" i="21"/>
  <c r="XD31" i="21"/>
  <c r="YB42" i="21"/>
  <c r="YB31" i="21"/>
  <c r="YW42" i="21"/>
  <c r="YW31" i="21"/>
  <c r="KR14" i="21"/>
  <c r="AK15" i="21"/>
  <c r="BN15" i="21"/>
  <c r="AQ16" i="21"/>
  <c r="AV16" i="21"/>
  <c r="AU16" i="21" s="1"/>
  <c r="YU16" i="21"/>
  <c r="TG17" i="21"/>
  <c r="XA17" i="21"/>
  <c r="CM18" i="21"/>
  <c r="SA18" i="21"/>
  <c r="XW18" i="21"/>
  <c r="HA22" i="21"/>
  <c r="GY22" i="21" s="1"/>
  <c r="NF22" i="21"/>
  <c r="NK22" i="21"/>
  <c r="AL42" i="21"/>
  <c r="AL31" i="21"/>
  <c r="DM42" i="21"/>
  <c r="DM31" i="21"/>
  <c r="FS42" i="21"/>
  <c r="FS31" i="21"/>
  <c r="II42" i="21"/>
  <c r="II31" i="21"/>
  <c r="NS42" i="21"/>
  <c r="NS31" i="21"/>
  <c r="SP42" i="21"/>
  <c r="SP31" i="21"/>
  <c r="UY42" i="21"/>
  <c r="UY31" i="21"/>
  <c r="UM52" i="21" s="1"/>
  <c r="UM54" i="21" s="1"/>
  <c r="XE42" i="21"/>
  <c r="XE31" i="21"/>
  <c r="ZV42" i="21"/>
  <c r="ZV31" i="21"/>
  <c r="AB31" i="21"/>
  <c r="E52" i="21" s="1"/>
  <c r="AB42" i="21"/>
  <c r="AX42" i="21"/>
  <c r="AX31" i="21"/>
  <c r="CE42" i="21"/>
  <c r="CE31" i="21"/>
  <c r="DD42" i="21"/>
  <c r="DD31" i="21"/>
  <c r="EA42" i="21"/>
  <c r="EA31" i="21"/>
  <c r="EN42" i="21"/>
  <c r="EN31" i="21"/>
  <c r="FJ42" i="21"/>
  <c r="FJ31" i="21"/>
  <c r="FT42" i="21"/>
  <c r="FT31" i="21"/>
  <c r="HP42" i="21"/>
  <c r="HP31" i="21"/>
  <c r="HZ42" i="21"/>
  <c r="HZ31" i="21"/>
  <c r="IJ42" i="21"/>
  <c r="IJ31" i="21"/>
  <c r="IV42" i="21"/>
  <c r="IV31" i="21"/>
  <c r="JH42" i="21"/>
  <c r="JH31" i="21"/>
  <c r="JR42" i="21"/>
  <c r="JR31" i="21"/>
  <c r="KB42" i="21"/>
  <c r="KB31" i="21"/>
  <c r="LD42" i="21"/>
  <c r="LD31" i="21"/>
  <c r="LO42" i="21"/>
  <c r="LO31" i="21"/>
  <c r="LZ42" i="21"/>
  <c r="LZ31" i="21"/>
  <c r="MK42" i="21"/>
  <c r="MK31" i="21"/>
  <c r="MZ42" i="21"/>
  <c r="MZ31" i="21"/>
  <c r="NJ42" i="21"/>
  <c r="NJ31" i="21"/>
  <c r="NT42" i="21"/>
  <c r="NT31" i="21"/>
  <c r="OH42" i="21"/>
  <c r="OH31" i="21"/>
  <c r="PA42" i="21"/>
  <c r="PA31" i="21"/>
  <c r="PN42" i="21"/>
  <c r="PN31" i="21"/>
  <c r="PX42" i="21"/>
  <c r="PX31" i="21"/>
  <c r="QJ42" i="21"/>
  <c r="QJ31" i="21"/>
  <c r="RD42" i="21"/>
  <c r="RD31" i="21"/>
  <c r="RP42" i="21"/>
  <c r="RP31" i="21"/>
  <c r="SC42" i="21"/>
  <c r="SC31" i="21"/>
  <c r="SQ42" i="21"/>
  <c r="SQ31" i="21"/>
  <c r="TE13" i="21"/>
  <c r="TM42" i="21"/>
  <c r="TM31" i="21"/>
  <c r="TU42" i="21"/>
  <c r="TU31" i="21"/>
  <c r="VA42" i="21"/>
  <c r="VA31" i="21"/>
  <c r="VO13" i="21"/>
  <c r="VY42" i="21"/>
  <c r="VY31" i="21"/>
  <c r="WK42" i="21"/>
  <c r="WK31" i="21"/>
  <c r="WX13" i="21"/>
  <c r="XF42" i="21"/>
  <c r="XF31" i="21"/>
  <c r="XV13" i="21"/>
  <c r="YZ42" i="21"/>
  <c r="YZ31" i="21"/>
  <c r="AV14" i="21"/>
  <c r="AU14" i="21" s="1"/>
  <c r="BL14" i="21"/>
  <c r="SO14" i="21"/>
  <c r="WY14" i="21"/>
  <c r="WW14" i="21" s="1"/>
  <c r="DJ15" i="21"/>
  <c r="DH15" i="21" s="1"/>
  <c r="EY15" i="21"/>
  <c r="KG16" i="21"/>
  <c r="MI16" i="21"/>
  <c r="SA16" i="21"/>
  <c r="WY16" i="21"/>
  <c r="WW16" i="21" s="1"/>
  <c r="KG18" i="21"/>
  <c r="KR18" i="21"/>
  <c r="LC18" i="21"/>
  <c r="D19" i="21"/>
  <c r="PK21" i="21"/>
  <c r="PR21" i="21"/>
  <c r="PQ21" i="21" s="1"/>
  <c r="WZ21" i="21"/>
  <c r="WZ42" i="21" s="1"/>
  <c r="WX21" i="21"/>
  <c r="AV22" i="21"/>
  <c r="AU22" i="21" s="1"/>
  <c r="AQ22" i="21"/>
  <c r="HV22" i="21"/>
  <c r="WY23" i="21"/>
  <c r="WW23" i="21" s="1"/>
  <c r="HA25" i="21"/>
  <c r="GY25" i="21" s="1"/>
  <c r="AA42" i="21"/>
  <c r="AA31" i="21"/>
  <c r="CO42" i="21"/>
  <c r="CO31" i="21"/>
  <c r="HY42" i="21"/>
  <c r="HY31" i="21"/>
  <c r="KA42" i="21"/>
  <c r="KA31" i="21"/>
  <c r="OZ42" i="21"/>
  <c r="OZ31" i="21"/>
  <c r="RC42" i="21"/>
  <c r="RC31" i="21"/>
  <c r="TT42" i="21"/>
  <c r="TT31" i="21"/>
  <c r="VL42" i="21"/>
  <c r="VL31" i="21"/>
  <c r="YY42" i="21"/>
  <c r="YY31" i="21"/>
  <c r="YU19" i="21"/>
  <c r="YK19" i="21"/>
  <c r="BM21" i="21"/>
  <c r="BK21" i="21" s="1"/>
  <c r="QV28" i="21"/>
  <c r="QO28" i="21"/>
  <c r="N42" i="21"/>
  <c r="AM42" i="21"/>
  <c r="AM31" i="21"/>
  <c r="BH42" i="21"/>
  <c r="BH31" i="21"/>
  <c r="BS13" i="21"/>
  <c r="CP42" i="21"/>
  <c r="CP31" i="21"/>
  <c r="DN42" i="21"/>
  <c r="DN31" i="21"/>
  <c r="EZ42" i="21"/>
  <c r="EZ31" i="21"/>
  <c r="GP42" i="21"/>
  <c r="GP31" i="21"/>
  <c r="P42" i="21"/>
  <c r="AE13" i="21"/>
  <c r="AN42" i="21"/>
  <c r="AN31" i="21"/>
  <c r="AY13" i="21"/>
  <c r="BI42" i="21"/>
  <c r="BI31" i="21"/>
  <c r="BT42" i="21"/>
  <c r="BT31" i="21"/>
  <c r="CQ42" i="21"/>
  <c r="CQ31" i="21"/>
  <c r="DO42" i="21"/>
  <c r="DO31" i="21"/>
  <c r="EB42" i="21"/>
  <c r="EB31" i="21"/>
  <c r="EO42" i="21"/>
  <c r="EO31" i="21"/>
  <c r="FA42" i="21"/>
  <c r="FA31" i="21"/>
  <c r="GQ42" i="21"/>
  <c r="GQ31" i="21"/>
  <c r="HC13" i="21"/>
  <c r="HQ42" i="21"/>
  <c r="HQ31" i="21"/>
  <c r="IM13" i="21"/>
  <c r="JS42" i="21"/>
  <c r="JS31" i="21"/>
  <c r="KU42" i="21"/>
  <c r="KU31" i="21"/>
  <c r="LE42" i="21"/>
  <c r="LE31" i="21"/>
  <c r="ML42" i="21"/>
  <c r="ML31" i="21"/>
  <c r="NA42" i="21"/>
  <c r="NA31" i="21"/>
  <c r="NK13" i="21"/>
  <c r="NU42" i="21"/>
  <c r="NU31" i="21"/>
  <c r="OI42" i="21"/>
  <c r="OI31" i="21"/>
  <c r="OT42" i="21"/>
  <c r="OT31" i="21"/>
  <c r="PE13" i="21"/>
  <c r="PY42" i="21"/>
  <c r="PY31" i="21"/>
  <c r="QK42" i="21"/>
  <c r="QK31" i="21"/>
  <c r="QW13" i="21"/>
  <c r="RQ42" i="21"/>
  <c r="RQ31" i="21"/>
  <c r="SD42" i="21"/>
  <c r="SD31" i="21"/>
  <c r="SR42" i="21"/>
  <c r="SR31" i="21"/>
  <c r="TF13" i="21"/>
  <c r="TN42" i="21"/>
  <c r="TN31" i="21"/>
  <c r="TV42" i="21"/>
  <c r="TV31" i="21"/>
  <c r="VC42" i="21"/>
  <c r="VC31" i="21"/>
  <c r="VP42" i="21"/>
  <c r="VP31" i="21"/>
  <c r="VZ42" i="21"/>
  <c r="VZ31" i="21"/>
  <c r="WL42" i="21"/>
  <c r="WL31" i="21"/>
  <c r="XG42" i="21"/>
  <c r="XG31" i="21"/>
  <c r="YJ13" i="21"/>
  <c r="YR42" i="21"/>
  <c r="YR31" i="21"/>
  <c r="GY14" i="21"/>
  <c r="KW14" i="21"/>
  <c r="OW14" i="21"/>
  <c r="TD14" i="21"/>
  <c r="VI14" i="21"/>
  <c r="BS15" i="21"/>
  <c r="LK15" i="21"/>
  <c r="UO15" i="21"/>
  <c r="NY16" i="21"/>
  <c r="OP16" i="21"/>
  <c r="BK17" i="21"/>
  <c r="PK17" i="21"/>
  <c r="PR17" i="21"/>
  <c r="LT18" i="21"/>
  <c r="QV18" i="21"/>
  <c r="QO18" i="21"/>
  <c r="XA18" i="21"/>
  <c r="E19" i="21"/>
  <c r="HO19" i="21"/>
  <c r="HV19" i="21"/>
  <c r="MA20" i="21"/>
  <c r="LT20" i="21"/>
  <c r="CM21" i="21"/>
  <c r="YU21" i="21"/>
  <c r="YJ21" i="21"/>
  <c r="SO22" i="21"/>
  <c r="TF22" i="21"/>
  <c r="BG42" i="21"/>
  <c r="BG31" i="21"/>
  <c r="DZ42" i="21"/>
  <c r="DZ31" i="21"/>
  <c r="GO42" i="21"/>
  <c r="GO31" i="21"/>
  <c r="JG42" i="21"/>
  <c r="JG31" i="21"/>
  <c r="LN42" i="21"/>
  <c r="LN31" i="21"/>
  <c r="NI42" i="21"/>
  <c r="NI31" i="21"/>
  <c r="SB42" i="21"/>
  <c r="SB31" i="21"/>
  <c r="WJ42" i="21"/>
  <c r="WJ31" i="21"/>
  <c r="CH42" i="21"/>
  <c r="CH31" i="21"/>
  <c r="FX42" i="21"/>
  <c r="FX31" i="21"/>
  <c r="IB42" i="21"/>
  <c r="IB31" i="21"/>
  <c r="KH42" i="21"/>
  <c r="KH31" i="21"/>
  <c r="MM42" i="21"/>
  <c r="MM31" i="21"/>
  <c r="OU42" i="21"/>
  <c r="OU31" i="21"/>
  <c r="QL42" i="21"/>
  <c r="QL31" i="21"/>
  <c r="SS31" i="21"/>
  <c r="SS42" i="21"/>
  <c r="XX42" i="21"/>
  <c r="XX31" i="21"/>
  <c r="FF19" i="21"/>
  <c r="EY19" i="21"/>
  <c r="ZC21" i="21"/>
  <c r="YC21" i="21"/>
  <c r="AW42" i="21"/>
  <c r="AW31" i="21"/>
  <c r="DC42" i="21"/>
  <c r="DC31" i="21"/>
  <c r="MJ42" i="21"/>
  <c r="MJ31" i="21"/>
  <c r="PM42" i="21"/>
  <c r="PM31" i="21"/>
  <c r="RO42" i="21"/>
  <c r="RO31" i="21"/>
  <c r="TD13" i="21"/>
  <c r="YP42" i="21"/>
  <c r="YP31" i="21"/>
  <c r="BU42" i="21"/>
  <c r="BU31" i="21"/>
  <c r="FL42" i="21"/>
  <c r="FL31" i="21"/>
  <c r="HR42" i="21"/>
  <c r="HR31" i="21"/>
  <c r="IZ42" i="21"/>
  <c r="IZ31" i="21"/>
  <c r="KV42" i="21"/>
  <c r="KV31" i="21"/>
  <c r="MB42" i="21"/>
  <c r="MB31" i="21"/>
  <c r="RH42" i="21"/>
  <c r="RH31" i="21"/>
  <c r="TG13" i="21"/>
  <c r="ZG42" i="21"/>
  <c r="QO14" i="21"/>
  <c r="QV14" i="21"/>
  <c r="S42" i="21"/>
  <c r="S31" i="21"/>
  <c r="AR42" i="21"/>
  <c r="AR31" i="21"/>
  <c r="BW42" i="21"/>
  <c r="BW31" i="21"/>
  <c r="CS42" i="21"/>
  <c r="CS31" i="21"/>
  <c r="DT42" i="21"/>
  <c r="DT31" i="21"/>
  <c r="ES13" i="21"/>
  <c r="FM42" i="21"/>
  <c r="FM31" i="21"/>
  <c r="GV42" i="21"/>
  <c r="GV31" i="21"/>
  <c r="IO42" i="21"/>
  <c r="IO31" i="21"/>
  <c r="JA42" i="21"/>
  <c r="JA31" i="21"/>
  <c r="JW13" i="21"/>
  <c r="KW13" i="21"/>
  <c r="LG42" i="21"/>
  <c r="LG31" i="21"/>
  <c r="MN42" i="21"/>
  <c r="MN31" i="21"/>
  <c r="NM42" i="21"/>
  <c r="NM31" i="21"/>
  <c r="OK42" i="21"/>
  <c r="OK31" i="21"/>
  <c r="PG42" i="21"/>
  <c r="PG31" i="21"/>
  <c r="QC13" i="21"/>
  <c r="QY42" i="21"/>
  <c r="QY31" i="21"/>
  <c r="RV42" i="21"/>
  <c r="RV31" i="21"/>
  <c r="SF42" i="21"/>
  <c r="SF31" i="21"/>
  <c r="ST42" i="21"/>
  <c r="ST31" i="21"/>
  <c r="TP42" i="21"/>
  <c r="TP31" i="21"/>
  <c r="TX42" i="21"/>
  <c r="TX31" i="21"/>
  <c r="VG42" i="21"/>
  <c r="VG31" i="21"/>
  <c r="VR42" i="21"/>
  <c r="VR31" i="21"/>
  <c r="WD42" i="21"/>
  <c r="WD31" i="21"/>
  <c r="WQ42" i="21"/>
  <c r="WQ31" i="21"/>
  <c r="XA13" i="21"/>
  <c r="XI42" i="21"/>
  <c r="XI31" i="21"/>
  <c r="XY42" i="21"/>
  <c r="XY31" i="21"/>
  <c r="YL42" i="21"/>
  <c r="YT42" i="21"/>
  <c r="YT31" i="21"/>
  <c r="ZH13" i="21"/>
  <c r="WZ14" i="21"/>
  <c r="BM15" i="21"/>
  <c r="BK15" i="21" s="1"/>
  <c r="NY15" i="21"/>
  <c r="OW15" i="21"/>
  <c r="PK15" i="21"/>
  <c r="TD15" i="21"/>
  <c r="XA15" i="21"/>
  <c r="RM17" i="21"/>
  <c r="TQ17" i="21"/>
  <c r="HA18" i="21"/>
  <c r="GY18" i="21" s="1"/>
  <c r="BM19" i="21"/>
  <c r="BK19" i="21" s="1"/>
  <c r="CM19" i="21"/>
  <c r="IA20" i="21"/>
  <c r="HV20" i="21"/>
  <c r="KG20" i="21"/>
  <c r="KR20" i="21"/>
  <c r="QV20" i="21"/>
  <c r="QO20" i="21"/>
  <c r="HO24" i="21"/>
  <c r="HV24" i="21"/>
  <c r="UO17" i="21"/>
  <c r="F42" i="21"/>
  <c r="F31" i="21"/>
  <c r="AG42" i="21"/>
  <c r="AG31" i="21"/>
  <c r="BA42" i="21"/>
  <c r="BA31" i="21"/>
  <c r="BL13" i="21"/>
  <c r="CI42" i="21"/>
  <c r="CI31" i="21"/>
  <c r="EF42" i="21"/>
  <c r="EF31" i="21"/>
  <c r="FY42" i="21"/>
  <c r="FY31" i="21"/>
  <c r="HE42" i="21"/>
  <c r="HE31" i="21"/>
  <c r="IC42" i="21"/>
  <c r="IC31" i="21"/>
  <c r="KI42" i="21"/>
  <c r="KI31" i="21"/>
  <c r="MC42" i="21"/>
  <c r="MC31" i="21"/>
  <c r="NZ42" i="21"/>
  <c r="NZ31" i="21"/>
  <c r="OV42" i="21"/>
  <c r="OV31" i="21"/>
  <c r="PS13" i="21"/>
  <c r="PQ13" i="21" s="1"/>
  <c r="QO13" i="21"/>
  <c r="RI42" i="21"/>
  <c r="RI31" i="21"/>
  <c r="H42" i="21"/>
  <c r="H31" i="21"/>
  <c r="T42" i="21"/>
  <c r="T31" i="21"/>
  <c r="AS42" i="21"/>
  <c r="AS31" i="21"/>
  <c r="BC13" i="21"/>
  <c r="BM13" i="21"/>
  <c r="BY42" i="21"/>
  <c r="BY31" i="21"/>
  <c r="CJ42" i="21"/>
  <c r="CJ31" i="21"/>
  <c r="CT42" i="21"/>
  <c r="CT31" i="21"/>
  <c r="DU42" i="21"/>
  <c r="DU31" i="21"/>
  <c r="EG42" i="21"/>
  <c r="EG31" i="21"/>
  <c r="ET42" i="21"/>
  <c r="ET31" i="21"/>
  <c r="FF13" i="21"/>
  <c r="FN42" i="21"/>
  <c r="FN31" i="21"/>
  <c r="FZ42" i="21"/>
  <c r="FZ31" i="21"/>
  <c r="GW42" i="21"/>
  <c r="GW31" i="21"/>
  <c r="HF42" i="21"/>
  <c r="HF31" i="21"/>
  <c r="HV13" i="21"/>
  <c r="ID42" i="21"/>
  <c r="ID31" i="21"/>
  <c r="IP42" i="21"/>
  <c r="IP31" i="21"/>
  <c r="JB42" i="21"/>
  <c r="JB31" i="21"/>
  <c r="JN13" i="21"/>
  <c r="JX42" i="21"/>
  <c r="JX31" i="21"/>
  <c r="KL42" i="21"/>
  <c r="KL31" i="21"/>
  <c r="KX42" i="21"/>
  <c r="KX31" i="21"/>
  <c r="LK13" i="21"/>
  <c r="MD42" i="21"/>
  <c r="MD31" i="21"/>
  <c r="MO42" i="21"/>
  <c r="MO31" i="21"/>
  <c r="NF13" i="21"/>
  <c r="NN42" i="21"/>
  <c r="NN31" i="21"/>
  <c r="OA42" i="21"/>
  <c r="OA31" i="21"/>
  <c r="OW13" i="21"/>
  <c r="PH42" i="21"/>
  <c r="PH31" i="21"/>
  <c r="PT13" i="21"/>
  <c r="QD42" i="21"/>
  <c r="QD31" i="21"/>
  <c r="QP42" i="21"/>
  <c r="QP31" i="21"/>
  <c r="QZ42" i="21"/>
  <c r="QZ31" i="21"/>
  <c r="RJ42" i="21"/>
  <c r="RJ31" i="21"/>
  <c r="RW42" i="21"/>
  <c r="RW31" i="21"/>
  <c r="SG42" i="21"/>
  <c r="SG31" i="21"/>
  <c r="SU42" i="21"/>
  <c r="SU31" i="21"/>
  <c r="TI13" i="21"/>
  <c r="TQ13" i="21"/>
  <c r="UU42" i="21"/>
  <c r="UU31" i="21"/>
  <c r="VI13" i="21"/>
  <c r="WE42" i="21"/>
  <c r="WE31" i="21"/>
  <c r="WS13" i="21"/>
  <c r="XB42" i="21"/>
  <c r="XB31" i="21"/>
  <c r="XJ42" i="21"/>
  <c r="XJ31" i="21"/>
  <c r="XZ42" i="21"/>
  <c r="XZ31" i="21"/>
  <c r="YM13" i="21"/>
  <c r="YU13" i="21"/>
  <c r="ZM42" i="21"/>
  <c r="ZM31" i="21"/>
  <c r="E14" i="21"/>
  <c r="ES14" i="21"/>
  <c r="QC14" i="21"/>
  <c r="XA14" i="21"/>
  <c r="OP15" i="21"/>
  <c r="PR15" i="21"/>
  <c r="SO15" i="21"/>
  <c r="YJ15" i="21"/>
  <c r="CC16" i="21"/>
  <c r="DJ17" i="21"/>
  <c r="DH17" i="21" s="1"/>
  <c r="DH42" i="21" s="1"/>
  <c r="OQ17" i="21"/>
  <c r="AV18" i="21"/>
  <c r="AU18" i="21" s="1"/>
  <c r="DJ19" i="21"/>
  <c r="DJ24" i="21"/>
  <c r="DH24" i="21" s="1"/>
  <c r="WX22" i="21"/>
  <c r="R23" i="21"/>
  <c r="BN24" i="21"/>
  <c r="BL24" i="21" s="1"/>
  <c r="HA24" i="21"/>
  <c r="EE25" i="21"/>
  <c r="VI25" i="21"/>
  <c r="WW17" i="21"/>
  <c r="YE42" i="21"/>
  <c r="PE20" i="21"/>
  <c r="RG20" i="21"/>
  <c r="DJ21" i="21"/>
  <c r="DH21" i="21"/>
  <c r="RA21" i="21"/>
  <c r="TJ21" i="21"/>
  <c r="EY22" i="21"/>
  <c r="FG22" i="21"/>
  <c r="HO22" i="21"/>
  <c r="HW22" i="21"/>
  <c r="SA22" i="21"/>
  <c r="LV23" i="21"/>
  <c r="WZ23" i="21"/>
  <c r="WX23" i="21"/>
  <c r="VW24" i="21"/>
  <c r="YC24" i="21"/>
  <c r="ZC24" i="21"/>
  <c r="CC25" i="21"/>
  <c r="IM25" i="21"/>
  <c r="OW26" i="21"/>
  <c r="OP26" i="21"/>
  <c r="QV26" i="21"/>
  <c r="QO26" i="21"/>
  <c r="AQ15" i="21"/>
  <c r="GZ16" i="21"/>
  <c r="SO16" i="21"/>
  <c r="NH19" i="21"/>
  <c r="PW19" i="21"/>
  <c r="SO19" i="21"/>
  <c r="TQ19" i="21"/>
  <c r="D20" i="21"/>
  <c r="FW20" i="21"/>
  <c r="LC20" i="21"/>
  <c r="J21" i="21"/>
  <c r="E21" i="21"/>
  <c r="LW21" i="21"/>
  <c r="QW21" i="21"/>
  <c r="KQ22" i="21"/>
  <c r="MA22" i="21"/>
  <c r="OS22" i="21"/>
  <c r="ZC22" i="21"/>
  <c r="D23" i="21"/>
  <c r="KW23" i="21"/>
  <c r="OW23" i="21"/>
  <c r="TE23" i="21"/>
  <c r="YU23" i="21"/>
  <c r="EY24" i="21"/>
  <c r="FF24" i="21"/>
  <c r="FK25" i="21"/>
  <c r="TQ25" i="21"/>
  <c r="YC25" i="21"/>
  <c r="ZC25" i="21"/>
  <c r="NY26" i="21"/>
  <c r="HA27" i="21"/>
  <c r="GY27" i="21" s="1"/>
  <c r="ZC17" i="21"/>
  <c r="SO18" i="21"/>
  <c r="SA19" i="21"/>
  <c r="HB20" i="21"/>
  <c r="GZ20" i="21" s="1"/>
  <c r="SA20" i="21"/>
  <c r="CM22" i="21"/>
  <c r="NY23" i="21"/>
  <c r="QO23" i="21"/>
  <c r="QV23" i="21"/>
  <c r="D25" i="21"/>
  <c r="CG25" i="21"/>
  <c r="KG25" i="21"/>
  <c r="SO25" i="21"/>
  <c r="TE25" i="21"/>
  <c r="WY26" i="21"/>
  <c r="WW26" i="21" s="1"/>
  <c r="XW28" i="21"/>
  <c r="GZ19" i="21"/>
  <c r="HX19" i="21"/>
  <c r="HX31" i="21" s="1"/>
  <c r="MI19" i="21"/>
  <c r="FK20" i="21"/>
  <c r="HC20" i="21"/>
  <c r="NK20" i="21"/>
  <c r="TJ20" i="21"/>
  <c r="WY20" i="21"/>
  <c r="WW20" i="21" s="1"/>
  <c r="LK21" i="21"/>
  <c r="OQ21" i="21"/>
  <c r="XA21" i="21"/>
  <c r="LC22" i="21"/>
  <c r="OG22" i="21"/>
  <c r="QI22" i="21"/>
  <c r="VO22" i="21"/>
  <c r="KS23" i="21"/>
  <c r="XW23" i="21"/>
  <c r="EM24" i="21"/>
  <c r="MA24" i="21"/>
  <c r="OG24" i="21"/>
  <c r="PR24" i="21"/>
  <c r="WY24" i="21"/>
  <c r="WW24" i="21" s="1"/>
  <c r="HC25" i="21"/>
  <c r="WY28" i="21"/>
  <c r="WW28" i="21" s="1"/>
  <c r="JC41" i="21"/>
  <c r="JC38" i="21"/>
  <c r="JC39" i="21" s="1"/>
  <c r="JC48" i="21" s="1"/>
  <c r="PK19" i="21"/>
  <c r="PS19" i="21"/>
  <c r="PQ19" i="21" s="1"/>
  <c r="TJ19" i="21"/>
  <c r="MI20" i="21"/>
  <c r="XW20" i="21"/>
  <c r="TQ22" i="21"/>
  <c r="JW23" i="21"/>
  <c r="LC24" i="21"/>
  <c r="AQ25" i="21"/>
  <c r="AV25" i="21"/>
  <c r="AU25" i="21" s="1"/>
  <c r="BM25" i="21"/>
  <c r="BK25" i="21" s="1"/>
  <c r="KR26" i="21"/>
  <c r="KW26" i="21"/>
  <c r="J30" i="21"/>
  <c r="D30" i="21"/>
  <c r="ZU42" i="21"/>
  <c r="ZU31" i="21"/>
  <c r="ZC14" i="21"/>
  <c r="E16" i="21"/>
  <c r="AV20" i="21"/>
  <c r="AU20" i="21" s="1"/>
  <c r="BS20" i="21"/>
  <c r="CG20" i="21"/>
  <c r="DA21" i="21"/>
  <c r="HA21" i="21"/>
  <c r="GY21" i="21" s="1"/>
  <c r="JW21" i="21"/>
  <c r="NQ21" i="21"/>
  <c r="RM21" i="21"/>
  <c r="UO21" i="21"/>
  <c r="BS22" i="21"/>
  <c r="QX23" i="21"/>
  <c r="TJ25" i="21"/>
  <c r="BS30" i="21"/>
  <c r="CB38" i="21"/>
  <c r="CB41" i="21"/>
  <c r="PD41" i="21"/>
  <c r="PD38" i="21"/>
  <c r="AK33" i="21"/>
  <c r="AM35" i="21"/>
  <c r="AM43" i="21" s="1"/>
  <c r="EV35" i="21"/>
  <c r="EV43" i="21" s="1"/>
  <c r="SA25" i="21"/>
  <c r="D26" i="21"/>
  <c r="EE26" i="21"/>
  <c r="FH27" i="21"/>
  <c r="NQ27" i="21"/>
  <c r="YC27" i="21"/>
  <c r="ZC27" i="21"/>
  <c r="AQ28" i="21"/>
  <c r="AV28" i="21"/>
  <c r="AU28" i="21" s="1"/>
  <c r="CG28" i="21"/>
  <c r="FK28" i="21"/>
  <c r="PE28" i="21"/>
  <c r="SA28" i="21"/>
  <c r="BM29" i="21"/>
  <c r="BK29" i="21" s="1"/>
  <c r="NQ29" i="21"/>
  <c r="LW30" i="21"/>
  <c r="NY30" i="21"/>
  <c r="KN38" i="21"/>
  <c r="KN41" i="21"/>
  <c r="GZ25" i="21"/>
  <c r="KR25" i="21"/>
  <c r="QI25" i="21"/>
  <c r="IY26" i="21"/>
  <c r="MA26" i="21"/>
  <c r="RG26" i="21"/>
  <c r="RU26" i="21"/>
  <c r="E27" i="21"/>
  <c r="SO27" i="21"/>
  <c r="TQ27" i="21"/>
  <c r="YU27" i="21"/>
  <c r="ZC28" i="21"/>
  <c r="CZ38" i="21"/>
  <c r="CZ41" i="21"/>
  <c r="KD41" i="21"/>
  <c r="KD38" i="21"/>
  <c r="MU41" i="21"/>
  <c r="MU38" i="21"/>
  <c r="MU48" i="21" s="1"/>
  <c r="SO20" i="21"/>
  <c r="RA22" i="21"/>
  <c r="PW25" i="21"/>
  <c r="AE26" i="21"/>
  <c r="AQ26" i="21"/>
  <c r="AV26" i="21"/>
  <c r="AU26" i="21" s="1"/>
  <c r="CG26" i="21"/>
  <c r="FW26" i="21"/>
  <c r="IM26" i="21"/>
  <c r="PE26" i="21"/>
  <c r="XA26" i="21"/>
  <c r="DA27" i="21"/>
  <c r="HO27" i="21"/>
  <c r="JE27" i="21"/>
  <c r="SA27" i="21"/>
  <c r="TJ27" i="21"/>
  <c r="EE28" i="21"/>
  <c r="IM28" i="21"/>
  <c r="LK29" i="21"/>
  <c r="LW29" i="21"/>
  <c r="RA29" i="21"/>
  <c r="QV29" i="21"/>
  <c r="AT38" i="21"/>
  <c r="AT41" i="21"/>
  <c r="SN38" i="21"/>
  <c r="SN41" i="21"/>
  <c r="WN41" i="21"/>
  <c r="WN38" i="21"/>
  <c r="WN48" i="21" s="1"/>
  <c r="ZP41" i="21"/>
  <c r="ZP38" i="21"/>
  <c r="HB26" i="21"/>
  <c r="HB42" i="21" s="1"/>
  <c r="BM27" i="21"/>
  <c r="BK27" i="21" s="1"/>
  <c r="PK29" i="21"/>
  <c r="PR29" i="21"/>
  <c r="FG30" i="21"/>
  <c r="EY30" i="21"/>
  <c r="ED41" i="21"/>
  <c r="ED38" i="21"/>
  <c r="LB41" i="21"/>
  <c r="LB38" i="21"/>
  <c r="ON38" i="21"/>
  <c r="ON41" i="21"/>
  <c r="QM41" i="21"/>
  <c r="QM38" i="21"/>
  <c r="ZF38" i="21"/>
  <c r="ZF41" i="21"/>
  <c r="WD35" i="21"/>
  <c r="WD43" i="21" s="1"/>
  <c r="WC33" i="21"/>
  <c r="SO24" i="21"/>
  <c r="YU25" i="21"/>
  <c r="YM25" i="21"/>
  <c r="XW26" i="21"/>
  <c r="DJ27" i="21"/>
  <c r="DH27" i="21" s="1"/>
  <c r="GM27" i="21"/>
  <c r="TG27" i="21"/>
  <c r="HA28" i="21"/>
  <c r="GY28" i="21" s="1"/>
  <c r="XR41" i="21"/>
  <c r="XR38" i="21"/>
  <c r="QI33" i="21"/>
  <c r="QJ35" i="21"/>
  <c r="QJ43" i="21" s="1"/>
  <c r="VP35" i="21"/>
  <c r="VP43" i="21" s="1"/>
  <c r="VO33" i="21"/>
  <c r="E25" i="21"/>
  <c r="UO25" i="21"/>
  <c r="WY25" i="21"/>
  <c r="WW25" i="21" s="1"/>
  <c r="R26" i="21"/>
  <c r="HC26" i="21"/>
  <c r="SA26" i="21"/>
  <c r="ZC26" i="21"/>
  <c r="YC26" i="21"/>
  <c r="AK27" i="21"/>
  <c r="DK27" i="21"/>
  <c r="FQ27" i="21"/>
  <c r="LW27" i="21"/>
  <c r="MI27" i="21"/>
  <c r="VW27" i="21"/>
  <c r="FW28" i="21"/>
  <c r="HB28" i="21"/>
  <c r="GZ28" i="21" s="1"/>
  <c r="KG28" i="21"/>
  <c r="MI28" i="21"/>
  <c r="WC28" i="21"/>
  <c r="FQ29" i="21"/>
  <c r="IG29" i="21"/>
  <c r="JW29" i="21"/>
  <c r="TQ29" i="21"/>
  <c r="VI29" i="21"/>
  <c r="VW29" i="21"/>
  <c r="BZ38" i="21"/>
  <c r="BZ41" i="21"/>
  <c r="NX41" i="21"/>
  <c r="NX38" i="21"/>
  <c r="NX48" i="21" s="1"/>
  <c r="WA41" i="21"/>
  <c r="WA38" i="21"/>
  <c r="WA48" i="21" s="1"/>
  <c r="DT35" i="21"/>
  <c r="DT43" i="21" s="1"/>
  <c r="DS33" i="21"/>
  <c r="GO35" i="21"/>
  <c r="GO43" i="21" s="1"/>
  <c r="GM33" i="21"/>
  <c r="IM33" i="21"/>
  <c r="IN35" i="21"/>
  <c r="IN43" i="21" s="1"/>
  <c r="SO26" i="21"/>
  <c r="YJ29" i="21"/>
  <c r="YU29" i="21"/>
  <c r="X38" i="21"/>
  <c r="X41" i="21"/>
  <c r="EX38" i="21"/>
  <c r="EX41" i="21"/>
  <c r="GB41" i="21"/>
  <c r="GB38" i="21"/>
  <c r="GB39" i="21" s="1"/>
  <c r="KF41" i="21"/>
  <c r="KF38" i="21"/>
  <c r="LR41" i="21"/>
  <c r="LR38" i="21"/>
  <c r="MH38" i="21"/>
  <c r="MH41" i="21"/>
  <c r="TB38" i="21"/>
  <c r="TB41" i="21"/>
  <c r="VN38" i="21"/>
  <c r="VN46" i="21" s="1"/>
  <c r="VN41" i="21"/>
  <c r="RH35" i="21"/>
  <c r="RH43" i="21" s="1"/>
  <c r="RG33" i="21"/>
  <c r="YL35" i="21"/>
  <c r="YL43" i="21" s="1"/>
  <c r="YI33" i="21"/>
  <c r="PR27" i="21"/>
  <c r="YK27" i="21"/>
  <c r="KR28" i="21"/>
  <c r="SO28" i="21"/>
  <c r="QW29" i="21"/>
  <c r="WY29" i="21"/>
  <c r="WW29" i="21" s="1"/>
  <c r="QO30" i="21"/>
  <c r="QV30" i="21"/>
  <c r="BB41" i="21"/>
  <c r="BB38" i="21"/>
  <c r="BR41" i="21"/>
  <c r="BR38" i="21"/>
  <c r="CU41" i="21"/>
  <c r="CU38" i="21"/>
  <c r="DF38" i="21"/>
  <c r="DF41" i="21"/>
  <c r="IE41" i="21"/>
  <c r="IE38" i="21"/>
  <c r="OD41" i="21"/>
  <c r="OD38" i="21"/>
  <c r="OD39" i="21" s="1"/>
  <c r="PJ41" i="21"/>
  <c r="PJ38" i="21"/>
  <c r="XT41" i="21"/>
  <c r="XT38" i="21"/>
  <c r="XT48" i="21" s="1"/>
  <c r="ZS41" i="21"/>
  <c r="ZS38" i="21"/>
  <c r="WX26" i="21"/>
  <c r="BL27" i="21"/>
  <c r="DH29" i="21"/>
  <c r="TG29" i="21"/>
  <c r="ZC29" i="21"/>
  <c r="YC29" i="21"/>
  <c r="BK30" i="21"/>
  <c r="IR38" i="21"/>
  <c r="IR48" i="21" s="1"/>
  <c r="IR41" i="21"/>
  <c r="JV38" i="21"/>
  <c r="JV41" i="21"/>
  <c r="MX38" i="21"/>
  <c r="MX41" i="21"/>
  <c r="QB38" i="21"/>
  <c r="QB41" i="21"/>
  <c r="RF41" i="21"/>
  <c r="RF38" i="21"/>
  <c r="SI41" i="21"/>
  <c r="SI38" i="21"/>
  <c r="TZ38" i="21"/>
  <c r="TZ41" i="21"/>
  <c r="VS41" i="21"/>
  <c r="VS38" i="21"/>
  <c r="YH41" i="21"/>
  <c r="YH38" i="21"/>
  <c r="DK33" i="21"/>
  <c r="DL35" i="21"/>
  <c r="DL43" i="21" s="1"/>
  <c r="FX35" i="21"/>
  <c r="FX43" i="21" s="1"/>
  <c r="FW33" i="21"/>
  <c r="LA38" i="21"/>
  <c r="RS38" i="21"/>
  <c r="R30" i="21"/>
  <c r="GZ30" i="21"/>
  <c r="HB30" i="21"/>
  <c r="HO30" i="21"/>
  <c r="DX38" i="21"/>
  <c r="DX48" i="21" s="1"/>
  <c r="DX41" i="21"/>
  <c r="EL38" i="21"/>
  <c r="EL48" i="21" s="1"/>
  <c r="EL41" i="21"/>
  <c r="HG41" i="21"/>
  <c r="HG38" i="21"/>
  <c r="HG48" i="21" s="1"/>
  <c r="LJ38" i="21"/>
  <c r="LJ41" i="21"/>
  <c r="NP38" i="21"/>
  <c r="NP41" i="21"/>
  <c r="OF41" i="21"/>
  <c r="OF38" i="21"/>
  <c r="PO41" i="21"/>
  <c r="PO38" i="21"/>
  <c r="E33" i="21"/>
  <c r="AF33" i="21"/>
  <c r="AF35" i="21" s="1"/>
  <c r="AF43" i="21" s="1"/>
  <c r="CM33" i="21"/>
  <c r="CN35" i="21"/>
  <c r="CN43" i="21" s="1"/>
  <c r="FF33" i="21"/>
  <c r="FK33" i="21"/>
  <c r="FL35" i="21"/>
  <c r="FL43" i="21" s="1"/>
  <c r="HL35" i="21"/>
  <c r="HL43" i="21" s="1"/>
  <c r="ID35" i="21"/>
  <c r="ID43" i="21" s="1"/>
  <c r="MA35" i="21"/>
  <c r="MA43" i="21" s="1"/>
  <c r="NN35" i="21"/>
  <c r="NN43" i="21" s="1"/>
  <c r="VG35" i="21"/>
  <c r="VG43" i="21" s="1"/>
  <c r="XV33" i="21"/>
  <c r="YO33" i="21"/>
  <c r="YO35" i="21" s="1"/>
  <c r="YO43" i="21" s="1"/>
  <c r="MG38" i="21"/>
  <c r="SY38" i="21"/>
  <c r="ZK38" i="21"/>
  <c r="WI29" i="21"/>
  <c r="BN30" i="21"/>
  <c r="BL30" i="21" s="1"/>
  <c r="CM30" i="21"/>
  <c r="DH30" i="21"/>
  <c r="HA30" i="21"/>
  <c r="GY30" i="21" s="1"/>
  <c r="CX38" i="21"/>
  <c r="CX41" i="21"/>
  <c r="MR41" i="21"/>
  <c r="MR38" i="21"/>
  <c r="MR48" i="21" s="1"/>
  <c r="NC41" i="21"/>
  <c r="NC38" i="21"/>
  <c r="PB41" i="21"/>
  <c r="PB38" i="21"/>
  <c r="RK41" i="21"/>
  <c r="RK38" i="21"/>
  <c r="UB41" i="21"/>
  <c r="UB38" i="21"/>
  <c r="VF41" i="21"/>
  <c r="VF38" i="21"/>
  <c r="VF39" i="21" s="1"/>
  <c r="WV38" i="21"/>
  <c r="WV41" i="21"/>
  <c r="EB35" i="21"/>
  <c r="EB43" i="21" s="1"/>
  <c r="GZ33" i="21"/>
  <c r="GZ35" i="21" s="1"/>
  <c r="GZ43" i="21" s="1"/>
  <c r="HB35" i="21"/>
  <c r="HB43" i="21" s="1"/>
  <c r="KB35" i="21"/>
  <c r="KB43" i="21" s="1"/>
  <c r="NR35" i="21"/>
  <c r="NR43" i="21" s="1"/>
  <c r="NQ33" i="21"/>
  <c r="SE35" i="21"/>
  <c r="SE43" i="21" s="1"/>
  <c r="WL35" i="21"/>
  <c r="WL43" i="21" s="1"/>
  <c r="XE35" i="21"/>
  <c r="XE43" i="21" s="1"/>
  <c r="FI35" i="21"/>
  <c r="FI43" i="21" s="1"/>
  <c r="UO29" i="21"/>
  <c r="KR30" i="21"/>
  <c r="KW30" i="21"/>
  <c r="SO30" i="21"/>
  <c r="YC30" i="21"/>
  <c r="ZC30" i="21"/>
  <c r="AD38" i="21"/>
  <c r="AD41" i="21"/>
  <c r="BJ41" i="21"/>
  <c r="BJ38" i="21"/>
  <c r="DP38" i="21"/>
  <c r="DP48" i="21" s="1"/>
  <c r="DP41" i="21"/>
  <c r="FV38" i="21"/>
  <c r="FV48" i="21" s="1"/>
  <c r="FV41" i="21"/>
  <c r="GT41" i="21"/>
  <c r="GT38" i="21"/>
  <c r="HJ41" i="21"/>
  <c r="HT38" i="21"/>
  <c r="HN39" i="21" s="1"/>
  <c r="HT41" i="21"/>
  <c r="IX38" i="21"/>
  <c r="IX48" i="21" s="1"/>
  <c r="IX41" i="21"/>
  <c r="NV38" i="21"/>
  <c r="NV48" i="21" s="1"/>
  <c r="NV41" i="21"/>
  <c r="OL41" i="21"/>
  <c r="OL38" i="21"/>
  <c r="QH38" i="21"/>
  <c r="QH48" i="21" s="1"/>
  <c r="QH41" i="21"/>
  <c r="SL38" i="21"/>
  <c r="SL41" i="21"/>
  <c r="VH41" i="21"/>
  <c r="VH38" i="21"/>
  <c r="VH39" i="21" s="1"/>
  <c r="XO41" i="21"/>
  <c r="XO38" i="21"/>
  <c r="ZX38" i="21"/>
  <c r="ZX41" i="21"/>
  <c r="EF35" i="21"/>
  <c r="EF43" i="21" s="1"/>
  <c r="EE33" i="21"/>
  <c r="HD35" i="21"/>
  <c r="HD43" i="21" s="1"/>
  <c r="HC33" i="21"/>
  <c r="IY33" i="21"/>
  <c r="IZ35" i="21"/>
  <c r="IZ43" i="21" s="1"/>
  <c r="LD35" i="21"/>
  <c r="LD43" i="21" s="1"/>
  <c r="LC33" i="21"/>
  <c r="MI33" i="21"/>
  <c r="MQ35" i="21"/>
  <c r="MQ43" i="21" s="1"/>
  <c r="RP35" i="21"/>
  <c r="RP43" i="21" s="1"/>
  <c r="RM33" i="21"/>
  <c r="VZ35" i="21"/>
  <c r="VZ43" i="21" s="1"/>
  <c r="WP35" i="21"/>
  <c r="WP43" i="21" s="1"/>
  <c r="WO33" i="21"/>
  <c r="XA34" i="21"/>
  <c r="G41" i="21"/>
  <c r="G38" i="21"/>
  <c r="G39" i="21" s="1"/>
  <c r="DW41" i="21"/>
  <c r="DW38" i="21"/>
  <c r="DW48" i="21" s="1"/>
  <c r="EW38" i="21"/>
  <c r="EW41" i="21"/>
  <c r="FU38" i="21"/>
  <c r="FU41" i="21"/>
  <c r="HK38" i="21"/>
  <c r="HK41" i="21"/>
  <c r="HS38" i="21"/>
  <c r="HS41" i="21"/>
  <c r="IQ41" i="21"/>
  <c r="IQ38" i="21"/>
  <c r="IQ48" i="21" s="1"/>
  <c r="KE41" i="21"/>
  <c r="KE38" i="21"/>
  <c r="KE39" i="21" s="1"/>
  <c r="KM41" i="21"/>
  <c r="KM38" i="21"/>
  <c r="NO41" i="21"/>
  <c r="NO38" i="21"/>
  <c r="NW38" i="21"/>
  <c r="NW48" i="21" s="1"/>
  <c r="NW41" i="21"/>
  <c r="OE41" i="21"/>
  <c r="OE38" i="21"/>
  <c r="OM38" i="21"/>
  <c r="OM41" i="21"/>
  <c r="PC38" i="21"/>
  <c r="PC41" i="21"/>
  <c r="QA41" i="21"/>
  <c r="QA38" i="21"/>
  <c r="SM38" i="21"/>
  <c r="SM41" i="21"/>
  <c r="UA38" i="21"/>
  <c r="UA41" i="21"/>
  <c r="WM41" i="21"/>
  <c r="WM38" i="21"/>
  <c r="XS38" i="21"/>
  <c r="XS41" i="21"/>
  <c r="ZO41" i="21"/>
  <c r="ZO38" i="21"/>
  <c r="HM38" i="21"/>
  <c r="TA38" i="21"/>
  <c r="WG38" i="21"/>
  <c r="IL41" i="21"/>
  <c r="QT41" i="21"/>
  <c r="E30" i="21"/>
  <c r="AQ30" i="21"/>
  <c r="PR30" i="21"/>
  <c r="WZ30" i="21"/>
  <c r="WX30" i="21" s="1"/>
  <c r="Q41" i="21"/>
  <c r="Y41" i="21"/>
  <c r="Y38" i="21"/>
  <c r="AO41" i="21"/>
  <c r="AO38" i="21"/>
  <c r="AO48" i="21" s="1"/>
  <c r="CK41" i="21"/>
  <c r="CK38" i="21"/>
  <c r="CK48" i="21" s="1"/>
  <c r="DQ41" i="21"/>
  <c r="DQ38" i="21"/>
  <c r="DQ48" i="21" s="1"/>
  <c r="FO41" i="21"/>
  <c r="FO38" i="21"/>
  <c r="IK41" i="21"/>
  <c r="IK38" i="21"/>
  <c r="IK48" i="21" s="1"/>
  <c r="MS41" i="21"/>
  <c r="MS38" i="21"/>
  <c r="MS48" i="21" s="1"/>
  <c r="SW41" i="21"/>
  <c r="SW38" i="21"/>
  <c r="UC41" i="21"/>
  <c r="UC38" i="21"/>
  <c r="XU41" i="21"/>
  <c r="XU38" i="21"/>
  <c r="XU48" i="21" s="1"/>
  <c r="ZI41" i="21"/>
  <c r="ZI38" i="21"/>
  <c r="ZQ41" i="21"/>
  <c r="ZQ38" i="21"/>
  <c r="HU33" i="21"/>
  <c r="HU35" i="21" s="1"/>
  <c r="HU43" i="21" s="1"/>
  <c r="IG33" i="21"/>
  <c r="IS33" i="21"/>
  <c r="JW33" i="21"/>
  <c r="QC33" i="21"/>
  <c r="VI33" i="21"/>
  <c r="VI34" i="21"/>
  <c r="M38" i="21"/>
  <c r="JU41" i="21"/>
  <c r="Z41" i="21"/>
  <c r="Z38" i="21"/>
  <c r="AH41" i="21"/>
  <c r="AH38" i="21"/>
  <c r="AP41" i="21"/>
  <c r="AP38" i="21"/>
  <c r="BF41" i="21"/>
  <c r="BF38" i="21"/>
  <c r="BV38" i="21"/>
  <c r="BV41" i="21"/>
  <c r="CL41" i="21"/>
  <c r="CL38" i="21"/>
  <c r="CL48" i="21" s="1"/>
  <c r="DR41" i="21"/>
  <c r="DR38" i="21"/>
  <c r="DR48" i="21" s="1"/>
  <c r="FP41" i="21"/>
  <c r="FP38" i="21"/>
  <c r="GX41" i="21"/>
  <c r="GX38" i="21"/>
  <c r="JJ41" i="21"/>
  <c r="JJ38" i="21"/>
  <c r="KP41" i="21"/>
  <c r="KP38" i="21"/>
  <c r="MT38" i="21"/>
  <c r="MT48" i="21" s="1"/>
  <c r="MT41" i="21"/>
  <c r="RR41" i="21"/>
  <c r="RR38" i="21"/>
  <c r="RR48" i="21" s="1"/>
  <c r="RZ41" i="21"/>
  <c r="RZ38" i="21"/>
  <c r="UD41" i="21"/>
  <c r="UD38" i="21"/>
  <c r="VB41" i="21"/>
  <c r="VB38" i="21"/>
  <c r="VB39" i="21" s="1"/>
  <c r="WH41" i="21"/>
  <c r="WH38" i="21"/>
  <c r="WP41" i="21"/>
  <c r="XN41" i="21"/>
  <c r="XN38" i="21"/>
  <c r="XN48" i="21" s="1"/>
  <c r="YD41" i="21"/>
  <c r="YD38" i="21"/>
  <c r="ZJ38" i="21"/>
  <c r="ZJ41" i="21"/>
  <c r="ZR38" i="21"/>
  <c r="ZR41" i="21"/>
  <c r="FK34" i="21"/>
  <c r="O38" i="21"/>
  <c r="EK38" i="21"/>
  <c r="EK48" i="21" s="1"/>
  <c r="RY38" i="21"/>
  <c r="I41" i="21"/>
  <c r="EN35" i="21"/>
  <c r="EN43" i="21" s="1"/>
  <c r="Q38" i="21"/>
  <c r="GS38" i="21"/>
  <c r="GS48" i="21" s="1"/>
  <c r="LQ38" i="21"/>
  <c r="VM38" i="21"/>
  <c r="HH41" i="21"/>
  <c r="BP41" i="21"/>
  <c r="BP38" i="21"/>
  <c r="BP39" i="21" s="1"/>
  <c r="BP47" i="21" s="1"/>
  <c r="BX38" i="21"/>
  <c r="BX48" i="21" s="1"/>
  <c r="BX41" i="21"/>
  <c r="CV41" i="21"/>
  <c r="CV38" i="21"/>
  <c r="EJ38" i="21"/>
  <c r="EJ48" i="21" s="1"/>
  <c r="EJ41" i="21"/>
  <c r="GR41" i="21"/>
  <c r="GR38" i="21"/>
  <c r="GR48" i="21" s="1"/>
  <c r="IF41" i="21"/>
  <c r="IF38" i="21"/>
  <c r="JD41" i="21"/>
  <c r="JD38" i="21"/>
  <c r="JD39" i="21" s="1"/>
  <c r="JD48" i="21" s="1"/>
  <c r="KJ38" i="21"/>
  <c r="KJ41" i="21"/>
  <c r="LP41" i="21"/>
  <c r="LP38" i="21"/>
  <c r="LH39" i="21" s="1"/>
  <c r="MF41" i="21"/>
  <c r="MF38" i="21"/>
  <c r="MV38" i="21"/>
  <c r="MV41" i="21"/>
  <c r="ND41" i="21"/>
  <c r="ND38" i="21"/>
  <c r="PP41" i="21"/>
  <c r="PP38" i="21"/>
  <c r="QN41" i="21"/>
  <c r="QN38" i="21"/>
  <c r="RL41" i="21"/>
  <c r="RL38" i="21"/>
  <c r="RT41" i="21"/>
  <c r="RT38" i="21"/>
  <c r="RT48" i="21" s="1"/>
  <c r="SJ41" i="21"/>
  <c r="SJ38" i="21"/>
  <c r="SZ41" i="21"/>
  <c r="SZ38" i="21"/>
  <c r="UV41" i="21"/>
  <c r="UV38" i="21"/>
  <c r="VD41" i="21"/>
  <c r="VD38" i="21"/>
  <c r="VD39" i="21" s="1"/>
  <c r="VT41" i="21"/>
  <c r="VT38" i="21"/>
  <c r="WB41" i="21"/>
  <c r="WB38" i="21"/>
  <c r="WB48" i="21" s="1"/>
  <c r="WR41" i="21"/>
  <c r="WR38" i="21"/>
  <c r="XP41" i="21"/>
  <c r="XP38" i="21"/>
  <c r="XP48" i="21" s="1"/>
  <c r="YF41" i="21"/>
  <c r="YF38" i="21"/>
  <c r="ZL41" i="21"/>
  <c r="ZL38" i="21"/>
  <c r="ZT41" i="21"/>
  <c r="ZT38" i="21"/>
  <c r="NY33" i="21"/>
  <c r="SA33" i="21"/>
  <c r="XA33" i="21"/>
  <c r="DE38" i="21"/>
  <c r="QS38" i="21"/>
  <c r="SK38" i="21"/>
  <c r="ZE38" i="21"/>
  <c r="CF41" i="21"/>
  <c r="HN41" i="21"/>
  <c r="SX41" i="21"/>
  <c r="ZB41" i="21"/>
  <c r="U41" i="21"/>
  <c r="U38" i="21"/>
  <c r="CW41" i="21"/>
  <c r="CW38" i="21"/>
  <c r="EC41" i="21"/>
  <c r="EC38" i="21"/>
  <c r="GA41" i="21"/>
  <c r="GA38" i="21"/>
  <c r="GA39" i="21" s="1"/>
  <c r="F65" i="11" s="1"/>
  <c r="IW38" i="21"/>
  <c r="IW48" i="21" s="1"/>
  <c r="IW41" i="21"/>
  <c r="KC41" i="21"/>
  <c r="KC38" i="21"/>
  <c r="KC48" i="21" s="1"/>
  <c r="LI38" i="21"/>
  <c r="LI41" i="21"/>
  <c r="QG41" i="21"/>
  <c r="QG38" i="21"/>
  <c r="TY41" i="21"/>
  <c r="TY38" i="21"/>
  <c r="YG41" i="21"/>
  <c r="YG38" i="21"/>
  <c r="AC38" i="21"/>
  <c r="FC38" i="21"/>
  <c r="KK38" i="21"/>
  <c r="PI38" i="21"/>
  <c r="XM38" i="21"/>
  <c r="XM48" i="21" s="1"/>
  <c r="LH41" i="21"/>
  <c r="QG48" i="21"/>
  <c r="RS48" i="21"/>
  <c r="FU48" i="21"/>
  <c r="QX31" i="21" l="1"/>
  <c r="ZZ38" i="21"/>
  <c r="DJ42" i="21"/>
  <c r="OO13" i="21"/>
  <c r="KT31" i="21"/>
  <c r="F69" i="11"/>
  <c r="GB48" i="21"/>
  <c r="C32" i="15"/>
  <c r="WZ31" i="21"/>
  <c r="ZY38" i="21"/>
  <c r="LI39" i="21"/>
  <c r="VT39" i="21"/>
  <c r="VT48" i="21" s="1"/>
  <c r="HX35" i="21"/>
  <c r="HX43" i="21" s="1"/>
  <c r="DJ31" i="21"/>
  <c r="PI39" i="21"/>
  <c r="QM39" i="21"/>
  <c r="NH42" i="21"/>
  <c r="GA48" i="21"/>
  <c r="OF39" i="21"/>
  <c r="OF48" i="21" s="1"/>
  <c r="OD48" i="21"/>
  <c r="PQ15" i="21"/>
  <c r="WX14" i="21"/>
  <c r="WH46" i="21"/>
  <c r="WG46" i="21" s="1"/>
  <c r="WG48" i="21" s="1"/>
  <c r="OO17" i="21"/>
  <c r="NE29" i="21"/>
  <c r="YQ23" i="21"/>
  <c r="YO23" i="21" s="1"/>
  <c r="OO27" i="21"/>
  <c r="ZC16" i="21"/>
  <c r="ZA16" i="21" s="1"/>
  <c r="PQ29" i="21"/>
  <c r="OO21" i="21"/>
  <c r="JW35" i="21"/>
  <c r="JW43" i="21" s="1"/>
  <c r="MW31" i="21"/>
  <c r="MQ24" i="21"/>
  <c r="MQ28" i="21"/>
  <c r="VW35" i="21"/>
  <c r="VW43" i="21" s="1"/>
  <c r="MQ27" i="21"/>
  <c r="ZA19" i="21"/>
  <c r="YQ19" i="21"/>
  <c r="YO19" i="21" s="1"/>
  <c r="LS26" i="21"/>
  <c r="PQ24" i="21"/>
  <c r="FE21" i="21"/>
  <c r="KQ30" i="21"/>
  <c r="JK29" i="21"/>
  <c r="LC35" i="21"/>
  <c r="LC43" i="21" s="1"/>
  <c r="HU16" i="21"/>
  <c r="QU15" i="21"/>
  <c r="OO29" i="21"/>
  <c r="NE26" i="21"/>
  <c r="PQ22" i="21"/>
  <c r="FE28" i="21"/>
  <c r="AK35" i="21"/>
  <c r="AK43" i="21" s="1"/>
  <c r="FE17" i="21"/>
  <c r="FE19" i="21"/>
  <c r="LS14" i="21"/>
  <c r="QU28" i="21"/>
  <c r="BK26" i="21"/>
  <c r="XL21" i="21"/>
  <c r="VV21" i="21" s="1"/>
  <c r="XQ42" i="21"/>
  <c r="XL26" i="21"/>
  <c r="VV26" i="21" s="1"/>
  <c r="OO28" i="21"/>
  <c r="RG42" i="21"/>
  <c r="AE35" i="21"/>
  <c r="AE43" i="21" s="1"/>
  <c r="XL16" i="21"/>
  <c r="VV16" i="21" s="1"/>
  <c r="NE19" i="21"/>
  <c r="UO35" i="21"/>
  <c r="UO43" i="21" s="1"/>
  <c r="QU22" i="21"/>
  <c r="JK16" i="21"/>
  <c r="HU21" i="21"/>
  <c r="QU14" i="21"/>
  <c r="XL14" i="21"/>
  <c r="VV14" i="21" s="1"/>
  <c r="NE16" i="21"/>
  <c r="JK22" i="21"/>
  <c r="JK20" i="21"/>
  <c r="PQ25" i="21"/>
  <c r="QU20" i="21"/>
  <c r="NH31" i="21"/>
  <c r="KQ20" i="21"/>
  <c r="FQ35" i="21"/>
  <c r="FQ43" i="21" s="1"/>
  <c r="KQ17" i="21"/>
  <c r="FE23" i="21"/>
  <c r="JK25" i="21"/>
  <c r="KQ29" i="21"/>
  <c r="JQ42" i="21"/>
  <c r="NE14" i="21"/>
  <c r="JK19" i="21"/>
  <c r="KQ16" i="21"/>
  <c r="LS16" i="21"/>
  <c r="LS29" i="21"/>
  <c r="OR42" i="21"/>
  <c r="NE20" i="21"/>
  <c r="FE25" i="21"/>
  <c r="BF39" i="21"/>
  <c r="BF48" i="21" s="1"/>
  <c r="QU13" i="21"/>
  <c r="FE30" i="21"/>
  <c r="NE27" i="21"/>
  <c r="FE27" i="21"/>
  <c r="JK14" i="21"/>
  <c r="JK17" i="21"/>
  <c r="PQ30" i="21"/>
  <c r="EX39" i="21"/>
  <c r="EX48" i="21" s="1"/>
  <c r="GM35" i="21"/>
  <c r="GM43" i="21" s="1"/>
  <c r="KQ26" i="21"/>
  <c r="OO24" i="21"/>
  <c r="HU30" i="21"/>
  <c r="RG35" i="21"/>
  <c r="RG43" i="21" s="1"/>
  <c r="DG26" i="21"/>
  <c r="LS25" i="21"/>
  <c r="CX39" i="21"/>
  <c r="CX48" i="21" s="1"/>
  <c r="KQ28" i="21"/>
  <c r="MA42" i="21"/>
  <c r="OS31" i="21"/>
  <c r="OS41" i="21" s="1"/>
  <c r="HU18" i="21"/>
  <c r="XL15" i="21"/>
  <c r="VV15" i="21" s="1"/>
  <c r="HU20" i="21"/>
  <c r="EE35" i="21"/>
  <c r="EE43" i="21" s="1"/>
  <c r="PQ27" i="21"/>
  <c r="FE22" i="21"/>
  <c r="LS18" i="21"/>
  <c r="HU29" i="21"/>
  <c r="HU15" i="21"/>
  <c r="OO16" i="21"/>
  <c r="YC42" i="21"/>
  <c r="YI35" i="21"/>
  <c r="YI43" i="21" s="1"/>
  <c r="KQ14" i="21"/>
  <c r="QU24" i="21"/>
  <c r="PQ28" i="21"/>
  <c r="YI20" i="21"/>
  <c r="YI26" i="21"/>
  <c r="LS21" i="21"/>
  <c r="TC21" i="21"/>
  <c r="PQ18" i="21"/>
  <c r="OO25" i="21"/>
  <c r="TC30" i="21"/>
  <c r="IY35" i="21"/>
  <c r="IY43" i="21" s="1"/>
  <c r="KQ23" i="21"/>
  <c r="FE26" i="21"/>
  <c r="LS17" i="21"/>
  <c r="DY42" i="21"/>
  <c r="JK26" i="21"/>
  <c r="QU27" i="21"/>
  <c r="GM42" i="21"/>
  <c r="LV42" i="21"/>
  <c r="YI16" i="21"/>
  <c r="YN42" i="21"/>
  <c r="YI14" i="21"/>
  <c r="CM35" i="21"/>
  <c r="CM43" i="21" s="1"/>
  <c r="KQ25" i="21"/>
  <c r="JL42" i="21"/>
  <c r="NG42" i="21"/>
  <c r="OO18" i="21"/>
  <c r="QU25" i="21"/>
  <c r="JK24" i="21"/>
  <c r="HW42" i="21"/>
  <c r="LS28" i="21"/>
  <c r="QU23" i="21"/>
  <c r="OO15" i="21"/>
  <c r="QU18" i="21"/>
  <c r="FE29" i="21"/>
  <c r="IA42" i="21"/>
  <c r="EY42" i="21"/>
  <c r="LS30" i="21"/>
  <c r="FK42" i="21"/>
  <c r="QU30" i="21"/>
  <c r="JK30" i="21"/>
  <c r="XL25" i="21"/>
  <c r="VV25" i="21" s="1"/>
  <c r="HU14" i="21"/>
  <c r="QI35" i="21"/>
  <c r="QI43" i="21" s="1"/>
  <c r="NE24" i="21"/>
  <c r="OO19" i="21"/>
  <c r="LT42" i="21"/>
  <c r="JK23" i="21"/>
  <c r="PQ20" i="21"/>
  <c r="HU26" i="21"/>
  <c r="OO14" i="21"/>
  <c r="OO22" i="21"/>
  <c r="NE17" i="21"/>
  <c r="JK13" i="21"/>
  <c r="NE21" i="21"/>
  <c r="OG42" i="21"/>
  <c r="OO23" i="21"/>
  <c r="CG42" i="21"/>
  <c r="RA42" i="21"/>
  <c r="TC20" i="21"/>
  <c r="QI42" i="21"/>
  <c r="DK35" i="21"/>
  <c r="DK43" i="21" s="1"/>
  <c r="HU24" i="21"/>
  <c r="DK42" i="21"/>
  <c r="LS27" i="21"/>
  <c r="KS42" i="21"/>
  <c r="TH42" i="21"/>
  <c r="TC14" i="21"/>
  <c r="KQ18" i="21"/>
  <c r="PQ26" i="21"/>
  <c r="WC42" i="21"/>
  <c r="JK27" i="21"/>
  <c r="QU21" i="21"/>
  <c r="YI24" i="21"/>
  <c r="JK28" i="21"/>
  <c r="YI30" i="21"/>
  <c r="TC17" i="21"/>
  <c r="XL28" i="21"/>
  <c r="VV28" i="21" s="1"/>
  <c r="XL19" i="21"/>
  <c r="VV19" i="21" s="1"/>
  <c r="LS19" i="21"/>
  <c r="LU42" i="21"/>
  <c r="JK15" i="21"/>
  <c r="KQ21" i="21"/>
  <c r="BC35" i="21"/>
  <c r="BC43" i="21" s="1"/>
  <c r="PW42" i="21"/>
  <c r="DG25" i="21"/>
  <c r="FE16" i="21"/>
  <c r="FG42" i="21"/>
  <c r="PQ17" i="21"/>
  <c r="LS13" i="21"/>
  <c r="NE22" i="21"/>
  <c r="AQ42" i="21"/>
  <c r="HU19" i="21"/>
  <c r="TC24" i="21"/>
  <c r="AK42" i="21"/>
  <c r="TC29" i="21"/>
  <c r="QU26" i="21"/>
  <c r="KQ15" i="21"/>
  <c r="NE30" i="21"/>
  <c r="HU17" i="21"/>
  <c r="MI35" i="21"/>
  <c r="MI43" i="21" s="1"/>
  <c r="OO26" i="21"/>
  <c r="OO42" i="21" s="1"/>
  <c r="TC26" i="21"/>
  <c r="KG42" i="21"/>
  <c r="PQ16" i="21"/>
  <c r="R35" i="21"/>
  <c r="R43" i="21" s="1"/>
  <c r="VU24" i="21"/>
  <c r="VU27" i="21"/>
  <c r="OO20" i="21"/>
  <c r="VU16" i="21"/>
  <c r="VU14" i="21"/>
  <c r="VU21" i="21"/>
  <c r="VU18" i="21"/>
  <c r="VU22" i="21"/>
  <c r="VU15" i="21"/>
  <c r="VU30" i="21"/>
  <c r="VU26" i="21"/>
  <c r="VU25" i="21"/>
  <c r="VU13" i="21"/>
  <c r="VU17" i="21"/>
  <c r="VU19" i="21"/>
  <c r="VU23" i="21"/>
  <c r="VU33" i="21"/>
  <c r="VU29" i="21"/>
  <c r="VU20" i="21"/>
  <c r="VU34" i="21"/>
  <c r="VU28" i="21"/>
  <c r="JM42" i="21"/>
  <c r="LS15" i="21"/>
  <c r="TC19" i="21"/>
  <c r="FE15" i="21"/>
  <c r="NE25" i="21"/>
  <c r="TH31" i="21"/>
  <c r="NE15" i="21"/>
  <c r="MI42" i="21"/>
  <c r="EM35" i="21"/>
  <c r="EM43" i="21" s="1"/>
  <c r="DS42" i="21"/>
  <c r="HO42" i="21"/>
  <c r="XL23" i="21"/>
  <c r="VV23" i="21" s="1"/>
  <c r="WC35" i="21"/>
  <c r="WC43" i="21" s="1"/>
  <c r="WI35" i="21"/>
  <c r="WI43" i="21" s="1"/>
  <c r="IS35" i="21"/>
  <c r="IS43" i="21" s="1"/>
  <c r="FW35" i="21"/>
  <c r="FW43" i="21" s="1"/>
  <c r="VO35" i="21"/>
  <c r="VO43" i="21" s="1"/>
  <c r="LS23" i="21"/>
  <c r="DY35" i="21"/>
  <c r="DY43" i="21" s="1"/>
  <c r="YN31" i="21"/>
  <c r="EM31" i="21"/>
  <c r="TC22" i="21"/>
  <c r="KQ27" i="21"/>
  <c r="YI23" i="21"/>
  <c r="IG35" i="21"/>
  <c r="IG43" i="21" s="1"/>
  <c r="IM35" i="21"/>
  <c r="IM43" i="21" s="1"/>
  <c r="RU42" i="21"/>
  <c r="PK42" i="21"/>
  <c r="CG35" i="21"/>
  <c r="CG43" i="21" s="1"/>
  <c r="TC18" i="21"/>
  <c r="NE28" i="21"/>
  <c r="JK18" i="21"/>
  <c r="SA35" i="21"/>
  <c r="SA43" i="21" s="1"/>
  <c r="HC35" i="21"/>
  <c r="HC43" i="21" s="1"/>
  <c r="NY42" i="21"/>
  <c r="HW31" i="21"/>
  <c r="YI21" i="21"/>
  <c r="XQ31" i="21"/>
  <c r="XQ41" i="21" s="1"/>
  <c r="XL13" i="21"/>
  <c r="VV13" i="21" s="1"/>
  <c r="WI42" i="21"/>
  <c r="TC28" i="21"/>
  <c r="YI28" i="21"/>
  <c r="LS24" i="21"/>
  <c r="JE42" i="21"/>
  <c r="TC15" i="21"/>
  <c r="EM42" i="21"/>
  <c r="IG42" i="21"/>
  <c r="LS22" i="21"/>
  <c r="TC16" i="21"/>
  <c r="XL27" i="21"/>
  <c r="VV27" i="21" s="1"/>
  <c r="DS35" i="21"/>
  <c r="DS43" i="21" s="1"/>
  <c r="TC23" i="21"/>
  <c r="YI17" i="21"/>
  <c r="FE20" i="21"/>
  <c r="XL24" i="21"/>
  <c r="VV24" i="21" s="1"/>
  <c r="HI35" i="21"/>
  <c r="HI43" i="21" s="1"/>
  <c r="XL18" i="21"/>
  <c r="XL30" i="21"/>
  <c r="VV30" i="21" s="1"/>
  <c r="NQ35" i="21"/>
  <c r="NQ43" i="21" s="1"/>
  <c r="KG31" i="21"/>
  <c r="KG38" i="21" s="1"/>
  <c r="ES35" i="21"/>
  <c r="ES43" i="21" s="1"/>
  <c r="DY31" i="21"/>
  <c r="LC42" i="21"/>
  <c r="XL22" i="21"/>
  <c r="VV22" i="21" s="1"/>
  <c r="HU28" i="21"/>
  <c r="QC35" i="21"/>
  <c r="QC43" i="21" s="1"/>
  <c r="YI29" i="21"/>
  <c r="FW42" i="21"/>
  <c r="QI31" i="21"/>
  <c r="LS20" i="21"/>
  <c r="RU35" i="21"/>
  <c r="RU43" i="21" s="1"/>
  <c r="FQ42" i="21"/>
  <c r="XL29" i="21"/>
  <c r="VV29" i="21" s="1"/>
  <c r="XL34" i="21"/>
  <c r="VV34" i="21" s="1"/>
  <c r="XL20" i="21"/>
  <c r="XL17" i="21"/>
  <c r="VV17" i="21" s="1"/>
  <c r="YI15" i="21"/>
  <c r="IA31" i="21"/>
  <c r="DS31" i="21"/>
  <c r="AK31" i="21"/>
  <c r="JL31" i="21"/>
  <c r="JL38" i="21" s="1"/>
  <c r="TC25" i="21"/>
  <c r="R42" i="21"/>
  <c r="MY31" i="21"/>
  <c r="MY38" i="21" s="1"/>
  <c r="NE18" i="21"/>
  <c r="OO30" i="21"/>
  <c r="DA31" i="21"/>
  <c r="DA38" i="21" s="1"/>
  <c r="OQ31" i="21"/>
  <c r="OQ38" i="21" s="1"/>
  <c r="IG31" i="21"/>
  <c r="NE23" i="21"/>
  <c r="JK21" i="21"/>
  <c r="FQ31" i="21"/>
  <c r="FE18" i="21"/>
  <c r="JQ31" i="21"/>
  <c r="CG31" i="21"/>
  <c r="OR31" i="21"/>
  <c r="MY42" i="21"/>
  <c r="YI22" i="21"/>
  <c r="J35" i="21"/>
  <c r="J43" i="21" s="1"/>
  <c r="CM42" i="21"/>
  <c r="FE24" i="21"/>
  <c r="HA31" i="21"/>
  <c r="HA38" i="21" s="1"/>
  <c r="NY31" i="21"/>
  <c r="MA31" i="21"/>
  <c r="TC27" i="21"/>
  <c r="YI18" i="21"/>
  <c r="PQ23" i="21"/>
  <c r="SO42" i="21"/>
  <c r="GM31" i="21"/>
  <c r="QU29" i="21"/>
  <c r="JE31" i="21"/>
  <c r="PW31" i="21"/>
  <c r="OG31" i="21"/>
  <c r="RG31" i="21"/>
  <c r="UO31" i="21"/>
  <c r="XW31" i="21"/>
  <c r="XW38" i="21" s="1"/>
  <c r="PQ14" i="21"/>
  <c r="QU19" i="21"/>
  <c r="HJ38" i="21"/>
  <c r="FK35" i="21"/>
  <c r="FK43" i="21" s="1"/>
  <c r="FW31" i="21"/>
  <c r="XW42" i="21"/>
  <c r="NQ42" i="21"/>
  <c r="LU31" i="21"/>
  <c r="HO31" i="21"/>
  <c r="MI31" i="21"/>
  <c r="DK31" i="21"/>
  <c r="DK38" i="21" s="1"/>
  <c r="KQ19" i="21"/>
  <c r="RM31" i="21"/>
  <c r="HU22" i="21"/>
  <c r="RM35" i="21"/>
  <c r="RM43" i="21" s="1"/>
  <c r="WI31" i="21"/>
  <c r="YI25" i="21"/>
  <c r="DG28" i="21"/>
  <c r="IY31" i="21"/>
  <c r="EE42" i="21"/>
  <c r="FK31" i="21"/>
  <c r="EY31" i="21"/>
  <c r="YI19" i="21"/>
  <c r="LC31" i="21"/>
  <c r="HU27" i="21"/>
  <c r="HU25" i="21"/>
  <c r="HU23" i="21"/>
  <c r="SA31" i="21"/>
  <c r="DI18" i="21"/>
  <c r="DG18" i="21" s="1"/>
  <c r="NY35" i="21"/>
  <c r="NY43" i="21" s="1"/>
  <c r="SO31" i="21"/>
  <c r="SO38" i="21" s="1"/>
  <c r="WP38" i="21"/>
  <c r="SA42" i="21"/>
  <c r="EE31" i="21"/>
  <c r="PK31" i="21"/>
  <c r="QU17" i="21"/>
  <c r="YQ16" i="21"/>
  <c r="YO16" i="21" s="1"/>
  <c r="QU16" i="21"/>
  <c r="AQ31" i="21"/>
  <c r="YI27" i="21"/>
  <c r="HA42" i="21"/>
  <c r="JM31" i="21"/>
  <c r="DA42" i="21"/>
  <c r="DA41" i="21" s="1"/>
  <c r="WZ41" i="21"/>
  <c r="WZ38" i="21"/>
  <c r="QX38" i="21"/>
  <c r="QX41" i="21"/>
  <c r="DJ41" i="21"/>
  <c r="DJ38" i="21"/>
  <c r="HX38" i="21"/>
  <c r="HX41" i="21"/>
  <c r="SK48" i="21"/>
  <c r="SK39" i="21"/>
  <c r="QN48" i="21"/>
  <c r="QN39" i="21"/>
  <c r="OA41" i="21"/>
  <c r="OA38" i="21"/>
  <c r="JX38" i="21"/>
  <c r="JX41" i="21"/>
  <c r="FN38" i="21"/>
  <c r="FN41" i="21"/>
  <c r="OV41" i="21"/>
  <c r="OV38" i="21"/>
  <c r="FY41" i="21"/>
  <c r="FY38" i="21"/>
  <c r="FY39" i="21" s="1"/>
  <c r="TX41" i="21"/>
  <c r="TX38" i="21"/>
  <c r="QK41" i="21"/>
  <c r="QK38" i="21"/>
  <c r="EO41" i="21"/>
  <c r="EO38" i="21"/>
  <c r="VK41" i="21"/>
  <c r="VK38" i="21"/>
  <c r="TK41" i="21"/>
  <c r="TK38" i="21"/>
  <c r="QF41" i="21"/>
  <c r="QF38" i="21"/>
  <c r="LX38" i="21"/>
  <c r="LX41" i="21"/>
  <c r="FH42" i="21"/>
  <c r="FH31" i="21"/>
  <c r="K41" i="21"/>
  <c r="K38" i="21"/>
  <c r="XK41" i="21"/>
  <c r="XK38" i="21"/>
  <c r="KY41" i="21"/>
  <c r="KY38" i="21"/>
  <c r="EU41" i="21"/>
  <c r="EU38" i="21"/>
  <c r="J42" i="21"/>
  <c r="J31" i="21"/>
  <c r="OX38" i="21"/>
  <c r="OX41" i="21"/>
  <c r="LL38" i="21"/>
  <c r="LL41" i="21"/>
  <c r="EH38" i="21"/>
  <c r="EH41" i="21"/>
  <c r="WO41" i="21"/>
  <c r="AF38" i="21"/>
  <c r="AF41" i="21"/>
  <c r="CD38" i="21"/>
  <c r="CD41" i="21"/>
  <c r="RM42" i="21"/>
  <c r="NH38" i="21"/>
  <c r="NH41" i="21"/>
  <c r="KT38" i="21"/>
  <c r="KT41" i="21"/>
  <c r="H41" i="21"/>
  <c r="H38" i="21"/>
  <c r="KI41" i="21"/>
  <c r="KI38" i="21"/>
  <c r="VR41" i="21"/>
  <c r="VR38" i="21"/>
  <c r="UN53" i="21" s="1"/>
  <c r="UN54" i="21" s="1"/>
  <c r="RV41" i="21"/>
  <c r="RV38" i="21"/>
  <c r="ZA21" i="21"/>
  <c r="YQ21" i="21"/>
  <c r="YO21" i="21" s="1"/>
  <c r="TF42" i="21"/>
  <c r="TF31" i="21"/>
  <c r="IM42" i="21"/>
  <c r="IM31" i="21"/>
  <c r="BT41" i="21"/>
  <c r="BT38" i="21"/>
  <c r="CP38" i="21"/>
  <c r="CP41" i="21"/>
  <c r="VY41" i="21"/>
  <c r="VY38" i="21"/>
  <c r="SC41" i="21"/>
  <c r="SC38" i="21"/>
  <c r="PX41" i="21"/>
  <c r="PX38" i="21"/>
  <c r="NT41" i="21"/>
  <c r="NT38" i="21"/>
  <c r="LZ38" i="21"/>
  <c r="LZ41" i="21"/>
  <c r="JR41" i="21"/>
  <c r="JR38" i="21"/>
  <c r="HZ38" i="21"/>
  <c r="HZ41" i="21"/>
  <c r="EN38" i="21"/>
  <c r="EN41" i="21"/>
  <c r="AX41" i="21"/>
  <c r="AX38" i="21"/>
  <c r="XE41" i="21"/>
  <c r="XE38" i="21"/>
  <c r="KS31" i="21"/>
  <c r="AL38" i="21"/>
  <c r="AL41" i="21"/>
  <c r="PI48" i="21"/>
  <c r="VI35" i="21"/>
  <c r="VI43" i="21" s="1"/>
  <c r="HM48" i="21"/>
  <c r="HM39" i="21"/>
  <c r="YQ30" i="21"/>
  <c r="YO30" i="21" s="1"/>
  <c r="ZA30" i="21"/>
  <c r="FE33" i="21"/>
  <c r="FE35" i="21" s="1"/>
  <c r="FE43" i="21" s="1"/>
  <c r="FF35" i="21"/>
  <c r="FF43" i="21" s="1"/>
  <c r="VN48" i="21"/>
  <c r="VM46" i="21"/>
  <c r="VM48" i="21" s="1"/>
  <c r="KD48" i="21"/>
  <c r="KD39" i="21"/>
  <c r="YC20" i="21"/>
  <c r="ZC20" i="21"/>
  <c r="DH19" i="21"/>
  <c r="DH31" i="21" s="1"/>
  <c r="YU42" i="21"/>
  <c r="YU31" i="21"/>
  <c r="WS42" i="21"/>
  <c r="WS31" i="21"/>
  <c r="WY13" i="21"/>
  <c r="RW41" i="21"/>
  <c r="RW38" i="21"/>
  <c r="QD41" i="21"/>
  <c r="QD38" i="21"/>
  <c r="LV31" i="21"/>
  <c r="HV42" i="21"/>
  <c r="HV31" i="21"/>
  <c r="HU13" i="21"/>
  <c r="BM42" i="21"/>
  <c r="BM31" i="21"/>
  <c r="AG41" i="21"/>
  <c r="AG38" i="21"/>
  <c r="XI41" i="21"/>
  <c r="XI38" i="21"/>
  <c r="NM41" i="21"/>
  <c r="NM38" i="21"/>
  <c r="JA41" i="21"/>
  <c r="JA38" i="21"/>
  <c r="ES42" i="21"/>
  <c r="ES31" i="21"/>
  <c r="MB38" i="21"/>
  <c r="MB41" i="21"/>
  <c r="FL38" i="21"/>
  <c r="FL41" i="21"/>
  <c r="YP38" i="21"/>
  <c r="YP41" i="21"/>
  <c r="WC31" i="21"/>
  <c r="OU41" i="21"/>
  <c r="OU38" i="21"/>
  <c r="FX41" i="21"/>
  <c r="FX38" i="21"/>
  <c r="FX39" i="21" s="1"/>
  <c r="E65" i="11" s="1"/>
  <c r="GO38" i="21"/>
  <c r="GO41" i="21"/>
  <c r="WL41" i="21"/>
  <c r="WL38" i="21"/>
  <c r="SR41" i="21"/>
  <c r="SR38" i="21"/>
  <c r="NU38" i="21"/>
  <c r="NU41" i="21"/>
  <c r="LE41" i="21"/>
  <c r="LE38" i="21"/>
  <c r="HQ38" i="21"/>
  <c r="HK39" i="21" s="1"/>
  <c r="HQ41" i="21"/>
  <c r="OZ41" i="21"/>
  <c r="OZ38" i="21"/>
  <c r="HY41" i="21"/>
  <c r="HY38" i="21"/>
  <c r="TU41" i="21"/>
  <c r="TU38" i="21"/>
  <c r="YB38" i="21"/>
  <c r="YB41" i="21"/>
  <c r="OQ42" i="21"/>
  <c r="OQ41" i="21" s="1"/>
  <c r="JP38" i="21"/>
  <c r="JP41" i="21"/>
  <c r="HL38" i="21"/>
  <c r="HL41" i="21"/>
  <c r="EV38" i="21"/>
  <c r="EV41" i="21"/>
  <c r="CN38" i="21"/>
  <c r="CN41" i="21"/>
  <c r="TR38" i="21"/>
  <c r="TR41" i="21"/>
  <c r="PU41" i="21"/>
  <c r="PU38" i="21"/>
  <c r="TW41" i="21"/>
  <c r="TW38" i="21"/>
  <c r="NB41" i="21"/>
  <c r="NB38" i="21"/>
  <c r="GU41" i="21"/>
  <c r="GU38" i="21"/>
  <c r="E31" i="21"/>
  <c r="YN38" i="21"/>
  <c r="NQ31" i="21"/>
  <c r="AR41" i="21"/>
  <c r="AR38" i="21"/>
  <c r="SL48" i="21"/>
  <c r="SL39" i="21"/>
  <c r="JN42" i="21"/>
  <c r="JN31" i="21"/>
  <c r="BC42" i="21"/>
  <c r="BC31" i="21"/>
  <c r="EF41" i="21"/>
  <c r="EF38" i="21"/>
  <c r="TP41" i="21"/>
  <c r="TP38" i="21"/>
  <c r="TG42" i="21"/>
  <c r="TG31" i="21"/>
  <c r="DC41" i="21"/>
  <c r="DC38" i="21"/>
  <c r="PY41" i="21"/>
  <c r="PY38" i="21"/>
  <c r="EB41" i="21"/>
  <c r="EB38" i="21"/>
  <c r="VO42" i="21"/>
  <c r="VO31" i="21"/>
  <c r="NJ38" i="21"/>
  <c r="NJ41" i="21"/>
  <c r="EA41" i="21"/>
  <c r="EA38" i="21"/>
  <c r="LM41" i="21"/>
  <c r="LM38" i="21"/>
  <c r="VX38" i="21"/>
  <c r="VX41" i="21"/>
  <c r="L38" i="21"/>
  <c r="L41" i="21"/>
  <c r="ZA22" i="21"/>
  <c r="YQ22" i="21"/>
  <c r="YO22" i="21" s="1"/>
  <c r="YQ24" i="21"/>
  <c r="YO24" i="21" s="1"/>
  <c r="ZA24" i="21"/>
  <c r="XZ41" i="21"/>
  <c r="XZ38" i="21"/>
  <c r="TQ31" i="21"/>
  <c r="TQ42" i="21"/>
  <c r="RJ41" i="21"/>
  <c r="RJ38" i="21"/>
  <c r="PT42" i="21"/>
  <c r="PT31" i="21"/>
  <c r="LK42" i="21"/>
  <c r="LK31" i="21"/>
  <c r="JB41" i="21"/>
  <c r="JB38" i="21"/>
  <c r="ET38" i="21"/>
  <c r="ET41" i="21"/>
  <c r="CT41" i="21"/>
  <c r="CT38" i="21"/>
  <c r="AS41" i="21"/>
  <c r="AS38" i="21"/>
  <c r="F41" i="21"/>
  <c r="F38" i="21"/>
  <c r="YT41" i="21"/>
  <c r="YT38" i="21"/>
  <c r="XA42" i="21"/>
  <c r="XA31" i="21"/>
  <c r="MN41" i="21"/>
  <c r="MN38" i="21"/>
  <c r="IO41" i="21"/>
  <c r="IO38" i="21"/>
  <c r="RH41" i="21"/>
  <c r="RH38" i="21"/>
  <c r="KV38" i="21"/>
  <c r="KV41" i="21"/>
  <c r="TD42" i="21"/>
  <c r="TD31" i="21"/>
  <c r="TC13" i="21"/>
  <c r="MM41" i="21"/>
  <c r="MM38" i="21"/>
  <c r="WJ41" i="21"/>
  <c r="WJ38" i="21"/>
  <c r="NI41" i="21"/>
  <c r="NI38" i="21"/>
  <c r="DZ38" i="21"/>
  <c r="DZ41" i="21"/>
  <c r="VZ38" i="21"/>
  <c r="VZ41" i="21"/>
  <c r="SD38" i="21"/>
  <c r="SD41" i="21"/>
  <c r="NK42" i="21"/>
  <c r="NK31" i="21"/>
  <c r="KU41" i="21"/>
  <c r="KU38" i="21"/>
  <c r="HC42" i="21"/>
  <c r="HC31" i="21"/>
  <c r="BH41" i="21"/>
  <c r="BH38" i="21"/>
  <c r="VL41" i="21"/>
  <c r="VL38" i="21"/>
  <c r="XF41" i="21"/>
  <c r="XF38" i="21"/>
  <c r="VA41" i="21"/>
  <c r="VA38" i="21"/>
  <c r="UQ53" i="21" s="1"/>
  <c r="UQ54" i="21" s="1"/>
  <c r="TM41" i="21"/>
  <c r="TM38" i="21"/>
  <c r="AB38" i="21"/>
  <c r="AB41" i="21"/>
  <c r="XD41" i="21"/>
  <c r="XD38" i="21"/>
  <c r="JF41" i="21"/>
  <c r="JF38" i="21"/>
  <c r="EI41" i="21"/>
  <c r="EI38" i="21"/>
  <c r="CC42" i="21"/>
  <c r="CC31" i="21"/>
  <c r="SV41" i="21"/>
  <c r="SV38" i="21"/>
  <c r="OP31" i="21"/>
  <c r="YS41" i="21"/>
  <c r="YS38" i="21"/>
  <c r="SE41" i="21"/>
  <c r="SE38" i="21"/>
  <c r="LF41" i="21"/>
  <c r="LF38" i="21"/>
  <c r="EP41" i="21"/>
  <c r="EP38" i="21"/>
  <c r="XC38" i="21"/>
  <c r="XC41" i="21"/>
  <c r="TJ42" i="21"/>
  <c r="TJ31" i="21"/>
  <c r="D42" i="21"/>
  <c r="UO42" i="21"/>
  <c r="RA31" i="21"/>
  <c r="AU42" i="21"/>
  <c r="AU31" i="21"/>
  <c r="KF48" i="21"/>
  <c r="KF39" i="21"/>
  <c r="OE48" i="21"/>
  <c r="OE39" i="21"/>
  <c r="HF38" i="21"/>
  <c r="HF41" i="21"/>
  <c r="NZ41" i="21"/>
  <c r="NZ38" i="21"/>
  <c r="VG38" i="21"/>
  <c r="VG41" i="21"/>
  <c r="GP41" i="21"/>
  <c r="GP38" i="21"/>
  <c r="PN41" i="21"/>
  <c r="PN38" i="21"/>
  <c r="JH38" i="21"/>
  <c r="JH41" i="21"/>
  <c r="UY41" i="21"/>
  <c r="UY38" i="21"/>
  <c r="RN38" i="21"/>
  <c r="RN41" i="21"/>
  <c r="JY41" i="21"/>
  <c r="JY38" i="21"/>
  <c r="JO41" i="21"/>
  <c r="JO38" i="21"/>
  <c r="PF41" i="21"/>
  <c r="PF38" i="21"/>
  <c r="YQ14" i="21"/>
  <c r="ZA14" i="21"/>
  <c r="WO35" i="21"/>
  <c r="WO43" i="21" s="1"/>
  <c r="ZU41" i="21"/>
  <c r="ZU38" i="21"/>
  <c r="TI42" i="21"/>
  <c r="TI31" i="21"/>
  <c r="PH41" i="21"/>
  <c r="PH38" i="21"/>
  <c r="NF42" i="21"/>
  <c r="NF31" i="21"/>
  <c r="NE13" i="21"/>
  <c r="KX38" i="21"/>
  <c r="KX41" i="21"/>
  <c r="GW41" i="21"/>
  <c r="GW38" i="21"/>
  <c r="RI41" i="21"/>
  <c r="RI38" i="21"/>
  <c r="MC41" i="21"/>
  <c r="MC38" i="21"/>
  <c r="IC41" i="21"/>
  <c r="IC38" i="21"/>
  <c r="CI38" i="21"/>
  <c r="CI41" i="21"/>
  <c r="WQ41" i="21"/>
  <c r="WQ38" i="21"/>
  <c r="ST41" i="21"/>
  <c r="ST38" i="21"/>
  <c r="SM39" i="21" s="1"/>
  <c r="QC42" i="21"/>
  <c r="QC31" i="21"/>
  <c r="CS41" i="21"/>
  <c r="CS38" i="21"/>
  <c r="RO41" i="21"/>
  <c r="RO38" i="21"/>
  <c r="AW41" i="21"/>
  <c r="AW38" i="21"/>
  <c r="YR38" i="21"/>
  <c r="YR41" i="21"/>
  <c r="TV41" i="21"/>
  <c r="TV38" i="21"/>
  <c r="PE42" i="21"/>
  <c r="PE31" i="21"/>
  <c r="NA41" i="21"/>
  <c r="NA38" i="21"/>
  <c r="GQ41" i="21"/>
  <c r="GQ38" i="21"/>
  <c r="DO38" i="21"/>
  <c r="DO41" i="21"/>
  <c r="AY42" i="21"/>
  <c r="AY31" i="21"/>
  <c r="EZ41" i="21"/>
  <c r="EZ38" i="21"/>
  <c r="RD41" i="21"/>
  <c r="RD38" i="21"/>
  <c r="PA38" i="21"/>
  <c r="PA41" i="21"/>
  <c r="MZ38" i="21"/>
  <c r="MZ41" i="21"/>
  <c r="LD38" i="21"/>
  <c r="LD41" i="21"/>
  <c r="IV38" i="21"/>
  <c r="IV41" i="21"/>
  <c r="FT38" i="21"/>
  <c r="FT41" i="21"/>
  <c r="DD41" i="21"/>
  <c r="DD38" i="21"/>
  <c r="SP41" i="21"/>
  <c r="SP38" i="21"/>
  <c r="FS41" i="21"/>
  <c r="FS38" i="21"/>
  <c r="RB41" i="21"/>
  <c r="RB38" i="21"/>
  <c r="PL38" i="21"/>
  <c r="PL41" i="21"/>
  <c r="NR41" i="21"/>
  <c r="NR38" i="21"/>
  <c r="KZ41" i="21"/>
  <c r="KZ38" i="21"/>
  <c r="GN38" i="21"/>
  <c r="GN41" i="21"/>
  <c r="BE38" i="21"/>
  <c r="BE41" i="21"/>
  <c r="YV41" i="21"/>
  <c r="YV38" i="21"/>
  <c r="OP42" i="21"/>
  <c r="IS42" i="21"/>
  <c r="IS31" i="21"/>
  <c r="CA38" i="21"/>
  <c r="CA41" i="21"/>
  <c r="SH41" i="21"/>
  <c r="SH38" i="21"/>
  <c r="NG31" i="21"/>
  <c r="HI41" i="21"/>
  <c r="HI38" i="21"/>
  <c r="BD38" i="21"/>
  <c r="BD41" i="21"/>
  <c r="YK31" i="21"/>
  <c r="TO41" i="21"/>
  <c r="TO38" i="21"/>
  <c r="NL41" i="21"/>
  <c r="NL38" i="21"/>
  <c r="FB38" i="21"/>
  <c r="FB41" i="21"/>
  <c r="TL41" i="21"/>
  <c r="TL38" i="21"/>
  <c r="IU41" i="21"/>
  <c r="IU38" i="21"/>
  <c r="IY42" i="21"/>
  <c r="AV31" i="21"/>
  <c r="JW42" i="21"/>
  <c r="JW31" i="21"/>
  <c r="PJ48" i="21"/>
  <c r="PJ39" i="21"/>
  <c r="ZA27" i="21"/>
  <c r="YQ27" i="21"/>
  <c r="YO27" i="21" s="1"/>
  <c r="WE41" i="21"/>
  <c r="WE38" i="21"/>
  <c r="DT41" i="21"/>
  <c r="DT38" i="21"/>
  <c r="MJ38" i="21"/>
  <c r="MJ41" i="21"/>
  <c r="BS42" i="21"/>
  <c r="BS31" i="21"/>
  <c r="RP38" i="21"/>
  <c r="RP41" i="21"/>
  <c r="HP38" i="21"/>
  <c r="HP41" i="21"/>
  <c r="II41" i="21"/>
  <c r="II38" i="21"/>
  <c r="OC41" i="21"/>
  <c r="OC38" i="21"/>
  <c r="WT38" i="21"/>
  <c r="WT41" i="21"/>
  <c r="DV41" i="21"/>
  <c r="DV38" i="21"/>
  <c r="OB41" i="21"/>
  <c r="OB38" i="21"/>
  <c r="VE41" i="21"/>
  <c r="VE38" i="21"/>
  <c r="XS48" i="21"/>
  <c r="XS39" i="21"/>
  <c r="F43" i="9" s="1"/>
  <c r="EW39" i="21"/>
  <c r="EW48" i="21" s="1"/>
  <c r="XO48" i="21"/>
  <c r="XO39" i="21"/>
  <c r="GZ26" i="21"/>
  <c r="GZ42" i="21" s="1"/>
  <c r="DI27" i="21"/>
  <c r="DG27" i="21" s="1"/>
  <c r="ZA28" i="21"/>
  <c r="YQ28" i="21"/>
  <c r="YO28" i="21" s="1"/>
  <c r="DI21" i="21"/>
  <c r="DG21" i="21" s="1"/>
  <c r="ZA25" i="21"/>
  <c r="YQ25" i="21"/>
  <c r="YO25" i="21" s="1"/>
  <c r="GY24" i="21"/>
  <c r="GY31" i="21" s="1"/>
  <c r="XJ41" i="21"/>
  <c r="XJ38" i="21"/>
  <c r="VI42" i="21"/>
  <c r="VI31" i="21"/>
  <c r="SU38" i="21"/>
  <c r="SN39" i="21" s="1"/>
  <c r="SU41" i="21"/>
  <c r="QZ38" i="21"/>
  <c r="QZ41" i="21"/>
  <c r="MO41" i="21"/>
  <c r="MO38" i="21"/>
  <c r="IP41" i="21"/>
  <c r="IP38" i="21"/>
  <c r="EG38" i="21"/>
  <c r="EG41" i="21"/>
  <c r="CJ38" i="21"/>
  <c r="CJ41" i="21"/>
  <c r="YL38" i="21"/>
  <c r="YL41" i="21"/>
  <c r="PG41" i="21"/>
  <c r="PG38" i="21"/>
  <c r="LG41" i="21"/>
  <c r="LG38" i="21"/>
  <c r="GV38" i="21"/>
  <c r="GV41" i="21"/>
  <c r="PR31" i="21"/>
  <c r="IZ38" i="21"/>
  <c r="IZ41" i="21"/>
  <c r="BU38" i="21"/>
  <c r="BU41" i="21"/>
  <c r="KH38" i="21"/>
  <c r="KH41" i="21"/>
  <c r="CH38" i="21"/>
  <c r="CH41" i="21"/>
  <c r="LN41" i="21"/>
  <c r="LN38" i="21"/>
  <c r="BG41" i="21"/>
  <c r="BG38" i="21"/>
  <c r="VP38" i="21"/>
  <c r="VP41" i="21"/>
  <c r="RQ41" i="21"/>
  <c r="RQ38" i="21"/>
  <c r="OT41" i="21"/>
  <c r="OT38" i="21"/>
  <c r="JS41" i="21"/>
  <c r="JS38" i="21"/>
  <c r="AN38" i="21"/>
  <c r="AN41" i="21"/>
  <c r="AM38" i="21"/>
  <c r="AM41" i="21"/>
  <c r="TT38" i="21"/>
  <c r="TT41" i="21"/>
  <c r="CO41" i="21"/>
  <c r="CO38" i="21"/>
  <c r="WX42" i="21"/>
  <c r="WX31" i="21"/>
  <c r="TE42" i="21"/>
  <c r="TE31" i="21"/>
  <c r="WU41" i="21"/>
  <c r="WU38" i="21"/>
  <c r="IT41" i="21"/>
  <c r="IT38" i="21"/>
  <c r="DL41" i="21"/>
  <c r="DL38" i="21"/>
  <c r="UW41" i="21"/>
  <c r="UW38" i="21"/>
  <c r="RX38" i="21"/>
  <c r="RX41" i="21"/>
  <c r="MP41" i="21"/>
  <c r="MP38" i="21"/>
  <c r="XH41" i="21"/>
  <c r="XH38" i="21"/>
  <c r="PZ41" i="21"/>
  <c r="PZ38" i="21"/>
  <c r="JT41" i="21"/>
  <c r="JT38" i="21"/>
  <c r="BQ41" i="21"/>
  <c r="BQ38" i="21"/>
  <c r="WF38" i="21"/>
  <c r="WF41" i="21"/>
  <c r="YK42" i="21"/>
  <c r="BK13" i="21"/>
  <c r="QV31" i="21"/>
  <c r="AV42" i="21"/>
  <c r="YM42" i="21"/>
  <c r="YM31" i="21"/>
  <c r="NN41" i="21"/>
  <c r="NN38" i="21"/>
  <c r="FF42" i="21"/>
  <c r="FF31" i="21"/>
  <c r="FE13" i="21"/>
  <c r="QY41" i="21"/>
  <c r="QY38" i="21"/>
  <c r="S41" i="21"/>
  <c r="S38" i="21"/>
  <c r="BI41" i="21"/>
  <c r="BI38" i="21"/>
  <c r="LO41" i="21"/>
  <c r="LO38" i="21"/>
  <c r="PV41" i="21"/>
  <c r="PV38" i="21"/>
  <c r="E42" i="21"/>
  <c r="BN31" i="21"/>
  <c r="HD41" i="21"/>
  <c r="HD38" i="21"/>
  <c r="LY41" i="21"/>
  <c r="LY38" i="21"/>
  <c r="XA35" i="21"/>
  <c r="XA43" i="21" s="1"/>
  <c r="WR39" i="21"/>
  <c r="WR48" i="21" s="1"/>
  <c r="LJ48" i="21"/>
  <c r="LJ39" i="21"/>
  <c r="MX39" i="21"/>
  <c r="MX48" i="21" s="1"/>
  <c r="XR48" i="21"/>
  <c r="XR39" i="21"/>
  <c r="SN48" i="21"/>
  <c r="ZC42" i="21"/>
  <c r="ZA17" i="21"/>
  <c r="YQ17" i="21"/>
  <c r="UU41" i="21"/>
  <c r="UU38" i="21"/>
  <c r="OW42" i="21"/>
  <c r="OW31" i="21"/>
  <c r="KL38" i="21"/>
  <c r="KL41" i="21"/>
  <c r="FZ41" i="21"/>
  <c r="FZ38" i="21"/>
  <c r="T38" i="21"/>
  <c r="T41" i="21"/>
  <c r="QO42" i="21"/>
  <c r="QO31" i="21"/>
  <c r="LU38" i="21"/>
  <c r="HE41" i="21"/>
  <c r="HE38" i="21"/>
  <c r="BL42" i="21"/>
  <c r="BL31" i="21"/>
  <c r="WD38" i="21"/>
  <c r="WD41" i="21"/>
  <c r="SF38" i="21"/>
  <c r="SF41" i="21"/>
  <c r="BW41" i="21"/>
  <c r="BW38" i="21"/>
  <c r="ZG41" i="21"/>
  <c r="ZG38" i="21"/>
  <c r="PR42" i="21"/>
  <c r="PM41" i="21"/>
  <c r="PM38" i="21"/>
  <c r="SS41" i="21"/>
  <c r="SS38" i="21"/>
  <c r="YJ42" i="21"/>
  <c r="YJ31" i="21"/>
  <c r="YI13" i="21"/>
  <c r="TN38" i="21"/>
  <c r="TN41" i="21"/>
  <c r="ML41" i="21"/>
  <c r="ML38" i="21"/>
  <c r="FA41" i="21"/>
  <c r="FA38" i="21"/>
  <c r="CQ38" i="21"/>
  <c r="CQ41" i="21"/>
  <c r="DN41" i="21"/>
  <c r="DN38" i="21"/>
  <c r="YZ41" i="21"/>
  <c r="YZ38" i="21"/>
  <c r="WK41" i="21"/>
  <c r="WK38" i="21"/>
  <c r="SQ41" i="21"/>
  <c r="SQ38" i="21"/>
  <c r="QJ38" i="21"/>
  <c r="QJ41" i="21"/>
  <c r="OH41" i="21"/>
  <c r="OH38" i="21"/>
  <c r="MK41" i="21"/>
  <c r="MK38" i="21"/>
  <c r="KB41" i="21"/>
  <c r="KB38" i="21"/>
  <c r="IJ38" i="21"/>
  <c r="IJ41" i="21"/>
  <c r="FJ41" i="21"/>
  <c r="FJ38" i="21"/>
  <c r="CE41" i="21"/>
  <c r="CE38" i="21"/>
  <c r="ZV41" i="21"/>
  <c r="ZV38" i="21"/>
  <c r="ZR39" i="21" s="1"/>
  <c r="ZR47" i="21" s="1"/>
  <c r="NS41" i="21"/>
  <c r="NS38" i="21"/>
  <c r="DM41" i="21"/>
  <c r="DM38" i="21"/>
  <c r="YC18" i="21"/>
  <c r="ZC18" i="21"/>
  <c r="TS41" i="21"/>
  <c r="TS38" i="21"/>
  <c r="QR41" i="21"/>
  <c r="QR38" i="21"/>
  <c r="OY41" i="21"/>
  <c r="OY38" i="21"/>
  <c r="KR42" i="21"/>
  <c r="KR31" i="21"/>
  <c r="KQ13" i="21"/>
  <c r="FR41" i="21"/>
  <c r="FR38" i="21"/>
  <c r="W38" i="21"/>
  <c r="W41" i="21"/>
  <c r="YA41" i="21"/>
  <c r="YA38" i="21"/>
  <c r="V38" i="21"/>
  <c r="V41" i="21"/>
  <c r="QE41" i="21"/>
  <c r="QE38" i="21"/>
  <c r="ME41" i="21"/>
  <c r="ME38" i="21"/>
  <c r="FG31" i="21"/>
  <c r="RU31" i="21"/>
  <c r="LT31" i="21"/>
  <c r="CR38" i="21"/>
  <c r="CR41" i="21"/>
  <c r="FI41" i="21"/>
  <c r="FI38" i="21"/>
  <c r="HB31" i="21"/>
  <c r="QV42" i="21"/>
  <c r="SJ48" i="21"/>
  <c r="SJ39" i="21"/>
  <c r="ZH42" i="21"/>
  <c r="ZH31" i="21"/>
  <c r="XV42" i="21"/>
  <c r="XV31" i="21"/>
  <c r="KE48" i="21"/>
  <c r="SM48" i="21"/>
  <c r="QM48" i="21"/>
  <c r="O39" i="21"/>
  <c r="E35" i="21"/>
  <c r="LI48" i="21"/>
  <c r="KC39" i="21"/>
  <c r="CW39" i="21"/>
  <c r="CW48" i="21" s="1"/>
  <c r="E53" i="21"/>
  <c r="E54" i="21" s="1"/>
  <c r="ZQ39" i="21"/>
  <c r="ZQ47" i="21" s="1"/>
  <c r="GT39" i="21"/>
  <c r="GT48" i="21" s="1"/>
  <c r="XV35" i="21"/>
  <c r="XV43" i="21" s="1"/>
  <c r="XL33" i="21"/>
  <c r="VV33" i="21" s="1"/>
  <c r="SI48" i="21"/>
  <c r="SI39" i="21"/>
  <c r="ZA29" i="21"/>
  <c r="YQ29" i="21"/>
  <c r="YO29" i="21" s="1"/>
  <c r="ZA26" i="21"/>
  <c r="YQ26" i="21"/>
  <c r="YO26" i="21" s="1"/>
  <c r="YE31" i="21"/>
  <c r="ZM41" i="21"/>
  <c r="ZM38" i="21"/>
  <c r="ZI39" i="21" s="1"/>
  <c r="ZI47" i="21" s="1"/>
  <c r="XB41" i="21"/>
  <c r="XB38" i="21"/>
  <c r="SG41" i="21"/>
  <c r="SG38" i="21"/>
  <c r="QP41" i="21"/>
  <c r="QP38" i="21"/>
  <c r="MD41" i="21"/>
  <c r="MD38" i="21"/>
  <c r="ID41" i="21"/>
  <c r="ID38" i="21"/>
  <c r="DU41" i="21"/>
  <c r="DU38" i="21"/>
  <c r="BY41" i="21"/>
  <c r="BY38" i="21"/>
  <c r="PS42" i="21"/>
  <c r="PS31" i="21"/>
  <c r="BA41" i="21"/>
  <c r="BA38" i="21"/>
  <c r="XY41" i="21"/>
  <c r="XY38" i="21"/>
  <c r="OK41" i="21"/>
  <c r="OK38" i="21"/>
  <c r="KW42" i="21"/>
  <c r="KW31" i="21"/>
  <c r="FM38" i="21"/>
  <c r="FM41" i="21"/>
  <c r="HR38" i="21"/>
  <c r="HR41" i="21"/>
  <c r="XX41" i="21"/>
  <c r="XX38" i="21"/>
  <c r="QL41" i="21"/>
  <c r="QL38" i="21"/>
  <c r="IB38" i="21"/>
  <c r="IB41" i="21"/>
  <c r="SB41" i="21"/>
  <c r="SB38" i="21"/>
  <c r="JG41" i="21"/>
  <c r="JG38" i="21"/>
  <c r="XG41" i="21"/>
  <c r="XG38" i="21"/>
  <c r="VC38" i="21"/>
  <c r="VC41" i="21"/>
  <c r="QW42" i="21"/>
  <c r="QW31" i="21"/>
  <c r="OI41" i="21"/>
  <c r="OI38" i="21"/>
  <c r="AE42" i="21"/>
  <c r="AE31" i="21"/>
  <c r="YY41" i="21"/>
  <c r="YY38" i="21"/>
  <c r="RC41" i="21"/>
  <c r="RC38" i="21"/>
  <c r="KA41" i="21"/>
  <c r="KA38" i="21"/>
  <c r="KA39" i="21" s="1"/>
  <c r="AA41" i="21"/>
  <c r="AA38" i="21"/>
  <c r="YW41" i="21"/>
  <c r="YW38" i="21"/>
  <c r="VW42" i="21"/>
  <c r="VW31" i="21"/>
  <c r="JZ41" i="21"/>
  <c r="JZ38" i="21"/>
  <c r="JZ39" i="21" s="1"/>
  <c r="IH38" i="21"/>
  <c r="IH41" i="21"/>
  <c r="DB41" i="21"/>
  <c r="DB38" i="21"/>
  <c r="QQ41" i="21"/>
  <c r="QQ38" i="21"/>
  <c r="LW42" i="21"/>
  <c r="LW31" i="21"/>
  <c r="GY42" i="21"/>
  <c r="VQ41" i="21"/>
  <c r="VQ38" i="21"/>
  <c r="OJ41" i="21"/>
  <c r="OJ38" i="21"/>
  <c r="IN41" i="21"/>
  <c r="IN38" i="21"/>
  <c r="AZ41" i="21"/>
  <c r="AZ38" i="21"/>
  <c r="BO41" i="21"/>
  <c r="BO38" i="21"/>
  <c r="ZN41" i="21"/>
  <c r="ZN38" i="21"/>
  <c r="ZJ39" i="21" s="1"/>
  <c r="ZJ47" i="21" s="1"/>
  <c r="VJ38" i="21"/>
  <c r="VJ41" i="21"/>
  <c r="CM31" i="21"/>
  <c r="DG13" i="21"/>
  <c r="IG38" i="21" l="1"/>
  <c r="WQ39" i="21"/>
  <c r="JB39" i="21"/>
  <c r="GZ31" i="21"/>
  <c r="WH48" i="21"/>
  <c r="RG41" i="21"/>
  <c r="PK41" i="21"/>
  <c r="MQ31" i="21"/>
  <c r="MW41" i="21"/>
  <c r="MW38" i="21"/>
  <c r="MW39" i="21" s="1"/>
  <c r="MW48" i="21" s="1"/>
  <c r="VV35" i="21"/>
  <c r="LC38" i="21"/>
  <c r="OS38" i="21"/>
  <c r="LS42" i="21"/>
  <c r="EE38" i="21"/>
  <c r="JQ41" i="21"/>
  <c r="HW41" i="21"/>
  <c r="UO38" i="21"/>
  <c r="OR41" i="21"/>
  <c r="AK38" i="21"/>
  <c r="CG41" i="21"/>
  <c r="UO41" i="21"/>
  <c r="MI41" i="21"/>
  <c r="GM41" i="21"/>
  <c r="WI41" i="21"/>
  <c r="E69" i="11"/>
  <c r="B32" i="15"/>
  <c r="YN41" i="21"/>
  <c r="EY41" i="21"/>
  <c r="SA38" i="21"/>
  <c r="PW41" i="21"/>
  <c r="MA41" i="21"/>
  <c r="IY38" i="21"/>
  <c r="NY41" i="21"/>
  <c r="DS41" i="21"/>
  <c r="JM41" i="21"/>
  <c r="IA41" i="21"/>
  <c r="QI41" i="21"/>
  <c r="CQ39" i="21"/>
  <c r="GM38" i="21"/>
  <c r="HW38" i="21"/>
  <c r="DY41" i="21"/>
  <c r="TH41" i="21"/>
  <c r="BO39" i="21"/>
  <c r="IG41" i="21"/>
  <c r="JL41" i="21"/>
  <c r="KG41" i="21"/>
  <c r="JK31" i="21"/>
  <c r="JK42" i="21"/>
  <c r="EM38" i="21"/>
  <c r="OO31" i="21"/>
  <c r="OO41" i="21" s="1"/>
  <c r="LS31" i="21"/>
  <c r="DS38" i="21"/>
  <c r="AQ41" i="21"/>
  <c r="JM38" i="21"/>
  <c r="SD39" i="21"/>
  <c r="FW41" i="21"/>
  <c r="OG41" i="21"/>
  <c r="TH38" i="21"/>
  <c r="IY41" i="21"/>
  <c r="AK41" i="21"/>
  <c r="ZC31" i="21"/>
  <c r="ZC38" i="21" s="1"/>
  <c r="CG38" i="21"/>
  <c r="HA41" i="21"/>
  <c r="FK41" i="21"/>
  <c r="RG38" i="21"/>
  <c r="PQ31" i="21"/>
  <c r="PQ38" i="21" s="1"/>
  <c r="PQ42" i="21"/>
  <c r="LU41" i="21"/>
  <c r="EM41" i="21"/>
  <c r="DY38" i="21"/>
  <c r="IA38" i="21"/>
  <c r="JQ38" i="21"/>
  <c r="XQ38" i="21"/>
  <c r="QU42" i="21"/>
  <c r="XG39" i="21"/>
  <c r="RM41" i="21"/>
  <c r="JY39" i="21"/>
  <c r="OG38" i="21"/>
  <c r="IZ39" i="21"/>
  <c r="WI38" i="21"/>
  <c r="PK38" i="21"/>
  <c r="FQ41" i="21"/>
  <c r="VU35" i="21"/>
  <c r="VU43" i="21" s="1"/>
  <c r="FQ38" i="21"/>
  <c r="FW38" i="21"/>
  <c r="QU31" i="21"/>
  <c r="VV20" i="21"/>
  <c r="VV18" i="21"/>
  <c r="VU31" i="21"/>
  <c r="JE41" i="21"/>
  <c r="HO41" i="21"/>
  <c r="SA41" i="21"/>
  <c r="MY41" i="21"/>
  <c r="VV42" i="21"/>
  <c r="DK41" i="21"/>
  <c r="MP39" i="21"/>
  <c r="LC41" i="21"/>
  <c r="QI38" i="21"/>
  <c r="SO41" i="21"/>
  <c r="SB39" i="21"/>
  <c r="WP39" i="21"/>
  <c r="OR38" i="21"/>
  <c r="XL31" i="21"/>
  <c r="EY38" i="21"/>
  <c r="MA38" i="21"/>
  <c r="EE41" i="21"/>
  <c r="XL42" i="21"/>
  <c r="XW41" i="21"/>
  <c r="WO38" i="21"/>
  <c r="RM38" i="21"/>
  <c r="NY38" i="21"/>
  <c r="HJ39" i="21"/>
  <c r="SC39" i="21"/>
  <c r="LD39" i="21"/>
  <c r="YC31" i="21"/>
  <c r="YC41" i="21" s="1"/>
  <c r="XH39" i="21"/>
  <c r="E43" i="9" s="1"/>
  <c r="OA39" i="21"/>
  <c r="FK38" i="21"/>
  <c r="XL35" i="21"/>
  <c r="XL43" i="21" s="1"/>
  <c r="MI38" i="21"/>
  <c r="SF39" i="21"/>
  <c r="MO39" i="21"/>
  <c r="HO38" i="21"/>
  <c r="PW38" i="21"/>
  <c r="AQ38" i="21"/>
  <c r="LF39" i="21"/>
  <c r="NZ39" i="21"/>
  <c r="LE39" i="21"/>
  <c r="SG39" i="21"/>
  <c r="F39" i="21"/>
  <c r="XK39" i="21"/>
  <c r="JE38" i="21"/>
  <c r="JA39" i="21"/>
  <c r="DH38" i="21"/>
  <c r="DH41" i="21"/>
  <c r="YE41" i="21"/>
  <c r="YE38" i="21"/>
  <c r="OB39" i="21"/>
  <c r="AV38" i="21"/>
  <c r="AV41" i="21"/>
  <c r="VU42" i="21"/>
  <c r="AU38" i="21"/>
  <c r="AU41" i="21"/>
  <c r="GZ41" i="21"/>
  <c r="GZ38" i="21"/>
  <c r="VO41" i="21"/>
  <c r="VO38" i="21"/>
  <c r="TG41" i="21"/>
  <c r="TG38" i="21"/>
  <c r="JN38" i="21"/>
  <c r="JN41" i="21"/>
  <c r="WY42" i="21"/>
  <c r="WY31" i="21"/>
  <c r="E50" i="21"/>
  <c r="E43" i="21"/>
  <c r="YO17" i="21"/>
  <c r="YO42" i="21" s="1"/>
  <c r="YQ42" i="21"/>
  <c r="NG41" i="21"/>
  <c r="NG38" i="21"/>
  <c r="NE42" i="21"/>
  <c r="NE31" i="21"/>
  <c r="OP41" i="21"/>
  <c r="OP38" i="21"/>
  <c r="NK41" i="21"/>
  <c r="NK38" i="21"/>
  <c r="TC42" i="21"/>
  <c r="TC31" i="21"/>
  <c r="ET39" i="21"/>
  <c r="E51" i="21"/>
  <c r="E41" i="21"/>
  <c r="E38" i="21"/>
  <c r="E39" i="21" s="1"/>
  <c r="LV41" i="21"/>
  <c r="LV38" i="21"/>
  <c r="WW13" i="21"/>
  <c r="ZA20" i="21"/>
  <c r="YQ20" i="21"/>
  <c r="YO20" i="21" s="1"/>
  <c r="IM41" i="21"/>
  <c r="IM38" i="21"/>
  <c r="QW41" i="21"/>
  <c r="QW38" i="21"/>
  <c r="AE38" i="21"/>
  <c r="AE41" i="21"/>
  <c r="YM41" i="21"/>
  <c r="YM38" i="21"/>
  <c r="RA41" i="21"/>
  <c r="RA38" i="21"/>
  <c r="WS41" i="21"/>
  <c r="WS38" i="21"/>
  <c r="VU52" i="21" s="1"/>
  <c r="TQ41" i="21"/>
  <c r="TQ38" i="21"/>
  <c r="NQ41" i="21"/>
  <c r="NQ38" i="21"/>
  <c r="WC41" i="21"/>
  <c r="WC38" i="21"/>
  <c r="TF41" i="21"/>
  <c r="TF38" i="21"/>
  <c r="VI41" i="21"/>
  <c r="VI38" i="21"/>
  <c r="ES41" i="21"/>
  <c r="ES38" i="21"/>
  <c r="GY41" i="21"/>
  <c r="GY38" i="21"/>
  <c r="KW41" i="21"/>
  <c r="KW38" i="21"/>
  <c r="PS41" i="21"/>
  <c r="PS38" i="21"/>
  <c r="HB41" i="21"/>
  <c r="HB38" i="21"/>
  <c r="RU41" i="21"/>
  <c r="RU38" i="21"/>
  <c r="KQ42" i="21"/>
  <c r="KQ31" i="21"/>
  <c r="QJ39" i="21"/>
  <c r="YK41" i="21"/>
  <c r="YK38" i="21"/>
  <c r="YO14" i="21"/>
  <c r="GP39" i="21"/>
  <c r="CC41" i="21"/>
  <c r="CC38" i="21"/>
  <c r="XD39" i="21"/>
  <c r="LK41" i="21"/>
  <c r="LK38" i="21"/>
  <c r="BM41" i="21"/>
  <c r="BM38" i="21"/>
  <c r="YU41" i="21"/>
  <c r="YU38" i="21"/>
  <c r="EU39" i="21"/>
  <c r="FH41" i="21"/>
  <c r="FH38" i="21"/>
  <c r="JX39" i="21"/>
  <c r="QU38" i="21"/>
  <c r="ZA42" i="21"/>
  <c r="PR38" i="21"/>
  <c r="PR41" i="21"/>
  <c r="J38" i="21"/>
  <c r="J41" i="21"/>
  <c r="LT38" i="21"/>
  <c r="LT41" i="21"/>
  <c r="KR41" i="21"/>
  <c r="KR38" i="21"/>
  <c r="YI42" i="21"/>
  <c r="YI31" i="21"/>
  <c r="QO41" i="21"/>
  <c r="QO38" i="21"/>
  <c r="OW41" i="21"/>
  <c r="OW38" i="21"/>
  <c r="FE42" i="21"/>
  <c r="FE31" i="21"/>
  <c r="QV41" i="21"/>
  <c r="QV38" i="21"/>
  <c r="JW41" i="21"/>
  <c r="JW38" i="21"/>
  <c r="QC41" i="21"/>
  <c r="QC38" i="21"/>
  <c r="TJ41" i="21"/>
  <c r="TJ38" i="21"/>
  <c r="SE39" i="21"/>
  <c r="XF39" i="21"/>
  <c r="HC41" i="21"/>
  <c r="HC38" i="21"/>
  <c r="D53" i="21"/>
  <c r="DI31" i="21"/>
  <c r="WX38" i="21"/>
  <c r="WX41" i="21"/>
  <c r="NF38" i="21"/>
  <c r="NF41" i="21"/>
  <c r="CM41" i="21"/>
  <c r="CM38" i="21"/>
  <c r="YJ38" i="21"/>
  <c r="YJ41" i="21"/>
  <c r="FF38" i="21"/>
  <c r="FF41" i="21"/>
  <c r="BK42" i="21"/>
  <c r="BK31" i="21"/>
  <c r="TE41" i="21"/>
  <c r="TE38" i="21"/>
  <c r="BS41" i="21"/>
  <c r="BS38" i="21"/>
  <c r="BD39" i="21"/>
  <c r="IS41" i="21"/>
  <c r="IS38" i="21"/>
  <c r="BE39" i="21"/>
  <c r="TI41" i="21"/>
  <c r="TI38" i="21"/>
  <c r="PF39" i="21"/>
  <c r="XA41" i="21"/>
  <c r="XA38" i="21"/>
  <c r="PT38" i="21"/>
  <c r="PT41" i="21"/>
  <c r="BC38" i="21"/>
  <c r="BC39" i="21" s="1"/>
  <c r="BC41" i="21"/>
  <c r="HU42" i="21"/>
  <c r="HU31" i="21"/>
  <c r="CP39" i="21"/>
  <c r="DI42" i="21"/>
  <c r="VW41" i="21"/>
  <c r="VW38" i="21"/>
  <c r="TD38" i="21"/>
  <c r="TD41" i="21"/>
  <c r="DG42" i="21"/>
  <c r="DG31" i="21"/>
  <c r="ZH38" i="21"/>
  <c r="ZH41" i="21"/>
  <c r="LW41" i="21"/>
  <c r="LW38" i="21"/>
  <c r="XV41" i="21"/>
  <c r="XV38" i="21"/>
  <c r="FG41" i="21"/>
  <c r="FG38" i="21"/>
  <c r="ZA18" i="21"/>
  <c r="YQ18" i="21"/>
  <c r="YO18" i="21" s="1"/>
  <c r="BL38" i="21"/>
  <c r="BL41" i="21"/>
  <c r="BN41" i="21"/>
  <c r="BN38" i="21"/>
  <c r="PG39" i="21"/>
  <c r="AY41" i="21"/>
  <c r="AY38" i="21"/>
  <c r="PE41" i="21"/>
  <c r="PE38" i="21"/>
  <c r="HV41" i="21"/>
  <c r="HV38" i="21"/>
  <c r="KS41" i="21"/>
  <c r="KS38" i="21"/>
  <c r="QK39" i="21"/>
  <c r="IY39" i="21" l="1"/>
  <c r="JK41" i="21"/>
  <c r="JK38" i="21"/>
  <c r="MQ41" i="21"/>
  <c r="MQ38" i="21"/>
  <c r="LS41" i="21"/>
  <c r="XL38" i="21"/>
  <c r="ZC41" i="21"/>
  <c r="OO38" i="21"/>
  <c r="PQ41" i="21"/>
  <c r="LS38" i="21"/>
  <c r="XQ39" i="21"/>
  <c r="XQ48" i="21" s="1"/>
  <c r="QU41" i="21"/>
  <c r="XL41" i="21"/>
  <c r="VU50" i="21"/>
  <c r="VU38" i="21"/>
  <c r="VV31" i="21"/>
  <c r="VV38" i="21" s="1"/>
  <c r="WO39" i="21"/>
  <c r="YC38" i="21"/>
  <c r="VV52" i="21" s="1"/>
  <c r="ZA31" i="21"/>
  <c r="ZA41" i="21" s="1"/>
  <c r="DG38" i="21"/>
  <c r="DG41" i="21"/>
  <c r="YI38" i="21"/>
  <c r="YI41" i="21"/>
  <c r="E55" i="21"/>
  <c r="WY41" i="21"/>
  <c r="WY38" i="21"/>
  <c r="VU53" i="21" s="1"/>
  <c r="VU51" i="21"/>
  <c r="VU41" i="21"/>
  <c r="XV48" i="21"/>
  <c r="XV39" i="21"/>
  <c r="HU41" i="21"/>
  <c r="HU38" i="21"/>
  <c r="BK41" i="21"/>
  <c r="BK38" i="21"/>
  <c r="DI41" i="21"/>
  <c r="DI38" i="21"/>
  <c r="FE38" i="21"/>
  <c r="FE41" i="21"/>
  <c r="KQ41" i="21"/>
  <c r="KQ38" i="21"/>
  <c r="YQ31" i="21"/>
  <c r="NE41" i="21"/>
  <c r="NE38" i="21"/>
  <c r="TC41" i="21"/>
  <c r="TC38" i="21"/>
  <c r="YO31" i="21"/>
  <c r="WW42" i="21"/>
  <c r="WW31" i="21"/>
  <c r="ZA38" i="21" l="1"/>
  <c r="VV53" i="21" s="1"/>
  <c r="VV50" i="21"/>
  <c r="VV43" i="21"/>
  <c r="VV51" i="21"/>
  <c r="VV41" i="21"/>
  <c r="WW41" i="21"/>
  <c r="WW38" i="21"/>
  <c r="VU54" i="21" s="1"/>
  <c r="VU55" i="21" s="1"/>
  <c r="YO41" i="21"/>
  <c r="YO38" i="21"/>
  <c r="VV54" i="21" s="1"/>
  <c r="YQ41" i="21"/>
  <c r="YQ38" i="21"/>
  <c r="VV55" i="21" l="1"/>
  <c r="BI41" i="20"/>
  <c r="AS41" i="20"/>
  <c r="AQ41" i="20"/>
  <c r="AM41" i="20"/>
  <c r="AK41" i="20"/>
  <c r="AI41" i="20"/>
  <c r="AE41" i="20"/>
  <c r="BI37" i="20"/>
  <c r="BG37" i="20"/>
  <c r="BE37" i="20"/>
  <c r="BA37" i="20"/>
  <c r="AY37" i="20"/>
  <c r="AW37" i="20"/>
  <c r="AU37" i="20"/>
  <c r="AS37" i="20"/>
  <c r="AQ37" i="20"/>
  <c r="AO37" i="20"/>
  <c r="AM37" i="20"/>
  <c r="AK37" i="20"/>
  <c r="AI37" i="20"/>
  <c r="AG37" i="20"/>
  <c r="AE37" i="20"/>
  <c r="AC37" i="20"/>
  <c r="AA37" i="20"/>
  <c r="W37" i="20"/>
  <c r="S37" i="20"/>
  <c r="Q37" i="20"/>
  <c r="O37" i="20"/>
  <c r="M37" i="20"/>
  <c r="K37" i="20"/>
  <c r="I37" i="20"/>
  <c r="G37" i="20"/>
  <c r="E37" i="20"/>
  <c r="BI30" i="20"/>
  <c r="BI38" i="20" s="1"/>
  <c r="BG30" i="20"/>
  <c r="BG38" i="20" s="1"/>
  <c r="BE30" i="20"/>
  <c r="BE38" i="20" s="1"/>
  <c r="BC30" i="20"/>
  <c r="BC38" i="20" s="1"/>
  <c r="BA30" i="20"/>
  <c r="BA38" i="20" s="1"/>
  <c r="AY30" i="20"/>
  <c r="AY38" i="20" s="1"/>
  <c r="AW30" i="20"/>
  <c r="AW38" i="20" s="1"/>
  <c r="AU30" i="20"/>
  <c r="AU38" i="20" s="1"/>
  <c r="AS30" i="20"/>
  <c r="AS38" i="20" s="1"/>
  <c r="AQ30" i="20"/>
  <c r="AQ38" i="20" s="1"/>
  <c r="AO30" i="20"/>
  <c r="AO38" i="20" s="1"/>
  <c r="AM30" i="20"/>
  <c r="AM38" i="20" s="1"/>
  <c r="AK30" i="20"/>
  <c r="AK38" i="20" s="1"/>
  <c r="AI30" i="20"/>
  <c r="AI38" i="20" s="1"/>
  <c r="AG30" i="20"/>
  <c r="AG38" i="20" s="1"/>
  <c r="AE30" i="20"/>
  <c r="AE38" i="20" s="1"/>
  <c r="AC30" i="20"/>
  <c r="AC38" i="20" s="1"/>
  <c r="AA30" i="20"/>
  <c r="AA38" i="20" s="1"/>
  <c r="W30" i="20"/>
  <c r="W38" i="20" s="1"/>
  <c r="S30" i="20"/>
  <c r="S38" i="20" s="1"/>
  <c r="Q30" i="20"/>
  <c r="Q38" i="20" s="1"/>
  <c r="O30" i="20"/>
  <c r="O38" i="20" s="1"/>
  <c r="M30" i="20"/>
  <c r="M38" i="20" s="1"/>
  <c r="K30" i="20"/>
  <c r="K38" i="20" s="1"/>
  <c r="I30" i="20"/>
  <c r="I38" i="20" s="1"/>
  <c r="G30" i="20"/>
  <c r="G38" i="20" s="1"/>
  <c r="E30" i="20"/>
  <c r="E38" i="20" s="1"/>
  <c r="BH29" i="20"/>
  <c r="BF29" i="20"/>
  <c r="BD29" i="20"/>
  <c r="BB29" i="20"/>
  <c r="AZ29" i="20"/>
  <c r="AX29" i="20"/>
  <c r="AV29" i="20"/>
  <c r="AT29" i="20"/>
  <c r="AR29" i="20"/>
  <c r="AP29" i="20"/>
  <c r="AN29" i="20"/>
  <c r="AL29" i="20"/>
  <c r="AJ29" i="20"/>
  <c r="AH29" i="20"/>
  <c r="AF29" i="20"/>
  <c r="AD29" i="20"/>
  <c r="AB29" i="20"/>
  <c r="Z29" i="20"/>
  <c r="V29" i="20"/>
  <c r="T29" i="20"/>
  <c r="U29" i="20" s="1"/>
  <c r="C29" i="20" s="1"/>
  <c r="UF34" i="21" s="1"/>
  <c r="AJ34" i="21" s="1"/>
  <c r="AH32" i="17" s="1"/>
  <c r="R29" i="20"/>
  <c r="P29" i="20"/>
  <c r="N29" i="20"/>
  <c r="L29" i="20"/>
  <c r="J29" i="20"/>
  <c r="H29" i="20"/>
  <c r="F29" i="20"/>
  <c r="D29" i="20"/>
  <c r="BH28" i="20"/>
  <c r="BF28" i="20"/>
  <c r="BD28" i="20"/>
  <c r="BB28" i="20"/>
  <c r="AZ28" i="20"/>
  <c r="AX28" i="20"/>
  <c r="AV28" i="20"/>
  <c r="AT28" i="20"/>
  <c r="AR28" i="20"/>
  <c r="AP28" i="20"/>
  <c r="AN28" i="20"/>
  <c r="AL28" i="20"/>
  <c r="AJ28" i="20"/>
  <c r="AH28" i="20"/>
  <c r="AF28" i="20"/>
  <c r="AD28" i="20"/>
  <c r="AB28" i="20"/>
  <c r="Z28" i="20"/>
  <c r="V28" i="20"/>
  <c r="T28" i="20"/>
  <c r="U28" i="20" s="1"/>
  <c r="C28" i="20" s="1"/>
  <c r="R28" i="20"/>
  <c r="P28" i="20"/>
  <c r="N28" i="20"/>
  <c r="L28" i="20"/>
  <c r="J28" i="20"/>
  <c r="H28" i="20"/>
  <c r="F28" i="20"/>
  <c r="D28" i="20"/>
  <c r="BI26" i="20"/>
  <c r="BI33" i="20" s="1"/>
  <c r="BI43" i="20" s="1"/>
  <c r="BI45" i="20" s="1"/>
  <c r="BG26" i="20"/>
  <c r="BG33" i="20" s="1"/>
  <c r="BG43" i="20" s="1"/>
  <c r="BG45" i="20" s="1"/>
  <c r="BE26" i="20"/>
  <c r="BA26" i="20"/>
  <c r="BA33" i="20" s="1"/>
  <c r="BA43" i="20" s="1"/>
  <c r="BA45" i="20" s="1"/>
  <c r="AY26" i="20"/>
  <c r="AW26" i="20"/>
  <c r="AU26" i="20"/>
  <c r="AS26" i="20"/>
  <c r="AQ26" i="20"/>
  <c r="AQ33" i="20" s="1"/>
  <c r="AO26" i="20"/>
  <c r="AO36" i="20" s="1"/>
  <c r="AM26" i="20"/>
  <c r="AK26" i="20"/>
  <c r="AK33" i="20" s="1"/>
  <c r="AK43" i="20" s="1"/>
  <c r="AP39" i="21" s="1"/>
  <c r="AP48" i="21" s="1"/>
  <c r="AI26" i="20"/>
  <c r="AI36" i="20" s="1"/>
  <c r="AG26" i="20"/>
  <c r="AE26" i="20"/>
  <c r="AC26" i="20"/>
  <c r="AC33" i="20" s="1"/>
  <c r="AC43" i="20" s="1"/>
  <c r="AC45" i="20" s="1"/>
  <c r="AA26" i="20"/>
  <c r="AA33" i="20" s="1"/>
  <c r="AA43" i="20" s="1"/>
  <c r="AA45" i="20" s="1"/>
  <c r="W26" i="20"/>
  <c r="W36" i="20" s="1"/>
  <c r="S26" i="20"/>
  <c r="Q26" i="20"/>
  <c r="Q33" i="20" s="1"/>
  <c r="Q43" i="20" s="1"/>
  <c r="Q45" i="20" s="1"/>
  <c r="O26" i="20"/>
  <c r="O36" i="20" s="1"/>
  <c r="M26" i="20"/>
  <c r="K26" i="20"/>
  <c r="I26" i="20"/>
  <c r="G26" i="20"/>
  <c r="G36" i="20" s="1"/>
  <c r="E26" i="20"/>
  <c r="E36" i="20" s="1"/>
  <c r="BH25" i="20"/>
  <c r="BF25" i="20"/>
  <c r="BD25" i="20"/>
  <c r="BB25" i="20"/>
  <c r="AZ25" i="20"/>
  <c r="AX25" i="20"/>
  <c r="AV25" i="20"/>
  <c r="AT25" i="20"/>
  <c r="AR25" i="20"/>
  <c r="AP25" i="20"/>
  <c r="AN25" i="20"/>
  <c r="AL25" i="20"/>
  <c r="AJ25" i="20"/>
  <c r="AH25" i="20"/>
  <c r="AF25" i="20"/>
  <c r="AD25" i="20"/>
  <c r="AB25" i="20"/>
  <c r="Z25" i="20"/>
  <c r="V25" i="20"/>
  <c r="T25" i="20"/>
  <c r="R25" i="20"/>
  <c r="P25" i="20"/>
  <c r="N25" i="20"/>
  <c r="L25" i="20"/>
  <c r="J25" i="20"/>
  <c r="H25" i="20"/>
  <c r="F25" i="20"/>
  <c r="D25" i="20"/>
  <c r="BH24" i="20"/>
  <c r="BF24" i="20"/>
  <c r="BD24" i="20"/>
  <c r="BB24" i="20"/>
  <c r="AZ24" i="20"/>
  <c r="AX24" i="20"/>
  <c r="AV24" i="20"/>
  <c r="AT24" i="20"/>
  <c r="AR24" i="20"/>
  <c r="AP24" i="20"/>
  <c r="AN24" i="20"/>
  <c r="AL24" i="20"/>
  <c r="AJ24" i="20"/>
  <c r="AH24" i="20"/>
  <c r="AF24" i="20"/>
  <c r="AD24" i="20"/>
  <c r="AB24" i="20"/>
  <c r="Z24" i="20"/>
  <c r="V24" i="20"/>
  <c r="T24" i="20"/>
  <c r="U24" i="20" s="1"/>
  <c r="C24" i="20" s="1"/>
  <c r="UF29" i="21" s="1"/>
  <c r="R24" i="20"/>
  <c r="P24" i="20"/>
  <c r="N24" i="20"/>
  <c r="L24" i="20"/>
  <c r="J24" i="20"/>
  <c r="H24" i="20"/>
  <c r="F24" i="20"/>
  <c r="D24" i="20"/>
  <c r="BH23" i="20"/>
  <c r="BF23" i="20"/>
  <c r="BD23" i="20"/>
  <c r="BB23" i="20"/>
  <c r="AZ23" i="20"/>
  <c r="AX23" i="20"/>
  <c r="AV23" i="20"/>
  <c r="AT23" i="20"/>
  <c r="AR23" i="20"/>
  <c r="AP23" i="20"/>
  <c r="AN23" i="20"/>
  <c r="AL23" i="20"/>
  <c r="AJ23" i="20"/>
  <c r="AH23" i="20"/>
  <c r="AF23" i="20"/>
  <c r="AD23" i="20"/>
  <c r="AB23" i="20"/>
  <c r="Z23" i="20"/>
  <c r="V23" i="20"/>
  <c r="T23" i="20"/>
  <c r="U23" i="20" s="1"/>
  <c r="C23" i="20" s="1"/>
  <c r="UF28" i="21" s="1"/>
  <c r="R23" i="20"/>
  <c r="P23" i="20"/>
  <c r="N23" i="20"/>
  <c r="L23" i="20"/>
  <c r="J23" i="20"/>
  <c r="H23" i="20"/>
  <c r="F23" i="20"/>
  <c r="D23" i="20"/>
  <c r="BH22" i="20"/>
  <c r="BF22" i="20"/>
  <c r="BD22" i="20"/>
  <c r="BB22" i="20"/>
  <c r="AZ22" i="20"/>
  <c r="AX22" i="20"/>
  <c r="AV22" i="20"/>
  <c r="AT22" i="20"/>
  <c r="AR22" i="20"/>
  <c r="AP22" i="20"/>
  <c r="AN22" i="20"/>
  <c r="AL22" i="20"/>
  <c r="AJ22" i="20"/>
  <c r="AH22" i="20"/>
  <c r="AF22" i="20"/>
  <c r="AD22" i="20"/>
  <c r="AB22" i="20"/>
  <c r="Z22" i="20"/>
  <c r="V22" i="20"/>
  <c r="T22" i="20"/>
  <c r="U22" i="20" s="1"/>
  <c r="C22" i="20" s="1"/>
  <c r="UF27" i="21" s="1"/>
  <c r="R22" i="20"/>
  <c r="P22" i="20"/>
  <c r="N22" i="20"/>
  <c r="L22" i="20"/>
  <c r="J22" i="20"/>
  <c r="H22" i="20"/>
  <c r="F22" i="20"/>
  <c r="D22" i="20"/>
  <c r="BH21" i="20"/>
  <c r="BF21" i="20"/>
  <c r="BD21" i="20"/>
  <c r="AY21" i="19"/>
  <c r="BB21" i="20"/>
  <c r="AZ21" i="20"/>
  <c r="AX21" i="20"/>
  <c r="AV21" i="20"/>
  <c r="AT21" i="20"/>
  <c r="AR21" i="20"/>
  <c r="AP21" i="20"/>
  <c r="AN21" i="20"/>
  <c r="AL21" i="20"/>
  <c r="AJ21" i="20"/>
  <c r="AH21" i="20"/>
  <c r="AF21" i="20"/>
  <c r="AD21" i="20"/>
  <c r="AB21" i="20"/>
  <c r="Z21" i="20"/>
  <c r="V21" i="20"/>
  <c r="T21" i="20"/>
  <c r="U21" i="20" s="1"/>
  <c r="R21" i="20"/>
  <c r="P21" i="20"/>
  <c r="N21" i="20"/>
  <c r="L21" i="20"/>
  <c r="J21" i="20"/>
  <c r="H21" i="20"/>
  <c r="F21" i="20"/>
  <c r="D21" i="20"/>
  <c r="BH20" i="20"/>
  <c r="BF20" i="20"/>
  <c r="BD20" i="20"/>
  <c r="BB20" i="20"/>
  <c r="AZ20" i="20"/>
  <c r="AX20" i="20"/>
  <c r="AV20" i="20"/>
  <c r="AT20" i="20"/>
  <c r="AR20" i="20"/>
  <c r="AP20" i="20"/>
  <c r="AN20" i="20"/>
  <c r="AL20" i="20"/>
  <c r="AJ20" i="20"/>
  <c r="AH20" i="20"/>
  <c r="AF20" i="20"/>
  <c r="AD20" i="20"/>
  <c r="AB20" i="20"/>
  <c r="Z20" i="20"/>
  <c r="V20" i="20"/>
  <c r="T20" i="20"/>
  <c r="R20" i="20"/>
  <c r="P20" i="20"/>
  <c r="N20" i="20"/>
  <c r="L20" i="20"/>
  <c r="J20" i="20"/>
  <c r="H20" i="20"/>
  <c r="F20" i="20"/>
  <c r="D20" i="20"/>
  <c r="UF25" i="21"/>
  <c r="BH19" i="20"/>
  <c r="BF19" i="20"/>
  <c r="BD19" i="20"/>
  <c r="BB19" i="20"/>
  <c r="AZ19" i="20"/>
  <c r="AX19" i="20"/>
  <c r="AV19" i="20"/>
  <c r="AT19" i="20"/>
  <c r="AR19" i="20"/>
  <c r="AP19" i="20"/>
  <c r="AN19" i="20"/>
  <c r="AL19" i="20"/>
  <c r="AJ19" i="20"/>
  <c r="AH19" i="20"/>
  <c r="AF19" i="20"/>
  <c r="AD19" i="20"/>
  <c r="AB19" i="20"/>
  <c r="Z19" i="20"/>
  <c r="V19" i="20"/>
  <c r="T19" i="20"/>
  <c r="R19" i="20"/>
  <c r="P19" i="20"/>
  <c r="N19" i="20"/>
  <c r="L19" i="20"/>
  <c r="J19" i="20"/>
  <c r="H19" i="20"/>
  <c r="F19" i="20"/>
  <c r="D19" i="20"/>
  <c r="BH18" i="20"/>
  <c r="BF18" i="20"/>
  <c r="BD18" i="20"/>
  <c r="BB18" i="20"/>
  <c r="AZ18" i="20"/>
  <c r="AX18" i="20"/>
  <c r="AV18" i="20"/>
  <c r="AT18" i="20"/>
  <c r="AR18" i="20"/>
  <c r="AP18" i="20"/>
  <c r="AN18" i="20"/>
  <c r="AL18" i="20"/>
  <c r="AJ18" i="20"/>
  <c r="AH18" i="20"/>
  <c r="AF18" i="20"/>
  <c r="AD18" i="20"/>
  <c r="AB18" i="20"/>
  <c r="Z18" i="20"/>
  <c r="V18" i="20"/>
  <c r="T18" i="20"/>
  <c r="R18" i="20"/>
  <c r="P18" i="20"/>
  <c r="N18" i="20"/>
  <c r="L18" i="20"/>
  <c r="J18" i="20"/>
  <c r="H18" i="20"/>
  <c r="F18" i="20"/>
  <c r="D18" i="20"/>
  <c r="BH17" i="20"/>
  <c r="BF17" i="20"/>
  <c r="BD17" i="20"/>
  <c r="BB17" i="20"/>
  <c r="AZ17" i="20"/>
  <c r="AX17" i="20"/>
  <c r="AV17" i="20"/>
  <c r="AT17" i="20"/>
  <c r="AR17" i="20"/>
  <c r="AP17" i="20"/>
  <c r="AN17" i="20"/>
  <c r="AL17" i="20"/>
  <c r="AJ17" i="20"/>
  <c r="AH17" i="20"/>
  <c r="AF17" i="20"/>
  <c r="AD17" i="20"/>
  <c r="AB17" i="20"/>
  <c r="Z17" i="20"/>
  <c r="V17" i="20"/>
  <c r="T17" i="20"/>
  <c r="R17" i="20"/>
  <c r="P17" i="20"/>
  <c r="N17" i="20"/>
  <c r="L17" i="20"/>
  <c r="J17" i="20"/>
  <c r="H17" i="20"/>
  <c r="F17" i="20"/>
  <c r="D17" i="20"/>
  <c r="BH16" i="20"/>
  <c r="BF16" i="20"/>
  <c r="BD16" i="20"/>
  <c r="AY16" i="19"/>
  <c r="BB16" i="20"/>
  <c r="AZ16" i="20"/>
  <c r="AX16" i="20"/>
  <c r="AV16" i="20"/>
  <c r="AT16" i="20"/>
  <c r="AR16" i="20"/>
  <c r="AP16" i="20"/>
  <c r="AN16" i="20"/>
  <c r="AL16" i="20"/>
  <c r="AJ16" i="20"/>
  <c r="AH16" i="20"/>
  <c r="AF16" i="20"/>
  <c r="AD16" i="20"/>
  <c r="AB16" i="20"/>
  <c r="Z16" i="20"/>
  <c r="V16" i="20"/>
  <c r="T16" i="20"/>
  <c r="R16" i="20"/>
  <c r="P16" i="20"/>
  <c r="N16" i="20"/>
  <c r="L16" i="20"/>
  <c r="J16" i="20"/>
  <c r="H16" i="20"/>
  <c r="F16" i="20"/>
  <c r="D16" i="20"/>
  <c r="BH15" i="20"/>
  <c r="BF15" i="20"/>
  <c r="BD15" i="20"/>
  <c r="BB15" i="20"/>
  <c r="AZ15" i="20"/>
  <c r="AX15" i="20"/>
  <c r="AV15" i="20"/>
  <c r="AT15" i="20"/>
  <c r="AR15" i="20"/>
  <c r="AP15" i="20"/>
  <c r="AN15" i="20"/>
  <c r="AL15" i="20"/>
  <c r="AJ15" i="20"/>
  <c r="AH15" i="20"/>
  <c r="AF15" i="20"/>
  <c r="AD15" i="20"/>
  <c r="AB15" i="20"/>
  <c r="Z15" i="20"/>
  <c r="V15" i="20"/>
  <c r="T15" i="20"/>
  <c r="R15" i="20"/>
  <c r="P15" i="20"/>
  <c r="N15" i="20"/>
  <c r="L15" i="20"/>
  <c r="J15" i="20"/>
  <c r="H15" i="20"/>
  <c r="F15" i="20"/>
  <c r="D15" i="20"/>
  <c r="BH14" i="20"/>
  <c r="BF14" i="20"/>
  <c r="BD14" i="20"/>
  <c r="BB14" i="20"/>
  <c r="AZ14" i="20"/>
  <c r="AX14" i="20"/>
  <c r="AV14" i="20"/>
  <c r="AT14" i="20"/>
  <c r="AR14" i="20"/>
  <c r="AP14" i="20"/>
  <c r="AN14" i="20"/>
  <c r="AL14" i="20"/>
  <c r="AJ14" i="20"/>
  <c r="AH14" i="20"/>
  <c r="AF14" i="20"/>
  <c r="AD14" i="20"/>
  <c r="AB14" i="20"/>
  <c r="Z14" i="20"/>
  <c r="V14" i="20"/>
  <c r="T14" i="20"/>
  <c r="U14" i="20" s="1"/>
  <c r="C14" i="20" s="1"/>
  <c r="UF19" i="21" s="1"/>
  <c r="R14" i="20"/>
  <c r="P14" i="20"/>
  <c r="N14" i="20"/>
  <c r="L14" i="20"/>
  <c r="J14" i="20"/>
  <c r="H14" i="20"/>
  <c r="F14" i="20"/>
  <c r="D14" i="20"/>
  <c r="BH13" i="20"/>
  <c r="BF13" i="20"/>
  <c r="BD13" i="20"/>
  <c r="BB13" i="20"/>
  <c r="AZ13" i="20"/>
  <c r="AX13" i="20"/>
  <c r="AV13" i="20"/>
  <c r="AT13" i="20"/>
  <c r="AR13" i="20"/>
  <c r="AP13" i="20"/>
  <c r="AN13" i="20"/>
  <c r="AL13" i="20"/>
  <c r="AJ13" i="20"/>
  <c r="AH13" i="20"/>
  <c r="AF13" i="20"/>
  <c r="AD13" i="20"/>
  <c r="AB13" i="20"/>
  <c r="Z13" i="20"/>
  <c r="V13" i="20"/>
  <c r="T13" i="20"/>
  <c r="U13" i="20" s="1"/>
  <c r="C13" i="20" s="1"/>
  <c r="UF18" i="21" s="1"/>
  <c r="R13" i="20"/>
  <c r="P13" i="20"/>
  <c r="N13" i="20"/>
  <c r="L13" i="20"/>
  <c r="J13" i="20"/>
  <c r="H13" i="20"/>
  <c r="F13" i="20"/>
  <c r="D13" i="20"/>
  <c r="BH12" i="20"/>
  <c r="BF12" i="20"/>
  <c r="BD12" i="20"/>
  <c r="AY12" i="19"/>
  <c r="BB12" i="20"/>
  <c r="AZ12" i="20"/>
  <c r="AX12" i="20"/>
  <c r="AV12" i="20"/>
  <c r="AT12" i="20"/>
  <c r="AR12" i="20"/>
  <c r="AP12" i="20"/>
  <c r="AN12" i="20"/>
  <c r="AL12" i="20"/>
  <c r="AJ12" i="20"/>
  <c r="AH12" i="20"/>
  <c r="AF12" i="20"/>
  <c r="AD12" i="20"/>
  <c r="AB12" i="20"/>
  <c r="Z12" i="20"/>
  <c r="V12" i="20"/>
  <c r="T12" i="20"/>
  <c r="U12" i="20" s="1"/>
  <c r="R12" i="20"/>
  <c r="P12" i="20"/>
  <c r="N12" i="20"/>
  <c r="L12" i="20"/>
  <c r="J12" i="20"/>
  <c r="H12" i="20"/>
  <c r="F12" i="20"/>
  <c r="D12" i="20"/>
  <c r="BH11" i="20"/>
  <c r="BF11" i="20"/>
  <c r="BD11" i="20"/>
  <c r="BB11" i="20"/>
  <c r="AZ11" i="20"/>
  <c r="AX11" i="20"/>
  <c r="AV11" i="20"/>
  <c r="AT11" i="20"/>
  <c r="AR11" i="20"/>
  <c r="AP11" i="20"/>
  <c r="AN11" i="20"/>
  <c r="AL11" i="20"/>
  <c r="AJ11" i="20"/>
  <c r="AH11" i="20"/>
  <c r="AF11" i="20"/>
  <c r="AD11" i="20"/>
  <c r="AB11" i="20"/>
  <c r="Z11" i="20"/>
  <c r="V11" i="20"/>
  <c r="T11" i="20"/>
  <c r="U11" i="20" s="1"/>
  <c r="C11" i="20" s="1"/>
  <c r="UF16" i="21" s="1"/>
  <c r="R11" i="20"/>
  <c r="P11" i="20"/>
  <c r="N11" i="20"/>
  <c r="L11" i="20"/>
  <c r="J11" i="20"/>
  <c r="H11" i="20"/>
  <c r="F11" i="20"/>
  <c r="D11" i="20"/>
  <c r="BH10" i="20"/>
  <c r="BF10" i="20"/>
  <c r="BD10" i="20"/>
  <c r="BB10" i="20"/>
  <c r="AZ10" i="20"/>
  <c r="AX10" i="20"/>
  <c r="AV10" i="20"/>
  <c r="AT10" i="20"/>
  <c r="AR10" i="20"/>
  <c r="AP10" i="20"/>
  <c r="AN10" i="20"/>
  <c r="AL10" i="20"/>
  <c r="AJ10" i="20"/>
  <c r="AH10" i="20"/>
  <c r="AF10" i="20"/>
  <c r="AD10" i="20"/>
  <c r="AB10" i="20"/>
  <c r="Z10" i="20"/>
  <c r="V10" i="20"/>
  <c r="T10" i="20"/>
  <c r="U10" i="20" s="1"/>
  <c r="C10" i="20" s="1"/>
  <c r="UF15" i="21" s="1"/>
  <c r="R10" i="20"/>
  <c r="P10" i="20"/>
  <c r="N10" i="20"/>
  <c r="L10" i="20"/>
  <c r="J10" i="20"/>
  <c r="H10" i="20"/>
  <c r="F10" i="20"/>
  <c r="D10" i="20"/>
  <c r="BH9" i="20"/>
  <c r="BF9" i="20"/>
  <c r="BD9" i="20"/>
  <c r="BB9" i="20"/>
  <c r="AZ9" i="20"/>
  <c r="AX9" i="20"/>
  <c r="AV9" i="20"/>
  <c r="AT9" i="20"/>
  <c r="AR9" i="20"/>
  <c r="AP9" i="20"/>
  <c r="AN9" i="20"/>
  <c r="AL9" i="20"/>
  <c r="AJ9" i="20"/>
  <c r="AH9" i="20"/>
  <c r="AF9" i="20"/>
  <c r="AD9" i="20"/>
  <c r="AB9" i="20"/>
  <c r="Z9" i="20"/>
  <c r="V9" i="20"/>
  <c r="T9" i="20"/>
  <c r="R9" i="20"/>
  <c r="P9" i="20"/>
  <c r="N9" i="20"/>
  <c r="L9" i="20"/>
  <c r="J9" i="20"/>
  <c r="H9" i="20"/>
  <c r="F9" i="20"/>
  <c r="D9" i="20"/>
  <c r="BH8" i="20"/>
  <c r="BF8" i="20"/>
  <c r="BD8" i="20"/>
  <c r="C8" i="20"/>
  <c r="BB8" i="20"/>
  <c r="AZ8" i="20"/>
  <c r="AX8" i="20"/>
  <c r="AV8" i="20"/>
  <c r="AT8" i="20"/>
  <c r="AR8" i="20"/>
  <c r="AP8" i="20"/>
  <c r="AN8" i="20"/>
  <c r="AL8" i="20"/>
  <c r="AJ8" i="20"/>
  <c r="AH8" i="20"/>
  <c r="AF8" i="20"/>
  <c r="AD8" i="20"/>
  <c r="AB8" i="20"/>
  <c r="Z8" i="20"/>
  <c r="V8" i="20"/>
  <c r="T8" i="20"/>
  <c r="R8" i="20"/>
  <c r="P8" i="20"/>
  <c r="N8" i="20"/>
  <c r="L8" i="20"/>
  <c r="J8" i="20"/>
  <c r="H8" i="20"/>
  <c r="F8" i="20"/>
  <c r="D8" i="20"/>
  <c r="BP26" i="19"/>
  <c r="BL26" i="19"/>
  <c r="BJ26" i="19"/>
  <c r="BF26" i="19"/>
  <c r="BD26" i="19"/>
  <c r="AZ26" i="19"/>
  <c r="AW26" i="19"/>
  <c r="AS26" i="19"/>
  <c r="AQ26" i="19"/>
  <c r="AM26" i="19"/>
  <c r="AK26" i="19"/>
  <c r="AG26" i="19"/>
  <c r="AE26" i="19"/>
  <c r="AA26" i="19"/>
  <c r="Y26" i="19"/>
  <c r="U26" i="19"/>
  <c r="O26" i="19"/>
  <c r="S26" i="19" s="1"/>
  <c r="BO25" i="19"/>
  <c r="BN25" i="19"/>
  <c r="BK25" i="19"/>
  <c r="BI25" i="19"/>
  <c r="BH25" i="19"/>
  <c r="BE25" i="19"/>
  <c r="BC25" i="19"/>
  <c r="AY25" i="19"/>
  <c r="C25" i="19" s="1"/>
  <c r="UH30" i="21" s="1"/>
  <c r="AT28" i="17" s="1"/>
  <c r="AX25" i="19"/>
  <c r="AV25" i="19"/>
  <c r="AU25" i="19"/>
  <c r="AR25" i="19"/>
  <c r="AP25" i="19"/>
  <c r="AO25" i="19"/>
  <c r="AL25" i="19"/>
  <c r="AJ25" i="19"/>
  <c r="AI25" i="19"/>
  <c r="AF25" i="19"/>
  <c r="AD25" i="19"/>
  <c r="AC25" i="19"/>
  <c r="Z25" i="19"/>
  <c r="X25" i="19"/>
  <c r="W25" i="19"/>
  <c r="T25" i="19"/>
  <c r="S25" i="19"/>
  <c r="G25" i="19" s="1"/>
  <c r="UL30" i="21" s="1"/>
  <c r="BF28" i="17" s="1"/>
  <c r="Q25" i="19"/>
  <c r="N25" i="19"/>
  <c r="R25" i="19" s="1"/>
  <c r="P25" i="19" s="1"/>
  <c r="L25" i="19"/>
  <c r="K25" i="19"/>
  <c r="H25" i="19"/>
  <c r="BO24" i="19"/>
  <c r="BN24" i="19"/>
  <c r="BK24" i="19"/>
  <c r="BI24" i="19"/>
  <c r="BH24" i="19"/>
  <c r="BE24" i="19"/>
  <c r="BC24" i="19"/>
  <c r="AY24" i="19"/>
  <c r="C24" i="19" s="1"/>
  <c r="UH29" i="21" s="1"/>
  <c r="AX24" i="19"/>
  <c r="AV24" i="19"/>
  <c r="AU24" i="19"/>
  <c r="AR24" i="19"/>
  <c r="AP24" i="19"/>
  <c r="AO24" i="19"/>
  <c r="AL24" i="19"/>
  <c r="AJ24" i="19"/>
  <c r="AI24" i="19"/>
  <c r="AF24" i="19"/>
  <c r="AD24" i="19"/>
  <c r="AC24" i="19"/>
  <c r="Z24" i="19"/>
  <c r="X24" i="19"/>
  <c r="W24" i="19"/>
  <c r="T24" i="19"/>
  <c r="S24" i="19"/>
  <c r="G24" i="19" s="1"/>
  <c r="UL29" i="21" s="1"/>
  <c r="BF27" i="17" s="1"/>
  <c r="Q24" i="19"/>
  <c r="N24" i="19"/>
  <c r="R24" i="19" s="1"/>
  <c r="L24" i="19"/>
  <c r="K24" i="19"/>
  <c r="H24" i="19"/>
  <c r="BO23" i="19"/>
  <c r="BN23" i="19"/>
  <c r="BK23" i="19"/>
  <c r="BI23" i="19"/>
  <c r="BH23" i="19"/>
  <c r="BE23" i="19"/>
  <c r="BC23" i="19"/>
  <c r="AY23" i="19"/>
  <c r="C23" i="19" s="1"/>
  <c r="UH28" i="21" s="1"/>
  <c r="AX23" i="19"/>
  <c r="AV23" i="19"/>
  <c r="AU23" i="19"/>
  <c r="AR23" i="19"/>
  <c r="AP23" i="19"/>
  <c r="AO23" i="19"/>
  <c r="AL23" i="19"/>
  <c r="AJ23" i="19"/>
  <c r="AI23" i="19"/>
  <c r="AF23" i="19"/>
  <c r="AD23" i="19"/>
  <c r="AC23" i="19"/>
  <c r="Z23" i="19"/>
  <c r="X23" i="19"/>
  <c r="W23" i="19"/>
  <c r="T23" i="19"/>
  <c r="S23" i="19"/>
  <c r="G23" i="19" s="1"/>
  <c r="UL28" i="21" s="1"/>
  <c r="BF26" i="17" s="1"/>
  <c r="Q23" i="19"/>
  <c r="N23" i="19"/>
  <c r="R23" i="19" s="1"/>
  <c r="L23" i="19"/>
  <c r="K23" i="19"/>
  <c r="H23" i="19"/>
  <c r="BO22" i="19"/>
  <c r="BN22" i="19"/>
  <c r="BK22" i="19"/>
  <c r="BI22" i="19"/>
  <c r="BH22" i="19"/>
  <c r="BE22" i="19"/>
  <c r="BC22" i="19"/>
  <c r="AY22" i="19"/>
  <c r="C22" i="19" s="1"/>
  <c r="UH27" i="21" s="1"/>
  <c r="AX22" i="19"/>
  <c r="AV22" i="19"/>
  <c r="AU22" i="19"/>
  <c r="AR22" i="19"/>
  <c r="AP22" i="19"/>
  <c r="AO22" i="19"/>
  <c r="AL22" i="19"/>
  <c r="AJ22" i="19"/>
  <c r="AI22" i="19"/>
  <c r="AF22" i="19"/>
  <c r="AD22" i="19"/>
  <c r="AC22" i="19"/>
  <c r="Z22" i="19"/>
  <c r="X22" i="19"/>
  <c r="W22" i="19"/>
  <c r="T22" i="19"/>
  <c r="S22" i="19"/>
  <c r="G22" i="19" s="1"/>
  <c r="UL27" i="21" s="1"/>
  <c r="BF25" i="17" s="1"/>
  <c r="Q22" i="19"/>
  <c r="N22" i="19"/>
  <c r="R22" i="19" s="1"/>
  <c r="L22" i="19"/>
  <c r="K22" i="19"/>
  <c r="H22" i="19"/>
  <c r="BO21" i="19"/>
  <c r="BN21" i="19"/>
  <c r="BK21" i="19"/>
  <c r="BI21" i="19"/>
  <c r="BH21" i="19"/>
  <c r="BE21" i="19"/>
  <c r="BC21" i="19"/>
  <c r="AX21" i="19"/>
  <c r="AV21" i="19"/>
  <c r="AU21" i="19"/>
  <c r="AR21" i="19"/>
  <c r="AP21" i="19"/>
  <c r="AO21" i="19"/>
  <c r="AL21" i="19"/>
  <c r="AJ21" i="19"/>
  <c r="AI21" i="19"/>
  <c r="AF21" i="19"/>
  <c r="AD21" i="19"/>
  <c r="AC21" i="19"/>
  <c r="Z21" i="19"/>
  <c r="X21" i="19"/>
  <c r="W21" i="19"/>
  <c r="T21" i="19"/>
  <c r="S21" i="19"/>
  <c r="G21" i="19" s="1"/>
  <c r="UL26" i="21" s="1"/>
  <c r="BF24" i="17" s="1"/>
  <c r="Q21" i="19"/>
  <c r="N21" i="19"/>
  <c r="R21" i="19" s="1"/>
  <c r="L21" i="19"/>
  <c r="K21" i="19"/>
  <c r="H21" i="19"/>
  <c r="BO20" i="19"/>
  <c r="BN20" i="19"/>
  <c r="BK20" i="19"/>
  <c r="BI20" i="19"/>
  <c r="BH20" i="19"/>
  <c r="BE20" i="19"/>
  <c r="BC20" i="19"/>
  <c r="AY20" i="19"/>
  <c r="C20" i="19" s="1"/>
  <c r="UH25" i="21" s="1"/>
  <c r="AX20" i="19"/>
  <c r="AV20" i="19"/>
  <c r="AU20" i="19"/>
  <c r="AR20" i="19"/>
  <c r="AP20" i="19"/>
  <c r="AO20" i="19"/>
  <c r="AL20" i="19"/>
  <c r="AJ20" i="19"/>
  <c r="AI20" i="19"/>
  <c r="AF20" i="19"/>
  <c r="AD20" i="19"/>
  <c r="AC20" i="19"/>
  <c r="Z20" i="19"/>
  <c r="X20" i="19"/>
  <c r="W20" i="19"/>
  <c r="T20" i="19"/>
  <c r="S20" i="19"/>
  <c r="G20" i="19" s="1"/>
  <c r="UL25" i="21" s="1"/>
  <c r="BF23" i="17" s="1"/>
  <c r="Q20" i="19"/>
  <c r="N20" i="19"/>
  <c r="R20" i="19" s="1"/>
  <c r="P20" i="19" s="1"/>
  <c r="L20" i="19"/>
  <c r="K20" i="19"/>
  <c r="H20" i="19"/>
  <c r="BO19" i="19"/>
  <c r="BN19" i="19"/>
  <c r="BK19" i="19"/>
  <c r="BI19" i="19"/>
  <c r="BH19" i="19"/>
  <c r="BE19" i="19"/>
  <c r="BC19" i="19"/>
  <c r="AY19" i="19"/>
  <c r="C19" i="19" s="1"/>
  <c r="UH24" i="21" s="1"/>
  <c r="AT22" i="17" s="1"/>
  <c r="AX19" i="19"/>
  <c r="AV19" i="19"/>
  <c r="AU19" i="19"/>
  <c r="AR19" i="19"/>
  <c r="AP19" i="19"/>
  <c r="AO19" i="19"/>
  <c r="AL19" i="19"/>
  <c r="AJ19" i="19"/>
  <c r="AI19" i="19"/>
  <c r="AF19" i="19"/>
  <c r="AD19" i="19"/>
  <c r="AC19" i="19"/>
  <c r="Z19" i="19"/>
  <c r="X19" i="19"/>
  <c r="W19" i="19"/>
  <c r="T19" i="19"/>
  <c r="S19" i="19"/>
  <c r="G19" i="19" s="1"/>
  <c r="UL24" i="21" s="1"/>
  <c r="BF22" i="17" s="1"/>
  <c r="Q19" i="19"/>
  <c r="N19" i="19"/>
  <c r="R19" i="19" s="1"/>
  <c r="L19" i="19"/>
  <c r="K19" i="19"/>
  <c r="H19" i="19"/>
  <c r="BO18" i="19"/>
  <c r="BN18" i="19"/>
  <c r="BK18" i="19"/>
  <c r="BI18" i="19"/>
  <c r="BH18" i="19"/>
  <c r="BE18" i="19"/>
  <c r="BC18" i="19"/>
  <c r="AY18" i="19"/>
  <c r="BB18" i="19" s="1"/>
  <c r="AX18" i="19"/>
  <c r="AV18" i="19"/>
  <c r="AU18" i="19"/>
  <c r="AR18" i="19"/>
  <c r="AP18" i="19"/>
  <c r="AO18" i="19"/>
  <c r="AL18" i="19"/>
  <c r="AJ18" i="19"/>
  <c r="AI18" i="19"/>
  <c r="AF18" i="19"/>
  <c r="AD18" i="19"/>
  <c r="AC18" i="19"/>
  <c r="Z18" i="19"/>
  <c r="X18" i="19"/>
  <c r="W18" i="19"/>
  <c r="T18" i="19"/>
  <c r="S18" i="19"/>
  <c r="Q18" i="19"/>
  <c r="N18" i="19"/>
  <c r="R18" i="19" s="1"/>
  <c r="L18" i="19"/>
  <c r="H18" i="19"/>
  <c r="BO17" i="19"/>
  <c r="BN17" i="19"/>
  <c r="BK17" i="19"/>
  <c r="BI17" i="19"/>
  <c r="BH17" i="19"/>
  <c r="BE17" i="19"/>
  <c r="BC17" i="19"/>
  <c r="AY17" i="19"/>
  <c r="BB17" i="19" s="1"/>
  <c r="AX17" i="19"/>
  <c r="AV17" i="19"/>
  <c r="AU17" i="19"/>
  <c r="AR17" i="19"/>
  <c r="AP17" i="19"/>
  <c r="AO17" i="19"/>
  <c r="AL17" i="19"/>
  <c r="AJ17" i="19"/>
  <c r="AI17" i="19"/>
  <c r="AF17" i="19"/>
  <c r="AD17" i="19"/>
  <c r="AC17" i="19"/>
  <c r="Z17" i="19"/>
  <c r="X17" i="19"/>
  <c r="W17" i="19"/>
  <c r="T17" i="19"/>
  <c r="S17" i="19"/>
  <c r="G17" i="19" s="1"/>
  <c r="UL22" i="21" s="1"/>
  <c r="BF20" i="17" s="1"/>
  <c r="N17" i="19"/>
  <c r="R17" i="19" s="1"/>
  <c r="P17" i="19" s="1"/>
  <c r="L17" i="19"/>
  <c r="K17" i="19"/>
  <c r="H17" i="19"/>
  <c r="BO16" i="19"/>
  <c r="BN16" i="19"/>
  <c r="BK16" i="19"/>
  <c r="BI16" i="19"/>
  <c r="BH16" i="19"/>
  <c r="BE16" i="19"/>
  <c r="BC16" i="19"/>
  <c r="AX16" i="19"/>
  <c r="AV16" i="19"/>
  <c r="AU16" i="19"/>
  <c r="AR16" i="19"/>
  <c r="AP16" i="19"/>
  <c r="AO16" i="19"/>
  <c r="AL16" i="19"/>
  <c r="AJ16" i="19"/>
  <c r="AI16" i="19"/>
  <c r="AF16" i="19"/>
  <c r="AD16" i="19"/>
  <c r="AC16" i="19"/>
  <c r="Z16" i="19"/>
  <c r="X16" i="19"/>
  <c r="W16" i="19"/>
  <c r="T16" i="19"/>
  <c r="S16" i="19"/>
  <c r="G16" i="19" s="1"/>
  <c r="UL21" i="21" s="1"/>
  <c r="BF19" i="17" s="1"/>
  <c r="N16" i="19"/>
  <c r="R16" i="19" s="1"/>
  <c r="P16" i="19" s="1"/>
  <c r="L16" i="19"/>
  <c r="K16" i="19"/>
  <c r="H16" i="19"/>
  <c r="BO15" i="19"/>
  <c r="BN15" i="19"/>
  <c r="BK15" i="19"/>
  <c r="BI15" i="19"/>
  <c r="BH15" i="19"/>
  <c r="BE15" i="19"/>
  <c r="BC15" i="19"/>
  <c r="AY15" i="19"/>
  <c r="AX15" i="19"/>
  <c r="AV15" i="19"/>
  <c r="AU15" i="19"/>
  <c r="AR15" i="19"/>
  <c r="AP15" i="19"/>
  <c r="AO15" i="19"/>
  <c r="AL15" i="19"/>
  <c r="AJ15" i="19"/>
  <c r="AI15" i="19"/>
  <c r="AF15" i="19"/>
  <c r="AD15" i="19"/>
  <c r="AC15" i="19"/>
  <c r="Z15" i="19"/>
  <c r="X15" i="19"/>
  <c r="W15" i="19"/>
  <c r="T15" i="19"/>
  <c r="S15" i="19"/>
  <c r="G15" i="19" s="1"/>
  <c r="UL20" i="21" s="1"/>
  <c r="BF18" i="17" s="1"/>
  <c r="N15" i="19"/>
  <c r="R15" i="19" s="1"/>
  <c r="P15" i="19" s="1"/>
  <c r="L15" i="19"/>
  <c r="K15" i="19"/>
  <c r="H15" i="19"/>
  <c r="BO14" i="19"/>
  <c r="BN14" i="19"/>
  <c r="BK14" i="19"/>
  <c r="BI14" i="19"/>
  <c r="BH14" i="19"/>
  <c r="BE14" i="19"/>
  <c r="BC14" i="19"/>
  <c r="AY14" i="19"/>
  <c r="BB14" i="19" s="1"/>
  <c r="AX14" i="19"/>
  <c r="AV14" i="19"/>
  <c r="AU14" i="19"/>
  <c r="AR14" i="19"/>
  <c r="AP14" i="19"/>
  <c r="AO14" i="19"/>
  <c r="AL14" i="19"/>
  <c r="AJ14" i="19"/>
  <c r="AI14" i="19"/>
  <c r="AF14" i="19"/>
  <c r="AD14" i="19"/>
  <c r="AC14" i="19"/>
  <c r="Z14" i="19"/>
  <c r="X14" i="19"/>
  <c r="W14" i="19"/>
  <c r="T14" i="19"/>
  <c r="S14" i="19"/>
  <c r="G14" i="19" s="1"/>
  <c r="UL19" i="21" s="1"/>
  <c r="BF17" i="17" s="1"/>
  <c r="N14" i="19"/>
  <c r="R14" i="19" s="1"/>
  <c r="P14" i="19" s="1"/>
  <c r="L14" i="19"/>
  <c r="K14" i="19"/>
  <c r="H14" i="19"/>
  <c r="BO13" i="19"/>
  <c r="BN13" i="19"/>
  <c r="BK13" i="19"/>
  <c r="BI13" i="19"/>
  <c r="BH13" i="19"/>
  <c r="BE13" i="19"/>
  <c r="BC13" i="19"/>
  <c r="AY13" i="19"/>
  <c r="C13" i="19" s="1"/>
  <c r="UH18" i="21" s="1"/>
  <c r="AX13" i="19"/>
  <c r="AV13" i="19"/>
  <c r="AU13" i="19"/>
  <c r="AR13" i="19"/>
  <c r="AP13" i="19"/>
  <c r="AO13" i="19"/>
  <c r="AL13" i="19"/>
  <c r="AJ13" i="19"/>
  <c r="AI13" i="19"/>
  <c r="AF13" i="19"/>
  <c r="AD13" i="19"/>
  <c r="AC13" i="19"/>
  <c r="Z13" i="19"/>
  <c r="X13" i="19"/>
  <c r="W13" i="19"/>
  <c r="T13" i="19"/>
  <c r="S13" i="19"/>
  <c r="G13" i="19" s="1"/>
  <c r="UL18" i="21" s="1"/>
  <c r="BF16" i="17" s="1"/>
  <c r="N13" i="19"/>
  <c r="R13" i="19" s="1"/>
  <c r="P13" i="19" s="1"/>
  <c r="L13" i="19"/>
  <c r="K13" i="19"/>
  <c r="H13" i="19"/>
  <c r="BO12" i="19"/>
  <c r="BN12" i="19"/>
  <c r="BK12" i="19"/>
  <c r="BI12" i="19"/>
  <c r="BH12" i="19"/>
  <c r="BE12" i="19"/>
  <c r="BC12" i="19"/>
  <c r="AX12" i="19"/>
  <c r="AV12" i="19"/>
  <c r="AU12" i="19"/>
  <c r="AR12" i="19"/>
  <c r="AP12" i="19"/>
  <c r="AO12" i="19"/>
  <c r="AL12" i="19"/>
  <c r="AJ12" i="19"/>
  <c r="AI12" i="19"/>
  <c r="AF12" i="19"/>
  <c r="AD12" i="19"/>
  <c r="AC12" i="19"/>
  <c r="Z12" i="19"/>
  <c r="X12" i="19"/>
  <c r="W12" i="19"/>
  <c r="T12" i="19"/>
  <c r="S12" i="19"/>
  <c r="G12" i="19" s="1"/>
  <c r="UL17" i="21" s="1"/>
  <c r="BF15" i="17" s="1"/>
  <c r="N12" i="19"/>
  <c r="R12" i="19" s="1"/>
  <c r="P12" i="19" s="1"/>
  <c r="L12" i="19"/>
  <c r="K12" i="19"/>
  <c r="H12" i="19"/>
  <c r="BO11" i="19"/>
  <c r="BN11" i="19"/>
  <c r="BK11" i="19"/>
  <c r="BI11" i="19"/>
  <c r="BH11" i="19"/>
  <c r="BE11" i="19"/>
  <c r="BC11" i="19"/>
  <c r="AY11" i="19"/>
  <c r="C11" i="19" s="1"/>
  <c r="UH16" i="21" s="1"/>
  <c r="AX11" i="19"/>
  <c r="AV11" i="19"/>
  <c r="AU11" i="19"/>
  <c r="AR11" i="19"/>
  <c r="AP11" i="19"/>
  <c r="AO11" i="19"/>
  <c r="AL11" i="19"/>
  <c r="AJ11" i="19"/>
  <c r="AI11" i="19"/>
  <c r="AF11" i="19"/>
  <c r="AD11" i="19"/>
  <c r="AC11" i="19"/>
  <c r="Z11" i="19"/>
  <c r="X11" i="19"/>
  <c r="W11" i="19"/>
  <c r="T11" i="19"/>
  <c r="S11" i="19"/>
  <c r="G11" i="19" s="1"/>
  <c r="UL16" i="21" s="1"/>
  <c r="BF14" i="17" s="1"/>
  <c r="N11" i="19"/>
  <c r="R11" i="19" s="1"/>
  <c r="P11" i="19" s="1"/>
  <c r="L11" i="19"/>
  <c r="K11" i="19"/>
  <c r="H11" i="19"/>
  <c r="BO10" i="19"/>
  <c r="BN10" i="19"/>
  <c r="BK10" i="19"/>
  <c r="BI10" i="19"/>
  <c r="BH10" i="19"/>
  <c r="BE10" i="19"/>
  <c r="BC10" i="19"/>
  <c r="AY10" i="19"/>
  <c r="BB10" i="19" s="1"/>
  <c r="AX10" i="19"/>
  <c r="AV10" i="19"/>
  <c r="AU10" i="19"/>
  <c r="AR10" i="19"/>
  <c r="AP10" i="19"/>
  <c r="AO10" i="19"/>
  <c r="AL10" i="19"/>
  <c r="AJ10" i="19"/>
  <c r="AI10" i="19"/>
  <c r="AF10" i="19"/>
  <c r="AD10" i="19"/>
  <c r="AC10" i="19"/>
  <c r="Z10" i="19"/>
  <c r="X10" i="19"/>
  <c r="W10" i="19"/>
  <c r="T10" i="19"/>
  <c r="S10" i="19"/>
  <c r="G10" i="19" s="1"/>
  <c r="UL15" i="21" s="1"/>
  <c r="BF13" i="17" s="1"/>
  <c r="N10" i="19"/>
  <c r="R10" i="19" s="1"/>
  <c r="P10" i="19" s="1"/>
  <c r="L10" i="19"/>
  <c r="K10" i="19"/>
  <c r="H10" i="19"/>
  <c r="BO9" i="19"/>
  <c r="BN9" i="19"/>
  <c r="BK9" i="19"/>
  <c r="BI9" i="19"/>
  <c r="BH9" i="19"/>
  <c r="BE9" i="19"/>
  <c r="BC9" i="19"/>
  <c r="AY9" i="19"/>
  <c r="BB9" i="19" s="1"/>
  <c r="AX9" i="19"/>
  <c r="AV9" i="19"/>
  <c r="AU9" i="19"/>
  <c r="AR9" i="19"/>
  <c r="AP9" i="19"/>
  <c r="AO9" i="19"/>
  <c r="AL9" i="19"/>
  <c r="AJ9" i="19"/>
  <c r="AI9" i="19"/>
  <c r="AF9" i="19"/>
  <c r="AD9" i="19"/>
  <c r="AC9" i="19"/>
  <c r="Z9" i="19"/>
  <c r="X9" i="19"/>
  <c r="W9" i="19"/>
  <c r="T9" i="19"/>
  <c r="S9" i="19"/>
  <c r="G9" i="19" s="1"/>
  <c r="UL14" i="21" s="1"/>
  <c r="BF12" i="17" s="1"/>
  <c r="N9" i="19"/>
  <c r="R9" i="19" s="1"/>
  <c r="P9" i="19" s="1"/>
  <c r="L9" i="19"/>
  <c r="K9" i="19"/>
  <c r="H9" i="19"/>
  <c r="BO8" i="19"/>
  <c r="BN8" i="19"/>
  <c r="BK8" i="19"/>
  <c r="BI8" i="19"/>
  <c r="BH8" i="19"/>
  <c r="BE8" i="19"/>
  <c r="BC8" i="19"/>
  <c r="AY8" i="19"/>
  <c r="AX8" i="19"/>
  <c r="AV8" i="19"/>
  <c r="AU8" i="19"/>
  <c r="AR8" i="19"/>
  <c r="AP8" i="19"/>
  <c r="AO8" i="19"/>
  <c r="AL8" i="19"/>
  <c r="AJ8" i="19"/>
  <c r="AI8" i="19"/>
  <c r="AF8" i="19"/>
  <c r="AD8" i="19"/>
  <c r="AC8" i="19"/>
  <c r="Z8" i="19"/>
  <c r="X8" i="19"/>
  <c r="W8" i="19"/>
  <c r="T8" i="19"/>
  <c r="S8" i="19"/>
  <c r="G8" i="19" s="1"/>
  <c r="N8" i="19"/>
  <c r="L8" i="19"/>
  <c r="K8" i="19"/>
  <c r="H8" i="19"/>
  <c r="AO33" i="18"/>
  <c r="AO32" i="18" s="1"/>
  <c r="AM33" i="18"/>
  <c r="AM32" i="18" s="1"/>
  <c r="AK33" i="18"/>
  <c r="AK32" i="18" s="1"/>
  <c r="AI33" i="18"/>
  <c r="AI32" i="18" s="1"/>
  <c r="AG33" i="18"/>
  <c r="AG32" i="18" s="1"/>
  <c r="AE33" i="18"/>
  <c r="AE32" i="18" s="1"/>
  <c r="AC33" i="18"/>
  <c r="AC32" i="18" s="1"/>
  <c r="AA33" i="18"/>
  <c r="AA32" i="18" s="1"/>
  <c r="Y33" i="18"/>
  <c r="Y32" i="18" s="1"/>
  <c r="W33" i="18"/>
  <c r="W32" i="18" s="1"/>
  <c r="U33" i="18"/>
  <c r="U32" i="18" s="1"/>
  <c r="S33" i="18"/>
  <c r="Q33" i="18"/>
  <c r="Q32" i="18" s="1"/>
  <c r="O33" i="18"/>
  <c r="O32" i="18" s="1"/>
  <c r="M33" i="18"/>
  <c r="M32" i="18" s="1"/>
  <c r="K33" i="18"/>
  <c r="K32" i="18" s="1"/>
  <c r="I33" i="18"/>
  <c r="I32" i="18" s="1"/>
  <c r="G33" i="18"/>
  <c r="G32" i="18" s="1"/>
  <c r="E33" i="18"/>
  <c r="E32" i="18" s="1"/>
  <c r="AO31" i="18"/>
  <c r="AM31" i="18"/>
  <c r="AK31" i="18"/>
  <c r="AI31" i="18"/>
  <c r="AG31" i="18"/>
  <c r="AE31" i="18"/>
  <c r="AC31" i="18"/>
  <c r="AA31" i="18"/>
  <c r="Y31" i="18"/>
  <c r="W31" i="18"/>
  <c r="S31" i="18"/>
  <c r="Q31" i="18"/>
  <c r="O31" i="18"/>
  <c r="M31" i="18"/>
  <c r="K31" i="18"/>
  <c r="I31" i="18"/>
  <c r="G31" i="18"/>
  <c r="E31" i="18"/>
  <c r="AO28" i="18"/>
  <c r="AM28" i="18"/>
  <c r="AK28" i="18"/>
  <c r="AI28" i="18"/>
  <c r="AG28" i="18"/>
  <c r="AE28" i="18"/>
  <c r="AC28" i="18"/>
  <c r="AA28" i="18"/>
  <c r="Y28" i="18"/>
  <c r="W28" i="18"/>
  <c r="Q28" i="18"/>
  <c r="O28" i="18"/>
  <c r="M28" i="18"/>
  <c r="K28" i="18"/>
  <c r="I28" i="18"/>
  <c r="G28" i="18"/>
  <c r="E28" i="18"/>
  <c r="AN27" i="18"/>
  <c r="AL27" i="18"/>
  <c r="AJ27" i="18"/>
  <c r="AH27" i="18"/>
  <c r="AF27" i="18"/>
  <c r="AD27" i="18"/>
  <c r="AB27" i="18"/>
  <c r="Z27" i="18"/>
  <c r="X27" i="18"/>
  <c r="V27" i="18"/>
  <c r="T27" i="18"/>
  <c r="R27" i="18"/>
  <c r="P27" i="18"/>
  <c r="N27" i="18"/>
  <c r="L27" i="18"/>
  <c r="J27" i="18"/>
  <c r="H27" i="18"/>
  <c r="F27" i="18"/>
  <c r="D27" i="18"/>
  <c r="C27" i="18"/>
  <c r="UT33" i="21" s="1"/>
  <c r="AN26" i="18"/>
  <c r="AL26" i="18"/>
  <c r="AJ26" i="18"/>
  <c r="AH26" i="18"/>
  <c r="AF26" i="18"/>
  <c r="AD26" i="18"/>
  <c r="AB26" i="18"/>
  <c r="Z26" i="18"/>
  <c r="X26" i="18"/>
  <c r="V26" i="18"/>
  <c r="T26" i="18"/>
  <c r="R26" i="18"/>
  <c r="P26" i="18"/>
  <c r="N26" i="18"/>
  <c r="L26" i="18"/>
  <c r="J26" i="18"/>
  <c r="H26" i="18"/>
  <c r="F26" i="18"/>
  <c r="D26" i="18"/>
  <c r="C26" i="18"/>
  <c r="UT34" i="21" s="1"/>
  <c r="UQ34" i="21" s="1"/>
  <c r="UP34" i="21" s="1"/>
  <c r="AN25" i="18"/>
  <c r="AL25" i="18"/>
  <c r="AJ25" i="18"/>
  <c r="AH25" i="18"/>
  <c r="AF25" i="18"/>
  <c r="AD25" i="18"/>
  <c r="AB25" i="18"/>
  <c r="Z25" i="18"/>
  <c r="X25" i="18"/>
  <c r="V25" i="18"/>
  <c r="T25" i="18"/>
  <c r="R25" i="18"/>
  <c r="P25" i="18"/>
  <c r="N25" i="18"/>
  <c r="L25" i="18"/>
  <c r="J25" i="18"/>
  <c r="H25" i="18"/>
  <c r="F25" i="18"/>
  <c r="D25" i="18"/>
  <c r="C25" i="18"/>
  <c r="UT30" i="21" s="1"/>
  <c r="UQ30" i="21" s="1"/>
  <c r="AN24" i="18"/>
  <c r="AL24" i="18"/>
  <c r="AJ24" i="18"/>
  <c r="AH24" i="18"/>
  <c r="AF24" i="18"/>
  <c r="AD24" i="18"/>
  <c r="AB24" i="18"/>
  <c r="Z24" i="18"/>
  <c r="X24" i="18"/>
  <c r="V24" i="18"/>
  <c r="T24" i="18"/>
  <c r="R24" i="18"/>
  <c r="P24" i="18"/>
  <c r="N24" i="18"/>
  <c r="L24" i="18"/>
  <c r="J24" i="18"/>
  <c r="H24" i="18"/>
  <c r="F24" i="18"/>
  <c r="D24" i="18"/>
  <c r="C24" i="18"/>
  <c r="UT29" i="21" s="1"/>
  <c r="UQ29" i="21" s="1"/>
  <c r="AN23" i="18"/>
  <c r="AL23" i="18"/>
  <c r="AJ23" i="18"/>
  <c r="AH23" i="18"/>
  <c r="AF23" i="18"/>
  <c r="AD23" i="18"/>
  <c r="AB23" i="18"/>
  <c r="Z23" i="18"/>
  <c r="X23" i="18"/>
  <c r="V23" i="18"/>
  <c r="T23" i="18"/>
  <c r="R23" i="18"/>
  <c r="P23" i="18"/>
  <c r="N23" i="18"/>
  <c r="L23" i="18"/>
  <c r="J23" i="18"/>
  <c r="H23" i="18"/>
  <c r="F23" i="18"/>
  <c r="D23" i="18"/>
  <c r="C23" i="18"/>
  <c r="UT28" i="21" s="1"/>
  <c r="UQ28" i="21" s="1"/>
  <c r="AN22" i="18"/>
  <c r="AL22" i="18"/>
  <c r="AJ22" i="18"/>
  <c r="AH22" i="18"/>
  <c r="AF22" i="18"/>
  <c r="AD22" i="18"/>
  <c r="AB22" i="18"/>
  <c r="Z22" i="18"/>
  <c r="X22" i="18"/>
  <c r="V22" i="18"/>
  <c r="T22" i="18"/>
  <c r="R22" i="18"/>
  <c r="P22" i="18"/>
  <c r="N22" i="18"/>
  <c r="L22" i="18"/>
  <c r="J22" i="18"/>
  <c r="H22" i="18"/>
  <c r="F22" i="18"/>
  <c r="D22" i="18"/>
  <c r="C22" i="18"/>
  <c r="UT27" i="21" s="1"/>
  <c r="UQ27" i="21" s="1"/>
  <c r="AN21" i="18"/>
  <c r="AL21" i="18"/>
  <c r="AJ21" i="18"/>
  <c r="AH21" i="18"/>
  <c r="AF21" i="18"/>
  <c r="AD21" i="18"/>
  <c r="AB21" i="18"/>
  <c r="Z21" i="18"/>
  <c r="X21" i="18"/>
  <c r="V21" i="18"/>
  <c r="T21" i="18"/>
  <c r="R21" i="18"/>
  <c r="P21" i="18"/>
  <c r="N21" i="18"/>
  <c r="L21" i="18"/>
  <c r="J21" i="18"/>
  <c r="H21" i="18"/>
  <c r="F21" i="18"/>
  <c r="D21" i="18"/>
  <c r="C21" i="18"/>
  <c r="UT26" i="21" s="1"/>
  <c r="UQ26" i="21" s="1"/>
  <c r="AN20" i="18"/>
  <c r="AL20" i="18"/>
  <c r="AJ20" i="18"/>
  <c r="AH20" i="18"/>
  <c r="AF20" i="18"/>
  <c r="AD20" i="18"/>
  <c r="AB20" i="18"/>
  <c r="Z20" i="18"/>
  <c r="X20" i="18"/>
  <c r="V20" i="18"/>
  <c r="T20" i="18"/>
  <c r="R20" i="18"/>
  <c r="P20" i="18"/>
  <c r="N20" i="18"/>
  <c r="L20" i="18"/>
  <c r="J20" i="18"/>
  <c r="H20" i="18"/>
  <c r="F20" i="18"/>
  <c r="D20" i="18"/>
  <c r="C20" i="18"/>
  <c r="UT25" i="21" s="1"/>
  <c r="UQ25" i="21" s="1"/>
  <c r="AN19" i="18"/>
  <c r="AL19" i="18"/>
  <c r="AJ19" i="18"/>
  <c r="AH19" i="18"/>
  <c r="AF19" i="18"/>
  <c r="AD19" i="18"/>
  <c r="AB19" i="18"/>
  <c r="Z19" i="18"/>
  <c r="X19" i="18"/>
  <c r="V19" i="18"/>
  <c r="T19" i="18"/>
  <c r="R19" i="18"/>
  <c r="P19" i="18"/>
  <c r="N19" i="18"/>
  <c r="L19" i="18"/>
  <c r="J19" i="18"/>
  <c r="H19" i="18"/>
  <c r="F19" i="18"/>
  <c r="D19" i="18"/>
  <c r="C19" i="18"/>
  <c r="UT24" i="21" s="1"/>
  <c r="UQ24" i="21" s="1"/>
  <c r="AN18" i="18"/>
  <c r="AL18" i="18"/>
  <c r="AJ18" i="18"/>
  <c r="AH18" i="18"/>
  <c r="AF18" i="18"/>
  <c r="AD18" i="18"/>
  <c r="AB18" i="18"/>
  <c r="Z18" i="18"/>
  <c r="X18" i="18"/>
  <c r="V18" i="18"/>
  <c r="T18" i="18"/>
  <c r="R18" i="18"/>
  <c r="P18" i="18"/>
  <c r="N18" i="18"/>
  <c r="L18" i="18"/>
  <c r="J18" i="18"/>
  <c r="H18" i="18"/>
  <c r="F18" i="18"/>
  <c r="D18" i="18"/>
  <c r="AN17" i="18"/>
  <c r="AL17" i="18"/>
  <c r="AJ17" i="18"/>
  <c r="AH17" i="18"/>
  <c r="AF17" i="18"/>
  <c r="AD17" i="18"/>
  <c r="AB17" i="18"/>
  <c r="Z17" i="18"/>
  <c r="X17" i="18"/>
  <c r="V17" i="18"/>
  <c r="T17" i="18"/>
  <c r="R17" i="18"/>
  <c r="P17" i="18"/>
  <c r="N17" i="18"/>
  <c r="L17" i="18"/>
  <c r="J17" i="18"/>
  <c r="H17" i="18"/>
  <c r="F17" i="18"/>
  <c r="D17" i="18"/>
  <c r="C17" i="18"/>
  <c r="UT22" i="21" s="1"/>
  <c r="UQ22" i="21" s="1"/>
  <c r="AN16" i="18"/>
  <c r="AL16" i="18"/>
  <c r="AJ16" i="18"/>
  <c r="AH16" i="18"/>
  <c r="AF16" i="18"/>
  <c r="AD16" i="18"/>
  <c r="AB16" i="18"/>
  <c r="Z16" i="18"/>
  <c r="X16" i="18"/>
  <c r="V16" i="18"/>
  <c r="T16" i="18"/>
  <c r="R16" i="18"/>
  <c r="P16" i="18"/>
  <c r="N16" i="18"/>
  <c r="L16" i="18"/>
  <c r="J16" i="18"/>
  <c r="H16" i="18"/>
  <c r="F16" i="18"/>
  <c r="D16" i="18"/>
  <c r="C16" i="18"/>
  <c r="UT21" i="21" s="1"/>
  <c r="UQ21" i="21" s="1"/>
  <c r="AN15" i="18"/>
  <c r="AL15" i="18"/>
  <c r="AJ15" i="18"/>
  <c r="AH15" i="18"/>
  <c r="AF15" i="18"/>
  <c r="AD15" i="18"/>
  <c r="AB15" i="18"/>
  <c r="Z15" i="18"/>
  <c r="X15" i="18"/>
  <c r="V15" i="18"/>
  <c r="T15" i="18"/>
  <c r="R15" i="18"/>
  <c r="P15" i="18"/>
  <c r="N15" i="18"/>
  <c r="L15" i="18"/>
  <c r="J15" i="18"/>
  <c r="H15" i="18"/>
  <c r="F15" i="18"/>
  <c r="D15" i="18"/>
  <c r="C15" i="18"/>
  <c r="UT20" i="21" s="1"/>
  <c r="UQ20" i="21" s="1"/>
  <c r="AN14" i="18"/>
  <c r="AL14" i="18"/>
  <c r="AJ14" i="18"/>
  <c r="AH14" i="18"/>
  <c r="AF14" i="18"/>
  <c r="AD14" i="18"/>
  <c r="AB14" i="18"/>
  <c r="Z14" i="18"/>
  <c r="X14" i="18"/>
  <c r="V14" i="18"/>
  <c r="T14" i="18"/>
  <c r="R14" i="18"/>
  <c r="P14" i="18"/>
  <c r="N14" i="18"/>
  <c r="L14" i="18"/>
  <c r="J14" i="18"/>
  <c r="H14" i="18"/>
  <c r="F14" i="18"/>
  <c r="D14" i="18"/>
  <c r="C14" i="18"/>
  <c r="UT19" i="21" s="1"/>
  <c r="UQ19" i="21" s="1"/>
  <c r="AN13" i="18"/>
  <c r="AL13" i="18"/>
  <c r="AJ13" i="18"/>
  <c r="AH13" i="18"/>
  <c r="AF13" i="18"/>
  <c r="AD13" i="18"/>
  <c r="AB13" i="18"/>
  <c r="Z13" i="18"/>
  <c r="X13" i="18"/>
  <c r="V13" i="18"/>
  <c r="T13" i="18"/>
  <c r="R13" i="18"/>
  <c r="P13" i="18"/>
  <c r="N13" i="18"/>
  <c r="L13" i="18"/>
  <c r="J13" i="18"/>
  <c r="H13" i="18"/>
  <c r="F13" i="18"/>
  <c r="D13" i="18"/>
  <c r="C13" i="18"/>
  <c r="UT18" i="21" s="1"/>
  <c r="UQ18" i="21" s="1"/>
  <c r="AN12" i="18"/>
  <c r="AL12" i="18"/>
  <c r="AJ12" i="18"/>
  <c r="AH12" i="18"/>
  <c r="AF12" i="18"/>
  <c r="AD12" i="18"/>
  <c r="AB12" i="18"/>
  <c r="Z12" i="18"/>
  <c r="X12" i="18"/>
  <c r="V12" i="18"/>
  <c r="T12" i="18"/>
  <c r="R12" i="18"/>
  <c r="P12" i="18"/>
  <c r="N12" i="18"/>
  <c r="L12" i="18"/>
  <c r="J12" i="18"/>
  <c r="H12" i="18"/>
  <c r="F12" i="18"/>
  <c r="D12" i="18"/>
  <c r="C12" i="18"/>
  <c r="AN11" i="18"/>
  <c r="AL11" i="18"/>
  <c r="AJ11" i="18"/>
  <c r="AH11" i="18"/>
  <c r="AF11" i="18"/>
  <c r="AD11" i="18"/>
  <c r="AB11" i="18"/>
  <c r="Z11" i="18"/>
  <c r="X11" i="18"/>
  <c r="V11" i="18"/>
  <c r="T11" i="18"/>
  <c r="R11" i="18"/>
  <c r="P11" i="18"/>
  <c r="N11" i="18"/>
  <c r="L11" i="18"/>
  <c r="J11" i="18"/>
  <c r="H11" i="18"/>
  <c r="F11" i="18"/>
  <c r="D11" i="18"/>
  <c r="C11" i="18"/>
  <c r="UT16" i="21" s="1"/>
  <c r="UQ16" i="21" s="1"/>
  <c r="AN10" i="18"/>
  <c r="AL10" i="18"/>
  <c r="AJ10" i="18"/>
  <c r="AH10" i="18"/>
  <c r="AF10" i="18"/>
  <c r="AD10" i="18"/>
  <c r="AB10" i="18"/>
  <c r="Z10" i="18"/>
  <c r="X10" i="18"/>
  <c r="V10" i="18"/>
  <c r="T10" i="18"/>
  <c r="R10" i="18"/>
  <c r="P10" i="18"/>
  <c r="N10" i="18"/>
  <c r="L10" i="18"/>
  <c r="J10" i="18"/>
  <c r="H10" i="18"/>
  <c r="F10" i="18"/>
  <c r="D10" i="18"/>
  <c r="C10" i="18"/>
  <c r="UT15" i="21" s="1"/>
  <c r="UQ15" i="21" s="1"/>
  <c r="AN9" i="18"/>
  <c r="AL9" i="18"/>
  <c r="AJ9" i="18"/>
  <c r="AH9" i="18"/>
  <c r="AF9" i="18"/>
  <c r="AD9" i="18"/>
  <c r="AB9" i="18"/>
  <c r="Z9" i="18"/>
  <c r="X9" i="18"/>
  <c r="V9" i="18"/>
  <c r="T9" i="18"/>
  <c r="R9" i="18"/>
  <c r="P9" i="18"/>
  <c r="N9" i="18"/>
  <c r="L9" i="18"/>
  <c r="J9" i="18"/>
  <c r="H9" i="18"/>
  <c r="F9" i="18"/>
  <c r="D9" i="18"/>
  <c r="C9" i="18"/>
  <c r="UT14" i="21" s="1"/>
  <c r="UQ14" i="21" s="1"/>
  <c r="AN8" i="18"/>
  <c r="AL8" i="18"/>
  <c r="AJ8" i="18"/>
  <c r="AH8" i="18"/>
  <c r="AF8" i="18"/>
  <c r="AD8" i="18"/>
  <c r="AB8" i="18"/>
  <c r="Z8" i="18"/>
  <c r="X8" i="18"/>
  <c r="V8" i="18"/>
  <c r="T8" i="18"/>
  <c r="R8" i="18"/>
  <c r="P8" i="18"/>
  <c r="N8" i="18"/>
  <c r="L8" i="18"/>
  <c r="J8" i="18"/>
  <c r="H8" i="18"/>
  <c r="F8" i="18"/>
  <c r="D8" i="18"/>
  <c r="C8" i="18"/>
  <c r="UT13" i="21" s="1"/>
  <c r="G78" i="17"/>
  <c r="O77" i="17"/>
  <c r="H77" i="17" s="1"/>
  <c r="N77" i="17"/>
  <c r="L77" i="17"/>
  <c r="J77" i="17"/>
  <c r="I77" i="17"/>
  <c r="E77" i="17"/>
  <c r="O76" i="17"/>
  <c r="H76" i="17" s="1"/>
  <c r="N76" i="17"/>
  <c r="F76" i="17" s="1"/>
  <c r="L76" i="17"/>
  <c r="K76" i="17"/>
  <c r="J76" i="17"/>
  <c r="I76" i="17"/>
  <c r="E76" i="17"/>
  <c r="D76" i="17"/>
  <c r="AR67" i="17"/>
  <c r="N67" i="17"/>
  <c r="AR66" i="17"/>
  <c r="N66" i="17"/>
  <c r="N65" i="17"/>
  <c r="AR63" i="17"/>
  <c r="N63" i="17"/>
  <c r="AR62" i="17"/>
  <c r="N62" i="17"/>
  <c r="AR60" i="17"/>
  <c r="N60" i="17"/>
  <c r="AR59" i="17"/>
  <c r="N59" i="17"/>
  <c r="AR58" i="17"/>
  <c r="N58" i="17"/>
  <c r="AR57" i="17"/>
  <c r="N57" i="17"/>
  <c r="AR56" i="17"/>
  <c r="N56" i="17"/>
  <c r="AR55" i="17"/>
  <c r="N55" i="17"/>
  <c r="AR54" i="17"/>
  <c r="N54" i="17"/>
  <c r="AR53" i="17"/>
  <c r="N53" i="17"/>
  <c r="AR52" i="17"/>
  <c r="N52" i="17"/>
  <c r="AR51" i="17"/>
  <c r="N51" i="17"/>
  <c r="AR50" i="17"/>
  <c r="N50" i="17"/>
  <c r="AR49" i="17"/>
  <c r="N49" i="17"/>
  <c r="AR48" i="17"/>
  <c r="N48" i="17"/>
  <c r="AR47" i="17"/>
  <c r="N47" i="17"/>
  <c r="AR46" i="17"/>
  <c r="N46" i="17"/>
  <c r="AR45" i="17"/>
  <c r="AR44" i="17"/>
  <c r="N44" i="17"/>
  <c r="BG41" i="17"/>
  <c r="BF41" i="17"/>
  <c r="AY41" i="17"/>
  <c r="AX41" i="17"/>
  <c r="AQ41" i="17"/>
  <c r="AA41" i="17"/>
  <c r="Z41" i="17"/>
  <c r="S41" i="17"/>
  <c r="R41" i="17"/>
  <c r="BG40" i="17"/>
  <c r="BC40" i="17"/>
  <c r="AW40" i="17"/>
  <c r="AQ40" i="17"/>
  <c r="AK40" i="17"/>
  <c r="AE40" i="17"/>
  <c r="AC40" i="17"/>
  <c r="Y40" i="17"/>
  <c r="S40" i="17"/>
  <c r="M40" i="17"/>
  <c r="G40" i="17"/>
  <c r="BI33" i="17"/>
  <c r="BH33" i="17"/>
  <c r="BH41" i="17" s="1"/>
  <c r="BG33" i="17"/>
  <c r="BF33" i="17"/>
  <c r="BE33" i="17"/>
  <c r="BE41" i="17" s="1"/>
  <c r="BD33" i="17"/>
  <c r="BD41" i="17" s="1"/>
  <c r="BC33" i="17"/>
  <c r="BC36" i="17" s="1"/>
  <c r="BB33" i="17"/>
  <c r="BB41" i="17" s="1"/>
  <c r="BA33" i="17"/>
  <c r="BA41" i="17" s="1"/>
  <c r="AZ33" i="17"/>
  <c r="AZ41" i="17" s="1"/>
  <c r="AY33" i="17"/>
  <c r="AX33" i="17"/>
  <c r="AW33" i="17"/>
  <c r="AW41" i="17" s="1"/>
  <c r="AV33" i="17"/>
  <c r="AV41" i="17" s="1"/>
  <c r="AU33" i="17"/>
  <c r="AU41" i="17" s="1"/>
  <c r="AT33" i="17"/>
  <c r="AT41" i="17" s="1"/>
  <c r="AS33" i="17"/>
  <c r="AS41" i="17" s="1"/>
  <c r="AR33" i="17"/>
  <c r="AR41" i="17" s="1"/>
  <c r="AQ33" i="17"/>
  <c r="AK33" i="17"/>
  <c r="AK41" i="17" s="1"/>
  <c r="AE33" i="17"/>
  <c r="AD33" i="17"/>
  <c r="AD41" i="17" s="1"/>
  <c r="AC33" i="17"/>
  <c r="AC41" i="17" s="1"/>
  <c r="AB33" i="17"/>
  <c r="AB41" i="17" s="1"/>
  <c r="AA33" i="17"/>
  <c r="Z33" i="17"/>
  <c r="Y33" i="17"/>
  <c r="Y41" i="17" s="1"/>
  <c r="X33" i="17"/>
  <c r="X41" i="17" s="1"/>
  <c r="W33" i="17"/>
  <c r="W41" i="17" s="1"/>
  <c r="V33" i="17"/>
  <c r="V41" i="17" s="1"/>
  <c r="U33" i="17"/>
  <c r="U41" i="17" s="1"/>
  <c r="T33" i="17"/>
  <c r="T41" i="17" s="1"/>
  <c r="S33" i="17"/>
  <c r="R33" i="17"/>
  <c r="Q33" i="17"/>
  <c r="Q41" i="17" s="1"/>
  <c r="P33" i="17"/>
  <c r="P41" i="17" s="1"/>
  <c r="O33" i="17"/>
  <c r="O41" i="17" s="1"/>
  <c r="N33" i="17"/>
  <c r="N41" i="17" s="1"/>
  <c r="G33" i="17"/>
  <c r="G41" i="17" s="1"/>
  <c r="AJ32" i="17"/>
  <c r="AG32" i="17"/>
  <c r="M32" i="17"/>
  <c r="F32" i="17"/>
  <c r="AJ31" i="17"/>
  <c r="AG31" i="17"/>
  <c r="M31" i="17"/>
  <c r="M33" i="17" s="1"/>
  <c r="M41" i="17" s="1"/>
  <c r="F31" i="17"/>
  <c r="BI29" i="17"/>
  <c r="BI36" i="17" s="1"/>
  <c r="BG29" i="17"/>
  <c r="BC29" i="17"/>
  <c r="AW29" i="17"/>
  <c r="AW39" i="17" s="1"/>
  <c r="AQ29" i="17"/>
  <c r="AK29" i="17"/>
  <c r="AE29" i="17"/>
  <c r="AE39" i="17" s="1"/>
  <c r="AC29" i="17"/>
  <c r="Y29" i="17"/>
  <c r="Y36" i="17" s="1"/>
  <c r="S29" i="17"/>
  <c r="M29" i="17"/>
  <c r="G29" i="17"/>
  <c r="G39" i="17" s="1"/>
  <c r="BH28" i="17"/>
  <c r="BE28" i="17"/>
  <c r="AV28" i="17"/>
  <c r="AS28" i="17"/>
  <c r="AJ28" i="17"/>
  <c r="AG28" i="17"/>
  <c r="AD28" i="17"/>
  <c r="AA28" i="17"/>
  <c r="R28" i="17"/>
  <c r="Q28" i="17"/>
  <c r="O28" i="17"/>
  <c r="F28" i="17"/>
  <c r="C28" i="17"/>
  <c r="BH27" i="17"/>
  <c r="BE27" i="17"/>
  <c r="AV27" i="17"/>
  <c r="AS27" i="17"/>
  <c r="AJ27" i="17"/>
  <c r="AG27" i="17"/>
  <c r="AD27" i="17"/>
  <c r="AA27" i="17"/>
  <c r="R27" i="17"/>
  <c r="Q27" i="17"/>
  <c r="O27" i="17"/>
  <c r="F27" i="17"/>
  <c r="C27" i="17"/>
  <c r="BH26" i="17"/>
  <c r="BE26" i="17"/>
  <c r="AV26" i="17"/>
  <c r="AS26" i="17"/>
  <c r="AJ26" i="17"/>
  <c r="AG26" i="17"/>
  <c r="AD26" i="17"/>
  <c r="AA26" i="17"/>
  <c r="R26" i="17"/>
  <c r="Q26" i="17"/>
  <c r="F26" i="17"/>
  <c r="BH25" i="17"/>
  <c r="BE25" i="17"/>
  <c r="AV25" i="17"/>
  <c r="AS25" i="17"/>
  <c r="AJ25" i="17"/>
  <c r="AG25" i="17"/>
  <c r="AD25" i="17"/>
  <c r="AA25" i="17"/>
  <c r="R25" i="17"/>
  <c r="Q25" i="17"/>
  <c r="O25" i="17"/>
  <c r="F25" i="17"/>
  <c r="C25" i="17"/>
  <c r="BH24" i="17"/>
  <c r="BE24" i="17"/>
  <c r="AV24" i="17"/>
  <c r="AU24" i="17"/>
  <c r="AS24" i="17"/>
  <c r="AJ24" i="17"/>
  <c r="AG24" i="17"/>
  <c r="AD24" i="17"/>
  <c r="AA24" i="17"/>
  <c r="R24" i="17"/>
  <c r="Q24" i="17"/>
  <c r="O24" i="17"/>
  <c r="F24" i="17"/>
  <c r="C24" i="17"/>
  <c r="BH23" i="17"/>
  <c r="BE23" i="17"/>
  <c r="AV23" i="17"/>
  <c r="AS23" i="17"/>
  <c r="AJ23" i="17"/>
  <c r="AG23" i="17"/>
  <c r="AD23" i="17"/>
  <c r="AA23" i="17"/>
  <c r="R23" i="17"/>
  <c r="Q23" i="17"/>
  <c r="O23" i="17"/>
  <c r="F23" i="17"/>
  <c r="C23" i="17"/>
  <c r="BH22" i="17"/>
  <c r="BE22" i="17"/>
  <c r="AV22" i="17"/>
  <c r="AS22" i="17"/>
  <c r="AJ22" i="17"/>
  <c r="AG22" i="17"/>
  <c r="AD22" i="17"/>
  <c r="AA22" i="17"/>
  <c r="R22" i="17"/>
  <c r="Q22" i="17"/>
  <c r="O22" i="17"/>
  <c r="F22" i="17"/>
  <c r="C22" i="17"/>
  <c r="BH21" i="17"/>
  <c r="BE21" i="17"/>
  <c r="AV21" i="17"/>
  <c r="AS21" i="17"/>
  <c r="AJ21" i="17"/>
  <c r="AG21" i="17"/>
  <c r="AD21" i="17"/>
  <c r="AA21" i="17"/>
  <c r="R21" i="17"/>
  <c r="Q21" i="17"/>
  <c r="O21" i="17"/>
  <c r="F21" i="17"/>
  <c r="C21" i="17"/>
  <c r="BH20" i="17"/>
  <c r="BE20" i="17"/>
  <c r="AV20" i="17"/>
  <c r="AS20" i="17"/>
  <c r="AJ20" i="17"/>
  <c r="AG20" i="17"/>
  <c r="AD20" i="17"/>
  <c r="AA20" i="17"/>
  <c r="R20" i="17"/>
  <c r="Q20" i="17"/>
  <c r="O20" i="17"/>
  <c r="F20" i="17"/>
  <c r="C20" i="17"/>
  <c r="BH19" i="17"/>
  <c r="BE19" i="17"/>
  <c r="AV19" i="17"/>
  <c r="AU19" i="17"/>
  <c r="AS19" i="17"/>
  <c r="AJ19" i="17"/>
  <c r="AG19" i="17"/>
  <c r="AD19" i="17"/>
  <c r="AA19" i="17"/>
  <c r="R19" i="17"/>
  <c r="Q19" i="17"/>
  <c r="O19" i="17"/>
  <c r="F19" i="17"/>
  <c r="C19" i="17"/>
  <c r="BH18" i="17"/>
  <c r="BE18" i="17"/>
  <c r="AV18" i="17"/>
  <c r="AS18" i="17"/>
  <c r="AJ18" i="17"/>
  <c r="AG18" i="17"/>
  <c r="AD18" i="17"/>
  <c r="AA18" i="17"/>
  <c r="R18" i="17"/>
  <c r="Q18" i="17"/>
  <c r="O18" i="17"/>
  <c r="F18" i="17"/>
  <c r="C18" i="17"/>
  <c r="BH17" i="17"/>
  <c r="BE17" i="17"/>
  <c r="AV17" i="17"/>
  <c r="AS17" i="17"/>
  <c r="AJ17" i="17"/>
  <c r="AG17" i="17"/>
  <c r="AD17" i="17"/>
  <c r="AA17" i="17"/>
  <c r="R17" i="17"/>
  <c r="Q17" i="17"/>
  <c r="O17" i="17"/>
  <c r="F17" i="17"/>
  <c r="C17" i="17"/>
  <c r="BH16" i="17"/>
  <c r="BE16" i="17"/>
  <c r="AV16" i="17"/>
  <c r="AS16" i="17"/>
  <c r="AJ16" i="17"/>
  <c r="AG16" i="17"/>
  <c r="AD16" i="17"/>
  <c r="AA16" i="17"/>
  <c r="R16" i="17"/>
  <c r="Q16" i="17"/>
  <c r="O16" i="17"/>
  <c r="F16" i="17"/>
  <c r="C16" i="17"/>
  <c r="BH15" i="17"/>
  <c r="BE15" i="17"/>
  <c r="AV15" i="17"/>
  <c r="AU15" i="17"/>
  <c r="AS15" i="17"/>
  <c r="AJ15" i="17"/>
  <c r="AG15" i="17"/>
  <c r="AD15" i="17"/>
  <c r="AA15" i="17"/>
  <c r="R15" i="17"/>
  <c r="Q15" i="17"/>
  <c r="O15" i="17"/>
  <c r="F15" i="17"/>
  <c r="C15" i="17"/>
  <c r="BH14" i="17"/>
  <c r="BE14" i="17"/>
  <c r="AV14" i="17"/>
  <c r="AS14" i="17"/>
  <c r="AJ14" i="17"/>
  <c r="AG14" i="17"/>
  <c r="AD14" i="17"/>
  <c r="AA14" i="17"/>
  <c r="R14" i="17"/>
  <c r="Q14" i="17"/>
  <c r="O14" i="17"/>
  <c r="F14" i="17"/>
  <c r="C14" i="17"/>
  <c r="BH13" i="17"/>
  <c r="BE13" i="17"/>
  <c r="AV13" i="17"/>
  <c r="AS13" i="17"/>
  <c r="AJ13" i="17"/>
  <c r="AG13" i="17"/>
  <c r="AD13" i="17"/>
  <c r="AA13" i="17"/>
  <c r="R13" i="17"/>
  <c r="Q13" i="17"/>
  <c r="O13" i="17"/>
  <c r="F13" i="17"/>
  <c r="C13" i="17"/>
  <c r="BH12" i="17"/>
  <c r="BE12" i="17"/>
  <c r="AV12" i="17"/>
  <c r="AS12" i="17"/>
  <c r="AJ12" i="17"/>
  <c r="AG12" i="17"/>
  <c r="AD12" i="17"/>
  <c r="AA12" i="17"/>
  <c r="R12" i="17"/>
  <c r="Q12" i="17"/>
  <c r="O12" i="17"/>
  <c r="F12" i="17"/>
  <c r="C12" i="17"/>
  <c r="BH11" i="17"/>
  <c r="BE11" i="17"/>
  <c r="AV11" i="17"/>
  <c r="AU11" i="17"/>
  <c r="AS11" i="17"/>
  <c r="AJ11" i="17"/>
  <c r="AG11" i="17"/>
  <c r="AD11" i="17"/>
  <c r="AA11" i="17"/>
  <c r="R11" i="17"/>
  <c r="Q11" i="17"/>
  <c r="O11" i="17"/>
  <c r="F11" i="17"/>
  <c r="C11" i="17"/>
  <c r="E3" i="17"/>
  <c r="F2" i="19" s="1"/>
  <c r="I2" i="20" s="1"/>
  <c r="DD35" i="16"/>
  <c r="DC35" i="16"/>
  <c r="DD34" i="16"/>
  <c r="DC34" i="16"/>
  <c r="DA32" i="16"/>
  <c r="CZ32" i="16"/>
  <c r="CY32" i="16"/>
  <c r="CX32" i="16"/>
  <c r="CW32" i="16"/>
  <c r="CV32" i="16"/>
  <c r="CS32" i="16"/>
  <c r="CR32" i="16"/>
  <c r="CQ32" i="16"/>
  <c r="CP32" i="16"/>
  <c r="CO32" i="16"/>
  <c r="CN32" i="16"/>
  <c r="CM32" i="16"/>
  <c r="CL32" i="16"/>
  <c r="CK32" i="16"/>
  <c r="CJ32" i="16"/>
  <c r="CI32" i="16"/>
  <c r="CH32" i="16"/>
  <c r="CG32" i="16"/>
  <c r="CF32" i="16"/>
  <c r="CC32" i="16"/>
  <c r="CB32" i="16"/>
  <c r="CA32" i="16"/>
  <c r="BZ32" i="16"/>
  <c r="KG31" i="5" s="1"/>
  <c r="BY32" i="16"/>
  <c r="KC31" i="5" s="1"/>
  <c r="KD31" i="5" s="1"/>
  <c r="BX32" i="16"/>
  <c r="JY31" i="5" s="1"/>
  <c r="JZ31" i="5" s="1"/>
  <c r="BW32" i="16"/>
  <c r="JU31" i="5" s="1"/>
  <c r="JV31" i="5" s="1"/>
  <c r="BV32" i="16"/>
  <c r="JQ31" i="5" s="1"/>
  <c r="JR31" i="5" s="1"/>
  <c r="BU32" i="16"/>
  <c r="BT32" i="16"/>
  <c r="JI31" i="5" s="1"/>
  <c r="JJ31" i="5" s="1"/>
  <c r="BS32" i="16"/>
  <c r="BR32" i="16"/>
  <c r="JA31" i="5" s="1"/>
  <c r="BQ32" i="16"/>
  <c r="BP32" i="16"/>
  <c r="IS31" i="5" s="1"/>
  <c r="BO32" i="16"/>
  <c r="IO31" i="5" s="1"/>
  <c r="IP31" i="5" s="1"/>
  <c r="BN32" i="16"/>
  <c r="IK31" i="5" s="1"/>
  <c r="IL31" i="5" s="1"/>
  <c r="BM32" i="16"/>
  <c r="BL32" i="16"/>
  <c r="BK32" i="16"/>
  <c r="BJ32" i="16"/>
  <c r="HU31" i="5" s="1"/>
  <c r="HV31" i="5" s="1"/>
  <c r="BI32" i="16"/>
  <c r="HQ31" i="5" s="1"/>
  <c r="HR31" i="5" s="1"/>
  <c r="BH32" i="16"/>
  <c r="HM31" i="5" s="1"/>
  <c r="HN31" i="5" s="1"/>
  <c r="BG32" i="16"/>
  <c r="HI31" i="5" s="1"/>
  <c r="HJ31" i="5" s="1"/>
  <c r="BF32" i="16"/>
  <c r="HE31" i="5" s="1"/>
  <c r="HF31" i="5" s="1"/>
  <c r="BE32" i="16"/>
  <c r="BD32" i="16"/>
  <c r="GW31" i="5" s="1"/>
  <c r="GX31" i="5" s="1"/>
  <c r="BC32" i="16"/>
  <c r="BB32" i="16"/>
  <c r="GO31" i="5" s="1"/>
  <c r="GP31" i="5" s="1"/>
  <c r="BA32" i="16"/>
  <c r="GK31" i="5" s="1"/>
  <c r="GL31" i="5" s="1"/>
  <c r="AZ32" i="16"/>
  <c r="GG31" i="5" s="1"/>
  <c r="GH31" i="5" s="1"/>
  <c r="AY32" i="16"/>
  <c r="GC31" i="5" s="1"/>
  <c r="GD31" i="5" s="1"/>
  <c r="AX32" i="16"/>
  <c r="FY31" i="5" s="1"/>
  <c r="FZ31" i="5" s="1"/>
  <c r="AW32" i="16"/>
  <c r="AV32" i="16"/>
  <c r="FQ31" i="5" s="1"/>
  <c r="FS31" i="5" s="1"/>
  <c r="AU32" i="16"/>
  <c r="AT32" i="16"/>
  <c r="FI31" i="5" s="1"/>
  <c r="FJ31" i="5" s="1"/>
  <c r="AS32" i="16"/>
  <c r="FE31" i="5" s="1"/>
  <c r="FF31" i="5" s="1"/>
  <c r="AR32" i="16"/>
  <c r="FA31" i="5" s="1"/>
  <c r="FB31" i="5" s="1"/>
  <c r="AQ32" i="16"/>
  <c r="EW31" i="5" s="1"/>
  <c r="EX31" i="5" s="1"/>
  <c r="AP32" i="16"/>
  <c r="ES31" i="5" s="1"/>
  <c r="ET31" i="5" s="1"/>
  <c r="AO32" i="16"/>
  <c r="AN32" i="16"/>
  <c r="EK31" i="5" s="1"/>
  <c r="EL31" i="5" s="1"/>
  <c r="AM32" i="16"/>
  <c r="AL32" i="16"/>
  <c r="AK32" i="16"/>
  <c r="DY31" i="5" s="1"/>
  <c r="DZ31" i="5" s="1"/>
  <c r="AJ32" i="16"/>
  <c r="DU31" i="5" s="1"/>
  <c r="DV31" i="5" s="1"/>
  <c r="AI32" i="16"/>
  <c r="AH32" i="16"/>
  <c r="DM31" i="5" s="1"/>
  <c r="DN31" i="5" s="1"/>
  <c r="AE32" i="16"/>
  <c r="AD32" i="16"/>
  <c r="CW31" i="5" s="1"/>
  <c r="CX31" i="5" s="1"/>
  <c r="AC32" i="16"/>
  <c r="CS31" i="5" s="1"/>
  <c r="CT31" i="5" s="1"/>
  <c r="AB32" i="16"/>
  <c r="CO31" i="5" s="1"/>
  <c r="CP31" i="5" s="1"/>
  <c r="AA32" i="16"/>
  <c r="CK31" i="5" s="1"/>
  <c r="CL31" i="5" s="1"/>
  <c r="Z32" i="16"/>
  <c r="CG31" i="5" s="1"/>
  <c r="CH31" i="5" s="1"/>
  <c r="Y32" i="16"/>
  <c r="X32" i="16"/>
  <c r="BY31" i="5" s="1"/>
  <c r="BZ31" i="5" s="1"/>
  <c r="W32" i="16"/>
  <c r="V32" i="16"/>
  <c r="BQ31" i="5" s="1"/>
  <c r="BR31" i="5" s="1"/>
  <c r="U32" i="16"/>
  <c r="T32" i="16"/>
  <c r="BI31" i="5" s="1"/>
  <c r="BJ31" i="5" s="1"/>
  <c r="S32" i="16"/>
  <c r="BE31" i="5" s="1"/>
  <c r="BF31" i="5" s="1"/>
  <c r="R32" i="16"/>
  <c r="BA31" i="5" s="1"/>
  <c r="BB31" i="5" s="1"/>
  <c r="Q32" i="16"/>
  <c r="P32" i="16"/>
  <c r="AS31" i="5" s="1"/>
  <c r="AT31" i="5" s="1"/>
  <c r="O32" i="16"/>
  <c r="N32" i="16"/>
  <c r="AK31" i="5" s="1"/>
  <c r="AL31" i="5" s="1"/>
  <c r="I32" i="16"/>
  <c r="AG31" i="5" s="1"/>
  <c r="AH31" i="5" s="1"/>
  <c r="H32" i="16"/>
  <c r="AC31" i="5" s="1"/>
  <c r="AD31" i="5" s="1"/>
  <c r="G32" i="16"/>
  <c r="Y31" i="5" s="1"/>
  <c r="F32" i="16"/>
  <c r="U31" i="5" s="1"/>
  <c r="V31" i="5" s="1"/>
  <c r="DA31" i="16"/>
  <c r="CZ31" i="16"/>
  <c r="CY31" i="16"/>
  <c r="CX31" i="16"/>
  <c r="CW31" i="16"/>
  <c r="CW33" i="16" s="1"/>
  <c r="CW41" i="16" s="1"/>
  <c r="CV31" i="16"/>
  <c r="CS31" i="16"/>
  <c r="CR31" i="16"/>
  <c r="CQ31" i="16"/>
  <c r="CP31" i="16"/>
  <c r="CO31" i="16"/>
  <c r="CN31" i="16"/>
  <c r="CM31" i="16"/>
  <c r="CL31" i="16"/>
  <c r="CK31" i="16"/>
  <c r="CJ31" i="16"/>
  <c r="CI31" i="16"/>
  <c r="CH31" i="16"/>
  <c r="CG31" i="16"/>
  <c r="CF31" i="16"/>
  <c r="CC31" i="16"/>
  <c r="KS30" i="5" s="1"/>
  <c r="CB31" i="16"/>
  <c r="KO30" i="5" s="1"/>
  <c r="CA31" i="16"/>
  <c r="KK30" i="5" s="1"/>
  <c r="BZ31" i="16"/>
  <c r="KG30" i="5" s="1"/>
  <c r="BY31" i="16"/>
  <c r="BX31" i="16"/>
  <c r="BW31" i="16"/>
  <c r="BV31" i="16"/>
  <c r="BU31" i="16"/>
  <c r="JM30" i="5" s="1"/>
  <c r="JN30" i="5" s="1"/>
  <c r="BT31" i="16"/>
  <c r="JI30" i="5" s="1"/>
  <c r="BS31" i="16"/>
  <c r="BR31" i="16"/>
  <c r="JA30" i="5" s="1"/>
  <c r="JB30" i="5" s="1"/>
  <c r="BQ31" i="16"/>
  <c r="BP31" i="16"/>
  <c r="IS30" i="5" s="1"/>
  <c r="BO31" i="16"/>
  <c r="BN31" i="16"/>
  <c r="BM31" i="16"/>
  <c r="BL31" i="16"/>
  <c r="BK31" i="16"/>
  <c r="HY30" i="5" s="1"/>
  <c r="HZ30" i="5" s="1"/>
  <c r="BJ31" i="16"/>
  <c r="HU30" i="5" s="1"/>
  <c r="BI31" i="16"/>
  <c r="BH31" i="16"/>
  <c r="HM30" i="5" s="1"/>
  <c r="HN30" i="5" s="1"/>
  <c r="BG31" i="16"/>
  <c r="BF31" i="16"/>
  <c r="BE31" i="16"/>
  <c r="HA30" i="5" s="1"/>
  <c r="BD31" i="16"/>
  <c r="GW30" i="5" s="1"/>
  <c r="GX30" i="5" s="1"/>
  <c r="BC31" i="16"/>
  <c r="GS30" i="5" s="1"/>
  <c r="GT30" i="5" s="1"/>
  <c r="BB31" i="16"/>
  <c r="GO30" i="5" s="1"/>
  <c r="BA31" i="16"/>
  <c r="AZ31" i="16"/>
  <c r="GG30" i="5" s="1"/>
  <c r="AY31" i="16"/>
  <c r="AX31" i="16"/>
  <c r="AW31" i="16"/>
  <c r="FU30" i="5" s="1"/>
  <c r="AV31" i="16"/>
  <c r="FQ30" i="5" s="1"/>
  <c r="AU31" i="16"/>
  <c r="EG30" i="5" s="1"/>
  <c r="EH30" i="5" s="1"/>
  <c r="AT31" i="16"/>
  <c r="FI30" i="5" s="1"/>
  <c r="AS31" i="16"/>
  <c r="AR31" i="16"/>
  <c r="FA30" i="5" s="1"/>
  <c r="AQ31" i="16"/>
  <c r="AP31" i="16"/>
  <c r="AO31" i="16"/>
  <c r="EO30" i="5" s="1"/>
  <c r="EP30" i="5" s="1"/>
  <c r="AN31" i="16"/>
  <c r="EK30" i="5" s="1"/>
  <c r="EL30" i="5" s="1"/>
  <c r="AM31" i="16"/>
  <c r="AL31" i="16"/>
  <c r="AK31" i="16"/>
  <c r="AJ31" i="16"/>
  <c r="DU30" i="5" s="1"/>
  <c r="AI31" i="16"/>
  <c r="AH31" i="16"/>
  <c r="DI30" i="5"/>
  <c r="AE31" i="16"/>
  <c r="AE33" i="16" s="1"/>
  <c r="AE41" i="16" s="1"/>
  <c r="AD31" i="16"/>
  <c r="CW30" i="5" s="1"/>
  <c r="AC31" i="16"/>
  <c r="AB31" i="16"/>
  <c r="CO30" i="5" s="1"/>
  <c r="AA31" i="16"/>
  <c r="Z31" i="16"/>
  <c r="Y31" i="16"/>
  <c r="CC30" i="5" s="1"/>
  <c r="X31" i="16"/>
  <c r="BY30" i="5" s="1"/>
  <c r="BZ30" i="5" s="1"/>
  <c r="W31" i="16"/>
  <c r="W33" i="16" s="1"/>
  <c r="W41" i="16" s="1"/>
  <c r="V31" i="16"/>
  <c r="BQ30" i="5" s="1"/>
  <c r="U31" i="16"/>
  <c r="T31" i="16"/>
  <c r="BI30" i="5" s="1"/>
  <c r="S31" i="16"/>
  <c r="R31" i="16"/>
  <c r="Q31" i="16"/>
  <c r="AW30" i="5" s="1"/>
  <c r="P31" i="16"/>
  <c r="AS30" i="5" s="1"/>
  <c r="O31" i="16"/>
  <c r="O33" i="16" s="1"/>
  <c r="O41" i="16" s="1"/>
  <c r="N31" i="16"/>
  <c r="AK30" i="5" s="1"/>
  <c r="I31" i="16"/>
  <c r="H31" i="16"/>
  <c r="AC30" i="5" s="1"/>
  <c r="G31" i="16"/>
  <c r="F31" i="16"/>
  <c r="DD30" i="16"/>
  <c r="DC30" i="16"/>
  <c r="DA28" i="16"/>
  <c r="CZ28" i="16"/>
  <c r="CY28" i="16"/>
  <c r="CX28" i="16"/>
  <c r="CW28" i="16"/>
  <c r="CV28" i="16"/>
  <c r="CS28" i="16"/>
  <c r="CR28" i="16"/>
  <c r="CQ28" i="16"/>
  <c r="CP28" i="16"/>
  <c r="CO28" i="16"/>
  <c r="CN28" i="16"/>
  <c r="CM28" i="16"/>
  <c r="CL28" i="16"/>
  <c r="CK28" i="16"/>
  <c r="CJ28" i="16"/>
  <c r="CI28" i="16"/>
  <c r="CH28" i="16"/>
  <c r="CF28" i="16"/>
  <c r="CC28" i="16"/>
  <c r="CB28" i="16"/>
  <c r="KO27" i="5" s="1"/>
  <c r="CA28" i="16"/>
  <c r="KK27" i="5" s="1"/>
  <c r="BZ28" i="16"/>
  <c r="KG27" i="5" s="1"/>
  <c r="BY28" i="16"/>
  <c r="BX28" i="16"/>
  <c r="JY27" i="5" s="1"/>
  <c r="BW28" i="16"/>
  <c r="BV28" i="16"/>
  <c r="JQ27" i="5" s="1"/>
  <c r="JR27" i="5" s="1"/>
  <c r="BU28" i="16"/>
  <c r="BT28" i="16"/>
  <c r="JI27" i="5" s="1"/>
  <c r="JJ27" i="5" s="1"/>
  <c r="BS28" i="16"/>
  <c r="JE27" i="5" s="1"/>
  <c r="JF27" i="5" s="1"/>
  <c r="BR28" i="16"/>
  <c r="JA27" i="5" s="1"/>
  <c r="JB27" i="5" s="1"/>
  <c r="BQ28" i="16"/>
  <c r="IW27" i="5" s="1"/>
  <c r="BP28" i="16"/>
  <c r="IS27" i="5" s="1"/>
  <c r="BO28" i="16"/>
  <c r="BN28" i="16"/>
  <c r="IK27" i="5" s="1"/>
  <c r="IL27" i="5" s="1"/>
  <c r="BM28" i="16"/>
  <c r="BL28" i="16"/>
  <c r="IC27" i="5" s="1"/>
  <c r="BK28" i="16"/>
  <c r="HY27" i="5" s="1"/>
  <c r="BJ28" i="16"/>
  <c r="HU27" i="5" s="1"/>
  <c r="BI28" i="16"/>
  <c r="HQ27" i="5" s="1"/>
  <c r="HR27" i="5" s="1"/>
  <c r="BH28" i="16"/>
  <c r="HM27" i="5" s="1"/>
  <c r="HN27" i="5" s="1"/>
  <c r="BG28" i="16"/>
  <c r="BF28" i="16"/>
  <c r="HE27" i="5" s="1"/>
  <c r="BE28" i="16"/>
  <c r="BD28" i="16"/>
  <c r="GW27" i="5" s="1"/>
  <c r="GX27" i="5" s="1"/>
  <c r="BC28" i="16"/>
  <c r="GS27" i="5" s="1"/>
  <c r="GT27" i="5" s="1"/>
  <c r="BB28" i="16"/>
  <c r="GO27" i="5" s="1"/>
  <c r="GP27" i="5" s="1"/>
  <c r="BA28" i="16"/>
  <c r="GK27" i="5" s="1"/>
  <c r="AZ28" i="16"/>
  <c r="GG27" i="5" s="1"/>
  <c r="AY28" i="16"/>
  <c r="AX28" i="16"/>
  <c r="FY27" i="5" s="1"/>
  <c r="FZ27" i="5" s="1"/>
  <c r="AW28" i="16"/>
  <c r="AV28" i="16"/>
  <c r="FQ27" i="5" s="1"/>
  <c r="FS27" i="5" s="1"/>
  <c r="AU28" i="16"/>
  <c r="FM27" i="5" s="1"/>
  <c r="AT28" i="16"/>
  <c r="FI27" i="5" s="1"/>
  <c r="AS28" i="16"/>
  <c r="FE27" i="5" s="1"/>
  <c r="AR28" i="16"/>
  <c r="FA27" i="5" s="1"/>
  <c r="AQ28" i="16"/>
  <c r="AP28" i="16"/>
  <c r="ES27" i="5" s="1"/>
  <c r="AO28" i="16"/>
  <c r="AN28" i="16"/>
  <c r="EK27" i="5" s="1"/>
  <c r="AM28" i="16"/>
  <c r="EG27" i="5" s="1"/>
  <c r="EJ27" i="5" s="1"/>
  <c r="AL28" i="16"/>
  <c r="EC27" i="5" s="1"/>
  <c r="EF27" i="5" s="1"/>
  <c r="AK28" i="16"/>
  <c r="AJ28" i="16"/>
  <c r="DU27" i="5" s="1"/>
  <c r="DV27" i="5" s="1"/>
  <c r="AI28" i="16"/>
  <c r="AH28" i="16"/>
  <c r="DM27" i="5" s="1"/>
  <c r="DN27" i="5" s="1"/>
  <c r="DE27" i="5"/>
  <c r="DF27" i="5" s="1"/>
  <c r="AE28" i="16"/>
  <c r="AD28" i="16"/>
  <c r="CW27" i="5" s="1"/>
  <c r="CX27" i="5" s="1"/>
  <c r="AC28" i="16"/>
  <c r="CS27" i="5" s="1"/>
  <c r="AB28" i="16"/>
  <c r="CO27" i="5" s="1"/>
  <c r="AA28" i="16"/>
  <c r="Z28" i="16"/>
  <c r="CG27" i="5" s="1"/>
  <c r="CH27" i="5" s="1"/>
  <c r="Y28" i="16"/>
  <c r="X28" i="16"/>
  <c r="BY27" i="5" s="1"/>
  <c r="BZ27" i="5" s="1"/>
  <c r="W28" i="16"/>
  <c r="V28" i="16"/>
  <c r="BQ27" i="5" s="1"/>
  <c r="BR27" i="5" s="1"/>
  <c r="U28" i="16"/>
  <c r="BM27" i="5" s="1"/>
  <c r="BN27" i="5" s="1"/>
  <c r="T28" i="16"/>
  <c r="BI27" i="5" s="1"/>
  <c r="BJ27" i="5" s="1"/>
  <c r="S28" i="16"/>
  <c r="R28" i="16"/>
  <c r="BA27" i="5" s="1"/>
  <c r="BB27" i="5" s="1"/>
  <c r="Q28" i="16"/>
  <c r="P28" i="16"/>
  <c r="AS27" i="5" s="1"/>
  <c r="O28" i="16"/>
  <c r="AO27" i="5" s="1"/>
  <c r="N28" i="16"/>
  <c r="AK27" i="5" s="1"/>
  <c r="I28" i="16"/>
  <c r="H28" i="16"/>
  <c r="AC27" i="5" s="1"/>
  <c r="AD27" i="5" s="1"/>
  <c r="G28" i="16"/>
  <c r="F28" i="16"/>
  <c r="U27" i="5" s="1"/>
  <c r="DA27" i="16"/>
  <c r="CZ27" i="16"/>
  <c r="CY27" i="16"/>
  <c r="CX27" i="16"/>
  <c r="CW27" i="16"/>
  <c r="CV27" i="16"/>
  <c r="CS27" i="16"/>
  <c r="CR27" i="16"/>
  <c r="CQ27" i="16"/>
  <c r="CP27" i="16"/>
  <c r="CO27" i="16"/>
  <c r="CN27" i="16"/>
  <c r="CM27" i="16"/>
  <c r="CL27" i="16"/>
  <c r="CK27" i="16"/>
  <c r="CJ27" i="16"/>
  <c r="CI27" i="16"/>
  <c r="CH27" i="16"/>
  <c r="CF27" i="16"/>
  <c r="CC27" i="16"/>
  <c r="KS26" i="5" s="1"/>
  <c r="CB27" i="16"/>
  <c r="KO26" i="5" s="1"/>
  <c r="CA27" i="16"/>
  <c r="BZ27" i="16"/>
  <c r="KG26" i="5" s="1"/>
  <c r="BY27" i="16"/>
  <c r="KC26" i="5" s="1"/>
  <c r="BX27" i="16"/>
  <c r="JY26" i="5" s="1"/>
  <c r="BW27" i="16"/>
  <c r="BV27" i="16"/>
  <c r="JQ26" i="5" s="1"/>
  <c r="JR26" i="5" s="1"/>
  <c r="BU27" i="16"/>
  <c r="JM26" i="5" s="1"/>
  <c r="JN26" i="5" s="1"/>
  <c r="BT27" i="16"/>
  <c r="JI26" i="5" s="1"/>
  <c r="JJ26" i="5" s="1"/>
  <c r="BS27" i="16"/>
  <c r="BR27" i="16"/>
  <c r="JA26" i="5" s="1"/>
  <c r="JB26" i="5" s="1"/>
  <c r="BQ27" i="16"/>
  <c r="IW26" i="5" s="1"/>
  <c r="BP27" i="16"/>
  <c r="IS26" i="5" s="1"/>
  <c r="BO27" i="16"/>
  <c r="BN27" i="16"/>
  <c r="IK26" i="5" s="1"/>
  <c r="IL26" i="5" s="1"/>
  <c r="BM27" i="16"/>
  <c r="BL27" i="16"/>
  <c r="IC26" i="5" s="1"/>
  <c r="BK27" i="16"/>
  <c r="BJ27" i="16"/>
  <c r="HU26" i="5" s="1"/>
  <c r="BI27" i="16"/>
  <c r="BH27" i="16"/>
  <c r="HM26" i="5" s="1"/>
  <c r="HN26" i="5" s="1"/>
  <c r="BG27" i="16"/>
  <c r="BF27" i="16"/>
  <c r="HE26" i="5" s="1"/>
  <c r="BE27" i="16"/>
  <c r="HA26" i="5" s="1"/>
  <c r="HB26" i="5" s="1"/>
  <c r="BD27" i="16"/>
  <c r="GW26" i="5" s="1"/>
  <c r="GX26" i="5" s="1"/>
  <c r="BC27" i="16"/>
  <c r="BB27" i="16"/>
  <c r="GO26" i="5" s="1"/>
  <c r="GP26" i="5" s="1"/>
  <c r="BA27" i="16"/>
  <c r="GK26" i="5" s="1"/>
  <c r="AZ27" i="16"/>
  <c r="GG26" i="5" s="1"/>
  <c r="AY27" i="16"/>
  <c r="AX27" i="16"/>
  <c r="FY26" i="5" s="1"/>
  <c r="FZ26" i="5" s="1"/>
  <c r="AW27" i="16"/>
  <c r="FU26" i="5" s="1"/>
  <c r="FW26" i="5" s="1"/>
  <c r="AV27" i="16"/>
  <c r="FQ26" i="5" s="1"/>
  <c r="FS26" i="5" s="1"/>
  <c r="AU27" i="16"/>
  <c r="AT27" i="16"/>
  <c r="FI26" i="5" s="1"/>
  <c r="AS27" i="16"/>
  <c r="FE26" i="5" s="1"/>
  <c r="AR27" i="16"/>
  <c r="FA26" i="5" s="1"/>
  <c r="AQ27" i="16"/>
  <c r="AP27" i="16"/>
  <c r="ES26" i="5" s="1"/>
  <c r="AO27" i="16"/>
  <c r="EO26" i="5" s="1"/>
  <c r="AN27" i="16"/>
  <c r="EK26" i="5" s="1"/>
  <c r="AM27" i="16"/>
  <c r="AL27" i="16"/>
  <c r="EC26" i="5" s="1"/>
  <c r="EF26" i="5" s="1"/>
  <c r="AK27" i="16"/>
  <c r="DY26" i="5" s="1"/>
  <c r="DZ26" i="5" s="1"/>
  <c r="AJ27" i="16"/>
  <c r="DU26" i="5" s="1"/>
  <c r="DV26" i="5" s="1"/>
  <c r="AI27" i="16"/>
  <c r="AH27" i="16"/>
  <c r="DM26" i="5" s="1"/>
  <c r="DN26" i="5" s="1"/>
  <c r="DE26" i="5"/>
  <c r="DF26" i="5" s="1"/>
  <c r="AE27" i="16"/>
  <c r="AD27" i="16"/>
  <c r="CW26" i="5" s="1"/>
  <c r="CX26" i="5" s="1"/>
  <c r="AC27" i="16"/>
  <c r="CS26" i="5" s="1"/>
  <c r="AB27" i="16"/>
  <c r="CO26" i="5" s="1"/>
  <c r="AA27" i="16"/>
  <c r="CK26" i="5" s="1"/>
  <c r="CL26" i="5" s="1"/>
  <c r="Z27" i="16"/>
  <c r="CG26" i="5" s="1"/>
  <c r="CH26" i="5" s="1"/>
  <c r="Y27" i="16"/>
  <c r="CC26" i="5" s="1"/>
  <c r="CD26" i="5" s="1"/>
  <c r="X27" i="16"/>
  <c r="BY26" i="5" s="1"/>
  <c r="BZ26" i="5" s="1"/>
  <c r="W27" i="16"/>
  <c r="V27" i="16"/>
  <c r="BQ26" i="5" s="1"/>
  <c r="BR26" i="5" s="1"/>
  <c r="U27" i="16"/>
  <c r="BM26" i="5" s="1"/>
  <c r="BN26" i="5" s="1"/>
  <c r="T27" i="16"/>
  <c r="BI26" i="5" s="1"/>
  <c r="BJ26" i="5" s="1"/>
  <c r="S27" i="16"/>
  <c r="R27" i="16"/>
  <c r="BA26" i="5" s="1"/>
  <c r="BB26" i="5" s="1"/>
  <c r="Q27" i="16"/>
  <c r="AW26" i="5" s="1"/>
  <c r="P27" i="16"/>
  <c r="AS26" i="5" s="1"/>
  <c r="O27" i="16"/>
  <c r="N27" i="16"/>
  <c r="AK26" i="5" s="1"/>
  <c r="I27" i="16"/>
  <c r="H27" i="16"/>
  <c r="AC26" i="5" s="1"/>
  <c r="AD26" i="5" s="1"/>
  <c r="G27" i="16"/>
  <c r="F27" i="16"/>
  <c r="DA26" i="16"/>
  <c r="CZ26" i="16"/>
  <c r="CY26" i="16"/>
  <c r="CX26" i="16"/>
  <c r="CW26" i="16"/>
  <c r="CV26" i="16"/>
  <c r="CS26" i="16"/>
  <c r="CR26" i="16"/>
  <c r="CQ26" i="16"/>
  <c r="CP26" i="16"/>
  <c r="CO26" i="16"/>
  <c r="CN26" i="16"/>
  <c r="CM26" i="16"/>
  <c r="CL26" i="16"/>
  <c r="CK26" i="16"/>
  <c r="CJ26" i="16"/>
  <c r="CI26" i="16"/>
  <c r="CH26" i="16"/>
  <c r="CF26" i="16"/>
  <c r="CC26" i="16"/>
  <c r="KS25" i="5" s="1"/>
  <c r="CB26" i="16"/>
  <c r="KO25" i="5" s="1"/>
  <c r="CA26" i="16"/>
  <c r="BZ26" i="16"/>
  <c r="KG25" i="5" s="1"/>
  <c r="BY26" i="16"/>
  <c r="KC25" i="5" s="1"/>
  <c r="BX26" i="16"/>
  <c r="JY25" i="5" s="1"/>
  <c r="BW26" i="16"/>
  <c r="BV26" i="16"/>
  <c r="BU26" i="16"/>
  <c r="BT26" i="16"/>
  <c r="JI25" i="5" s="1"/>
  <c r="JJ25" i="5" s="1"/>
  <c r="BS26" i="16"/>
  <c r="BR26" i="16"/>
  <c r="JA25" i="5" s="1"/>
  <c r="JB25" i="5" s="1"/>
  <c r="BQ26" i="16"/>
  <c r="IW25" i="5" s="1"/>
  <c r="BP26" i="16"/>
  <c r="IS25" i="5" s="1"/>
  <c r="BO26" i="16"/>
  <c r="BN26" i="16"/>
  <c r="BM26" i="16"/>
  <c r="IG25" i="5" s="1"/>
  <c r="BL26" i="16"/>
  <c r="IC25" i="5" s="1"/>
  <c r="BK26" i="16"/>
  <c r="BJ26" i="16"/>
  <c r="HU25" i="5" s="1"/>
  <c r="BI26" i="16"/>
  <c r="HQ25" i="5" s="1"/>
  <c r="HR25" i="5" s="1"/>
  <c r="BH26" i="16"/>
  <c r="HM25" i="5" s="1"/>
  <c r="HN25" i="5" s="1"/>
  <c r="BG26" i="16"/>
  <c r="HI25" i="5" s="1"/>
  <c r="BF26" i="16"/>
  <c r="HE25" i="5" s="1"/>
  <c r="BE26" i="16"/>
  <c r="HA25" i="5" s="1"/>
  <c r="HB25" i="5" s="1"/>
  <c r="BD26" i="16"/>
  <c r="GW25" i="5" s="1"/>
  <c r="GX25" i="5" s="1"/>
  <c r="BC26" i="16"/>
  <c r="BB26" i="16"/>
  <c r="GO25" i="5" s="1"/>
  <c r="GP25" i="5" s="1"/>
  <c r="BA26" i="16"/>
  <c r="GK25" i="5" s="1"/>
  <c r="AZ26" i="16"/>
  <c r="GG25" i="5" s="1"/>
  <c r="AY26" i="16"/>
  <c r="AX26" i="16"/>
  <c r="AW26" i="16"/>
  <c r="FU25" i="5" s="1"/>
  <c r="FW25" i="5" s="1"/>
  <c r="AV26" i="16"/>
  <c r="FQ25" i="5" s="1"/>
  <c r="FS25" i="5" s="1"/>
  <c r="AU26" i="16"/>
  <c r="AT26" i="16"/>
  <c r="FI25" i="5" s="1"/>
  <c r="AS26" i="16"/>
  <c r="FE25" i="5" s="1"/>
  <c r="AR26" i="16"/>
  <c r="FA25" i="5" s="1"/>
  <c r="AQ26" i="16"/>
  <c r="AP26" i="16"/>
  <c r="ES25" i="5" s="1"/>
  <c r="AO26" i="16"/>
  <c r="EO25" i="5" s="1"/>
  <c r="AN26" i="16"/>
  <c r="EK25" i="5" s="1"/>
  <c r="AM26" i="16"/>
  <c r="AL26" i="16"/>
  <c r="EC25" i="5" s="1"/>
  <c r="EF25" i="5" s="1"/>
  <c r="AK26" i="16"/>
  <c r="DY25" i="5" s="1"/>
  <c r="DZ25" i="5" s="1"/>
  <c r="AJ26" i="16"/>
  <c r="DU25" i="5" s="1"/>
  <c r="DV25" i="5" s="1"/>
  <c r="AI26" i="16"/>
  <c r="AH26" i="16"/>
  <c r="DI25" i="5"/>
  <c r="DJ25" i="5" s="1"/>
  <c r="DE25" i="5"/>
  <c r="DF25" i="5" s="1"/>
  <c r="AE26" i="16"/>
  <c r="AD26" i="16"/>
  <c r="CW25" i="5" s="1"/>
  <c r="CX25" i="5" s="1"/>
  <c r="AC26" i="16"/>
  <c r="CS25" i="5" s="1"/>
  <c r="AB26" i="16"/>
  <c r="CO25" i="5" s="1"/>
  <c r="AA26" i="16"/>
  <c r="CK25" i="5" s="1"/>
  <c r="CL25" i="5" s="1"/>
  <c r="Z26" i="16"/>
  <c r="CG25" i="5" s="1"/>
  <c r="CH25" i="5" s="1"/>
  <c r="Y26" i="16"/>
  <c r="CC25" i="5" s="1"/>
  <c r="CD25" i="5" s="1"/>
  <c r="X26" i="16"/>
  <c r="BY25" i="5" s="1"/>
  <c r="BZ25" i="5" s="1"/>
  <c r="W26" i="16"/>
  <c r="V26" i="16"/>
  <c r="BQ25" i="5" s="1"/>
  <c r="BR25" i="5" s="1"/>
  <c r="U26" i="16"/>
  <c r="T26" i="16"/>
  <c r="BI25" i="5" s="1"/>
  <c r="BJ25" i="5" s="1"/>
  <c r="S26" i="16"/>
  <c r="R26" i="16"/>
  <c r="Q26" i="16"/>
  <c r="AW25" i="5" s="1"/>
  <c r="P26" i="16"/>
  <c r="AS25" i="5" s="1"/>
  <c r="O26" i="16"/>
  <c r="N26" i="16"/>
  <c r="AK25" i="5" s="1"/>
  <c r="I26" i="16"/>
  <c r="AG25" i="5" s="1"/>
  <c r="AH25" i="5" s="1"/>
  <c r="H26" i="16"/>
  <c r="AC25" i="5" s="1"/>
  <c r="AD25" i="5" s="1"/>
  <c r="G26" i="16"/>
  <c r="F26" i="16"/>
  <c r="DA25" i="16"/>
  <c r="CZ25" i="16"/>
  <c r="CY25" i="16"/>
  <c r="CX25" i="16"/>
  <c r="CW25" i="16"/>
  <c r="CV25" i="16"/>
  <c r="CS25" i="16"/>
  <c r="CR25" i="16"/>
  <c r="CQ25" i="16"/>
  <c r="CP25" i="16"/>
  <c r="CO25" i="16"/>
  <c r="CN25" i="16"/>
  <c r="CM25" i="16"/>
  <c r="CL25" i="16"/>
  <c r="CK25" i="16"/>
  <c r="CJ25" i="16"/>
  <c r="CI25" i="16"/>
  <c r="CH25" i="16"/>
  <c r="CF25" i="16"/>
  <c r="CC25" i="16"/>
  <c r="KS24" i="5" s="1"/>
  <c r="CB25" i="16"/>
  <c r="KO24" i="5" s="1"/>
  <c r="CA25" i="16"/>
  <c r="BZ25" i="16"/>
  <c r="KG24" i="5" s="1"/>
  <c r="BY25" i="16"/>
  <c r="BX25" i="16"/>
  <c r="JY24" i="5" s="1"/>
  <c r="BW25" i="16"/>
  <c r="BV25" i="16"/>
  <c r="JQ24" i="5" s="1"/>
  <c r="JR24" i="5" s="1"/>
  <c r="BU25" i="16"/>
  <c r="BT25" i="16"/>
  <c r="JI24" i="5" s="1"/>
  <c r="JJ24" i="5" s="1"/>
  <c r="BS25" i="16"/>
  <c r="BR25" i="16"/>
  <c r="BQ25" i="16"/>
  <c r="IW24" i="5" s="1"/>
  <c r="BP25" i="16"/>
  <c r="IS24" i="5" s="1"/>
  <c r="BO25" i="16"/>
  <c r="BN25" i="16"/>
  <c r="IK24" i="5" s="1"/>
  <c r="IL24" i="5" s="1"/>
  <c r="BM25" i="16"/>
  <c r="IG24" i="5" s="1"/>
  <c r="BL25" i="16"/>
  <c r="IC24" i="5" s="1"/>
  <c r="BK25" i="16"/>
  <c r="BJ25" i="16"/>
  <c r="HU24" i="5" s="1"/>
  <c r="BI25" i="16"/>
  <c r="HQ24" i="5" s="1"/>
  <c r="HR24" i="5" s="1"/>
  <c r="BH25" i="16"/>
  <c r="HM24" i="5" s="1"/>
  <c r="HN24" i="5" s="1"/>
  <c r="BG25" i="16"/>
  <c r="HI24" i="5" s="1"/>
  <c r="BF25" i="16"/>
  <c r="HE24" i="5" s="1"/>
  <c r="BE25" i="16"/>
  <c r="HA24" i="5" s="1"/>
  <c r="HB24" i="5" s="1"/>
  <c r="BD25" i="16"/>
  <c r="BC25" i="16"/>
  <c r="BB25" i="16"/>
  <c r="GO24" i="5" s="1"/>
  <c r="GP24" i="5" s="1"/>
  <c r="BA25" i="16"/>
  <c r="GK24" i="5" s="1"/>
  <c r="AZ25" i="16"/>
  <c r="GG24" i="5" s="1"/>
  <c r="AY25" i="16"/>
  <c r="AX25" i="16"/>
  <c r="FY24" i="5" s="1"/>
  <c r="FZ24" i="5" s="1"/>
  <c r="AW25" i="16"/>
  <c r="FU24" i="5" s="1"/>
  <c r="FW24" i="5" s="1"/>
  <c r="AV25" i="16"/>
  <c r="FQ24" i="5" s="1"/>
  <c r="FS24" i="5" s="1"/>
  <c r="AU25" i="16"/>
  <c r="AT25" i="16"/>
  <c r="FI24" i="5" s="1"/>
  <c r="AS25" i="16"/>
  <c r="FE24" i="5" s="1"/>
  <c r="AR25" i="16"/>
  <c r="FA24" i="5" s="1"/>
  <c r="AQ25" i="16"/>
  <c r="AP25" i="16"/>
  <c r="ES24" i="5" s="1"/>
  <c r="AO25" i="16"/>
  <c r="EO24" i="5" s="1"/>
  <c r="AN25" i="16"/>
  <c r="EK24" i="5" s="1"/>
  <c r="AM25" i="16"/>
  <c r="AL25" i="16"/>
  <c r="EC24" i="5" s="1"/>
  <c r="EF24" i="5" s="1"/>
  <c r="AK25" i="16"/>
  <c r="DY24" i="5" s="1"/>
  <c r="DZ24" i="5" s="1"/>
  <c r="AJ25" i="16"/>
  <c r="DU24" i="5" s="1"/>
  <c r="DV24" i="5" s="1"/>
  <c r="AI25" i="16"/>
  <c r="AH25" i="16"/>
  <c r="DM24" i="5" s="1"/>
  <c r="DN24" i="5" s="1"/>
  <c r="DI24" i="5"/>
  <c r="DJ24" i="5" s="1"/>
  <c r="DE24" i="5"/>
  <c r="DF24" i="5" s="1"/>
  <c r="AE25" i="16"/>
  <c r="AD25" i="16"/>
  <c r="CW24" i="5" s="1"/>
  <c r="CX24" i="5" s="1"/>
  <c r="AC25" i="16"/>
  <c r="CS24" i="5" s="1"/>
  <c r="AB25" i="16"/>
  <c r="CO24" i="5" s="1"/>
  <c r="AA25" i="16"/>
  <c r="Z25" i="16"/>
  <c r="CG24" i="5" s="1"/>
  <c r="CH24" i="5" s="1"/>
  <c r="Y25" i="16"/>
  <c r="CC24" i="5" s="1"/>
  <c r="CD24" i="5" s="1"/>
  <c r="X25" i="16"/>
  <c r="BY24" i="5" s="1"/>
  <c r="BZ24" i="5" s="1"/>
  <c r="W25" i="16"/>
  <c r="V25" i="16"/>
  <c r="BQ24" i="5" s="1"/>
  <c r="BR24" i="5" s="1"/>
  <c r="U25" i="16"/>
  <c r="BM24" i="5" s="1"/>
  <c r="BN24" i="5" s="1"/>
  <c r="T25" i="16"/>
  <c r="BI24" i="5" s="1"/>
  <c r="BJ24" i="5" s="1"/>
  <c r="S25" i="16"/>
  <c r="R25" i="16"/>
  <c r="BA24" i="5" s="1"/>
  <c r="BB24" i="5" s="1"/>
  <c r="Q25" i="16"/>
  <c r="P25" i="16"/>
  <c r="AS24" i="5" s="1"/>
  <c r="O25" i="16"/>
  <c r="N25" i="16"/>
  <c r="AK24" i="5" s="1"/>
  <c r="I25" i="16"/>
  <c r="H25" i="16"/>
  <c r="AC24" i="5" s="1"/>
  <c r="AD24" i="5" s="1"/>
  <c r="G25" i="16"/>
  <c r="F25" i="16"/>
  <c r="DA24" i="16"/>
  <c r="CZ24" i="16"/>
  <c r="CY24" i="16"/>
  <c r="CX24" i="16"/>
  <c r="CW24" i="16"/>
  <c r="CV24" i="16"/>
  <c r="CS24" i="16"/>
  <c r="CR24" i="16"/>
  <c r="CQ24" i="16"/>
  <c r="CP24" i="16"/>
  <c r="CO24" i="16"/>
  <c r="CN24" i="16"/>
  <c r="CM24" i="16"/>
  <c r="CL24" i="16"/>
  <c r="CK24" i="16"/>
  <c r="CJ24" i="16"/>
  <c r="CI24" i="16"/>
  <c r="CH24" i="16"/>
  <c r="CF24" i="16"/>
  <c r="CC24" i="16"/>
  <c r="KS23" i="5" s="1"/>
  <c r="CB24" i="16"/>
  <c r="KO23" i="5" s="1"/>
  <c r="CA24" i="16"/>
  <c r="BZ24" i="16"/>
  <c r="KG23" i="5" s="1"/>
  <c r="BY24" i="16"/>
  <c r="KC23" i="5" s="1"/>
  <c r="BX24" i="16"/>
  <c r="JY23" i="5" s="1"/>
  <c r="BW24" i="16"/>
  <c r="BV24" i="16"/>
  <c r="JQ23" i="5" s="1"/>
  <c r="JR23" i="5" s="1"/>
  <c r="BU24" i="16"/>
  <c r="BT24" i="16"/>
  <c r="JI23" i="5" s="1"/>
  <c r="JJ23" i="5" s="1"/>
  <c r="BS24" i="16"/>
  <c r="BR24" i="16"/>
  <c r="JA23" i="5" s="1"/>
  <c r="JB23" i="5" s="1"/>
  <c r="BQ24" i="16"/>
  <c r="IW23" i="5" s="1"/>
  <c r="BP24" i="16"/>
  <c r="IS23" i="5" s="1"/>
  <c r="BO24" i="16"/>
  <c r="BN24" i="16"/>
  <c r="IK23" i="5" s="1"/>
  <c r="IL23" i="5" s="1"/>
  <c r="BM24" i="16"/>
  <c r="BL24" i="16"/>
  <c r="IC23" i="5" s="1"/>
  <c r="BK24" i="16"/>
  <c r="BJ24" i="16"/>
  <c r="HU23" i="5" s="1"/>
  <c r="BI24" i="16"/>
  <c r="HQ23" i="5" s="1"/>
  <c r="HR23" i="5" s="1"/>
  <c r="BH24" i="16"/>
  <c r="HM23" i="5" s="1"/>
  <c r="HN23" i="5" s="1"/>
  <c r="BG24" i="16"/>
  <c r="BF24" i="16"/>
  <c r="HE23" i="5" s="1"/>
  <c r="BE24" i="16"/>
  <c r="HA23" i="5" s="1"/>
  <c r="HB23" i="5" s="1"/>
  <c r="BD24" i="16"/>
  <c r="GW23" i="5" s="1"/>
  <c r="GX23" i="5" s="1"/>
  <c r="BC24" i="16"/>
  <c r="BB24" i="16"/>
  <c r="GO23" i="5" s="1"/>
  <c r="GP23" i="5" s="1"/>
  <c r="BA24" i="16"/>
  <c r="GK23" i="5" s="1"/>
  <c r="AZ24" i="16"/>
  <c r="GG23" i="5" s="1"/>
  <c r="AY24" i="16"/>
  <c r="AX24" i="16"/>
  <c r="AW24" i="16"/>
  <c r="FU23" i="5" s="1"/>
  <c r="FW23" i="5" s="1"/>
  <c r="AV24" i="16"/>
  <c r="FQ23" i="5" s="1"/>
  <c r="FS23" i="5" s="1"/>
  <c r="AU24" i="16"/>
  <c r="AT24" i="16"/>
  <c r="FI23" i="5" s="1"/>
  <c r="AS24" i="16"/>
  <c r="FE23" i="5" s="1"/>
  <c r="AR24" i="16"/>
  <c r="FA23" i="5" s="1"/>
  <c r="AQ24" i="16"/>
  <c r="AP24" i="16"/>
  <c r="ES23" i="5" s="1"/>
  <c r="AO24" i="16"/>
  <c r="EO23" i="5" s="1"/>
  <c r="AN24" i="16"/>
  <c r="EK23" i="5" s="1"/>
  <c r="AM24" i="16"/>
  <c r="AL24" i="16"/>
  <c r="EC23" i="5" s="1"/>
  <c r="EF23" i="5" s="1"/>
  <c r="AK24" i="16"/>
  <c r="DY23" i="5" s="1"/>
  <c r="DZ23" i="5" s="1"/>
  <c r="AJ24" i="16"/>
  <c r="DU23" i="5" s="1"/>
  <c r="DV23" i="5" s="1"/>
  <c r="AI24" i="16"/>
  <c r="AH24" i="16"/>
  <c r="DM23" i="5" s="1"/>
  <c r="DN23" i="5" s="1"/>
  <c r="DI23" i="5"/>
  <c r="DJ23" i="5" s="1"/>
  <c r="DE23" i="5"/>
  <c r="DF23" i="5" s="1"/>
  <c r="AE24" i="16"/>
  <c r="AD24" i="16"/>
  <c r="CW23" i="5" s="1"/>
  <c r="CX23" i="5" s="1"/>
  <c r="AC24" i="16"/>
  <c r="CS23" i="5" s="1"/>
  <c r="AB24" i="16"/>
  <c r="CO23" i="5" s="1"/>
  <c r="AA24" i="16"/>
  <c r="Z24" i="16"/>
  <c r="Y24" i="16"/>
  <c r="CC23" i="5" s="1"/>
  <c r="CD23" i="5" s="1"/>
  <c r="X24" i="16"/>
  <c r="BY23" i="5" s="1"/>
  <c r="BZ23" i="5" s="1"/>
  <c r="W24" i="16"/>
  <c r="V24" i="16"/>
  <c r="BQ23" i="5" s="1"/>
  <c r="BR23" i="5" s="1"/>
  <c r="U24" i="16"/>
  <c r="BM23" i="5" s="1"/>
  <c r="BN23" i="5" s="1"/>
  <c r="T24" i="16"/>
  <c r="BI23" i="5" s="1"/>
  <c r="S24" i="16"/>
  <c r="R24" i="16"/>
  <c r="BA23" i="5" s="1"/>
  <c r="BB23" i="5" s="1"/>
  <c r="Q24" i="16"/>
  <c r="AW23" i="5" s="1"/>
  <c r="P24" i="16"/>
  <c r="AS23" i="5" s="1"/>
  <c r="O24" i="16"/>
  <c r="N24" i="16"/>
  <c r="AK23" i="5" s="1"/>
  <c r="I24" i="16"/>
  <c r="AG23" i="5" s="1"/>
  <c r="AH23" i="5" s="1"/>
  <c r="H24" i="16"/>
  <c r="AC23" i="5" s="1"/>
  <c r="AD23" i="5" s="1"/>
  <c r="G24" i="16"/>
  <c r="F24" i="16"/>
  <c r="DA23" i="16"/>
  <c r="CZ23" i="16"/>
  <c r="CY23" i="16"/>
  <c r="CX23" i="16"/>
  <c r="CW23" i="16"/>
  <c r="CV23" i="16"/>
  <c r="CS23" i="16"/>
  <c r="CR23" i="16"/>
  <c r="CQ23" i="16"/>
  <c r="CP23" i="16"/>
  <c r="CO23" i="16"/>
  <c r="CN23" i="16"/>
  <c r="CM23" i="16"/>
  <c r="CL23" i="16"/>
  <c r="CK23" i="16"/>
  <c r="CJ23" i="16"/>
  <c r="CI23" i="16"/>
  <c r="CH23" i="16"/>
  <c r="CF23" i="16"/>
  <c r="CC23" i="16"/>
  <c r="KS22" i="5" s="1"/>
  <c r="CB23" i="16"/>
  <c r="KO22" i="5" s="1"/>
  <c r="CA23" i="16"/>
  <c r="BZ23" i="16"/>
  <c r="KG22" i="5" s="1"/>
  <c r="BY23" i="16"/>
  <c r="BX23" i="16"/>
  <c r="JY22" i="5" s="1"/>
  <c r="BW23" i="16"/>
  <c r="BV23" i="16"/>
  <c r="JQ22" i="5" s="1"/>
  <c r="JR22" i="5" s="1"/>
  <c r="BU23" i="16"/>
  <c r="JM22" i="5" s="1"/>
  <c r="JN22" i="5" s="1"/>
  <c r="BT23" i="16"/>
  <c r="JI22" i="5" s="1"/>
  <c r="JJ22" i="5" s="1"/>
  <c r="BS23" i="16"/>
  <c r="BR23" i="16"/>
  <c r="JA22" i="5" s="1"/>
  <c r="JB22" i="5" s="1"/>
  <c r="BQ23" i="16"/>
  <c r="BP23" i="16"/>
  <c r="IS22" i="5" s="1"/>
  <c r="BO23" i="16"/>
  <c r="BN23" i="16"/>
  <c r="IK22" i="5" s="1"/>
  <c r="IL22" i="5" s="1"/>
  <c r="BM23" i="16"/>
  <c r="IG22" i="5" s="1"/>
  <c r="BL23" i="16"/>
  <c r="IC22" i="5" s="1"/>
  <c r="BK23" i="16"/>
  <c r="BJ23" i="16"/>
  <c r="HU22" i="5" s="1"/>
  <c r="BI23" i="16"/>
  <c r="BH23" i="16"/>
  <c r="HM22" i="5" s="1"/>
  <c r="HN22" i="5" s="1"/>
  <c r="BG23" i="16"/>
  <c r="BF23" i="16"/>
  <c r="HE22" i="5" s="1"/>
  <c r="BE23" i="16"/>
  <c r="HA22" i="5" s="1"/>
  <c r="HB22" i="5" s="1"/>
  <c r="BD23" i="16"/>
  <c r="GW22" i="5" s="1"/>
  <c r="GX22" i="5" s="1"/>
  <c r="BC23" i="16"/>
  <c r="BB23" i="16"/>
  <c r="GO22" i="5" s="1"/>
  <c r="GP22" i="5" s="1"/>
  <c r="BA23" i="16"/>
  <c r="AZ23" i="16"/>
  <c r="GG22" i="5" s="1"/>
  <c r="AY23" i="16"/>
  <c r="AX23" i="16"/>
  <c r="FY22" i="5" s="1"/>
  <c r="FZ22" i="5" s="1"/>
  <c r="AW23" i="16"/>
  <c r="FU22" i="5" s="1"/>
  <c r="FW22" i="5" s="1"/>
  <c r="AV23" i="16"/>
  <c r="FQ22" i="5" s="1"/>
  <c r="FS22" i="5" s="1"/>
  <c r="AU23" i="16"/>
  <c r="AT23" i="16"/>
  <c r="FI22" i="5" s="1"/>
  <c r="AS23" i="16"/>
  <c r="AR23" i="16"/>
  <c r="FA22" i="5" s="1"/>
  <c r="AQ23" i="16"/>
  <c r="AP23" i="16"/>
  <c r="ES22" i="5" s="1"/>
  <c r="AO23" i="16"/>
  <c r="EO22" i="5" s="1"/>
  <c r="AN23" i="16"/>
  <c r="EK22" i="5" s="1"/>
  <c r="AM23" i="16"/>
  <c r="AL23" i="16"/>
  <c r="EC22" i="5" s="1"/>
  <c r="EF22" i="5" s="1"/>
  <c r="AK23" i="16"/>
  <c r="AJ23" i="16"/>
  <c r="DU22" i="5" s="1"/>
  <c r="DV22" i="5" s="1"/>
  <c r="AI23" i="16"/>
  <c r="AH23" i="16"/>
  <c r="DM22" i="5" s="1"/>
  <c r="DN22" i="5" s="1"/>
  <c r="DI22" i="5"/>
  <c r="DJ22" i="5" s="1"/>
  <c r="DE22" i="5"/>
  <c r="DF22" i="5" s="1"/>
  <c r="AE23" i="16"/>
  <c r="AD23" i="16"/>
  <c r="CW22" i="5" s="1"/>
  <c r="CX22" i="5" s="1"/>
  <c r="AC23" i="16"/>
  <c r="AB23" i="16"/>
  <c r="CO22" i="5" s="1"/>
  <c r="AA23" i="16"/>
  <c r="Z23" i="16"/>
  <c r="CG22" i="5" s="1"/>
  <c r="CH22" i="5" s="1"/>
  <c r="Y23" i="16"/>
  <c r="CC22" i="5" s="1"/>
  <c r="CD22" i="5" s="1"/>
  <c r="X23" i="16"/>
  <c r="BY22" i="5" s="1"/>
  <c r="BZ22" i="5" s="1"/>
  <c r="W23" i="16"/>
  <c r="V23" i="16"/>
  <c r="BQ22" i="5" s="1"/>
  <c r="BR22" i="5" s="1"/>
  <c r="U23" i="16"/>
  <c r="T23" i="16"/>
  <c r="BI22" i="5" s="1"/>
  <c r="S23" i="16"/>
  <c r="R23" i="16"/>
  <c r="BA22" i="5" s="1"/>
  <c r="BB22" i="5" s="1"/>
  <c r="Q23" i="16"/>
  <c r="AW22" i="5" s="1"/>
  <c r="P23" i="16"/>
  <c r="AS22" i="5" s="1"/>
  <c r="O23" i="16"/>
  <c r="N23" i="16"/>
  <c r="AK22" i="5" s="1"/>
  <c r="I23" i="16"/>
  <c r="H23" i="16"/>
  <c r="AC22" i="5" s="1"/>
  <c r="AD22" i="5" s="1"/>
  <c r="G23" i="16"/>
  <c r="F23" i="16"/>
  <c r="U22" i="5" s="1"/>
  <c r="DA22" i="16"/>
  <c r="CZ22" i="16"/>
  <c r="CY22" i="16"/>
  <c r="CX22" i="16"/>
  <c r="CW22" i="16"/>
  <c r="CV22" i="16"/>
  <c r="CS22" i="16"/>
  <c r="CR22" i="16"/>
  <c r="CQ22" i="16"/>
  <c r="CP22" i="16"/>
  <c r="CO22" i="16"/>
  <c r="CN22" i="16"/>
  <c r="CM22" i="16"/>
  <c r="CL22" i="16"/>
  <c r="CK22" i="16"/>
  <c r="CJ22" i="16"/>
  <c r="CI22" i="16"/>
  <c r="CH22" i="16"/>
  <c r="CF22" i="16"/>
  <c r="CC22" i="16"/>
  <c r="CB22" i="16"/>
  <c r="KO21" i="5" s="1"/>
  <c r="CA22" i="16"/>
  <c r="BZ22" i="16"/>
  <c r="BY22" i="16"/>
  <c r="KC21" i="5" s="1"/>
  <c r="BX22" i="16"/>
  <c r="JY21" i="5" s="1"/>
  <c r="BW22" i="16"/>
  <c r="BV22" i="16"/>
  <c r="JQ21" i="5" s="1"/>
  <c r="JR21" i="5" s="1"/>
  <c r="BU22" i="16"/>
  <c r="BT22" i="16"/>
  <c r="JI21" i="5" s="1"/>
  <c r="JJ21" i="5" s="1"/>
  <c r="BS22" i="16"/>
  <c r="BR22" i="16"/>
  <c r="BQ22" i="16"/>
  <c r="IW21" i="5" s="1"/>
  <c r="BP22" i="16"/>
  <c r="IS21" i="5" s="1"/>
  <c r="BO22" i="16"/>
  <c r="BN22" i="16"/>
  <c r="IK21" i="5" s="1"/>
  <c r="IL21" i="5" s="1"/>
  <c r="BM22" i="16"/>
  <c r="BL22" i="16"/>
  <c r="IC21" i="5" s="1"/>
  <c r="BK22" i="16"/>
  <c r="BJ22" i="16"/>
  <c r="HU21" i="5" s="1"/>
  <c r="BI22" i="16"/>
  <c r="HQ21" i="5" s="1"/>
  <c r="HR21" i="5" s="1"/>
  <c r="BH22" i="16"/>
  <c r="HM21" i="5" s="1"/>
  <c r="HN21" i="5" s="1"/>
  <c r="BG22" i="16"/>
  <c r="BF22" i="16"/>
  <c r="HE21" i="5" s="1"/>
  <c r="BE22" i="16"/>
  <c r="BD22" i="16"/>
  <c r="GW21" i="5" s="1"/>
  <c r="GX21" i="5" s="1"/>
  <c r="BC22" i="16"/>
  <c r="BB22" i="16"/>
  <c r="GO21" i="5" s="1"/>
  <c r="GP21" i="5" s="1"/>
  <c r="BA22" i="16"/>
  <c r="GK21" i="5" s="1"/>
  <c r="AZ22" i="16"/>
  <c r="GG21" i="5" s="1"/>
  <c r="AY22" i="16"/>
  <c r="AX22" i="16"/>
  <c r="FY21" i="5" s="1"/>
  <c r="FZ21" i="5" s="1"/>
  <c r="AW22" i="16"/>
  <c r="AV22" i="16"/>
  <c r="FQ21" i="5" s="1"/>
  <c r="FS21" i="5" s="1"/>
  <c r="AU22" i="16"/>
  <c r="AT22" i="16"/>
  <c r="AS22" i="16"/>
  <c r="AR22" i="16"/>
  <c r="FA21" i="5" s="1"/>
  <c r="AQ22" i="16"/>
  <c r="AP22" i="16"/>
  <c r="ES21" i="5" s="1"/>
  <c r="AO22" i="16"/>
  <c r="AN22" i="16"/>
  <c r="EK21" i="5" s="1"/>
  <c r="AM22" i="16"/>
  <c r="AL22" i="16"/>
  <c r="EC21" i="5" s="1"/>
  <c r="EF21" i="5" s="1"/>
  <c r="AK22" i="16"/>
  <c r="DY21" i="5" s="1"/>
  <c r="DZ21" i="5" s="1"/>
  <c r="AJ22" i="16"/>
  <c r="DU21" i="5" s="1"/>
  <c r="DV21" i="5" s="1"/>
  <c r="AI22" i="16"/>
  <c r="AH22" i="16"/>
  <c r="DM21" i="5" s="1"/>
  <c r="DN21" i="5" s="1"/>
  <c r="DE21" i="5"/>
  <c r="DF21" i="5" s="1"/>
  <c r="AE22" i="16"/>
  <c r="AD22" i="16"/>
  <c r="CW21" i="5" s="1"/>
  <c r="CX21" i="5" s="1"/>
  <c r="AC22" i="16"/>
  <c r="CS21" i="5" s="1"/>
  <c r="AB22" i="16"/>
  <c r="CO21" i="5" s="1"/>
  <c r="AA22" i="16"/>
  <c r="Z22" i="16"/>
  <c r="CG21" i="5" s="1"/>
  <c r="CH21" i="5" s="1"/>
  <c r="Y22" i="16"/>
  <c r="X22" i="16"/>
  <c r="BY21" i="5" s="1"/>
  <c r="BZ21" i="5" s="1"/>
  <c r="W22" i="16"/>
  <c r="V22" i="16"/>
  <c r="BQ21" i="5" s="1"/>
  <c r="BR21" i="5" s="1"/>
  <c r="U22" i="16"/>
  <c r="BM21" i="5" s="1"/>
  <c r="BN21" i="5" s="1"/>
  <c r="T22" i="16"/>
  <c r="BI21" i="5" s="1"/>
  <c r="BJ21" i="5" s="1"/>
  <c r="S22" i="16"/>
  <c r="R22" i="16"/>
  <c r="BA21" i="5" s="1"/>
  <c r="BB21" i="5" s="1"/>
  <c r="Q22" i="16"/>
  <c r="P22" i="16"/>
  <c r="AS21" i="5" s="1"/>
  <c r="O22" i="16"/>
  <c r="N22" i="16"/>
  <c r="AK21" i="5" s="1"/>
  <c r="I22" i="16"/>
  <c r="AG21" i="5" s="1"/>
  <c r="AH21" i="5" s="1"/>
  <c r="H22" i="16"/>
  <c r="AC21" i="5" s="1"/>
  <c r="AD21" i="5" s="1"/>
  <c r="G22" i="16"/>
  <c r="F22" i="16"/>
  <c r="U21" i="5" s="1"/>
  <c r="DA21" i="16"/>
  <c r="CZ21" i="16"/>
  <c r="CY21" i="16"/>
  <c r="CX21" i="16"/>
  <c r="CW21" i="16"/>
  <c r="CV21" i="16"/>
  <c r="CS21" i="16"/>
  <c r="CR21" i="16"/>
  <c r="CQ21" i="16"/>
  <c r="CP21" i="16"/>
  <c r="CO21" i="16"/>
  <c r="CN21" i="16"/>
  <c r="CM21" i="16"/>
  <c r="CL21" i="16"/>
  <c r="CK21" i="16"/>
  <c r="CJ21" i="16"/>
  <c r="CI21" i="16"/>
  <c r="CH21" i="16"/>
  <c r="CF21" i="16"/>
  <c r="CC21" i="16"/>
  <c r="KS20" i="5" s="1"/>
  <c r="CB21" i="16"/>
  <c r="KO20" i="5" s="1"/>
  <c r="CA21" i="16"/>
  <c r="BZ21" i="16"/>
  <c r="KG20" i="5" s="1"/>
  <c r="BY21" i="16"/>
  <c r="BX21" i="16"/>
  <c r="JY20" i="5" s="1"/>
  <c r="BW21" i="16"/>
  <c r="BV21" i="16"/>
  <c r="JQ20" i="5" s="1"/>
  <c r="JR20" i="5" s="1"/>
  <c r="BU21" i="16"/>
  <c r="JM20" i="5" s="1"/>
  <c r="JN20" i="5" s="1"/>
  <c r="BT21" i="16"/>
  <c r="JI20" i="5" s="1"/>
  <c r="JJ20" i="5" s="1"/>
  <c r="BS21" i="16"/>
  <c r="BR21" i="16"/>
  <c r="JA20" i="5" s="1"/>
  <c r="JB20" i="5" s="1"/>
  <c r="BQ21" i="16"/>
  <c r="BP21" i="16"/>
  <c r="IS20" i="5" s="1"/>
  <c r="BO21" i="16"/>
  <c r="BN21" i="16"/>
  <c r="IK20" i="5" s="1"/>
  <c r="IL20" i="5" s="1"/>
  <c r="BM21" i="16"/>
  <c r="IG20" i="5" s="1"/>
  <c r="BL21" i="16"/>
  <c r="IC20" i="5" s="1"/>
  <c r="BK21" i="16"/>
  <c r="BJ21" i="16"/>
  <c r="HU20" i="5" s="1"/>
  <c r="BI21" i="16"/>
  <c r="BH21" i="16"/>
  <c r="HM20" i="5" s="1"/>
  <c r="HN20" i="5" s="1"/>
  <c r="BG21" i="16"/>
  <c r="BF21" i="16"/>
  <c r="HE20" i="5" s="1"/>
  <c r="BE21" i="16"/>
  <c r="HA20" i="5" s="1"/>
  <c r="HB20" i="5" s="1"/>
  <c r="BD21" i="16"/>
  <c r="GW20" i="5" s="1"/>
  <c r="GX20" i="5" s="1"/>
  <c r="BC21" i="16"/>
  <c r="BB21" i="16"/>
  <c r="GO20" i="5" s="1"/>
  <c r="GP20" i="5" s="1"/>
  <c r="BA21" i="16"/>
  <c r="AZ21" i="16"/>
  <c r="GG20" i="5" s="1"/>
  <c r="AY21" i="16"/>
  <c r="AX21" i="16"/>
  <c r="FY20" i="5" s="1"/>
  <c r="FZ20" i="5" s="1"/>
  <c r="AW21" i="16"/>
  <c r="FU20" i="5" s="1"/>
  <c r="FW20" i="5" s="1"/>
  <c r="AV21" i="16"/>
  <c r="FQ20" i="5" s="1"/>
  <c r="FS20" i="5" s="1"/>
  <c r="AU21" i="16"/>
  <c r="AT21" i="16"/>
  <c r="FI20" i="5" s="1"/>
  <c r="AS21" i="16"/>
  <c r="AR21" i="16"/>
  <c r="FA20" i="5" s="1"/>
  <c r="AQ21" i="16"/>
  <c r="AP21" i="16"/>
  <c r="ES20" i="5" s="1"/>
  <c r="AO21" i="16"/>
  <c r="EO20" i="5" s="1"/>
  <c r="AN21" i="16"/>
  <c r="EK20" i="5" s="1"/>
  <c r="AM21" i="16"/>
  <c r="AL21" i="16"/>
  <c r="EC20" i="5" s="1"/>
  <c r="EF20" i="5" s="1"/>
  <c r="AK21" i="16"/>
  <c r="AJ21" i="16"/>
  <c r="DU20" i="5" s="1"/>
  <c r="DV20" i="5" s="1"/>
  <c r="AI21" i="16"/>
  <c r="AH21" i="16"/>
  <c r="DM20" i="5" s="1"/>
  <c r="DN20" i="5" s="1"/>
  <c r="DI20" i="5"/>
  <c r="DJ20" i="5" s="1"/>
  <c r="DE20" i="5"/>
  <c r="DF20" i="5" s="1"/>
  <c r="AE21" i="16"/>
  <c r="AD21" i="16"/>
  <c r="CW20" i="5" s="1"/>
  <c r="CX20" i="5" s="1"/>
  <c r="AC21" i="16"/>
  <c r="AB21" i="16"/>
  <c r="CO20" i="5" s="1"/>
  <c r="AA21" i="16"/>
  <c r="Z21" i="16"/>
  <c r="CG20" i="5" s="1"/>
  <c r="CH20" i="5" s="1"/>
  <c r="Y21" i="16"/>
  <c r="CC20" i="5" s="1"/>
  <c r="CD20" i="5" s="1"/>
  <c r="X21" i="16"/>
  <c r="BY20" i="5" s="1"/>
  <c r="BZ20" i="5" s="1"/>
  <c r="W21" i="16"/>
  <c r="V21" i="16"/>
  <c r="BQ20" i="5" s="1"/>
  <c r="BR20" i="5" s="1"/>
  <c r="U21" i="16"/>
  <c r="T21" i="16"/>
  <c r="BI20" i="5" s="1"/>
  <c r="BJ20" i="5" s="1"/>
  <c r="S21" i="16"/>
  <c r="R21" i="16"/>
  <c r="BA20" i="5" s="1"/>
  <c r="BB20" i="5" s="1"/>
  <c r="Q21" i="16"/>
  <c r="AW20" i="5" s="1"/>
  <c r="P21" i="16"/>
  <c r="AS20" i="5" s="1"/>
  <c r="O21" i="16"/>
  <c r="N21" i="16"/>
  <c r="AK20" i="5" s="1"/>
  <c r="I21" i="16"/>
  <c r="H21" i="16"/>
  <c r="AC20" i="5" s="1"/>
  <c r="AD20" i="5" s="1"/>
  <c r="G21" i="16"/>
  <c r="F21" i="16"/>
  <c r="U20" i="5" s="1"/>
  <c r="DA20" i="16"/>
  <c r="CZ20" i="16"/>
  <c r="CY20" i="16"/>
  <c r="CX20" i="16"/>
  <c r="CW20" i="16"/>
  <c r="CV20" i="16"/>
  <c r="CS20" i="16"/>
  <c r="CR20" i="16"/>
  <c r="CQ20" i="16"/>
  <c r="CP20" i="16"/>
  <c r="CO20" i="16"/>
  <c r="CN20" i="16"/>
  <c r="CM20" i="16"/>
  <c r="CL20" i="16"/>
  <c r="CK20" i="16"/>
  <c r="CJ20" i="16"/>
  <c r="CI20" i="16"/>
  <c r="CH20" i="16"/>
  <c r="CF20" i="16"/>
  <c r="CC20" i="16"/>
  <c r="CB20" i="16"/>
  <c r="KO19" i="5" s="1"/>
  <c r="CA20" i="16"/>
  <c r="BZ20" i="16"/>
  <c r="KG19" i="5" s="1"/>
  <c r="BY20" i="16"/>
  <c r="KC19" i="5" s="1"/>
  <c r="BX20" i="16"/>
  <c r="JY19" i="5" s="1"/>
  <c r="BW20" i="16"/>
  <c r="BV20" i="16"/>
  <c r="JQ19" i="5" s="1"/>
  <c r="JR19" i="5" s="1"/>
  <c r="BU20" i="16"/>
  <c r="BT20" i="16"/>
  <c r="JI19" i="5" s="1"/>
  <c r="JJ19" i="5" s="1"/>
  <c r="BS20" i="16"/>
  <c r="BR20" i="16"/>
  <c r="JA19" i="5" s="1"/>
  <c r="JB19" i="5" s="1"/>
  <c r="BQ20" i="16"/>
  <c r="IW19" i="5" s="1"/>
  <c r="BP20" i="16"/>
  <c r="IS19" i="5" s="1"/>
  <c r="BO20" i="16"/>
  <c r="BN20" i="16"/>
  <c r="IK19" i="5" s="1"/>
  <c r="IL19" i="5" s="1"/>
  <c r="BM20" i="16"/>
  <c r="BL20" i="16"/>
  <c r="IC19" i="5" s="1"/>
  <c r="BK20" i="16"/>
  <c r="BJ20" i="16"/>
  <c r="HU19" i="5" s="1"/>
  <c r="BI20" i="16"/>
  <c r="HQ19" i="5" s="1"/>
  <c r="HR19" i="5" s="1"/>
  <c r="BH20" i="16"/>
  <c r="HM19" i="5" s="1"/>
  <c r="HN19" i="5" s="1"/>
  <c r="BG20" i="16"/>
  <c r="BF20" i="16"/>
  <c r="HE19" i="5" s="1"/>
  <c r="BE20" i="16"/>
  <c r="BD20" i="16"/>
  <c r="GW19" i="5" s="1"/>
  <c r="GX19" i="5" s="1"/>
  <c r="BC20" i="16"/>
  <c r="BB20" i="16"/>
  <c r="GO19" i="5" s="1"/>
  <c r="GP19" i="5" s="1"/>
  <c r="BA20" i="16"/>
  <c r="GK19" i="5" s="1"/>
  <c r="AZ20" i="16"/>
  <c r="GG19" i="5" s="1"/>
  <c r="AY20" i="16"/>
  <c r="AX20" i="16"/>
  <c r="FY19" i="5" s="1"/>
  <c r="FZ19" i="5" s="1"/>
  <c r="AW20" i="16"/>
  <c r="AV20" i="16"/>
  <c r="FQ19" i="5" s="1"/>
  <c r="FS19" i="5" s="1"/>
  <c r="AU20" i="16"/>
  <c r="AT20" i="16"/>
  <c r="FI19" i="5" s="1"/>
  <c r="AS20" i="16"/>
  <c r="FE19" i="5" s="1"/>
  <c r="AR20" i="16"/>
  <c r="FA19" i="5" s="1"/>
  <c r="AQ20" i="16"/>
  <c r="AP20" i="16"/>
  <c r="ES19" i="5" s="1"/>
  <c r="AO20" i="16"/>
  <c r="AN20" i="16"/>
  <c r="EK19" i="5" s="1"/>
  <c r="AM20" i="16"/>
  <c r="AL20" i="16"/>
  <c r="EC19" i="5" s="1"/>
  <c r="EF19" i="5" s="1"/>
  <c r="AK20" i="16"/>
  <c r="DY19" i="5" s="1"/>
  <c r="DZ19" i="5" s="1"/>
  <c r="AJ20" i="16"/>
  <c r="DU19" i="5" s="1"/>
  <c r="DV19" i="5" s="1"/>
  <c r="AI20" i="16"/>
  <c r="AH20" i="16"/>
  <c r="DM19" i="5" s="1"/>
  <c r="DN19" i="5" s="1"/>
  <c r="DE19" i="5"/>
  <c r="DF19" i="5" s="1"/>
  <c r="AE20" i="16"/>
  <c r="AD20" i="16"/>
  <c r="CW19" i="5" s="1"/>
  <c r="CX19" i="5" s="1"/>
  <c r="AC20" i="16"/>
  <c r="AB20" i="16"/>
  <c r="CO19" i="5" s="1"/>
  <c r="AA20" i="16"/>
  <c r="CK19" i="5" s="1"/>
  <c r="CL19" i="5" s="1"/>
  <c r="Z20" i="16"/>
  <c r="CG19" i="5" s="1"/>
  <c r="CH19" i="5" s="1"/>
  <c r="Y20" i="16"/>
  <c r="X20" i="16"/>
  <c r="BY19" i="5" s="1"/>
  <c r="BZ19" i="5" s="1"/>
  <c r="W20" i="16"/>
  <c r="V20" i="16"/>
  <c r="BQ19" i="5" s="1"/>
  <c r="BR19" i="5" s="1"/>
  <c r="U20" i="16"/>
  <c r="BM19" i="5" s="1"/>
  <c r="BN19" i="5" s="1"/>
  <c r="T20" i="16"/>
  <c r="BI19" i="5" s="1"/>
  <c r="S20" i="16"/>
  <c r="R20" i="16"/>
  <c r="BA19" i="5" s="1"/>
  <c r="BB19" i="5" s="1"/>
  <c r="Q20" i="16"/>
  <c r="P20" i="16"/>
  <c r="AS19" i="5" s="1"/>
  <c r="O20" i="16"/>
  <c r="N20" i="16"/>
  <c r="AK19" i="5" s="1"/>
  <c r="I20" i="16"/>
  <c r="AG19" i="5" s="1"/>
  <c r="AH19" i="5" s="1"/>
  <c r="H20" i="16"/>
  <c r="AC19" i="5" s="1"/>
  <c r="AD19" i="5" s="1"/>
  <c r="G20" i="16"/>
  <c r="F20" i="16"/>
  <c r="U19" i="5" s="1"/>
  <c r="DA19" i="16"/>
  <c r="CZ19" i="16"/>
  <c r="CY19" i="16"/>
  <c r="CX19" i="16"/>
  <c r="CW19" i="16"/>
  <c r="CV19" i="16"/>
  <c r="CS19" i="16"/>
  <c r="CR19" i="16"/>
  <c r="CQ19" i="16"/>
  <c r="CP19" i="16"/>
  <c r="CO19" i="16"/>
  <c r="CN19" i="16"/>
  <c r="CM19" i="16"/>
  <c r="CL19" i="16"/>
  <c r="CK19" i="16"/>
  <c r="CJ19" i="16"/>
  <c r="CI19" i="16"/>
  <c r="CH19" i="16"/>
  <c r="CF19" i="16"/>
  <c r="CC19" i="16"/>
  <c r="KS18" i="5" s="1"/>
  <c r="CB19" i="16"/>
  <c r="KO18" i="5" s="1"/>
  <c r="CA19" i="16"/>
  <c r="BZ19" i="16"/>
  <c r="KG18" i="5" s="1"/>
  <c r="BY19" i="16"/>
  <c r="BX19" i="16"/>
  <c r="JY18" i="5" s="1"/>
  <c r="BW19" i="16"/>
  <c r="BV19" i="16"/>
  <c r="BU19" i="16"/>
  <c r="JM18" i="5" s="1"/>
  <c r="JN18" i="5" s="1"/>
  <c r="BT19" i="16"/>
  <c r="JI18" i="5" s="1"/>
  <c r="JJ18" i="5" s="1"/>
  <c r="BS19" i="16"/>
  <c r="BR19" i="16"/>
  <c r="JA18" i="5" s="1"/>
  <c r="JB18" i="5" s="1"/>
  <c r="BQ19" i="16"/>
  <c r="BP19" i="16"/>
  <c r="IS18" i="5" s="1"/>
  <c r="BO19" i="16"/>
  <c r="BN19" i="16"/>
  <c r="IK18" i="5" s="1"/>
  <c r="IL18" i="5" s="1"/>
  <c r="BM19" i="16"/>
  <c r="IG18" i="5" s="1"/>
  <c r="BL19" i="16"/>
  <c r="IC18" i="5" s="1"/>
  <c r="BK19" i="16"/>
  <c r="BJ19" i="16"/>
  <c r="HU18" i="5" s="1"/>
  <c r="BI19" i="16"/>
  <c r="BH19" i="16"/>
  <c r="HM18" i="5" s="1"/>
  <c r="HN18" i="5" s="1"/>
  <c r="BG19" i="16"/>
  <c r="BF19" i="16"/>
  <c r="HE18" i="5" s="1"/>
  <c r="BE19" i="16"/>
  <c r="HA18" i="5" s="1"/>
  <c r="HB18" i="5" s="1"/>
  <c r="BD19" i="16"/>
  <c r="GW18" i="5" s="1"/>
  <c r="GX18" i="5" s="1"/>
  <c r="BC19" i="16"/>
  <c r="BB19" i="16"/>
  <c r="GO18" i="5" s="1"/>
  <c r="GP18" i="5" s="1"/>
  <c r="BA19" i="16"/>
  <c r="AZ19" i="16"/>
  <c r="GG18" i="5" s="1"/>
  <c r="AY19" i="16"/>
  <c r="AX19" i="16"/>
  <c r="FY18" i="5" s="1"/>
  <c r="FZ18" i="5" s="1"/>
  <c r="AW19" i="16"/>
  <c r="FU18" i="5" s="1"/>
  <c r="FW18" i="5" s="1"/>
  <c r="AV19" i="16"/>
  <c r="FQ18" i="5" s="1"/>
  <c r="FS18" i="5" s="1"/>
  <c r="AU19" i="16"/>
  <c r="AT19" i="16"/>
  <c r="FI18" i="5" s="1"/>
  <c r="AS19" i="16"/>
  <c r="AR19" i="16"/>
  <c r="FA18" i="5" s="1"/>
  <c r="AQ19" i="16"/>
  <c r="AP19" i="16"/>
  <c r="AO19" i="16"/>
  <c r="EO18" i="5" s="1"/>
  <c r="AN19" i="16"/>
  <c r="EK18" i="5" s="1"/>
  <c r="AM19" i="16"/>
  <c r="AL19" i="16"/>
  <c r="EC18" i="5" s="1"/>
  <c r="EF18" i="5" s="1"/>
  <c r="AK19" i="16"/>
  <c r="AJ19" i="16"/>
  <c r="DU18" i="5" s="1"/>
  <c r="DV18" i="5" s="1"/>
  <c r="AI19" i="16"/>
  <c r="AH19" i="16"/>
  <c r="DM18" i="5" s="1"/>
  <c r="DN18" i="5" s="1"/>
  <c r="DI18" i="5"/>
  <c r="DJ18" i="5" s="1"/>
  <c r="DE18" i="5"/>
  <c r="DF18" i="5" s="1"/>
  <c r="AE19" i="16"/>
  <c r="AD19" i="16"/>
  <c r="CW18" i="5" s="1"/>
  <c r="CX18" i="5" s="1"/>
  <c r="AC19" i="16"/>
  <c r="AB19" i="16"/>
  <c r="CO18" i="5" s="1"/>
  <c r="AA19" i="16"/>
  <c r="Z19" i="16"/>
  <c r="CG18" i="5" s="1"/>
  <c r="CH18" i="5" s="1"/>
  <c r="Y19" i="16"/>
  <c r="CC18" i="5" s="1"/>
  <c r="CD18" i="5" s="1"/>
  <c r="X19" i="16"/>
  <c r="BY18" i="5" s="1"/>
  <c r="BZ18" i="5" s="1"/>
  <c r="W19" i="16"/>
  <c r="V19" i="16"/>
  <c r="BQ18" i="5" s="1"/>
  <c r="BR18" i="5" s="1"/>
  <c r="U19" i="16"/>
  <c r="T19" i="16"/>
  <c r="BI18" i="5" s="1"/>
  <c r="BJ18" i="5" s="1"/>
  <c r="S19" i="16"/>
  <c r="R19" i="16"/>
  <c r="Q19" i="16"/>
  <c r="AW18" i="5" s="1"/>
  <c r="P19" i="16"/>
  <c r="AS18" i="5" s="1"/>
  <c r="O19" i="16"/>
  <c r="N19" i="16"/>
  <c r="AK18" i="5" s="1"/>
  <c r="I19" i="16"/>
  <c r="H19" i="16"/>
  <c r="AC18" i="5" s="1"/>
  <c r="AD18" i="5" s="1"/>
  <c r="G19" i="16"/>
  <c r="F19" i="16"/>
  <c r="U18" i="5" s="1"/>
  <c r="DA18" i="16"/>
  <c r="CZ18" i="16"/>
  <c r="CY18" i="16"/>
  <c r="CX18" i="16"/>
  <c r="CW18" i="16"/>
  <c r="CV18" i="16"/>
  <c r="CS18" i="16"/>
  <c r="CR18" i="16"/>
  <c r="CQ18" i="16"/>
  <c r="CP18" i="16"/>
  <c r="CO18" i="16"/>
  <c r="CN18" i="16"/>
  <c r="CM18" i="16"/>
  <c r="CL18" i="16"/>
  <c r="CK18" i="16"/>
  <c r="CJ18" i="16"/>
  <c r="CI18" i="16"/>
  <c r="CH18" i="16"/>
  <c r="CF18" i="16"/>
  <c r="CC18" i="16"/>
  <c r="CB18" i="16"/>
  <c r="KO17" i="5" s="1"/>
  <c r="CA18" i="16"/>
  <c r="BZ18" i="16"/>
  <c r="BY18" i="16"/>
  <c r="KC17" i="5" s="1"/>
  <c r="BX18" i="16"/>
  <c r="JY17" i="5" s="1"/>
  <c r="BW18" i="16"/>
  <c r="BV18" i="16"/>
  <c r="JQ17" i="5" s="1"/>
  <c r="JR17" i="5" s="1"/>
  <c r="BU18" i="16"/>
  <c r="BT18" i="16"/>
  <c r="JI17" i="5" s="1"/>
  <c r="JJ17" i="5" s="1"/>
  <c r="BS18" i="16"/>
  <c r="BR18" i="16"/>
  <c r="JA17" i="5" s="1"/>
  <c r="JB17" i="5" s="1"/>
  <c r="BQ18" i="16"/>
  <c r="IW17" i="5" s="1"/>
  <c r="BP18" i="16"/>
  <c r="IS17" i="5" s="1"/>
  <c r="BO18" i="16"/>
  <c r="BN18" i="16"/>
  <c r="IK17" i="5" s="1"/>
  <c r="IL17" i="5" s="1"/>
  <c r="BM18" i="16"/>
  <c r="BL18" i="16"/>
  <c r="IC17" i="5" s="1"/>
  <c r="BK18" i="16"/>
  <c r="BJ18" i="16"/>
  <c r="HU17" i="5" s="1"/>
  <c r="BI18" i="16"/>
  <c r="HQ17" i="5" s="1"/>
  <c r="HR17" i="5" s="1"/>
  <c r="BH18" i="16"/>
  <c r="HM17" i="5" s="1"/>
  <c r="HN17" i="5" s="1"/>
  <c r="BG18" i="16"/>
  <c r="BF18" i="16"/>
  <c r="HE17" i="5" s="1"/>
  <c r="BE18" i="16"/>
  <c r="BD18" i="16"/>
  <c r="GW17" i="5" s="1"/>
  <c r="GX17" i="5" s="1"/>
  <c r="BC18" i="16"/>
  <c r="BB18" i="16"/>
  <c r="GO17" i="5" s="1"/>
  <c r="GP17" i="5" s="1"/>
  <c r="BA18" i="16"/>
  <c r="GK17" i="5" s="1"/>
  <c r="AZ18" i="16"/>
  <c r="GG17" i="5" s="1"/>
  <c r="AY18" i="16"/>
  <c r="AX18" i="16"/>
  <c r="FY17" i="5" s="1"/>
  <c r="FZ17" i="5" s="1"/>
  <c r="AW18" i="16"/>
  <c r="AV18" i="16"/>
  <c r="FQ17" i="5" s="1"/>
  <c r="FS17" i="5" s="1"/>
  <c r="AU18" i="16"/>
  <c r="AT18" i="16"/>
  <c r="FI17" i="5" s="1"/>
  <c r="AS18" i="16"/>
  <c r="AR18" i="16"/>
  <c r="FA17" i="5" s="1"/>
  <c r="AQ18" i="16"/>
  <c r="AP18" i="16"/>
  <c r="ES17" i="5" s="1"/>
  <c r="AO18" i="16"/>
  <c r="AN18" i="16"/>
  <c r="EK17" i="5" s="1"/>
  <c r="AM18" i="16"/>
  <c r="AL18" i="16"/>
  <c r="EC17" i="5" s="1"/>
  <c r="EF17" i="5" s="1"/>
  <c r="AK18" i="16"/>
  <c r="DY17" i="5" s="1"/>
  <c r="DZ17" i="5" s="1"/>
  <c r="AJ18" i="16"/>
  <c r="DU17" i="5" s="1"/>
  <c r="DV17" i="5" s="1"/>
  <c r="AI18" i="16"/>
  <c r="AH18" i="16"/>
  <c r="DM17" i="5" s="1"/>
  <c r="DN17" i="5" s="1"/>
  <c r="DE17" i="5"/>
  <c r="DF17" i="5" s="1"/>
  <c r="AE18" i="16"/>
  <c r="AD18" i="16"/>
  <c r="CW17" i="5" s="1"/>
  <c r="CX17" i="5" s="1"/>
  <c r="AC18" i="16"/>
  <c r="CS17" i="5" s="1"/>
  <c r="AB18" i="16"/>
  <c r="CO17" i="5" s="1"/>
  <c r="AA18" i="16"/>
  <c r="Z18" i="16"/>
  <c r="CG17" i="5" s="1"/>
  <c r="CH17" i="5" s="1"/>
  <c r="Y18" i="16"/>
  <c r="X18" i="16"/>
  <c r="BY17" i="5" s="1"/>
  <c r="BZ17" i="5" s="1"/>
  <c r="W18" i="16"/>
  <c r="V18" i="16"/>
  <c r="BQ17" i="5" s="1"/>
  <c r="BR17" i="5" s="1"/>
  <c r="U18" i="16"/>
  <c r="BM17" i="5" s="1"/>
  <c r="BN17" i="5" s="1"/>
  <c r="T18" i="16"/>
  <c r="BI17" i="5" s="1"/>
  <c r="BJ17" i="5" s="1"/>
  <c r="S18" i="16"/>
  <c r="R18" i="16"/>
  <c r="BA17" i="5" s="1"/>
  <c r="BB17" i="5" s="1"/>
  <c r="Q18" i="16"/>
  <c r="P18" i="16"/>
  <c r="AS17" i="5" s="1"/>
  <c r="O18" i="16"/>
  <c r="N18" i="16"/>
  <c r="AK17" i="5" s="1"/>
  <c r="I18" i="16"/>
  <c r="AG17" i="5" s="1"/>
  <c r="AH17" i="5" s="1"/>
  <c r="H18" i="16"/>
  <c r="AC17" i="5" s="1"/>
  <c r="AD17" i="5" s="1"/>
  <c r="G18" i="16"/>
  <c r="F18" i="16"/>
  <c r="U17" i="5" s="1"/>
  <c r="DA17" i="16"/>
  <c r="CZ17" i="16"/>
  <c r="CY17" i="16"/>
  <c r="CX17" i="16"/>
  <c r="CW17" i="16"/>
  <c r="CV17" i="16"/>
  <c r="CS17" i="16"/>
  <c r="CR17" i="16"/>
  <c r="CQ17" i="16"/>
  <c r="CP17" i="16"/>
  <c r="CO17" i="16"/>
  <c r="CN17" i="16"/>
  <c r="CM17" i="16"/>
  <c r="CL17" i="16"/>
  <c r="CK17" i="16"/>
  <c r="CJ17" i="16"/>
  <c r="CI17" i="16"/>
  <c r="CH17" i="16"/>
  <c r="CF17" i="16"/>
  <c r="CC17" i="16"/>
  <c r="KS16" i="5" s="1"/>
  <c r="CB17" i="16"/>
  <c r="KO16" i="5" s="1"/>
  <c r="CA17" i="16"/>
  <c r="BZ17" i="16"/>
  <c r="KG16" i="5" s="1"/>
  <c r="BY17" i="16"/>
  <c r="BX17" i="16"/>
  <c r="JY16" i="5" s="1"/>
  <c r="BW17" i="16"/>
  <c r="BV17" i="16"/>
  <c r="JQ16" i="5" s="1"/>
  <c r="JR16" i="5" s="1"/>
  <c r="BU17" i="16"/>
  <c r="JM16" i="5" s="1"/>
  <c r="JN16" i="5" s="1"/>
  <c r="BT17" i="16"/>
  <c r="JI16" i="5" s="1"/>
  <c r="JJ16" i="5" s="1"/>
  <c r="BS17" i="16"/>
  <c r="BR17" i="16"/>
  <c r="JA16" i="5" s="1"/>
  <c r="JB16" i="5" s="1"/>
  <c r="BQ17" i="16"/>
  <c r="BP17" i="16"/>
  <c r="IS16" i="5" s="1"/>
  <c r="BO17" i="16"/>
  <c r="BN17" i="16"/>
  <c r="IK16" i="5" s="1"/>
  <c r="IL16" i="5" s="1"/>
  <c r="BM17" i="16"/>
  <c r="IG16" i="5" s="1"/>
  <c r="BL17" i="16"/>
  <c r="IC16" i="5" s="1"/>
  <c r="BK17" i="16"/>
  <c r="BJ17" i="16"/>
  <c r="HU16" i="5" s="1"/>
  <c r="BI17" i="16"/>
  <c r="BH17" i="16"/>
  <c r="HM16" i="5" s="1"/>
  <c r="HN16" i="5" s="1"/>
  <c r="BG17" i="16"/>
  <c r="BF17" i="16"/>
  <c r="HE16" i="5" s="1"/>
  <c r="BE17" i="16"/>
  <c r="HA16" i="5" s="1"/>
  <c r="HB16" i="5" s="1"/>
  <c r="BD17" i="16"/>
  <c r="GW16" i="5" s="1"/>
  <c r="GX16" i="5" s="1"/>
  <c r="BC17" i="16"/>
  <c r="BB17" i="16"/>
  <c r="GO16" i="5" s="1"/>
  <c r="GP16" i="5" s="1"/>
  <c r="BA17" i="16"/>
  <c r="AZ17" i="16"/>
  <c r="GG16" i="5" s="1"/>
  <c r="AY17" i="16"/>
  <c r="AX17" i="16"/>
  <c r="FY16" i="5" s="1"/>
  <c r="FZ16" i="5" s="1"/>
  <c r="AW17" i="16"/>
  <c r="FU16" i="5" s="1"/>
  <c r="FW16" i="5" s="1"/>
  <c r="AV17" i="16"/>
  <c r="FQ16" i="5" s="1"/>
  <c r="FS16" i="5" s="1"/>
  <c r="AU17" i="16"/>
  <c r="AT17" i="16"/>
  <c r="FI16" i="5" s="1"/>
  <c r="AS17" i="16"/>
  <c r="AR17" i="16"/>
  <c r="FA16" i="5" s="1"/>
  <c r="AQ17" i="16"/>
  <c r="AP17" i="16"/>
  <c r="ES16" i="5" s="1"/>
  <c r="AO17" i="16"/>
  <c r="EO16" i="5" s="1"/>
  <c r="AN17" i="16"/>
  <c r="EK16" i="5" s="1"/>
  <c r="AM17" i="16"/>
  <c r="AL17" i="16"/>
  <c r="EC16" i="5" s="1"/>
  <c r="EF16" i="5" s="1"/>
  <c r="AK17" i="16"/>
  <c r="AJ17" i="16"/>
  <c r="DU16" i="5" s="1"/>
  <c r="DV16" i="5" s="1"/>
  <c r="AI17" i="16"/>
  <c r="AH17" i="16"/>
  <c r="DM16" i="5" s="1"/>
  <c r="DN16" i="5" s="1"/>
  <c r="DI16" i="5"/>
  <c r="DJ16" i="5" s="1"/>
  <c r="DE16" i="5"/>
  <c r="DF16" i="5" s="1"/>
  <c r="AE17" i="16"/>
  <c r="AD17" i="16"/>
  <c r="CW16" i="5" s="1"/>
  <c r="CX16" i="5" s="1"/>
  <c r="AC17" i="16"/>
  <c r="AB17" i="16"/>
  <c r="CO16" i="5" s="1"/>
  <c r="AA17" i="16"/>
  <c r="Z17" i="16"/>
  <c r="CG16" i="5" s="1"/>
  <c r="CH16" i="5" s="1"/>
  <c r="Y17" i="16"/>
  <c r="CC16" i="5" s="1"/>
  <c r="CD16" i="5" s="1"/>
  <c r="X17" i="16"/>
  <c r="BY16" i="5" s="1"/>
  <c r="BZ16" i="5" s="1"/>
  <c r="W17" i="16"/>
  <c r="V17" i="16"/>
  <c r="BQ16" i="5" s="1"/>
  <c r="BR16" i="5" s="1"/>
  <c r="U17" i="16"/>
  <c r="T17" i="16"/>
  <c r="BI16" i="5" s="1"/>
  <c r="S17" i="16"/>
  <c r="R17" i="16"/>
  <c r="BA16" i="5" s="1"/>
  <c r="BB16" i="5" s="1"/>
  <c r="Q17" i="16"/>
  <c r="AW16" i="5" s="1"/>
  <c r="P17" i="16"/>
  <c r="AS16" i="5" s="1"/>
  <c r="O17" i="16"/>
  <c r="N17" i="16"/>
  <c r="AK16" i="5" s="1"/>
  <c r="I17" i="16"/>
  <c r="H17" i="16"/>
  <c r="AC16" i="5" s="1"/>
  <c r="AD16" i="5" s="1"/>
  <c r="G17" i="16"/>
  <c r="F17" i="16"/>
  <c r="U16" i="5" s="1"/>
  <c r="DA16" i="16"/>
  <c r="CZ16" i="16"/>
  <c r="CY16" i="16"/>
  <c r="CX16" i="16"/>
  <c r="CW16" i="16"/>
  <c r="CV16" i="16"/>
  <c r="CS16" i="16"/>
  <c r="CR16" i="16"/>
  <c r="CQ16" i="16"/>
  <c r="CP16" i="16"/>
  <c r="CO16" i="16"/>
  <c r="CN16" i="16"/>
  <c r="CM16" i="16"/>
  <c r="CL16" i="16"/>
  <c r="CK16" i="16"/>
  <c r="CJ16" i="16"/>
  <c r="CI16" i="16"/>
  <c r="CH16" i="16"/>
  <c r="CF16" i="16"/>
  <c r="CC16" i="16"/>
  <c r="CB16" i="16"/>
  <c r="KO15" i="5" s="1"/>
  <c r="CA16" i="16"/>
  <c r="BZ16" i="16"/>
  <c r="KG15" i="5" s="1"/>
  <c r="BY16" i="16"/>
  <c r="KC15" i="5" s="1"/>
  <c r="BX16" i="16"/>
  <c r="JY15" i="5" s="1"/>
  <c r="BW16" i="16"/>
  <c r="BV16" i="16"/>
  <c r="JQ15" i="5" s="1"/>
  <c r="JR15" i="5" s="1"/>
  <c r="BU16" i="16"/>
  <c r="BT16" i="16"/>
  <c r="JI15" i="5" s="1"/>
  <c r="JJ15" i="5" s="1"/>
  <c r="BS16" i="16"/>
  <c r="BR16" i="16"/>
  <c r="JA15" i="5" s="1"/>
  <c r="JB15" i="5" s="1"/>
  <c r="BQ16" i="16"/>
  <c r="IW15" i="5" s="1"/>
  <c r="BP16" i="16"/>
  <c r="IS15" i="5" s="1"/>
  <c r="BO16" i="16"/>
  <c r="BN16" i="16"/>
  <c r="IK15" i="5" s="1"/>
  <c r="IL15" i="5" s="1"/>
  <c r="BM16" i="16"/>
  <c r="BL16" i="16"/>
  <c r="IC15" i="5" s="1"/>
  <c r="BK16" i="16"/>
  <c r="BJ16" i="16"/>
  <c r="HU15" i="5" s="1"/>
  <c r="BI16" i="16"/>
  <c r="HQ15" i="5" s="1"/>
  <c r="HR15" i="5" s="1"/>
  <c r="BH16" i="16"/>
  <c r="HM15" i="5" s="1"/>
  <c r="HN15" i="5" s="1"/>
  <c r="BG16" i="16"/>
  <c r="BF16" i="16"/>
  <c r="HE15" i="5" s="1"/>
  <c r="BE16" i="16"/>
  <c r="BD16" i="16"/>
  <c r="GW15" i="5" s="1"/>
  <c r="GX15" i="5" s="1"/>
  <c r="BC16" i="16"/>
  <c r="BB16" i="16"/>
  <c r="GO15" i="5" s="1"/>
  <c r="GP15" i="5" s="1"/>
  <c r="BA16" i="16"/>
  <c r="GK15" i="5" s="1"/>
  <c r="AZ16" i="16"/>
  <c r="GG15" i="5" s="1"/>
  <c r="AY16" i="16"/>
  <c r="AX16" i="16"/>
  <c r="FY15" i="5" s="1"/>
  <c r="FZ15" i="5" s="1"/>
  <c r="AW16" i="16"/>
  <c r="AV16" i="16"/>
  <c r="FQ15" i="5" s="1"/>
  <c r="FS15" i="5" s="1"/>
  <c r="AU16" i="16"/>
  <c r="AT16" i="16"/>
  <c r="FI15" i="5" s="1"/>
  <c r="AS16" i="16"/>
  <c r="AR16" i="16"/>
  <c r="FA15" i="5" s="1"/>
  <c r="AQ16" i="16"/>
  <c r="AP16" i="16"/>
  <c r="ES15" i="5" s="1"/>
  <c r="AO16" i="16"/>
  <c r="AN16" i="16"/>
  <c r="EK15" i="5" s="1"/>
  <c r="AM16" i="16"/>
  <c r="AL16" i="16"/>
  <c r="EC15" i="5" s="1"/>
  <c r="EF15" i="5" s="1"/>
  <c r="AK16" i="16"/>
  <c r="DY15" i="5" s="1"/>
  <c r="DZ15" i="5" s="1"/>
  <c r="AJ16" i="16"/>
  <c r="DU15" i="5" s="1"/>
  <c r="DV15" i="5" s="1"/>
  <c r="AI16" i="16"/>
  <c r="AH16" i="16"/>
  <c r="DM15" i="5" s="1"/>
  <c r="DN15" i="5" s="1"/>
  <c r="DE15" i="5"/>
  <c r="DF15" i="5" s="1"/>
  <c r="AE16" i="16"/>
  <c r="AD16" i="16"/>
  <c r="CW15" i="5" s="1"/>
  <c r="CX15" i="5" s="1"/>
  <c r="AC16" i="16"/>
  <c r="CS15" i="5" s="1"/>
  <c r="AB16" i="16"/>
  <c r="CO15" i="5" s="1"/>
  <c r="AA16" i="16"/>
  <c r="Z16" i="16"/>
  <c r="CG15" i="5" s="1"/>
  <c r="CH15" i="5" s="1"/>
  <c r="Y16" i="16"/>
  <c r="X16" i="16"/>
  <c r="BY15" i="5" s="1"/>
  <c r="BZ15" i="5" s="1"/>
  <c r="W16" i="16"/>
  <c r="V16" i="16"/>
  <c r="BQ15" i="5" s="1"/>
  <c r="BR15" i="5" s="1"/>
  <c r="U16" i="16"/>
  <c r="BM15" i="5" s="1"/>
  <c r="BN15" i="5" s="1"/>
  <c r="T16" i="16"/>
  <c r="BI15" i="5" s="1"/>
  <c r="BJ15" i="5" s="1"/>
  <c r="S16" i="16"/>
  <c r="R16" i="16"/>
  <c r="BA15" i="5" s="1"/>
  <c r="BB15" i="5" s="1"/>
  <c r="Q16" i="16"/>
  <c r="P16" i="16"/>
  <c r="AS15" i="5" s="1"/>
  <c r="O16" i="16"/>
  <c r="N16" i="16"/>
  <c r="AK15" i="5" s="1"/>
  <c r="I16" i="16"/>
  <c r="AG15" i="5" s="1"/>
  <c r="AH15" i="5" s="1"/>
  <c r="H16" i="16"/>
  <c r="AC15" i="5" s="1"/>
  <c r="AD15" i="5" s="1"/>
  <c r="G16" i="16"/>
  <c r="F16" i="16"/>
  <c r="U15" i="5" s="1"/>
  <c r="DA15" i="16"/>
  <c r="CZ15" i="16"/>
  <c r="CY15" i="16"/>
  <c r="CX15" i="16"/>
  <c r="CW15" i="16"/>
  <c r="CV15" i="16"/>
  <c r="CS15" i="16"/>
  <c r="CR15" i="16"/>
  <c r="CQ15" i="16"/>
  <c r="CP15" i="16"/>
  <c r="CO15" i="16"/>
  <c r="CN15" i="16"/>
  <c r="CM15" i="16"/>
  <c r="CL15" i="16"/>
  <c r="CK15" i="16"/>
  <c r="CJ15" i="16"/>
  <c r="CI15" i="16"/>
  <c r="CH15" i="16"/>
  <c r="CF15" i="16"/>
  <c r="CC15" i="16"/>
  <c r="KS14" i="5" s="1"/>
  <c r="CB15" i="16"/>
  <c r="KO14" i="5" s="1"/>
  <c r="CA15" i="16"/>
  <c r="BZ15" i="16"/>
  <c r="KG14" i="5" s="1"/>
  <c r="BY15" i="16"/>
  <c r="BX15" i="16"/>
  <c r="JY14" i="5" s="1"/>
  <c r="BW15" i="16"/>
  <c r="BV15" i="16"/>
  <c r="BU15" i="16"/>
  <c r="JM14" i="5" s="1"/>
  <c r="JN14" i="5" s="1"/>
  <c r="BT15" i="16"/>
  <c r="JI14" i="5" s="1"/>
  <c r="JJ14" i="5" s="1"/>
  <c r="BS15" i="16"/>
  <c r="BR15" i="16"/>
  <c r="JA14" i="5" s="1"/>
  <c r="JB14" i="5" s="1"/>
  <c r="BQ15" i="16"/>
  <c r="BP15" i="16"/>
  <c r="IS14" i="5" s="1"/>
  <c r="BO15" i="16"/>
  <c r="BN15" i="16"/>
  <c r="IK14" i="5" s="1"/>
  <c r="IL14" i="5" s="1"/>
  <c r="BM15" i="16"/>
  <c r="IG14" i="5" s="1"/>
  <c r="BL15" i="16"/>
  <c r="IC14" i="5" s="1"/>
  <c r="BK15" i="16"/>
  <c r="BJ15" i="16"/>
  <c r="HU14" i="5" s="1"/>
  <c r="BI15" i="16"/>
  <c r="BH15" i="16"/>
  <c r="HM14" i="5" s="1"/>
  <c r="HN14" i="5" s="1"/>
  <c r="BG15" i="16"/>
  <c r="BF15" i="16"/>
  <c r="HE14" i="5" s="1"/>
  <c r="BE15" i="16"/>
  <c r="HA14" i="5" s="1"/>
  <c r="HB14" i="5" s="1"/>
  <c r="BD15" i="16"/>
  <c r="GW14" i="5" s="1"/>
  <c r="GX14" i="5" s="1"/>
  <c r="BC15" i="16"/>
  <c r="BB15" i="16"/>
  <c r="GO14" i="5" s="1"/>
  <c r="GP14" i="5" s="1"/>
  <c r="BA15" i="16"/>
  <c r="AZ15" i="16"/>
  <c r="GG14" i="5" s="1"/>
  <c r="AY15" i="16"/>
  <c r="AX15" i="16"/>
  <c r="FY14" i="5" s="1"/>
  <c r="FZ14" i="5" s="1"/>
  <c r="AW15" i="16"/>
  <c r="FU14" i="5" s="1"/>
  <c r="FW14" i="5" s="1"/>
  <c r="AV15" i="16"/>
  <c r="FQ14" i="5" s="1"/>
  <c r="FS14" i="5" s="1"/>
  <c r="AU15" i="16"/>
  <c r="AT15" i="16"/>
  <c r="FI14" i="5" s="1"/>
  <c r="AS15" i="16"/>
  <c r="AR15" i="16"/>
  <c r="FA14" i="5" s="1"/>
  <c r="AQ15" i="16"/>
  <c r="AP15" i="16"/>
  <c r="ES14" i="5" s="1"/>
  <c r="AO15" i="16"/>
  <c r="EO14" i="5" s="1"/>
  <c r="AN15" i="16"/>
  <c r="EK14" i="5" s="1"/>
  <c r="AM15" i="16"/>
  <c r="AL15" i="16"/>
  <c r="EC14" i="5" s="1"/>
  <c r="EF14" i="5" s="1"/>
  <c r="AK15" i="16"/>
  <c r="AJ15" i="16"/>
  <c r="DU14" i="5" s="1"/>
  <c r="DV14" i="5" s="1"/>
  <c r="AI15" i="16"/>
  <c r="AH15" i="16"/>
  <c r="DM14" i="5" s="1"/>
  <c r="DN14" i="5" s="1"/>
  <c r="DI14" i="5"/>
  <c r="DJ14" i="5" s="1"/>
  <c r="DE14" i="5"/>
  <c r="DF14" i="5" s="1"/>
  <c r="AE15" i="16"/>
  <c r="AD15" i="16"/>
  <c r="CW14" i="5" s="1"/>
  <c r="CX14" i="5" s="1"/>
  <c r="AC15" i="16"/>
  <c r="AB15" i="16"/>
  <c r="CO14" i="5" s="1"/>
  <c r="AA15" i="16"/>
  <c r="Z15" i="16"/>
  <c r="CG14" i="5" s="1"/>
  <c r="CH14" i="5" s="1"/>
  <c r="Y15" i="16"/>
  <c r="CC14" i="5" s="1"/>
  <c r="CD14" i="5" s="1"/>
  <c r="X15" i="16"/>
  <c r="BY14" i="5" s="1"/>
  <c r="BZ14" i="5" s="1"/>
  <c r="W15" i="16"/>
  <c r="V15" i="16"/>
  <c r="BQ14" i="5" s="1"/>
  <c r="BR14" i="5" s="1"/>
  <c r="U15" i="16"/>
  <c r="T15" i="16"/>
  <c r="BI14" i="5" s="1"/>
  <c r="BJ14" i="5" s="1"/>
  <c r="S15" i="16"/>
  <c r="R15" i="16"/>
  <c r="BA14" i="5" s="1"/>
  <c r="BB14" i="5" s="1"/>
  <c r="Q15" i="16"/>
  <c r="AW14" i="5" s="1"/>
  <c r="P15" i="16"/>
  <c r="AS14" i="5" s="1"/>
  <c r="O15" i="16"/>
  <c r="N15" i="16"/>
  <c r="AK14" i="5" s="1"/>
  <c r="I15" i="16"/>
  <c r="H15" i="16"/>
  <c r="AC14" i="5" s="1"/>
  <c r="AD14" i="5" s="1"/>
  <c r="G15" i="16"/>
  <c r="F15" i="16"/>
  <c r="U14" i="5" s="1"/>
  <c r="DA14" i="16"/>
  <c r="CZ14" i="16"/>
  <c r="CY14" i="16"/>
  <c r="CX14" i="16"/>
  <c r="CW14" i="16"/>
  <c r="CV14" i="16"/>
  <c r="CS14" i="16"/>
  <c r="CR14" i="16"/>
  <c r="CQ14" i="16"/>
  <c r="CP14" i="16"/>
  <c r="CO14" i="16"/>
  <c r="CN14" i="16"/>
  <c r="CM14" i="16"/>
  <c r="CL14" i="16"/>
  <c r="CK14" i="16"/>
  <c r="CJ14" i="16"/>
  <c r="CI14" i="16"/>
  <c r="CH14" i="16"/>
  <c r="CF14" i="16"/>
  <c r="CC14" i="16"/>
  <c r="CB14" i="16"/>
  <c r="KO13" i="5" s="1"/>
  <c r="CA14" i="16"/>
  <c r="BZ14" i="16"/>
  <c r="KG13" i="5" s="1"/>
  <c r="BY14" i="16"/>
  <c r="KC13" i="5" s="1"/>
  <c r="BX14" i="16"/>
  <c r="JY13" i="5" s="1"/>
  <c r="BW14" i="16"/>
  <c r="BV14" i="16"/>
  <c r="JQ13" i="5" s="1"/>
  <c r="JR13" i="5" s="1"/>
  <c r="BU14" i="16"/>
  <c r="BT14" i="16"/>
  <c r="JI13" i="5" s="1"/>
  <c r="JJ13" i="5" s="1"/>
  <c r="BS14" i="16"/>
  <c r="BR14" i="16"/>
  <c r="JA13" i="5" s="1"/>
  <c r="JB13" i="5" s="1"/>
  <c r="BQ14" i="16"/>
  <c r="IW13" i="5" s="1"/>
  <c r="BP14" i="16"/>
  <c r="IS13" i="5" s="1"/>
  <c r="BO14" i="16"/>
  <c r="BN14" i="16"/>
  <c r="IK13" i="5" s="1"/>
  <c r="IL13" i="5" s="1"/>
  <c r="BM14" i="16"/>
  <c r="BL14" i="16"/>
  <c r="IC13" i="5" s="1"/>
  <c r="BK14" i="16"/>
  <c r="BJ14" i="16"/>
  <c r="HU13" i="5" s="1"/>
  <c r="BI14" i="16"/>
  <c r="HQ13" i="5" s="1"/>
  <c r="HR13" i="5" s="1"/>
  <c r="BH14" i="16"/>
  <c r="HM13" i="5" s="1"/>
  <c r="HN13" i="5" s="1"/>
  <c r="BG14" i="16"/>
  <c r="BF14" i="16"/>
  <c r="HE13" i="5" s="1"/>
  <c r="BE14" i="16"/>
  <c r="BD14" i="16"/>
  <c r="GW13" i="5" s="1"/>
  <c r="GX13" i="5" s="1"/>
  <c r="BC14" i="16"/>
  <c r="BB14" i="16"/>
  <c r="GO13" i="5" s="1"/>
  <c r="GP13" i="5" s="1"/>
  <c r="BA14" i="16"/>
  <c r="GK13" i="5" s="1"/>
  <c r="AZ14" i="16"/>
  <c r="GG13" i="5" s="1"/>
  <c r="AY14" i="16"/>
  <c r="AX14" i="16"/>
  <c r="FY13" i="5" s="1"/>
  <c r="FZ13" i="5" s="1"/>
  <c r="AW14" i="16"/>
  <c r="AV14" i="16"/>
  <c r="FQ13" i="5" s="1"/>
  <c r="FS13" i="5" s="1"/>
  <c r="AU14" i="16"/>
  <c r="AT14" i="16"/>
  <c r="FI13" i="5" s="1"/>
  <c r="AS14" i="16"/>
  <c r="FE13" i="5" s="1"/>
  <c r="AR14" i="16"/>
  <c r="FA13" i="5" s="1"/>
  <c r="AQ14" i="16"/>
  <c r="AP14" i="16"/>
  <c r="ES13" i="5" s="1"/>
  <c r="AO14" i="16"/>
  <c r="AN14" i="16"/>
  <c r="EK13" i="5" s="1"/>
  <c r="AM14" i="16"/>
  <c r="AL14" i="16"/>
  <c r="EC13" i="5" s="1"/>
  <c r="EF13" i="5" s="1"/>
  <c r="AK14" i="16"/>
  <c r="DY13" i="5" s="1"/>
  <c r="DZ13" i="5" s="1"/>
  <c r="AJ14" i="16"/>
  <c r="DU13" i="5" s="1"/>
  <c r="DV13" i="5" s="1"/>
  <c r="AI14" i="16"/>
  <c r="AH14" i="16"/>
  <c r="DM13" i="5" s="1"/>
  <c r="DN13" i="5" s="1"/>
  <c r="DE13" i="5"/>
  <c r="DF13" i="5" s="1"/>
  <c r="AE14" i="16"/>
  <c r="AD14" i="16"/>
  <c r="CW13" i="5" s="1"/>
  <c r="CX13" i="5" s="1"/>
  <c r="AC14" i="16"/>
  <c r="CS13" i="5" s="1"/>
  <c r="AB14" i="16"/>
  <c r="CO13" i="5" s="1"/>
  <c r="AA14" i="16"/>
  <c r="Z14" i="16"/>
  <c r="CG13" i="5" s="1"/>
  <c r="CH13" i="5" s="1"/>
  <c r="Y14" i="16"/>
  <c r="X14" i="16"/>
  <c r="BY13" i="5" s="1"/>
  <c r="BZ13" i="5" s="1"/>
  <c r="W14" i="16"/>
  <c r="V14" i="16"/>
  <c r="BQ13" i="5" s="1"/>
  <c r="BR13" i="5" s="1"/>
  <c r="U14" i="16"/>
  <c r="BM13" i="5" s="1"/>
  <c r="BN13" i="5" s="1"/>
  <c r="T14" i="16"/>
  <c r="BI13" i="5" s="1"/>
  <c r="BJ13" i="5" s="1"/>
  <c r="S14" i="16"/>
  <c r="R14" i="16"/>
  <c r="BA13" i="5" s="1"/>
  <c r="BB13" i="5" s="1"/>
  <c r="Q14" i="16"/>
  <c r="P14" i="16"/>
  <c r="AS13" i="5" s="1"/>
  <c r="O14" i="16"/>
  <c r="N14" i="16"/>
  <c r="AK13" i="5" s="1"/>
  <c r="I14" i="16"/>
  <c r="AG13" i="5" s="1"/>
  <c r="AH13" i="5" s="1"/>
  <c r="H14" i="16"/>
  <c r="AC13" i="5" s="1"/>
  <c r="AD13" i="5" s="1"/>
  <c r="G14" i="16"/>
  <c r="F14" i="16"/>
  <c r="U13" i="5" s="1"/>
  <c r="DA13" i="16"/>
  <c r="CZ13" i="16"/>
  <c r="CY13" i="16"/>
  <c r="CX13" i="16"/>
  <c r="CW13" i="16"/>
  <c r="CV13" i="16"/>
  <c r="CS13" i="16"/>
  <c r="CR13" i="16"/>
  <c r="CQ13" i="16"/>
  <c r="CP13" i="16"/>
  <c r="CO13" i="16"/>
  <c r="CN13" i="16"/>
  <c r="CM13" i="16"/>
  <c r="CL13" i="16"/>
  <c r="CK13" i="16"/>
  <c r="CJ13" i="16"/>
  <c r="CI13" i="16"/>
  <c r="CH13" i="16"/>
  <c r="CF13" i="16"/>
  <c r="CC13" i="16"/>
  <c r="KS12" i="5" s="1"/>
  <c r="CB13" i="16"/>
  <c r="KO12" i="5" s="1"/>
  <c r="CA13" i="16"/>
  <c r="BZ13" i="16"/>
  <c r="KG12" i="5" s="1"/>
  <c r="BY13" i="16"/>
  <c r="BX13" i="16"/>
  <c r="JY12" i="5" s="1"/>
  <c r="BW13" i="16"/>
  <c r="BV13" i="16"/>
  <c r="JQ12" i="5" s="1"/>
  <c r="JR12" i="5" s="1"/>
  <c r="BU13" i="16"/>
  <c r="JM12" i="5" s="1"/>
  <c r="JN12" i="5" s="1"/>
  <c r="BT13" i="16"/>
  <c r="JI12" i="5" s="1"/>
  <c r="JJ12" i="5" s="1"/>
  <c r="BS13" i="16"/>
  <c r="BR13" i="16"/>
  <c r="JA12" i="5" s="1"/>
  <c r="JB12" i="5" s="1"/>
  <c r="BQ13" i="16"/>
  <c r="BP13" i="16"/>
  <c r="IS12" i="5" s="1"/>
  <c r="BO13" i="16"/>
  <c r="BN13" i="16"/>
  <c r="IK12" i="5" s="1"/>
  <c r="IL12" i="5" s="1"/>
  <c r="BM13" i="16"/>
  <c r="BL13" i="16"/>
  <c r="IC12" i="5" s="1"/>
  <c r="BK13" i="16"/>
  <c r="BJ13" i="16"/>
  <c r="HU12" i="5" s="1"/>
  <c r="BI13" i="16"/>
  <c r="BH13" i="16"/>
  <c r="HM12" i="5" s="1"/>
  <c r="HN12" i="5" s="1"/>
  <c r="BG13" i="16"/>
  <c r="BF13" i="16"/>
  <c r="HE12" i="5" s="1"/>
  <c r="BE13" i="16"/>
  <c r="HA12" i="5" s="1"/>
  <c r="HB12" i="5" s="1"/>
  <c r="BD13" i="16"/>
  <c r="GW12" i="5" s="1"/>
  <c r="GX12" i="5" s="1"/>
  <c r="BC13" i="16"/>
  <c r="BB13" i="16"/>
  <c r="GO12" i="5" s="1"/>
  <c r="GP12" i="5" s="1"/>
  <c r="BA13" i="16"/>
  <c r="AZ13" i="16"/>
  <c r="GG12" i="5" s="1"/>
  <c r="AY13" i="16"/>
  <c r="AX13" i="16"/>
  <c r="FY12" i="5" s="1"/>
  <c r="FZ12" i="5" s="1"/>
  <c r="AW13" i="16"/>
  <c r="FU12" i="5" s="1"/>
  <c r="FW12" i="5" s="1"/>
  <c r="AV13" i="16"/>
  <c r="FQ12" i="5" s="1"/>
  <c r="FS12" i="5" s="1"/>
  <c r="AU13" i="16"/>
  <c r="AT13" i="16"/>
  <c r="FI12" i="5" s="1"/>
  <c r="AS13" i="16"/>
  <c r="AR13" i="16"/>
  <c r="FA12" i="5" s="1"/>
  <c r="AQ13" i="16"/>
  <c r="AP13" i="16"/>
  <c r="ES12" i="5" s="1"/>
  <c r="AO13" i="16"/>
  <c r="EO12" i="5" s="1"/>
  <c r="AN13" i="16"/>
  <c r="EK12" i="5" s="1"/>
  <c r="AM13" i="16"/>
  <c r="AL13" i="16"/>
  <c r="EC12" i="5" s="1"/>
  <c r="EF12" i="5" s="1"/>
  <c r="AK13" i="16"/>
  <c r="AJ13" i="16"/>
  <c r="DU12" i="5" s="1"/>
  <c r="DV12" i="5" s="1"/>
  <c r="AI13" i="16"/>
  <c r="AH13" i="16"/>
  <c r="DM12" i="5" s="1"/>
  <c r="DN12" i="5" s="1"/>
  <c r="DI12" i="5"/>
  <c r="DJ12" i="5" s="1"/>
  <c r="DE12" i="5"/>
  <c r="DF12" i="5" s="1"/>
  <c r="AE13" i="16"/>
  <c r="AD13" i="16"/>
  <c r="CW12" i="5" s="1"/>
  <c r="CX12" i="5" s="1"/>
  <c r="AC13" i="16"/>
  <c r="AB13" i="16"/>
  <c r="CO12" i="5" s="1"/>
  <c r="AA13" i="16"/>
  <c r="Z13" i="16"/>
  <c r="CG12" i="5" s="1"/>
  <c r="CH12" i="5" s="1"/>
  <c r="Y13" i="16"/>
  <c r="CC12" i="5" s="1"/>
  <c r="CD12" i="5" s="1"/>
  <c r="X13" i="16"/>
  <c r="BY12" i="5" s="1"/>
  <c r="BZ12" i="5" s="1"/>
  <c r="W13" i="16"/>
  <c r="V13" i="16"/>
  <c r="BQ12" i="5" s="1"/>
  <c r="BR12" i="5" s="1"/>
  <c r="U13" i="16"/>
  <c r="T13" i="16"/>
  <c r="BI12" i="5" s="1"/>
  <c r="BJ12" i="5" s="1"/>
  <c r="S13" i="16"/>
  <c r="R13" i="16"/>
  <c r="BA12" i="5" s="1"/>
  <c r="BB12" i="5" s="1"/>
  <c r="Q13" i="16"/>
  <c r="AW12" i="5" s="1"/>
  <c r="P13" i="16"/>
  <c r="AS12" i="5" s="1"/>
  <c r="O13" i="16"/>
  <c r="N13" i="16"/>
  <c r="AK12" i="5" s="1"/>
  <c r="I13" i="16"/>
  <c r="H13" i="16"/>
  <c r="AC12" i="5" s="1"/>
  <c r="AD12" i="5" s="1"/>
  <c r="G13" i="16"/>
  <c r="F13" i="16"/>
  <c r="U12" i="5" s="1"/>
  <c r="DA12" i="16"/>
  <c r="CZ12" i="16"/>
  <c r="CY12" i="16"/>
  <c r="CX12" i="16"/>
  <c r="CW12" i="16"/>
  <c r="CV12" i="16"/>
  <c r="CS12" i="16"/>
  <c r="CR12" i="16"/>
  <c r="CQ12" i="16"/>
  <c r="CP12" i="16"/>
  <c r="CO12" i="16"/>
  <c r="CN12" i="16"/>
  <c r="CM12" i="16"/>
  <c r="CL12" i="16"/>
  <c r="CK12" i="16"/>
  <c r="CJ12" i="16"/>
  <c r="CI12" i="16"/>
  <c r="CH12" i="16"/>
  <c r="CF12" i="16"/>
  <c r="CC12" i="16"/>
  <c r="CB12" i="16"/>
  <c r="KO11" i="5" s="1"/>
  <c r="CA12" i="16"/>
  <c r="BZ12" i="16"/>
  <c r="KG11" i="5" s="1"/>
  <c r="BY12" i="16"/>
  <c r="KC11" i="5" s="1"/>
  <c r="BX12" i="16"/>
  <c r="JY11" i="5" s="1"/>
  <c r="BW12" i="16"/>
  <c r="BV12" i="16"/>
  <c r="JQ11" i="5" s="1"/>
  <c r="JR11" i="5" s="1"/>
  <c r="BU12" i="16"/>
  <c r="BT12" i="16"/>
  <c r="JI11" i="5" s="1"/>
  <c r="JJ11" i="5" s="1"/>
  <c r="BS12" i="16"/>
  <c r="BR12" i="16"/>
  <c r="JA11" i="5" s="1"/>
  <c r="JB11" i="5" s="1"/>
  <c r="BQ12" i="16"/>
  <c r="IW11" i="5" s="1"/>
  <c r="BP12" i="16"/>
  <c r="IS11" i="5" s="1"/>
  <c r="BO12" i="16"/>
  <c r="BN12" i="16"/>
  <c r="IK11" i="5" s="1"/>
  <c r="IL11" i="5" s="1"/>
  <c r="BM12" i="16"/>
  <c r="BL12" i="16"/>
  <c r="IC11" i="5" s="1"/>
  <c r="BK12" i="16"/>
  <c r="BJ12" i="16"/>
  <c r="HU11" i="5" s="1"/>
  <c r="BI12" i="16"/>
  <c r="HQ11" i="5" s="1"/>
  <c r="HR11" i="5" s="1"/>
  <c r="BH12" i="16"/>
  <c r="HM11" i="5" s="1"/>
  <c r="HN11" i="5" s="1"/>
  <c r="BG12" i="16"/>
  <c r="BF12" i="16"/>
  <c r="HE11" i="5" s="1"/>
  <c r="BE12" i="16"/>
  <c r="BD12" i="16"/>
  <c r="GW11" i="5" s="1"/>
  <c r="GX11" i="5" s="1"/>
  <c r="BC12" i="16"/>
  <c r="BB12" i="16"/>
  <c r="GO11" i="5" s="1"/>
  <c r="GP11" i="5" s="1"/>
  <c r="BA12" i="16"/>
  <c r="GK11" i="5" s="1"/>
  <c r="AZ12" i="16"/>
  <c r="GG11" i="5" s="1"/>
  <c r="AY12" i="16"/>
  <c r="AX12" i="16"/>
  <c r="FY11" i="5" s="1"/>
  <c r="FZ11" i="5" s="1"/>
  <c r="AW12" i="16"/>
  <c r="AV12" i="16"/>
  <c r="FQ11" i="5" s="1"/>
  <c r="FS11" i="5" s="1"/>
  <c r="AU12" i="16"/>
  <c r="AT12" i="16"/>
  <c r="FI11" i="5" s="1"/>
  <c r="AS12" i="16"/>
  <c r="FE11" i="5" s="1"/>
  <c r="AR12" i="16"/>
  <c r="FA11" i="5" s="1"/>
  <c r="AQ12" i="16"/>
  <c r="AP12" i="16"/>
  <c r="ES11" i="5" s="1"/>
  <c r="AO12" i="16"/>
  <c r="AN12" i="16"/>
  <c r="EK11" i="5" s="1"/>
  <c r="AM12" i="16"/>
  <c r="AL12" i="16"/>
  <c r="EC11" i="5" s="1"/>
  <c r="EF11" i="5" s="1"/>
  <c r="AK12" i="16"/>
  <c r="DY11" i="5" s="1"/>
  <c r="DZ11" i="5" s="1"/>
  <c r="AJ12" i="16"/>
  <c r="DU11" i="5" s="1"/>
  <c r="DV11" i="5" s="1"/>
  <c r="AI12" i="16"/>
  <c r="AH12" i="16"/>
  <c r="DM11" i="5" s="1"/>
  <c r="DN11" i="5" s="1"/>
  <c r="DE11" i="5"/>
  <c r="DF11" i="5" s="1"/>
  <c r="AE12" i="16"/>
  <c r="AD12" i="16"/>
  <c r="CW11" i="5" s="1"/>
  <c r="CX11" i="5" s="1"/>
  <c r="AC12" i="16"/>
  <c r="CS11" i="5" s="1"/>
  <c r="AB12" i="16"/>
  <c r="CO11" i="5" s="1"/>
  <c r="AA12" i="16"/>
  <c r="CK11" i="5" s="1"/>
  <c r="CL11" i="5" s="1"/>
  <c r="Z12" i="16"/>
  <c r="CG11" i="5" s="1"/>
  <c r="CH11" i="5" s="1"/>
  <c r="Y12" i="16"/>
  <c r="X12" i="16"/>
  <c r="BY11" i="5" s="1"/>
  <c r="BZ11" i="5" s="1"/>
  <c r="W12" i="16"/>
  <c r="V12" i="16"/>
  <c r="BQ11" i="5" s="1"/>
  <c r="BR11" i="5" s="1"/>
  <c r="U12" i="16"/>
  <c r="T12" i="16"/>
  <c r="BI11" i="5" s="1"/>
  <c r="BJ11" i="5" s="1"/>
  <c r="S12" i="16"/>
  <c r="R12" i="16"/>
  <c r="BA11" i="5" s="1"/>
  <c r="BB11" i="5" s="1"/>
  <c r="Q12" i="16"/>
  <c r="P12" i="16"/>
  <c r="AS11" i="5" s="1"/>
  <c r="O12" i="16"/>
  <c r="N12" i="16"/>
  <c r="AK11" i="5" s="1"/>
  <c r="I12" i="16"/>
  <c r="AG11" i="5" s="1"/>
  <c r="AH11" i="5" s="1"/>
  <c r="H12" i="16"/>
  <c r="AC11" i="5" s="1"/>
  <c r="AD11" i="5" s="1"/>
  <c r="G12" i="16"/>
  <c r="F12" i="16"/>
  <c r="U11" i="5" s="1"/>
  <c r="DA11" i="16"/>
  <c r="CZ11" i="16"/>
  <c r="CY11" i="16"/>
  <c r="CX11" i="16"/>
  <c r="CW11" i="16"/>
  <c r="CV11" i="16"/>
  <c r="CS11" i="16"/>
  <c r="CR11" i="16"/>
  <c r="CQ11" i="16"/>
  <c r="CP11" i="16"/>
  <c r="CO11" i="16"/>
  <c r="CN11" i="16"/>
  <c r="CM11" i="16"/>
  <c r="CL11" i="16"/>
  <c r="CK11" i="16"/>
  <c r="CJ11" i="16"/>
  <c r="CI11" i="16"/>
  <c r="CH11" i="16"/>
  <c r="CF11" i="16"/>
  <c r="CC11" i="16"/>
  <c r="KS10" i="5" s="1"/>
  <c r="CB11" i="16"/>
  <c r="KO10" i="5" s="1"/>
  <c r="CA11" i="16"/>
  <c r="BZ11" i="16"/>
  <c r="KG10" i="5" s="1"/>
  <c r="BY11" i="16"/>
  <c r="BX11" i="16"/>
  <c r="JY10" i="5" s="1"/>
  <c r="BW11" i="16"/>
  <c r="BV11" i="16"/>
  <c r="JQ10" i="5" s="1"/>
  <c r="BU11" i="16"/>
  <c r="JM10" i="5" s="1"/>
  <c r="BT11" i="16"/>
  <c r="JI10" i="5" s="1"/>
  <c r="BS11" i="16"/>
  <c r="BR11" i="16"/>
  <c r="JA10" i="5" s="1"/>
  <c r="BQ11" i="16"/>
  <c r="BP11" i="16"/>
  <c r="IS10" i="5" s="1"/>
  <c r="BO11" i="16"/>
  <c r="BN11" i="16"/>
  <c r="IK10" i="5" s="1"/>
  <c r="BM11" i="16"/>
  <c r="IG10" i="5" s="1"/>
  <c r="BL11" i="16"/>
  <c r="IC10" i="5" s="1"/>
  <c r="BK11" i="16"/>
  <c r="BJ11" i="16"/>
  <c r="HU10" i="5" s="1"/>
  <c r="BI11" i="16"/>
  <c r="BH11" i="16"/>
  <c r="HM10" i="5" s="1"/>
  <c r="BG11" i="16"/>
  <c r="BF11" i="16"/>
  <c r="HE10" i="5" s="1"/>
  <c r="BE11" i="16"/>
  <c r="HA10" i="5" s="1"/>
  <c r="BD11" i="16"/>
  <c r="GW10" i="5" s="1"/>
  <c r="BC11" i="16"/>
  <c r="BB11" i="16"/>
  <c r="GO10" i="5" s="1"/>
  <c r="BA11" i="16"/>
  <c r="AZ11" i="16"/>
  <c r="GG10" i="5" s="1"/>
  <c r="GH10" i="5" s="1"/>
  <c r="GH28" i="5" s="1"/>
  <c r="AY11" i="16"/>
  <c r="AX11" i="16"/>
  <c r="FY10" i="5" s="1"/>
  <c r="AW11" i="16"/>
  <c r="FU10" i="5" s="1"/>
  <c r="AV11" i="16"/>
  <c r="FQ10" i="5" s="1"/>
  <c r="FS10" i="5" s="1"/>
  <c r="AU11" i="16"/>
  <c r="AT11" i="16"/>
  <c r="FI10" i="5" s="1"/>
  <c r="AS11" i="16"/>
  <c r="AR11" i="16"/>
  <c r="FA10" i="5" s="1"/>
  <c r="AQ11" i="16"/>
  <c r="AP11" i="16"/>
  <c r="ES10" i="5" s="1"/>
  <c r="AO11" i="16"/>
  <c r="EO10" i="5" s="1"/>
  <c r="AN11" i="16"/>
  <c r="EK10" i="5" s="1"/>
  <c r="AM11" i="16"/>
  <c r="AL11" i="16"/>
  <c r="EC10" i="5" s="1"/>
  <c r="AK11" i="16"/>
  <c r="AJ11" i="16"/>
  <c r="AI11" i="16"/>
  <c r="AH11" i="16"/>
  <c r="DM10" i="5" s="1"/>
  <c r="DI10" i="5"/>
  <c r="DE10" i="5"/>
  <c r="AE11" i="16"/>
  <c r="AD11" i="16"/>
  <c r="CW10" i="5" s="1"/>
  <c r="AC11" i="16"/>
  <c r="AB11" i="16"/>
  <c r="AA11" i="16"/>
  <c r="CK10" i="5" s="1"/>
  <c r="Z11" i="16"/>
  <c r="CG10" i="5" s="1"/>
  <c r="Y11" i="16"/>
  <c r="CC10" i="5" s="1"/>
  <c r="X11" i="16"/>
  <c r="BY10" i="5" s="1"/>
  <c r="BZ10" i="5" s="1"/>
  <c r="W11" i="16"/>
  <c r="V11" i="16"/>
  <c r="BQ10" i="5" s="1"/>
  <c r="U11" i="16"/>
  <c r="T11" i="16"/>
  <c r="BI10" i="5" s="1"/>
  <c r="BJ10" i="5" s="1"/>
  <c r="S11" i="16"/>
  <c r="R11" i="16"/>
  <c r="BA10" i="5" s="1"/>
  <c r="BB10" i="5" s="1"/>
  <c r="Q11" i="16"/>
  <c r="AW10" i="5" s="1"/>
  <c r="P11" i="16"/>
  <c r="AS10" i="5" s="1"/>
  <c r="O11" i="16"/>
  <c r="N11" i="16"/>
  <c r="AK10" i="5" s="1"/>
  <c r="I11" i="16"/>
  <c r="H11" i="16"/>
  <c r="G11" i="16"/>
  <c r="F11" i="16"/>
  <c r="U10" i="5" s="1"/>
  <c r="C69" i="15"/>
  <c r="B69" i="15"/>
  <c r="C68" i="15"/>
  <c r="B68" i="15"/>
  <c r="C59" i="15"/>
  <c r="B59" i="15"/>
  <c r="C58" i="15"/>
  <c r="B58" i="15"/>
  <c r="C57" i="15"/>
  <c r="B57" i="15"/>
  <c r="C52" i="15"/>
  <c r="B52" i="15"/>
  <c r="B51" i="15"/>
  <c r="C50" i="15"/>
  <c r="B50" i="15"/>
  <c r="C49" i="15"/>
  <c r="B49" i="15"/>
  <c r="C48" i="15"/>
  <c r="B48" i="15"/>
  <c r="C47" i="15"/>
  <c r="B47" i="15"/>
  <c r="C46" i="15"/>
  <c r="B46" i="15"/>
  <c r="C41" i="15"/>
  <c r="B41" i="15"/>
  <c r="C40" i="15"/>
  <c r="B40" i="15"/>
  <c r="C39" i="15"/>
  <c r="B39" i="15"/>
  <c r="C38" i="15"/>
  <c r="B38" i="15"/>
  <c r="C37" i="15"/>
  <c r="B37" i="15"/>
  <c r="C36" i="15"/>
  <c r="B36" i="15"/>
  <c r="C35" i="15"/>
  <c r="B35" i="15"/>
  <c r="C34" i="15"/>
  <c r="B34" i="15"/>
  <c r="C33" i="15"/>
  <c r="B33" i="15"/>
  <c r="C31" i="15"/>
  <c r="B31" i="15"/>
  <c r="C30" i="15"/>
  <c r="B30" i="15"/>
  <c r="C29" i="15"/>
  <c r="B29" i="15"/>
  <c r="C28" i="15"/>
  <c r="B28" i="15"/>
  <c r="C27" i="15"/>
  <c r="B27" i="15"/>
  <c r="C26" i="15"/>
  <c r="B26" i="15"/>
  <c r="C25" i="15"/>
  <c r="B25" i="15"/>
  <c r="C24" i="15"/>
  <c r="B24" i="15"/>
  <c r="C23" i="15"/>
  <c r="B23" i="15"/>
  <c r="C22" i="15"/>
  <c r="B22" i="15"/>
  <c r="C21" i="15"/>
  <c r="B21" i="15"/>
  <c r="C20" i="15"/>
  <c r="B20" i="15"/>
  <c r="C19" i="15"/>
  <c r="B19" i="15"/>
  <c r="C18" i="15"/>
  <c r="B18" i="15"/>
  <c r="C17" i="15"/>
  <c r="B17" i="15"/>
  <c r="C16" i="15"/>
  <c r="B16" i="15"/>
  <c r="C15" i="15"/>
  <c r="B15" i="15"/>
  <c r="C14" i="15"/>
  <c r="B14" i="15"/>
  <c r="C13" i="15"/>
  <c r="B13" i="15"/>
  <c r="C12" i="15"/>
  <c r="B12" i="15"/>
  <c r="C11" i="15"/>
  <c r="B11" i="15"/>
  <c r="C10" i="15"/>
  <c r="B10" i="15"/>
  <c r="C9" i="15"/>
  <c r="B9" i="15"/>
  <c r="C8" i="15"/>
  <c r="B8" i="15"/>
  <c r="I13" i="14"/>
  <c r="E13" i="14"/>
  <c r="D10" i="13"/>
  <c r="C10" i="13"/>
  <c r="B10" i="13" s="1"/>
  <c r="E10" i="13" s="1"/>
  <c r="E20" i="12"/>
  <c r="C15" i="12"/>
  <c r="E13" i="12"/>
  <c r="D13" i="12" s="1"/>
  <c r="E12" i="12"/>
  <c r="D12" i="12" s="1"/>
  <c r="E11" i="12"/>
  <c r="D11" i="12" s="1"/>
  <c r="E10" i="12"/>
  <c r="D10" i="12" s="1"/>
  <c r="E9" i="12"/>
  <c r="D9" i="12" s="1"/>
  <c r="E8" i="12"/>
  <c r="D8" i="12" s="1"/>
  <c r="C8" i="12"/>
  <c r="A3" i="12"/>
  <c r="F542" i="11"/>
  <c r="D542" i="11"/>
  <c r="D537" i="11"/>
  <c r="D534" i="11"/>
  <c r="I507" i="11"/>
  <c r="H507" i="11"/>
  <c r="H505" i="11"/>
  <c r="G505" i="11"/>
  <c r="I505" i="11" s="1"/>
  <c r="I504" i="11"/>
  <c r="H504" i="11"/>
  <c r="G504" i="11"/>
  <c r="D503" i="11"/>
  <c r="I502" i="11"/>
  <c r="H502" i="11"/>
  <c r="G502" i="11"/>
  <c r="F501" i="11"/>
  <c r="E501" i="11"/>
  <c r="D501" i="11"/>
  <c r="I500" i="11"/>
  <c r="H500" i="11"/>
  <c r="G500" i="11"/>
  <c r="H499" i="11"/>
  <c r="D498" i="11"/>
  <c r="F497" i="11"/>
  <c r="F498" i="11" s="1"/>
  <c r="E497" i="11"/>
  <c r="E498" i="11" s="1"/>
  <c r="G498" i="11" s="1"/>
  <c r="I498" i="11" s="1"/>
  <c r="H496" i="11"/>
  <c r="G496" i="11"/>
  <c r="I496" i="11" s="1"/>
  <c r="D495" i="11"/>
  <c r="J494" i="11"/>
  <c r="F494" i="11"/>
  <c r="E494" i="11"/>
  <c r="E495" i="11" s="1"/>
  <c r="G495" i="11" s="1"/>
  <c r="I495" i="11" s="1"/>
  <c r="I493" i="11"/>
  <c r="H493" i="11"/>
  <c r="F491" i="11"/>
  <c r="H491" i="11" s="1"/>
  <c r="E491" i="11"/>
  <c r="D491" i="11"/>
  <c r="D490" i="11"/>
  <c r="I487" i="11"/>
  <c r="H487" i="11"/>
  <c r="D486" i="11"/>
  <c r="D482" i="11" s="1"/>
  <c r="I484" i="11"/>
  <c r="H484" i="11"/>
  <c r="I483" i="11"/>
  <c r="H483" i="11"/>
  <c r="G483" i="11"/>
  <c r="F483" i="11"/>
  <c r="E483" i="11"/>
  <c r="D483" i="11"/>
  <c r="D481" i="11"/>
  <c r="E479" i="11"/>
  <c r="H479" i="11" s="1"/>
  <c r="F478" i="11"/>
  <c r="D478" i="11"/>
  <c r="E477" i="11"/>
  <c r="I476" i="11"/>
  <c r="H476" i="11"/>
  <c r="G476" i="11"/>
  <c r="D475" i="11"/>
  <c r="H473" i="11"/>
  <c r="G473" i="11"/>
  <c r="I473" i="11" s="1"/>
  <c r="D472" i="11"/>
  <c r="F471" i="11"/>
  <c r="F472" i="11" s="1"/>
  <c r="E471" i="11"/>
  <c r="E472" i="11" s="1"/>
  <c r="H470" i="11"/>
  <c r="G470" i="11"/>
  <c r="I470" i="11" s="1"/>
  <c r="D469" i="11"/>
  <c r="J468" i="11"/>
  <c r="F468" i="11"/>
  <c r="F469" i="11" s="1"/>
  <c r="E468" i="11"/>
  <c r="E469" i="11" s="1"/>
  <c r="G469" i="11" s="1"/>
  <c r="I469" i="11" s="1"/>
  <c r="I467" i="11"/>
  <c r="H467" i="11"/>
  <c r="D466" i="11"/>
  <c r="F465" i="11"/>
  <c r="E465" i="11"/>
  <c r="I464" i="11"/>
  <c r="H464" i="11"/>
  <c r="D463" i="11"/>
  <c r="D459" i="11" s="1"/>
  <c r="J462" i="11"/>
  <c r="F462" i="11"/>
  <c r="F463" i="11" s="1"/>
  <c r="E462" i="11"/>
  <c r="G462" i="11" s="1"/>
  <c r="I461" i="11"/>
  <c r="H461" i="11"/>
  <c r="F460" i="11"/>
  <c r="E460" i="11"/>
  <c r="H460" i="11" s="1"/>
  <c r="D460" i="11"/>
  <c r="D458" i="11"/>
  <c r="I457" i="11"/>
  <c r="I456" i="11"/>
  <c r="H456" i="11"/>
  <c r="G455" i="11"/>
  <c r="F455" i="11"/>
  <c r="F451" i="11" s="1"/>
  <c r="H451" i="11" s="1"/>
  <c r="D455" i="11"/>
  <c r="G454" i="11"/>
  <c r="I454" i="11" s="1"/>
  <c r="E454" i="11"/>
  <c r="E455" i="11" s="1"/>
  <c r="E451" i="11" s="1"/>
  <c r="I453" i="11"/>
  <c r="H453" i="11"/>
  <c r="I452" i="11"/>
  <c r="G452" i="11"/>
  <c r="F452" i="11"/>
  <c r="H452" i="11" s="1"/>
  <c r="E452" i="11"/>
  <c r="D452" i="11"/>
  <c r="D451" i="11"/>
  <c r="G450" i="11"/>
  <c r="I450" i="11" s="1"/>
  <c r="F450" i="11"/>
  <c r="H450" i="11" s="1"/>
  <c r="E450" i="11"/>
  <c r="D450" i="11"/>
  <c r="G448" i="11"/>
  <c r="E448" i="11"/>
  <c r="F447" i="11"/>
  <c r="D447" i="11"/>
  <c r="G446" i="11"/>
  <c r="E446" i="11"/>
  <c r="D445" i="11"/>
  <c r="I444" i="11"/>
  <c r="H444" i="11"/>
  <c r="G444" i="11"/>
  <c r="H443" i="11"/>
  <c r="F442" i="11"/>
  <c r="F445" i="11" s="1"/>
  <c r="E442" i="11"/>
  <c r="D441" i="11"/>
  <c r="I440" i="11"/>
  <c r="H440" i="11"/>
  <c r="G440" i="11"/>
  <c r="H439" i="11"/>
  <c r="J438" i="11"/>
  <c r="F438" i="11"/>
  <c r="F441" i="11" s="1"/>
  <c r="I10" i="6" s="1"/>
  <c r="G10" i="6" s="1"/>
  <c r="E438" i="11"/>
  <c r="E441" i="11" s="1"/>
  <c r="H437" i="11"/>
  <c r="G437" i="11"/>
  <c r="I437" i="11" s="1"/>
  <c r="D436" i="11"/>
  <c r="F435" i="11"/>
  <c r="F436" i="11" s="1"/>
  <c r="E435" i="11"/>
  <c r="E436" i="11" s="1"/>
  <c r="H434" i="11"/>
  <c r="G434" i="11"/>
  <c r="I434" i="11" s="1"/>
  <c r="D433" i="11"/>
  <c r="J432" i="11"/>
  <c r="F432" i="11"/>
  <c r="E432" i="11"/>
  <c r="E433" i="11" s="1"/>
  <c r="H431" i="11"/>
  <c r="G431" i="11"/>
  <c r="I431" i="11" s="1"/>
  <c r="D430" i="11"/>
  <c r="F429" i="11"/>
  <c r="I14" i="8" s="1"/>
  <c r="G14" i="8" s="1"/>
  <c r="E429" i="11"/>
  <c r="E430" i="11" s="1"/>
  <c r="I428" i="11"/>
  <c r="H428" i="11"/>
  <c r="G428" i="11"/>
  <c r="D427" i="11"/>
  <c r="J426" i="11"/>
  <c r="F426" i="11"/>
  <c r="E426" i="11"/>
  <c r="G426" i="11" s="1"/>
  <c r="H425" i="11"/>
  <c r="G425" i="11"/>
  <c r="I425" i="11" s="1"/>
  <c r="D424" i="11"/>
  <c r="F423" i="11"/>
  <c r="F424" i="11" s="1"/>
  <c r="E423" i="11"/>
  <c r="G423" i="11" s="1"/>
  <c r="G424" i="11" s="1"/>
  <c r="I424" i="11" s="1"/>
  <c r="H422" i="11"/>
  <c r="G422" i="11"/>
  <c r="I422" i="11" s="1"/>
  <c r="D421" i="11"/>
  <c r="J420" i="11"/>
  <c r="F420" i="11"/>
  <c r="F421" i="11" s="1"/>
  <c r="E420" i="11"/>
  <c r="E421" i="11" s="1"/>
  <c r="H419" i="11"/>
  <c r="G419" i="11"/>
  <c r="I419" i="11" s="1"/>
  <c r="D418" i="11"/>
  <c r="H416" i="11"/>
  <c r="G416" i="11"/>
  <c r="I416" i="11" s="1"/>
  <c r="D415" i="11"/>
  <c r="F414" i="11"/>
  <c r="E414" i="11"/>
  <c r="G414" i="11" s="1"/>
  <c r="I414" i="11" s="1"/>
  <c r="I413" i="11"/>
  <c r="H413" i="11"/>
  <c r="G413" i="11"/>
  <c r="D412" i="11"/>
  <c r="J411" i="11"/>
  <c r="F411" i="11"/>
  <c r="F412" i="11" s="1"/>
  <c r="E411" i="11"/>
  <c r="H410" i="11"/>
  <c r="G410" i="11"/>
  <c r="I410" i="11" s="1"/>
  <c r="D409" i="11"/>
  <c r="F408" i="11"/>
  <c r="F409" i="11" s="1"/>
  <c r="E408" i="11"/>
  <c r="G408" i="11" s="1"/>
  <c r="I408" i="11" s="1"/>
  <c r="H407" i="11"/>
  <c r="G407" i="11"/>
  <c r="I407" i="11" s="1"/>
  <c r="D406" i="11"/>
  <c r="J405" i="11"/>
  <c r="F405" i="11"/>
  <c r="F406" i="11" s="1"/>
  <c r="E405" i="11"/>
  <c r="E406" i="11" s="1"/>
  <c r="G406" i="11" s="1"/>
  <c r="I406" i="11" s="1"/>
  <c r="H404" i="11"/>
  <c r="G404" i="11"/>
  <c r="I404" i="11" s="1"/>
  <c r="D403" i="11"/>
  <c r="F402" i="11"/>
  <c r="I12" i="8" s="1"/>
  <c r="G12" i="8" s="1"/>
  <c r="E402" i="11"/>
  <c r="E403" i="11" s="1"/>
  <c r="G403" i="11" s="1"/>
  <c r="I403" i="11" s="1"/>
  <c r="H401" i="11"/>
  <c r="G401" i="11"/>
  <c r="I401" i="11" s="1"/>
  <c r="D400" i="11"/>
  <c r="J399" i="11"/>
  <c r="F399" i="11"/>
  <c r="E399" i="11"/>
  <c r="H397" i="11"/>
  <c r="G397" i="11"/>
  <c r="I397" i="11" s="1"/>
  <c r="H396" i="11"/>
  <c r="G396" i="11"/>
  <c r="I396" i="11" s="1"/>
  <c r="F395" i="11"/>
  <c r="I10" i="8" s="1"/>
  <c r="G10" i="8" s="1"/>
  <c r="E395" i="11"/>
  <c r="E398" i="11" s="1"/>
  <c r="D395" i="11"/>
  <c r="D398" i="11" s="1"/>
  <c r="D394" i="11"/>
  <c r="H393" i="11"/>
  <c r="G393" i="11"/>
  <c r="I393" i="11" s="1"/>
  <c r="I392" i="11"/>
  <c r="H392" i="11"/>
  <c r="G392" i="11"/>
  <c r="J391" i="11"/>
  <c r="F391" i="11"/>
  <c r="E391" i="11"/>
  <c r="G391" i="11" s="1"/>
  <c r="I391" i="11" s="1"/>
  <c r="D391" i="11"/>
  <c r="H390" i="11"/>
  <c r="G390" i="11"/>
  <c r="D389" i="11"/>
  <c r="F388" i="11"/>
  <c r="F389" i="11" s="1"/>
  <c r="E388" i="11"/>
  <c r="G388" i="11" s="1"/>
  <c r="I388" i="11" s="1"/>
  <c r="I387" i="11"/>
  <c r="H387" i="11"/>
  <c r="G387" i="11"/>
  <c r="D386" i="11"/>
  <c r="F385" i="11"/>
  <c r="E385" i="11"/>
  <c r="G385" i="11" s="1"/>
  <c r="H384" i="11"/>
  <c r="G384" i="11"/>
  <c r="I384" i="11" s="1"/>
  <c r="D383" i="11"/>
  <c r="J382" i="11"/>
  <c r="F382" i="11"/>
  <c r="F383" i="11" s="1"/>
  <c r="E382" i="11"/>
  <c r="I381" i="11"/>
  <c r="H381" i="11"/>
  <c r="F379" i="11"/>
  <c r="E379" i="11"/>
  <c r="D379" i="11"/>
  <c r="D377" i="11"/>
  <c r="I376" i="11"/>
  <c r="H376" i="11"/>
  <c r="I375" i="11"/>
  <c r="H375" i="11"/>
  <c r="G375" i="11"/>
  <c r="D374" i="11"/>
  <c r="D372" i="11"/>
  <c r="F371" i="11"/>
  <c r="D371" i="11"/>
  <c r="H370" i="11"/>
  <c r="E370" i="11"/>
  <c r="G370" i="11" s="1"/>
  <c r="I370" i="11" s="1"/>
  <c r="H369" i="11"/>
  <c r="G369" i="11"/>
  <c r="I369" i="11" s="1"/>
  <c r="D368" i="11"/>
  <c r="H366" i="11"/>
  <c r="G366" i="11"/>
  <c r="I366" i="11" s="1"/>
  <c r="D365" i="11"/>
  <c r="F364" i="11"/>
  <c r="I363" i="11"/>
  <c r="H363" i="11"/>
  <c r="D361" i="11"/>
  <c r="D360" i="11"/>
  <c r="I359" i="11"/>
  <c r="H359" i="11"/>
  <c r="E358" i="11"/>
  <c r="F357" i="11"/>
  <c r="D357" i="11"/>
  <c r="H356" i="11"/>
  <c r="E356" i="11"/>
  <c r="G356" i="11" s="1"/>
  <c r="I356" i="11" s="1"/>
  <c r="I355" i="11"/>
  <c r="H355" i="11"/>
  <c r="G355" i="11"/>
  <c r="D354" i="11"/>
  <c r="F353" i="11"/>
  <c r="F354" i="11" s="1"/>
  <c r="E353" i="11"/>
  <c r="H352" i="11"/>
  <c r="G352" i="11"/>
  <c r="I352" i="11" s="1"/>
  <c r="D351" i="11"/>
  <c r="J350" i="11"/>
  <c r="F350" i="11"/>
  <c r="F351" i="11" s="1"/>
  <c r="E350" i="11"/>
  <c r="E351" i="11" s="1"/>
  <c r="G351" i="11" s="1"/>
  <c r="I351" i="11" s="1"/>
  <c r="D349" i="11"/>
  <c r="H348" i="11"/>
  <c r="G348" i="11"/>
  <c r="I348" i="11" s="1"/>
  <c r="H347" i="11"/>
  <c r="G347" i="11"/>
  <c r="I347" i="11" s="1"/>
  <c r="F346" i="11"/>
  <c r="F349" i="11" s="1"/>
  <c r="E346" i="11"/>
  <c r="H11" i="8" s="1"/>
  <c r="D345" i="11"/>
  <c r="I344" i="11"/>
  <c r="H344" i="11"/>
  <c r="G344" i="11"/>
  <c r="H343" i="11"/>
  <c r="G343" i="11"/>
  <c r="I343" i="11" s="1"/>
  <c r="J342" i="11"/>
  <c r="F342" i="11"/>
  <c r="F345" i="11" s="1"/>
  <c r="I9" i="6" s="1"/>
  <c r="G9" i="6" s="1"/>
  <c r="E342" i="11"/>
  <c r="E345" i="11" s="1"/>
  <c r="G345" i="11" s="1"/>
  <c r="I345" i="11" s="1"/>
  <c r="I341" i="11"/>
  <c r="H341" i="11"/>
  <c r="G341" i="11"/>
  <c r="D340" i="11"/>
  <c r="F339" i="11"/>
  <c r="F340" i="11" s="1"/>
  <c r="E339" i="11"/>
  <c r="H338" i="11"/>
  <c r="G338" i="11"/>
  <c r="I338" i="11" s="1"/>
  <c r="D337" i="11"/>
  <c r="J336" i="11"/>
  <c r="F336" i="11"/>
  <c r="E336" i="11"/>
  <c r="G336" i="11" s="1"/>
  <c r="H335" i="11"/>
  <c r="G335" i="11"/>
  <c r="I335" i="11" s="1"/>
  <c r="D334" i="11"/>
  <c r="F333" i="11"/>
  <c r="E333" i="11"/>
  <c r="E334" i="11" s="1"/>
  <c r="I332" i="11"/>
  <c r="H332" i="11"/>
  <c r="F330" i="11"/>
  <c r="D330" i="11"/>
  <c r="D328" i="11"/>
  <c r="I327" i="11"/>
  <c r="H327" i="11"/>
  <c r="H326" i="11"/>
  <c r="E326" i="11"/>
  <c r="G326" i="11" s="1"/>
  <c r="I326" i="11" s="1"/>
  <c r="F325" i="11"/>
  <c r="D325" i="11"/>
  <c r="E324" i="11"/>
  <c r="E325" i="11" s="1"/>
  <c r="D322" i="11"/>
  <c r="D323" i="11" s="1"/>
  <c r="D319" i="11"/>
  <c r="D320" i="11" s="1"/>
  <c r="F318" i="11"/>
  <c r="E318" i="11"/>
  <c r="E319" i="11" s="1"/>
  <c r="G319" i="11" s="1"/>
  <c r="I319" i="11" s="1"/>
  <c r="I317" i="11"/>
  <c r="H317" i="11"/>
  <c r="G317" i="11"/>
  <c r="F315" i="11"/>
  <c r="E315" i="11"/>
  <c r="E316" i="11" s="1"/>
  <c r="D315" i="11"/>
  <c r="H314" i="11"/>
  <c r="G314" i="11"/>
  <c r="I314" i="11" s="1"/>
  <c r="J312" i="11"/>
  <c r="F312" i="11"/>
  <c r="F313" i="11" s="1"/>
  <c r="E312" i="11"/>
  <c r="E313" i="11" s="1"/>
  <c r="D312" i="11"/>
  <c r="H311" i="11"/>
  <c r="G311" i="11"/>
  <c r="I311" i="11" s="1"/>
  <c r="D310" i="11"/>
  <c r="I308" i="11"/>
  <c r="H308" i="11"/>
  <c r="G308" i="11"/>
  <c r="D307" i="11"/>
  <c r="H305" i="11"/>
  <c r="G305" i="11"/>
  <c r="I305" i="11" s="1"/>
  <c r="D304" i="11"/>
  <c r="F303" i="11"/>
  <c r="F304" i="11" s="1"/>
  <c r="E303" i="11"/>
  <c r="E304" i="11" s="1"/>
  <c r="D303" i="11"/>
  <c r="H302" i="11"/>
  <c r="G302" i="11"/>
  <c r="I302" i="11" s="1"/>
  <c r="D301" i="11"/>
  <c r="J300" i="11"/>
  <c r="F300" i="11"/>
  <c r="F301" i="11" s="1"/>
  <c r="E300" i="11"/>
  <c r="E301" i="11" s="1"/>
  <c r="D300" i="11"/>
  <c r="D299" i="11"/>
  <c r="I298" i="11"/>
  <c r="H298" i="11"/>
  <c r="G298" i="11"/>
  <c r="H297" i="11"/>
  <c r="G297" i="11"/>
  <c r="I297" i="11" s="1"/>
  <c r="F296" i="11"/>
  <c r="E296" i="11"/>
  <c r="G296" i="11" s="1"/>
  <c r="I296" i="11" s="1"/>
  <c r="D295" i="11"/>
  <c r="I294" i="11"/>
  <c r="H294" i="11"/>
  <c r="I293" i="11"/>
  <c r="H293" i="11"/>
  <c r="F292" i="11"/>
  <c r="F295" i="11" s="1"/>
  <c r="E292" i="11"/>
  <c r="E295" i="11" s="1"/>
  <c r="D291" i="11"/>
  <c r="I290" i="11"/>
  <c r="H290" i="11"/>
  <c r="G290" i="11"/>
  <c r="H289" i="11"/>
  <c r="G289" i="11"/>
  <c r="I289" i="11" s="1"/>
  <c r="F288" i="11"/>
  <c r="F291" i="11" s="1"/>
  <c r="E288" i="11"/>
  <c r="D287" i="11"/>
  <c r="I286" i="11"/>
  <c r="H286" i="11"/>
  <c r="G286" i="11"/>
  <c r="I285" i="11"/>
  <c r="H285" i="11"/>
  <c r="G285" i="11"/>
  <c r="J284" i="11"/>
  <c r="F284" i="11"/>
  <c r="F287" i="11" s="1"/>
  <c r="E284" i="11"/>
  <c r="D283" i="11"/>
  <c r="H282" i="11"/>
  <c r="G282" i="11"/>
  <c r="I282" i="11" s="1"/>
  <c r="H281" i="11"/>
  <c r="G281" i="11"/>
  <c r="I281" i="11" s="1"/>
  <c r="F280" i="11"/>
  <c r="F283" i="11" s="1"/>
  <c r="E280" i="11"/>
  <c r="G280" i="11" s="1"/>
  <c r="I280" i="11" s="1"/>
  <c r="D279" i="11"/>
  <c r="I278" i="11"/>
  <c r="H278" i="11"/>
  <c r="G278" i="11"/>
  <c r="H277" i="11"/>
  <c r="G277" i="11"/>
  <c r="I277" i="11" s="1"/>
  <c r="J276" i="11"/>
  <c r="F276" i="11"/>
  <c r="E276" i="11"/>
  <c r="G276" i="11" s="1"/>
  <c r="I276" i="11" s="1"/>
  <c r="H275" i="11"/>
  <c r="G275" i="11"/>
  <c r="I275" i="11" s="1"/>
  <c r="D274" i="11"/>
  <c r="F273" i="11"/>
  <c r="E273" i="11"/>
  <c r="G273" i="11" s="1"/>
  <c r="I272" i="11"/>
  <c r="H272" i="11"/>
  <c r="D268" i="11"/>
  <c r="I267" i="11"/>
  <c r="H267" i="11"/>
  <c r="I266" i="11"/>
  <c r="G266" i="11"/>
  <c r="E266" i="11"/>
  <c r="H266" i="11" s="1"/>
  <c r="G265" i="11"/>
  <c r="I265" i="11" s="1"/>
  <c r="F265" i="11"/>
  <c r="E265" i="11"/>
  <c r="H265" i="11" s="1"/>
  <c r="D265" i="11"/>
  <c r="E264" i="11"/>
  <c r="H264" i="11" s="1"/>
  <c r="H263" i="11"/>
  <c r="G263" i="11"/>
  <c r="I263" i="11" s="1"/>
  <c r="D262" i="11"/>
  <c r="D257" i="11" s="1"/>
  <c r="F261" i="11"/>
  <c r="F256" i="11" s="1"/>
  <c r="E261" i="11"/>
  <c r="G261" i="11" s="1"/>
  <c r="I260" i="11"/>
  <c r="H260" i="11"/>
  <c r="G258" i="11"/>
  <c r="I258" i="11" s="1"/>
  <c r="F258" i="11"/>
  <c r="E258" i="11"/>
  <c r="H258" i="11" s="1"/>
  <c r="D258" i="11"/>
  <c r="D256" i="11"/>
  <c r="D254" i="11"/>
  <c r="I253" i="11"/>
  <c r="H253" i="11"/>
  <c r="I252" i="11"/>
  <c r="H252" i="11"/>
  <c r="I250" i="11"/>
  <c r="H250" i="11"/>
  <c r="G248" i="11"/>
  <c r="I248" i="11" s="1"/>
  <c r="F248" i="11"/>
  <c r="H248" i="11" s="1"/>
  <c r="E248" i="11"/>
  <c r="D248" i="11"/>
  <c r="G247" i="11"/>
  <c r="I247" i="11" s="1"/>
  <c r="F247" i="11"/>
  <c r="E247" i="11"/>
  <c r="D247" i="11"/>
  <c r="D246" i="11"/>
  <c r="D244" i="11"/>
  <c r="D238" i="11" s="1"/>
  <c r="I243" i="11"/>
  <c r="H243" i="11"/>
  <c r="F242" i="11"/>
  <c r="F244" i="11" s="1"/>
  <c r="E242" i="11"/>
  <c r="G242" i="11" s="1"/>
  <c r="D241" i="11"/>
  <c r="I240" i="11"/>
  <c r="H240" i="11"/>
  <c r="J239" i="11"/>
  <c r="F239" i="11"/>
  <c r="E239" i="11"/>
  <c r="G239" i="11" s="1"/>
  <c r="I237" i="11"/>
  <c r="G237" i="11"/>
  <c r="F237" i="11"/>
  <c r="E237" i="11"/>
  <c r="D237" i="11"/>
  <c r="D236" i="11"/>
  <c r="H234" i="11"/>
  <c r="G234" i="11"/>
  <c r="I234" i="11" s="1"/>
  <c r="D233" i="11"/>
  <c r="F232" i="11"/>
  <c r="F233" i="11" s="1"/>
  <c r="E232" i="11"/>
  <c r="I231" i="11"/>
  <c r="H231" i="11"/>
  <c r="G231" i="11"/>
  <c r="D230" i="11"/>
  <c r="J229" i="11"/>
  <c r="F229" i="11"/>
  <c r="F230" i="11" s="1"/>
  <c r="E229" i="11"/>
  <c r="H228" i="11"/>
  <c r="G228" i="11"/>
  <c r="I228" i="11" s="1"/>
  <c r="D227" i="11"/>
  <c r="F226" i="11"/>
  <c r="F227" i="11" s="1"/>
  <c r="I225" i="11"/>
  <c r="H225" i="11"/>
  <c r="D224" i="11"/>
  <c r="D196" i="11" s="1"/>
  <c r="F223" i="11"/>
  <c r="F224" i="11" s="1"/>
  <c r="E223" i="11"/>
  <c r="G223" i="11" s="1"/>
  <c r="I222" i="11"/>
  <c r="H222" i="11"/>
  <c r="D221" i="11"/>
  <c r="J220" i="11"/>
  <c r="F220" i="11"/>
  <c r="E220" i="11"/>
  <c r="G220" i="11" s="1"/>
  <c r="H218" i="11"/>
  <c r="G218" i="11"/>
  <c r="I218" i="11" s="1"/>
  <c r="H217" i="11"/>
  <c r="G217" i="11"/>
  <c r="I217" i="11" s="1"/>
  <c r="F216" i="11"/>
  <c r="F219" i="11" s="1"/>
  <c r="I13" i="6" s="1"/>
  <c r="G13" i="6" s="1"/>
  <c r="E216" i="11"/>
  <c r="E219" i="11" s="1"/>
  <c r="H13" i="6" s="1"/>
  <c r="D216" i="11"/>
  <c r="D219" i="11" s="1"/>
  <c r="D215" i="11"/>
  <c r="I214" i="11"/>
  <c r="H214" i="11"/>
  <c r="G214" i="11"/>
  <c r="H213" i="11"/>
  <c r="G213" i="11"/>
  <c r="F212" i="11"/>
  <c r="E212" i="11"/>
  <c r="E215" i="11" s="1"/>
  <c r="G215" i="11" s="1"/>
  <c r="I215" i="11" s="1"/>
  <c r="D211" i="11"/>
  <c r="H210" i="11"/>
  <c r="G210" i="11"/>
  <c r="I210" i="11" s="1"/>
  <c r="H209" i="11"/>
  <c r="G209" i="11"/>
  <c r="J208" i="11"/>
  <c r="F208" i="11"/>
  <c r="F211" i="11" s="1"/>
  <c r="E208" i="11"/>
  <c r="H206" i="11"/>
  <c r="G206" i="11"/>
  <c r="I206" i="11" s="1"/>
  <c r="I205" i="11"/>
  <c r="H205" i="11"/>
  <c r="G205" i="11"/>
  <c r="F204" i="11"/>
  <c r="I16" i="8" s="1"/>
  <c r="G16" i="8" s="1"/>
  <c r="E204" i="11"/>
  <c r="E207" i="11" s="1"/>
  <c r="D204" i="11"/>
  <c r="D203" i="11"/>
  <c r="H202" i="11"/>
  <c r="G202" i="11"/>
  <c r="I202" i="11" s="1"/>
  <c r="H201" i="11"/>
  <c r="G201" i="11"/>
  <c r="I201" i="11" s="1"/>
  <c r="F200" i="11"/>
  <c r="F203" i="11" s="1"/>
  <c r="E200" i="11"/>
  <c r="E203" i="11" s="1"/>
  <c r="D200" i="11"/>
  <c r="J200" i="11" s="1"/>
  <c r="I199" i="11"/>
  <c r="H199" i="11"/>
  <c r="F197" i="11"/>
  <c r="E197" i="11"/>
  <c r="D197" i="11"/>
  <c r="I194" i="11"/>
  <c r="D193" i="11"/>
  <c r="H192" i="11"/>
  <c r="G192" i="11"/>
  <c r="I192" i="11" s="1"/>
  <c r="H191" i="11"/>
  <c r="G191" i="11"/>
  <c r="I191" i="11" s="1"/>
  <c r="D189" i="11"/>
  <c r="I188" i="11"/>
  <c r="H188" i="11"/>
  <c r="G188" i="11"/>
  <c r="H187" i="11"/>
  <c r="G187" i="11"/>
  <c r="I187" i="11" s="1"/>
  <c r="D185" i="11"/>
  <c r="I184" i="11"/>
  <c r="H184" i="11"/>
  <c r="G184" i="11"/>
  <c r="F183" i="11"/>
  <c r="F185" i="11" s="1"/>
  <c r="E183" i="11"/>
  <c r="H27" i="8" s="1"/>
  <c r="D183" i="11"/>
  <c r="H181" i="11"/>
  <c r="G181" i="11"/>
  <c r="I181" i="11" s="1"/>
  <c r="F180" i="11"/>
  <c r="F182" i="11" s="1"/>
  <c r="E180" i="11"/>
  <c r="D180" i="11"/>
  <c r="J180" i="11" s="1"/>
  <c r="I178" i="11"/>
  <c r="H178" i="11"/>
  <c r="G178" i="11"/>
  <c r="F177" i="11"/>
  <c r="I25" i="8" s="1"/>
  <c r="G25" i="8" s="1"/>
  <c r="E177" i="11"/>
  <c r="E179" i="11" s="1"/>
  <c r="D177" i="11"/>
  <c r="H175" i="11"/>
  <c r="G175" i="11"/>
  <c r="I175" i="11" s="1"/>
  <c r="F174" i="11"/>
  <c r="F176" i="11" s="1"/>
  <c r="E174" i="11"/>
  <c r="E176" i="11" s="1"/>
  <c r="D174" i="11"/>
  <c r="I172" i="11"/>
  <c r="H172" i="11"/>
  <c r="I171" i="11"/>
  <c r="H171" i="11"/>
  <c r="D170" i="11"/>
  <c r="D169" i="11"/>
  <c r="I168" i="11"/>
  <c r="H168" i="11"/>
  <c r="I167" i="11"/>
  <c r="H167" i="11"/>
  <c r="H160" i="11"/>
  <c r="G160" i="11"/>
  <c r="I160" i="11" s="1"/>
  <c r="F159" i="11"/>
  <c r="E159" i="11"/>
  <c r="E161" i="11" s="1"/>
  <c r="D159" i="11"/>
  <c r="D158" i="11"/>
  <c r="H157" i="11"/>
  <c r="G157" i="11"/>
  <c r="I157" i="11" s="1"/>
  <c r="H156" i="11"/>
  <c r="G156" i="11"/>
  <c r="I156" i="11" s="1"/>
  <c r="D155" i="11"/>
  <c r="D154" i="11"/>
  <c r="H153" i="11"/>
  <c r="G153" i="11"/>
  <c r="I153" i="11" s="1"/>
  <c r="H152" i="11"/>
  <c r="G152" i="11"/>
  <c r="I152" i="11" s="1"/>
  <c r="F151" i="11"/>
  <c r="F154" i="11" s="1"/>
  <c r="E151" i="11"/>
  <c r="E154" i="11" s="1"/>
  <c r="H16" i="6" s="1"/>
  <c r="D150" i="11"/>
  <c r="I149" i="11"/>
  <c r="H149" i="11"/>
  <c r="G149" i="11"/>
  <c r="H148" i="11"/>
  <c r="G148" i="11"/>
  <c r="I148" i="11" s="1"/>
  <c r="F147" i="11"/>
  <c r="E147" i="11"/>
  <c r="E150" i="11" s="1"/>
  <c r="G150" i="11" s="1"/>
  <c r="I150" i="11" s="1"/>
  <c r="D146" i="11"/>
  <c r="I145" i="11"/>
  <c r="H145" i="11"/>
  <c r="I144" i="11"/>
  <c r="H144" i="11"/>
  <c r="F143" i="11"/>
  <c r="F146" i="11" s="1"/>
  <c r="I14" i="6" s="1"/>
  <c r="G14" i="6" s="1"/>
  <c r="E143" i="11"/>
  <c r="E146" i="11" s="1"/>
  <c r="H14" i="6" s="1"/>
  <c r="D142" i="11"/>
  <c r="H141" i="11"/>
  <c r="G141" i="11"/>
  <c r="I141" i="11" s="1"/>
  <c r="F140" i="11"/>
  <c r="F142" i="11" s="1"/>
  <c r="E140" i="11"/>
  <c r="E142" i="11" s="1"/>
  <c r="G142" i="11" s="1"/>
  <c r="I142" i="11" s="1"/>
  <c r="D139" i="11"/>
  <c r="H138" i="11"/>
  <c r="G138" i="11"/>
  <c r="J137" i="11"/>
  <c r="F137" i="11"/>
  <c r="F139" i="11" s="1"/>
  <c r="E137" i="11"/>
  <c r="I136" i="11"/>
  <c r="H136" i="11"/>
  <c r="I131" i="11"/>
  <c r="D130" i="11"/>
  <c r="I129" i="11"/>
  <c r="H129" i="11"/>
  <c r="G129" i="11"/>
  <c r="F128" i="11"/>
  <c r="F130" i="11" s="1"/>
  <c r="E128" i="11"/>
  <c r="D127" i="11"/>
  <c r="I126" i="11"/>
  <c r="H126" i="11"/>
  <c r="G126" i="11"/>
  <c r="J125" i="11"/>
  <c r="F125" i="11"/>
  <c r="F127" i="11" s="1"/>
  <c r="E125" i="11"/>
  <c r="G125" i="11" s="1"/>
  <c r="I125" i="11" s="1"/>
  <c r="D124" i="11"/>
  <c r="H123" i="11"/>
  <c r="G123" i="11"/>
  <c r="I123" i="11" s="1"/>
  <c r="F122" i="11"/>
  <c r="F124" i="11" s="1"/>
  <c r="E122" i="11"/>
  <c r="D121" i="11"/>
  <c r="H120" i="11"/>
  <c r="G120" i="11"/>
  <c r="I120" i="11" s="1"/>
  <c r="F119" i="11"/>
  <c r="E119" i="11"/>
  <c r="I118" i="11"/>
  <c r="H118" i="11"/>
  <c r="F116" i="11"/>
  <c r="E116" i="11"/>
  <c r="D116" i="11"/>
  <c r="D115" i="11"/>
  <c r="I114" i="11"/>
  <c r="H114" i="11"/>
  <c r="I113" i="11"/>
  <c r="H113" i="11"/>
  <c r="G113" i="11"/>
  <c r="D112" i="11"/>
  <c r="D100" i="11" s="1"/>
  <c r="H110" i="11"/>
  <c r="G110" i="11"/>
  <c r="I110" i="11" s="1"/>
  <c r="D109" i="11"/>
  <c r="H107" i="11"/>
  <c r="E107" i="11"/>
  <c r="G107" i="11" s="1"/>
  <c r="I107" i="11" s="1"/>
  <c r="D106" i="11"/>
  <c r="H105" i="11"/>
  <c r="G105" i="11"/>
  <c r="I105" i="11" s="1"/>
  <c r="I103" i="11"/>
  <c r="H103" i="11"/>
  <c r="D101" i="11"/>
  <c r="D102" i="11" s="1"/>
  <c r="D99" i="11"/>
  <c r="I98" i="11"/>
  <c r="H98" i="11"/>
  <c r="H96" i="11"/>
  <c r="G96" i="11"/>
  <c r="I96" i="11" s="1"/>
  <c r="F95" i="11"/>
  <c r="F97" i="11" s="1"/>
  <c r="E95" i="11"/>
  <c r="H26" i="8" s="1"/>
  <c r="D95" i="11"/>
  <c r="D97" i="11" s="1"/>
  <c r="H93" i="11"/>
  <c r="G93" i="11"/>
  <c r="I93" i="11" s="1"/>
  <c r="F92" i="11"/>
  <c r="F94" i="11" s="1"/>
  <c r="E92" i="11"/>
  <c r="E94" i="11" s="1"/>
  <c r="D92" i="11"/>
  <c r="D91" i="11"/>
  <c r="H90" i="11"/>
  <c r="G90" i="11"/>
  <c r="I90" i="11" s="1"/>
  <c r="H89" i="11"/>
  <c r="G89" i="11"/>
  <c r="I89" i="11" s="1"/>
  <c r="I87" i="11"/>
  <c r="H87" i="11"/>
  <c r="G87" i="11"/>
  <c r="D86" i="11"/>
  <c r="D85" i="11"/>
  <c r="I83" i="11"/>
  <c r="H83" i="11"/>
  <c r="F82" i="11"/>
  <c r="F84" i="11" s="1"/>
  <c r="I11" i="7" s="1"/>
  <c r="G11" i="7" s="1"/>
  <c r="E82" i="11"/>
  <c r="D82" i="11"/>
  <c r="E81" i="11"/>
  <c r="H81" i="11" s="1"/>
  <c r="D80" i="11"/>
  <c r="F79" i="11"/>
  <c r="E79" i="11"/>
  <c r="D79" i="11"/>
  <c r="H78" i="11"/>
  <c r="G78" i="11"/>
  <c r="I78" i="11" s="1"/>
  <c r="D77" i="11"/>
  <c r="F76" i="11"/>
  <c r="F77" i="11" s="1"/>
  <c r="E76" i="11"/>
  <c r="G76" i="11" s="1"/>
  <c r="I76" i="11" s="1"/>
  <c r="H75" i="11"/>
  <c r="G75" i="11"/>
  <c r="I75" i="11" s="1"/>
  <c r="D74" i="11"/>
  <c r="J73" i="11"/>
  <c r="F73" i="11"/>
  <c r="E73" i="11"/>
  <c r="G73" i="11" s="1"/>
  <c r="I73" i="11" s="1"/>
  <c r="D72" i="11"/>
  <c r="H71" i="11"/>
  <c r="G71" i="11"/>
  <c r="I71" i="11" s="1"/>
  <c r="H70" i="11"/>
  <c r="G70" i="11"/>
  <c r="I70" i="11" s="1"/>
  <c r="F72" i="11"/>
  <c r="E72" i="11"/>
  <c r="D69" i="11"/>
  <c r="H67" i="11"/>
  <c r="G67" i="11"/>
  <c r="I67" i="11" s="1"/>
  <c r="H66" i="11"/>
  <c r="G66" i="11"/>
  <c r="I66" i="11" s="1"/>
  <c r="F68" i="11"/>
  <c r="E68" i="11"/>
  <c r="D65" i="11"/>
  <c r="J65" i="11" s="1"/>
  <c r="D59" i="11"/>
  <c r="H58" i="11"/>
  <c r="G58" i="11"/>
  <c r="H57" i="11"/>
  <c r="G57" i="11"/>
  <c r="I57" i="11" s="1"/>
  <c r="F56" i="11"/>
  <c r="F59" i="11" s="1"/>
  <c r="E56" i="11"/>
  <c r="E59" i="11" s="1"/>
  <c r="G59" i="11" s="1"/>
  <c r="I59" i="11" s="1"/>
  <c r="D55" i="11"/>
  <c r="H54" i="11"/>
  <c r="G54" i="11"/>
  <c r="I54" i="11" s="1"/>
  <c r="H53" i="11"/>
  <c r="G53" i="11"/>
  <c r="I53" i="11" s="1"/>
  <c r="J52" i="11"/>
  <c r="F52" i="11"/>
  <c r="F55" i="11" s="1"/>
  <c r="E52" i="11"/>
  <c r="G52" i="11" s="1"/>
  <c r="I52" i="11" s="1"/>
  <c r="D51" i="11"/>
  <c r="I50" i="11"/>
  <c r="H50" i="11"/>
  <c r="G50" i="11"/>
  <c r="H49" i="11"/>
  <c r="G49" i="11"/>
  <c r="J48" i="11"/>
  <c r="F48" i="11"/>
  <c r="F51" i="11" s="1"/>
  <c r="E48" i="11"/>
  <c r="D47" i="11"/>
  <c r="F46" i="11"/>
  <c r="E46" i="11"/>
  <c r="D46" i="11"/>
  <c r="H45" i="11"/>
  <c r="F45" i="11"/>
  <c r="E45" i="11"/>
  <c r="D45" i="11"/>
  <c r="D44" i="11"/>
  <c r="I42" i="11"/>
  <c r="H42" i="11"/>
  <c r="D41" i="11"/>
  <c r="F40" i="11"/>
  <c r="I28" i="8" s="1"/>
  <c r="G28" i="8" s="1"/>
  <c r="E40" i="11"/>
  <c r="E41" i="11" s="1"/>
  <c r="I39" i="11"/>
  <c r="H39" i="11"/>
  <c r="D38" i="11"/>
  <c r="D35" i="11" s="1"/>
  <c r="J37" i="11"/>
  <c r="F37" i="11"/>
  <c r="E37" i="11"/>
  <c r="G37" i="11" s="1"/>
  <c r="I37" i="11" s="1"/>
  <c r="H36" i="11"/>
  <c r="G36" i="11"/>
  <c r="I36" i="11" s="1"/>
  <c r="F36" i="11"/>
  <c r="E36" i="11"/>
  <c r="D36" i="11"/>
  <c r="D34" i="11"/>
  <c r="I33" i="11"/>
  <c r="H33" i="11"/>
  <c r="H32" i="11"/>
  <c r="G32" i="11"/>
  <c r="I32" i="11" s="1"/>
  <c r="D31" i="11"/>
  <c r="I29" i="11"/>
  <c r="H29" i="11"/>
  <c r="G29" i="11"/>
  <c r="D28" i="11"/>
  <c r="D9" i="11" s="1"/>
  <c r="H26" i="11"/>
  <c r="G26" i="11"/>
  <c r="I26" i="11" s="1"/>
  <c r="D25" i="11"/>
  <c r="I23" i="11"/>
  <c r="H23" i="11"/>
  <c r="D22" i="11"/>
  <c r="F21" i="11"/>
  <c r="F22" i="11" s="1"/>
  <c r="E21" i="11"/>
  <c r="E22" i="11" s="1"/>
  <c r="D21" i="11"/>
  <c r="I20" i="11"/>
  <c r="H20" i="11"/>
  <c r="F18" i="11"/>
  <c r="E18" i="11"/>
  <c r="E19" i="11" s="1"/>
  <c r="D18" i="11"/>
  <c r="D19" i="11" s="1"/>
  <c r="H17" i="11"/>
  <c r="G17" i="11"/>
  <c r="I17" i="11" s="1"/>
  <c r="F15" i="11"/>
  <c r="F16" i="11" s="1"/>
  <c r="D15" i="11"/>
  <c r="D16" i="11" s="1"/>
  <c r="F14" i="11"/>
  <c r="D14" i="11"/>
  <c r="D544" i="11" s="1"/>
  <c r="H13" i="11"/>
  <c r="G13" i="11"/>
  <c r="I13" i="11" s="1"/>
  <c r="G12" i="11"/>
  <c r="I12" i="11" s="1"/>
  <c r="E12" i="11"/>
  <c r="H12" i="11" s="1"/>
  <c r="I11" i="11"/>
  <c r="H11" i="11"/>
  <c r="D10" i="11"/>
  <c r="D8" i="11"/>
  <c r="A3" i="11"/>
  <c r="D11" i="10"/>
  <c r="I10" i="10"/>
  <c r="H10" i="10"/>
  <c r="G10" i="10"/>
  <c r="H9" i="10"/>
  <c r="G9" i="10"/>
  <c r="I9" i="10" s="1"/>
  <c r="G8" i="10"/>
  <c r="G11" i="10" s="1"/>
  <c r="F8" i="10"/>
  <c r="F11" i="10" s="1"/>
  <c r="H11" i="10" s="1"/>
  <c r="E8" i="10"/>
  <c r="E11" i="10" s="1"/>
  <c r="D8" i="10"/>
  <c r="A3" i="10"/>
  <c r="I66" i="9"/>
  <c r="H66" i="9"/>
  <c r="F62" i="9"/>
  <c r="D62" i="9"/>
  <c r="D57" i="9"/>
  <c r="F47" i="9"/>
  <c r="F45" i="9" s="1"/>
  <c r="E47" i="9"/>
  <c r="E45" i="9" s="1"/>
  <c r="I46" i="9"/>
  <c r="H46" i="9"/>
  <c r="F41" i="9"/>
  <c r="G43" i="9"/>
  <c r="I42" i="9"/>
  <c r="H42" i="9"/>
  <c r="D41" i="9"/>
  <c r="F39" i="9"/>
  <c r="E39" i="9"/>
  <c r="G39" i="9" s="1"/>
  <c r="I38" i="9"/>
  <c r="H38" i="9"/>
  <c r="D37" i="9"/>
  <c r="I36" i="9"/>
  <c r="H36" i="9"/>
  <c r="F35" i="9"/>
  <c r="E35" i="9"/>
  <c r="J34" i="9"/>
  <c r="F34" i="9"/>
  <c r="E34" i="9"/>
  <c r="G34" i="9" s="1"/>
  <c r="I34" i="9" s="1"/>
  <c r="I33" i="9"/>
  <c r="H33" i="9"/>
  <c r="D32" i="9"/>
  <c r="I31" i="9"/>
  <c r="H31" i="9"/>
  <c r="F30" i="9"/>
  <c r="E30" i="9"/>
  <c r="G30" i="9" s="1"/>
  <c r="I30" i="9" s="1"/>
  <c r="J29" i="9"/>
  <c r="F29" i="9"/>
  <c r="E29" i="9"/>
  <c r="G29" i="9" s="1"/>
  <c r="I29" i="9" s="1"/>
  <c r="F28" i="9"/>
  <c r="E28" i="9"/>
  <c r="D28" i="9"/>
  <c r="D24" i="9" s="1"/>
  <c r="D50" i="9" s="1"/>
  <c r="F27" i="9"/>
  <c r="E27" i="9"/>
  <c r="G27" i="9" s="1"/>
  <c r="I27" i="9" s="1"/>
  <c r="J26" i="9"/>
  <c r="F26" i="9"/>
  <c r="E26" i="9"/>
  <c r="G26" i="9" s="1"/>
  <c r="I25" i="9"/>
  <c r="H25" i="9"/>
  <c r="F22" i="9"/>
  <c r="E22" i="9"/>
  <c r="F21" i="9"/>
  <c r="E21" i="9"/>
  <c r="G21" i="9" s="1"/>
  <c r="I21" i="9" s="1"/>
  <c r="I20" i="9"/>
  <c r="H20" i="9"/>
  <c r="D19" i="9"/>
  <c r="I18" i="9"/>
  <c r="H18" i="9"/>
  <c r="F17" i="9"/>
  <c r="E17" i="9"/>
  <c r="G17" i="9" s="1"/>
  <c r="I17" i="9" s="1"/>
  <c r="F16" i="9"/>
  <c r="E16" i="9"/>
  <c r="I15" i="9"/>
  <c r="H15" i="9"/>
  <c r="D14" i="9"/>
  <c r="F12" i="9"/>
  <c r="E12" i="9"/>
  <c r="D12" i="9"/>
  <c r="F11" i="9"/>
  <c r="E11" i="9"/>
  <c r="F10" i="9"/>
  <c r="E10" i="9"/>
  <c r="I9" i="9"/>
  <c r="H9" i="9"/>
  <c r="D8" i="9"/>
  <c r="A3" i="9"/>
  <c r="E31" i="8"/>
  <c r="D31" i="8"/>
  <c r="C30" i="8"/>
  <c r="F30" i="8" s="1"/>
  <c r="B30" i="8"/>
  <c r="A30" i="8"/>
  <c r="C29" i="8"/>
  <c r="F29" i="8" s="1"/>
  <c r="B29" i="8"/>
  <c r="A29" i="8"/>
  <c r="C28" i="8"/>
  <c r="F28" i="8" s="1"/>
  <c r="B28" i="8"/>
  <c r="A28" i="8"/>
  <c r="C27" i="8"/>
  <c r="F27" i="8" s="1"/>
  <c r="B27" i="8"/>
  <c r="A27" i="8"/>
  <c r="C26" i="8"/>
  <c r="F26" i="8" s="1"/>
  <c r="B26" i="8"/>
  <c r="A26" i="8"/>
  <c r="C25" i="8"/>
  <c r="F25" i="8" s="1"/>
  <c r="B25" i="8"/>
  <c r="A25" i="8"/>
  <c r="C24" i="8"/>
  <c r="F24" i="8" s="1"/>
  <c r="B24" i="8"/>
  <c r="A24" i="8"/>
  <c r="C23" i="8"/>
  <c r="F23" i="8" s="1"/>
  <c r="B23" i="8"/>
  <c r="A23" i="8"/>
  <c r="C22" i="8"/>
  <c r="F22" i="8" s="1"/>
  <c r="B22" i="8"/>
  <c r="A22" i="8"/>
  <c r="C21" i="8"/>
  <c r="F21" i="8" s="1"/>
  <c r="B21" i="8"/>
  <c r="A21" i="8"/>
  <c r="C20" i="8"/>
  <c r="F20" i="8" s="1"/>
  <c r="B20" i="8"/>
  <c r="A20" i="8"/>
  <c r="C19" i="8"/>
  <c r="F19" i="8" s="1"/>
  <c r="B19" i="8"/>
  <c r="A19" i="8"/>
  <c r="C18" i="8"/>
  <c r="F18" i="8" s="1"/>
  <c r="B18" i="8"/>
  <c r="A18" i="8"/>
  <c r="I17" i="8"/>
  <c r="G17" i="8" s="1"/>
  <c r="C17" i="8"/>
  <c r="F17" i="8" s="1"/>
  <c r="B17" i="8"/>
  <c r="A17" i="8"/>
  <c r="C16" i="8"/>
  <c r="F16" i="8" s="1"/>
  <c r="B16" i="8"/>
  <c r="A16" i="8"/>
  <c r="C15" i="8"/>
  <c r="F15" i="8" s="1"/>
  <c r="B15" i="8"/>
  <c r="A15" i="8"/>
  <c r="C14" i="8"/>
  <c r="F14" i="8" s="1"/>
  <c r="B14" i="8"/>
  <c r="A14" i="8"/>
  <c r="F13" i="8"/>
  <c r="C13" i="8"/>
  <c r="B13" i="8"/>
  <c r="A13" i="8"/>
  <c r="C12" i="8"/>
  <c r="F12" i="8" s="1"/>
  <c r="B12" i="8"/>
  <c r="A12" i="8"/>
  <c r="I11" i="8"/>
  <c r="G11" i="8" s="1"/>
  <c r="C11" i="8"/>
  <c r="F11" i="8" s="1"/>
  <c r="B11" i="8"/>
  <c r="A11" i="8"/>
  <c r="C10" i="8"/>
  <c r="F10" i="8" s="1"/>
  <c r="B10" i="8"/>
  <c r="A10" i="8"/>
  <c r="I9" i="8"/>
  <c r="G9" i="8" s="1"/>
  <c r="C9" i="8"/>
  <c r="F9" i="8" s="1"/>
  <c r="B9" i="8"/>
  <c r="A9" i="8"/>
  <c r="C8" i="8"/>
  <c r="F8" i="8" s="1"/>
  <c r="B8" i="8"/>
  <c r="A8" i="8"/>
  <c r="C7" i="8"/>
  <c r="F7" i="8" s="1"/>
  <c r="B7" i="8"/>
  <c r="A7" i="8"/>
  <c r="C6" i="8"/>
  <c r="B6" i="8"/>
  <c r="A6" i="8"/>
  <c r="E16" i="7"/>
  <c r="D16" i="7"/>
  <c r="C15" i="7"/>
  <c r="F15" i="7" s="1"/>
  <c r="B15" i="7"/>
  <c r="A15" i="7"/>
  <c r="C14" i="7"/>
  <c r="F14" i="7" s="1"/>
  <c r="B14" i="7"/>
  <c r="A14" i="7"/>
  <c r="C13" i="7"/>
  <c r="F13" i="7" s="1"/>
  <c r="B13" i="7"/>
  <c r="A13" i="7"/>
  <c r="C12" i="7"/>
  <c r="F12" i="7" s="1"/>
  <c r="B12" i="7"/>
  <c r="A12" i="7"/>
  <c r="C11" i="7"/>
  <c r="F11" i="7" s="1"/>
  <c r="B11" i="7"/>
  <c r="A11" i="7"/>
  <c r="I10" i="7"/>
  <c r="G10" i="7" s="1"/>
  <c r="C10" i="7"/>
  <c r="F10" i="7" s="1"/>
  <c r="B10" i="7"/>
  <c r="A10" i="7"/>
  <c r="I9" i="7"/>
  <c r="G9" i="7" s="1"/>
  <c r="H9" i="7"/>
  <c r="C9" i="7"/>
  <c r="F9" i="7" s="1"/>
  <c r="B9" i="7"/>
  <c r="A9" i="7"/>
  <c r="C8" i="7"/>
  <c r="F8" i="7" s="1"/>
  <c r="B8" i="7"/>
  <c r="A8" i="7"/>
  <c r="C7" i="7"/>
  <c r="F7" i="7" s="1"/>
  <c r="B7" i="7"/>
  <c r="A7" i="7"/>
  <c r="C6" i="7"/>
  <c r="B6" i="7"/>
  <c r="A6" i="7"/>
  <c r="E29" i="6"/>
  <c r="D29" i="6"/>
  <c r="G28" i="6"/>
  <c r="F28" i="6"/>
  <c r="C27" i="6"/>
  <c r="F27" i="6" s="1"/>
  <c r="B27" i="6"/>
  <c r="A27" i="6"/>
  <c r="C26" i="6"/>
  <c r="F26" i="6" s="1"/>
  <c r="B26" i="6"/>
  <c r="A26" i="6"/>
  <c r="C25" i="6"/>
  <c r="B25" i="6"/>
  <c r="A25" i="6"/>
  <c r="C24" i="6"/>
  <c r="F24" i="6" s="1"/>
  <c r="B24" i="6"/>
  <c r="A24" i="6"/>
  <c r="I23" i="6"/>
  <c r="G23" i="6" s="1"/>
  <c r="H23" i="6"/>
  <c r="C23" i="6"/>
  <c r="F23" i="6" s="1"/>
  <c r="B23" i="6"/>
  <c r="A23" i="6"/>
  <c r="C22" i="6"/>
  <c r="F22" i="6" s="1"/>
  <c r="B22" i="6"/>
  <c r="A22" i="6"/>
  <c r="C21" i="6"/>
  <c r="F21" i="6" s="1"/>
  <c r="B21" i="6"/>
  <c r="A21" i="6"/>
  <c r="C20" i="6"/>
  <c r="F20" i="6" s="1"/>
  <c r="B20" i="6"/>
  <c r="A20" i="6"/>
  <c r="C19" i="6"/>
  <c r="F19" i="6" s="1"/>
  <c r="B19" i="6"/>
  <c r="A19" i="6"/>
  <c r="C18" i="6"/>
  <c r="F18" i="6" s="1"/>
  <c r="B18" i="6"/>
  <c r="A18" i="6"/>
  <c r="F17" i="6"/>
  <c r="C17" i="6"/>
  <c r="B17" i="6"/>
  <c r="A17" i="6"/>
  <c r="I16" i="6"/>
  <c r="G16" i="6" s="1"/>
  <c r="C16" i="6"/>
  <c r="F16" i="6" s="1"/>
  <c r="B16" i="6"/>
  <c r="A16" i="6"/>
  <c r="F15" i="6"/>
  <c r="C15" i="6"/>
  <c r="B15" i="6"/>
  <c r="A15" i="6"/>
  <c r="C14" i="6"/>
  <c r="F14" i="6" s="1"/>
  <c r="B14" i="6"/>
  <c r="A14" i="6"/>
  <c r="C13" i="6"/>
  <c r="F13" i="6" s="1"/>
  <c r="B13" i="6"/>
  <c r="A13" i="6"/>
  <c r="C12" i="6"/>
  <c r="F12" i="6" s="1"/>
  <c r="B12" i="6"/>
  <c r="A12" i="6"/>
  <c r="C11" i="6"/>
  <c r="F11" i="6" s="1"/>
  <c r="B11" i="6"/>
  <c r="A11" i="6"/>
  <c r="C10" i="6"/>
  <c r="F10" i="6" s="1"/>
  <c r="B10" i="6"/>
  <c r="A10" i="6"/>
  <c r="C9" i="6"/>
  <c r="F9" i="6" s="1"/>
  <c r="B9" i="6"/>
  <c r="A9" i="6"/>
  <c r="C8" i="6"/>
  <c r="F8" i="6" s="1"/>
  <c r="B8" i="6"/>
  <c r="A8" i="6"/>
  <c r="C7" i="6"/>
  <c r="F7" i="6" s="1"/>
  <c r="B7" i="6"/>
  <c r="A7" i="6"/>
  <c r="C6" i="6"/>
  <c r="F6" i="6" s="1"/>
  <c r="B6" i="6"/>
  <c r="A6" i="6"/>
  <c r="KO37" i="5"/>
  <c r="KG37" i="5"/>
  <c r="JY37" i="5"/>
  <c r="JQ37" i="5"/>
  <c r="JI37" i="5"/>
  <c r="JA37" i="5"/>
  <c r="IS37" i="5"/>
  <c r="IK37" i="5"/>
  <c r="IC37" i="5"/>
  <c r="HU37" i="5"/>
  <c r="HM37" i="5"/>
  <c r="HE37" i="5"/>
  <c r="GW37" i="5"/>
  <c r="GO37" i="5"/>
  <c r="GG37" i="5"/>
  <c r="FY37" i="5"/>
  <c r="FQ37" i="5"/>
  <c r="FI37" i="5"/>
  <c r="FA37" i="5"/>
  <c r="ES37" i="5"/>
  <c r="EK37" i="5"/>
  <c r="EC37" i="5"/>
  <c r="DU37" i="5"/>
  <c r="DM37" i="5"/>
  <c r="DE37" i="5"/>
  <c r="CW37" i="5"/>
  <c r="CO37" i="5"/>
  <c r="CG37" i="5"/>
  <c r="BY37" i="5"/>
  <c r="BQ37" i="5"/>
  <c r="BI37" i="5"/>
  <c r="BA37" i="5"/>
  <c r="AS37" i="5"/>
  <c r="AK37" i="5"/>
  <c r="AC37" i="5"/>
  <c r="U37" i="5"/>
  <c r="EA35" i="5"/>
  <c r="BO35" i="5"/>
  <c r="L34" i="5"/>
  <c r="K34" i="5"/>
  <c r="L33" i="5"/>
  <c r="K33" i="5"/>
  <c r="KV32" i="5"/>
  <c r="KU32" i="5"/>
  <c r="KR32" i="5"/>
  <c r="KQ32" i="5"/>
  <c r="KN32" i="5"/>
  <c r="KJ32" i="5"/>
  <c r="KF32" i="5"/>
  <c r="KE32" i="5"/>
  <c r="KB32" i="5"/>
  <c r="KA32" i="5"/>
  <c r="JX32" i="5"/>
  <c r="JW32" i="5"/>
  <c r="JT32" i="5"/>
  <c r="JS32" i="5"/>
  <c r="JP32" i="5"/>
  <c r="JO32" i="5"/>
  <c r="JL32" i="5"/>
  <c r="JK32" i="5"/>
  <c r="JH32" i="5"/>
  <c r="JG32" i="5"/>
  <c r="JD32" i="5"/>
  <c r="JC32" i="5"/>
  <c r="IR32" i="5"/>
  <c r="IQ32" i="5"/>
  <c r="IN32" i="5"/>
  <c r="IM32" i="5"/>
  <c r="IJ32" i="5"/>
  <c r="II32" i="5"/>
  <c r="IF32" i="5"/>
  <c r="IE32" i="5"/>
  <c r="IB32" i="5"/>
  <c r="IA32" i="5"/>
  <c r="HX32" i="5"/>
  <c r="HW32" i="5"/>
  <c r="HT32" i="5"/>
  <c r="HS32" i="5"/>
  <c r="HP32" i="5"/>
  <c r="HO32" i="5"/>
  <c r="HL32" i="5"/>
  <c r="HK32" i="5"/>
  <c r="HH32" i="5"/>
  <c r="HG32" i="5"/>
  <c r="HD32" i="5"/>
  <c r="HC32" i="5"/>
  <c r="GZ32" i="5"/>
  <c r="GY32" i="5"/>
  <c r="GV32" i="5"/>
  <c r="GU32" i="5"/>
  <c r="GR32" i="5"/>
  <c r="GQ32" i="5"/>
  <c r="GN32" i="5"/>
  <c r="GM32" i="5"/>
  <c r="GJ32" i="5"/>
  <c r="GI32" i="5"/>
  <c r="GF32" i="5"/>
  <c r="GE32" i="5"/>
  <c r="GB32" i="5"/>
  <c r="GA32" i="5"/>
  <c r="FX32" i="5"/>
  <c r="FV32" i="5"/>
  <c r="FT32" i="5"/>
  <c r="FR32" i="5"/>
  <c r="FP32" i="5"/>
  <c r="FO32" i="5"/>
  <c r="FL32" i="5"/>
  <c r="FK32" i="5"/>
  <c r="FH32" i="5"/>
  <c r="FG32" i="5"/>
  <c r="FD32" i="5"/>
  <c r="FC32" i="5"/>
  <c r="EZ32" i="5"/>
  <c r="EY32" i="5"/>
  <c r="EV32" i="5"/>
  <c r="EU32" i="5"/>
  <c r="ER32" i="5"/>
  <c r="EQ32" i="5"/>
  <c r="EN32" i="5"/>
  <c r="EM32" i="5"/>
  <c r="EJ32" i="5"/>
  <c r="EI32" i="5"/>
  <c r="EF32" i="5"/>
  <c r="EE32" i="5"/>
  <c r="EB32" i="5"/>
  <c r="EA32" i="5"/>
  <c r="DX32" i="5"/>
  <c r="DW32" i="5"/>
  <c r="DT32" i="5"/>
  <c r="DS32" i="5"/>
  <c r="DP32" i="5"/>
  <c r="DO32" i="5"/>
  <c r="DL32" i="5"/>
  <c r="DK32" i="5"/>
  <c r="DH32" i="5"/>
  <c r="DG32" i="5"/>
  <c r="DD32" i="5"/>
  <c r="DC32" i="5"/>
  <c r="CZ32" i="5"/>
  <c r="CY32" i="5"/>
  <c r="CV32" i="5"/>
  <c r="CU32" i="5"/>
  <c r="CR32" i="5"/>
  <c r="CQ32" i="5"/>
  <c r="CN32" i="5"/>
  <c r="CM32" i="5"/>
  <c r="CJ32" i="5"/>
  <c r="CI32" i="5"/>
  <c r="CF32" i="5"/>
  <c r="CE32" i="5"/>
  <c r="CB32" i="5"/>
  <c r="CA32" i="5"/>
  <c r="BX32" i="5"/>
  <c r="BW32" i="5"/>
  <c r="BT32" i="5"/>
  <c r="BS32" i="5"/>
  <c r="BP32" i="5"/>
  <c r="BO32" i="5"/>
  <c r="BL32" i="5"/>
  <c r="BK32" i="5"/>
  <c r="BH32" i="5"/>
  <c r="BG32" i="5"/>
  <c r="BD32" i="5"/>
  <c r="BC32" i="5"/>
  <c r="AZ32" i="5"/>
  <c r="AY32" i="5"/>
  <c r="AV32" i="5"/>
  <c r="AU32" i="5"/>
  <c r="AR32" i="5"/>
  <c r="AQ32" i="5"/>
  <c r="AN32" i="5"/>
  <c r="AM32" i="5"/>
  <c r="AJ32" i="5"/>
  <c r="AI32" i="5"/>
  <c r="AF32" i="5"/>
  <c r="AE32" i="5"/>
  <c r="AB32" i="5"/>
  <c r="AA32" i="5"/>
  <c r="X32" i="5"/>
  <c r="W32" i="5"/>
  <c r="KS31" i="5"/>
  <c r="KT31" i="5" s="1"/>
  <c r="KO31" i="5"/>
  <c r="KP31" i="5" s="1"/>
  <c r="KL31" i="5"/>
  <c r="KK31" i="5"/>
  <c r="KH31" i="5"/>
  <c r="JM31" i="5"/>
  <c r="JN31" i="5" s="1"/>
  <c r="JE31" i="5"/>
  <c r="JF31" i="5" s="1"/>
  <c r="IZ31" i="5"/>
  <c r="T31" i="5" s="1"/>
  <c r="I31" i="5" s="1"/>
  <c r="IY31" i="5"/>
  <c r="IX31" i="5"/>
  <c r="IW31" i="5"/>
  <c r="IV31" i="5"/>
  <c r="IU31" i="5"/>
  <c r="IT31" i="5"/>
  <c r="IG31" i="5"/>
  <c r="IH31" i="5" s="1"/>
  <c r="IC31" i="5"/>
  <c r="ID31" i="5" s="1"/>
  <c r="HY31" i="5"/>
  <c r="HZ31" i="5" s="1"/>
  <c r="HA31" i="5"/>
  <c r="HB31" i="5" s="1"/>
  <c r="GS31" i="5"/>
  <c r="GT31" i="5" s="1"/>
  <c r="FU31" i="5"/>
  <c r="FW31" i="5" s="1"/>
  <c r="FM31" i="5"/>
  <c r="FN31" i="5" s="1"/>
  <c r="EO31" i="5"/>
  <c r="EP31" i="5" s="1"/>
  <c r="EG31" i="5"/>
  <c r="EH31" i="5" s="1"/>
  <c r="DQ31" i="5"/>
  <c r="DR31" i="5" s="1"/>
  <c r="DI31" i="5"/>
  <c r="DJ31" i="5" s="1"/>
  <c r="DE31" i="5"/>
  <c r="DF31" i="5" s="1"/>
  <c r="DA31" i="5"/>
  <c r="DB31" i="5" s="1"/>
  <c r="CC31" i="5"/>
  <c r="CD31" i="5" s="1"/>
  <c r="BU31" i="5"/>
  <c r="BV31" i="5" s="1"/>
  <c r="BM31" i="5"/>
  <c r="BN31" i="5" s="1"/>
  <c r="AW31" i="5"/>
  <c r="AX31" i="5" s="1"/>
  <c r="AO31" i="5"/>
  <c r="AP31" i="5" s="1"/>
  <c r="P31" i="5"/>
  <c r="E31" i="5" s="1"/>
  <c r="KL30" i="5"/>
  <c r="KL32" i="5" s="1"/>
  <c r="KH30" i="5"/>
  <c r="KC30" i="5"/>
  <c r="KD30" i="5" s="1"/>
  <c r="JY30" i="5"/>
  <c r="JU30" i="5"/>
  <c r="JE30" i="5"/>
  <c r="IZ30" i="5"/>
  <c r="T30" i="5" s="1"/>
  <c r="IY30" i="5"/>
  <c r="IX30" i="5"/>
  <c r="IX32" i="5" s="1"/>
  <c r="IW30" i="5"/>
  <c r="IV30" i="5"/>
  <c r="IV32" i="5" s="1"/>
  <c r="IU30" i="5"/>
  <c r="IT30" i="5"/>
  <c r="IO30" i="5"/>
  <c r="IP30" i="5" s="1"/>
  <c r="IG30" i="5"/>
  <c r="IC30" i="5"/>
  <c r="ID30" i="5" s="1"/>
  <c r="HQ30" i="5"/>
  <c r="HI30" i="5"/>
  <c r="GK30" i="5"/>
  <c r="GC30" i="5"/>
  <c r="GD30" i="5" s="1"/>
  <c r="FE30" i="5"/>
  <c r="EW30" i="5"/>
  <c r="DY30" i="5"/>
  <c r="DQ30" i="5"/>
  <c r="DR30" i="5" s="1"/>
  <c r="DE30" i="5"/>
  <c r="DA30" i="5"/>
  <c r="CS30" i="5"/>
  <c r="CK30" i="5"/>
  <c r="BM30" i="5"/>
  <c r="BE30" i="5"/>
  <c r="BF30" i="5" s="1"/>
  <c r="AG30" i="5"/>
  <c r="Y30" i="5"/>
  <c r="Z30" i="5" s="1"/>
  <c r="L29" i="5"/>
  <c r="K29" i="5"/>
  <c r="KV28" i="5"/>
  <c r="KV35" i="5" s="1"/>
  <c r="KR28" i="5"/>
  <c r="KR35" i="5" s="1"/>
  <c r="KN28" i="5"/>
  <c r="KN35" i="5" s="1"/>
  <c r="KJ28" i="5"/>
  <c r="KJ35" i="5" s="1"/>
  <c r="KF28" i="5"/>
  <c r="KF35" i="5" s="1"/>
  <c r="KB28" i="5"/>
  <c r="KB35" i="5" s="1"/>
  <c r="JX28" i="5"/>
  <c r="JX35" i="5" s="1"/>
  <c r="JW28" i="5"/>
  <c r="JW35" i="5" s="1"/>
  <c r="JT28" i="5"/>
  <c r="JT35" i="5" s="1"/>
  <c r="JS28" i="5"/>
  <c r="JS35" i="5" s="1"/>
  <c r="JP28" i="5"/>
  <c r="JP35" i="5" s="1"/>
  <c r="JO28" i="5"/>
  <c r="JL28" i="5"/>
  <c r="JL35" i="5" s="1"/>
  <c r="JK28" i="5"/>
  <c r="JK35" i="5" s="1"/>
  <c r="JH28" i="5"/>
  <c r="JH35" i="5" s="1"/>
  <c r="JG28" i="5"/>
  <c r="JG35" i="5" s="1"/>
  <c r="JD28" i="5"/>
  <c r="JD35" i="5" s="1"/>
  <c r="JC28" i="5"/>
  <c r="JC35" i="5" s="1"/>
  <c r="IR28" i="5"/>
  <c r="IR35" i="5" s="1"/>
  <c r="IQ28" i="5"/>
  <c r="IQ35" i="5" s="1"/>
  <c r="IN28" i="5"/>
  <c r="IN35" i="5" s="1"/>
  <c r="IM28" i="5"/>
  <c r="IM35" i="5" s="1"/>
  <c r="IJ28" i="5"/>
  <c r="IJ35" i="5" s="1"/>
  <c r="IF28" i="5"/>
  <c r="IF35" i="5" s="1"/>
  <c r="IA28" i="5"/>
  <c r="IA35" i="5" s="1"/>
  <c r="HZ28" i="5"/>
  <c r="HW28" i="5"/>
  <c r="HW35" i="5" s="1"/>
  <c r="HV28" i="5"/>
  <c r="HT28" i="5"/>
  <c r="HT35" i="5" s="1"/>
  <c r="HS28" i="5"/>
  <c r="HS35" i="5" s="1"/>
  <c r="HP28" i="5"/>
  <c r="HP35" i="5" s="1"/>
  <c r="HO28" i="5"/>
  <c r="HO35" i="5" s="1"/>
  <c r="HK28" i="5"/>
  <c r="HK35" i="5" s="1"/>
  <c r="HG28" i="5"/>
  <c r="HG35" i="5" s="1"/>
  <c r="HD28" i="5"/>
  <c r="HD35" i="5" s="1"/>
  <c r="HC28" i="5"/>
  <c r="HC35" i="5" s="1"/>
  <c r="GZ28" i="5"/>
  <c r="GY28" i="5"/>
  <c r="GY35" i="5" s="1"/>
  <c r="GV28" i="5"/>
  <c r="GV35" i="5" s="1"/>
  <c r="GU28" i="5"/>
  <c r="GU35" i="5" s="1"/>
  <c r="GR28" i="5"/>
  <c r="GR35" i="5" s="1"/>
  <c r="GQ28" i="5"/>
  <c r="GQ35" i="5" s="1"/>
  <c r="GF28" i="5"/>
  <c r="GF35" i="5" s="1"/>
  <c r="GE28" i="5"/>
  <c r="GE35" i="5" s="1"/>
  <c r="GB28" i="5"/>
  <c r="GB35" i="5" s="1"/>
  <c r="GA28" i="5"/>
  <c r="GA35" i="5" s="1"/>
  <c r="FX28" i="5"/>
  <c r="FX35" i="5" s="1"/>
  <c r="FV28" i="5"/>
  <c r="FV35" i="5" s="1"/>
  <c r="FT28" i="5"/>
  <c r="FT35" i="5" s="1"/>
  <c r="FR28" i="5"/>
  <c r="FR35" i="5" s="1"/>
  <c r="FH28" i="5"/>
  <c r="FH35" i="5" s="1"/>
  <c r="FG28" i="5"/>
  <c r="FG35" i="5" s="1"/>
  <c r="FF28" i="5"/>
  <c r="FD28" i="5"/>
  <c r="FD35" i="5" s="1"/>
  <c r="FC28" i="5"/>
  <c r="FC35" i="5" s="1"/>
  <c r="FB28" i="5"/>
  <c r="EZ28" i="5"/>
  <c r="EZ35" i="5" s="1"/>
  <c r="EY28" i="5"/>
  <c r="EY35" i="5" s="1"/>
  <c r="EX28" i="5"/>
  <c r="EV28" i="5"/>
  <c r="EV35" i="5" s="1"/>
  <c r="EU28" i="5"/>
  <c r="EU35" i="5" s="1"/>
  <c r="ET28" i="5"/>
  <c r="ER28" i="5"/>
  <c r="ER35" i="5" s="1"/>
  <c r="EQ28" i="5"/>
  <c r="EQ35" i="5" s="1"/>
  <c r="EP28" i="5"/>
  <c r="EN28" i="5"/>
  <c r="EN35" i="5" s="1"/>
  <c r="EM28" i="5"/>
  <c r="EM35" i="5" s="1"/>
  <c r="EL28" i="5"/>
  <c r="EI28" i="5"/>
  <c r="EI35" i="5" s="1"/>
  <c r="EH28" i="5"/>
  <c r="EE28" i="5"/>
  <c r="EE35" i="5" s="1"/>
  <c r="ED28" i="5"/>
  <c r="EB28" i="5"/>
  <c r="EB35" i="5" s="1"/>
  <c r="EA28" i="5"/>
  <c r="DX28" i="5"/>
  <c r="DX35" i="5" s="1"/>
  <c r="DW28" i="5"/>
  <c r="DW35" i="5" s="1"/>
  <c r="DT28" i="5"/>
  <c r="DT35" i="5" s="1"/>
  <c r="DS28" i="5"/>
  <c r="DS35" i="5" s="1"/>
  <c r="DP28" i="5"/>
  <c r="DP35" i="5" s="1"/>
  <c r="DO28" i="5"/>
  <c r="DO35" i="5" s="1"/>
  <c r="DL28" i="5"/>
  <c r="DL35" i="5" s="1"/>
  <c r="DK28" i="5"/>
  <c r="DK35" i="5" s="1"/>
  <c r="DH28" i="5"/>
  <c r="DH35" i="5" s="1"/>
  <c r="DG28" i="5"/>
  <c r="DG35" i="5" s="1"/>
  <c r="DD28" i="5"/>
  <c r="DD35" i="5" s="1"/>
  <c r="DC28" i="5"/>
  <c r="DC35" i="5" s="1"/>
  <c r="CZ28" i="5"/>
  <c r="CZ35" i="5" s="1"/>
  <c r="CY28" i="5"/>
  <c r="CY35" i="5" s="1"/>
  <c r="CV28" i="5"/>
  <c r="CV35" i="5" s="1"/>
  <c r="CR28" i="5"/>
  <c r="CR35" i="5" s="1"/>
  <c r="CN28" i="5"/>
  <c r="CN35" i="5" s="1"/>
  <c r="CM28" i="5"/>
  <c r="CM35" i="5" s="1"/>
  <c r="CJ28" i="5"/>
  <c r="CJ35" i="5" s="1"/>
  <c r="CI28" i="5"/>
  <c r="CI35" i="5" s="1"/>
  <c r="CF28" i="5"/>
  <c r="CF35" i="5" s="1"/>
  <c r="CE28" i="5"/>
  <c r="CE35" i="5" s="1"/>
  <c r="CB28" i="5"/>
  <c r="CB35" i="5" s="1"/>
  <c r="CA28" i="5"/>
  <c r="CA35" i="5" s="1"/>
  <c r="BX28" i="5"/>
  <c r="BX35" i="5" s="1"/>
  <c r="BW28" i="5"/>
  <c r="BW35" i="5" s="1"/>
  <c r="BT28" i="5"/>
  <c r="BT35" i="5" s="1"/>
  <c r="BS28" i="5"/>
  <c r="BS35" i="5" s="1"/>
  <c r="BP28" i="5"/>
  <c r="BP35" i="5" s="1"/>
  <c r="BO28" i="5"/>
  <c r="BL28" i="5"/>
  <c r="BL35" i="5" s="1"/>
  <c r="BK28" i="5"/>
  <c r="BK35" i="5" s="1"/>
  <c r="BH28" i="5"/>
  <c r="BH35" i="5" s="1"/>
  <c r="BG28" i="5"/>
  <c r="BG35" i="5" s="1"/>
  <c r="BD28" i="5"/>
  <c r="BD35" i="5" s="1"/>
  <c r="BC28" i="5"/>
  <c r="BC35" i="5" s="1"/>
  <c r="AY28" i="5"/>
  <c r="AY35" i="5" s="1"/>
  <c r="AU28" i="5"/>
  <c r="AU35" i="5" s="1"/>
  <c r="AR28" i="5"/>
  <c r="AR35" i="5" s="1"/>
  <c r="AQ28" i="5"/>
  <c r="AQ35" i="5" s="1"/>
  <c r="AN28" i="5"/>
  <c r="AN35" i="5" s="1"/>
  <c r="AM28" i="5"/>
  <c r="AM35" i="5" s="1"/>
  <c r="AJ28" i="5"/>
  <c r="AJ35" i="5" s="1"/>
  <c r="AI28" i="5"/>
  <c r="AI35" i="5" s="1"/>
  <c r="AF28" i="5"/>
  <c r="AE28" i="5"/>
  <c r="AE35" i="5" s="1"/>
  <c r="KU27" i="5"/>
  <c r="KT27" i="5"/>
  <c r="KS27" i="5"/>
  <c r="KQ27" i="5"/>
  <c r="KP27" i="5"/>
  <c r="KL27" i="5"/>
  <c r="KH27" i="5"/>
  <c r="KD27" i="5"/>
  <c r="KC27" i="5"/>
  <c r="JZ27" i="5"/>
  <c r="JU27" i="5"/>
  <c r="JV27" i="5" s="1"/>
  <c r="JM27" i="5"/>
  <c r="JN27" i="5" s="1"/>
  <c r="IZ27" i="5"/>
  <c r="IY27" i="5"/>
  <c r="IX27" i="5"/>
  <c r="IV27" i="5"/>
  <c r="IU27" i="5"/>
  <c r="IT27" i="5"/>
  <c r="IO27" i="5"/>
  <c r="IP27" i="5" s="1"/>
  <c r="IH27" i="5"/>
  <c r="IG27" i="5"/>
  <c r="ID27" i="5"/>
  <c r="IB27" i="5"/>
  <c r="HX27" i="5"/>
  <c r="HL27" i="5"/>
  <c r="HI27" i="5"/>
  <c r="HH27" i="5"/>
  <c r="HA27" i="5"/>
  <c r="HB27" i="5" s="1"/>
  <c r="GN27" i="5"/>
  <c r="GM27" i="5"/>
  <c r="GJ27" i="5"/>
  <c r="GI27" i="5"/>
  <c r="GC27" i="5"/>
  <c r="GD27" i="5" s="1"/>
  <c r="FU27" i="5"/>
  <c r="FW27" i="5" s="1"/>
  <c r="FP27" i="5"/>
  <c r="FO27" i="5"/>
  <c r="FN27" i="5"/>
  <c r="FL27" i="5"/>
  <c r="FK27" i="5"/>
  <c r="FJ27" i="5"/>
  <c r="EW27" i="5"/>
  <c r="EO27" i="5"/>
  <c r="DY27" i="5"/>
  <c r="DZ27" i="5" s="1"/>
  <c r="DQ27" i="5"/>
  <c r="DR27" i="5" s="1"/>
  <c r="DI27" i="5"/>
  <c r="DJ27" i="5" s="1"/>
  <c r="DA27" i="5"/>
  <c r="DB27" i="5" s="1"/>
  <c r="CT27" i="5"/>
  <c r="CP27" i="5"/>
  <c r="CK27" i="5"/>
  <c r="CL27" i="5" s="1"/>
  <c r="CC27" i="5"/>
  <c r="CD27" i="5" s="1"/>
  <c r="BU27" i="5"/>
  <c r="BV27" i="5" s="1"/>
  <c r="BE27" i="5"/>
  <c r="BF27" i="5" s="1"/>
  <c r="AZ27" i="5"/>
  <c r="AX27" i="5"/>
  <c r="AW27" i="5"/>
  <c r="AV27" i="5"/>
  <c r="AT27" i="5"/>
  <c r="AP27" i="5"/>
  <c r="AL27" i="5"/>
  <c r="AB27" i="5"/>
  <c r="AA27" i="5"/>
  <c r="Z27" i="5"/>
  <c r="Y27" i="5"/>
  <c r="X27" i="5"/>
  <c r="W27" i="5"/>
  <c r="V27" i="5"/>
  <c r="KU26" i="5"/>
  <c r="KT26" i="5"/>
  <c r="KQ26" i="5"/>
  <c r="KP26" i="5"/>
  <c r="KL26" i="5"/>
  <c r="KK26" i="5"/>
  <c r="KH26" i="5"/>
  <c r="KD26" i="5"/>
  <c r="JZ26" i="5"/>
  <c r="JU26" i="5"/>
  <c r="JV26" i="5" s="1"/>
  <c r="JE26" i="5"/>
  <c r="JF26" i="5" s="1"/>
  <c r="IZ26" i="5"/>
  <c r="IY26" i="5"/>
  <c r="IX26" i="5"/>
  <c r="IV26" i="5"/>
  <c r="IU26" i="5"/>
  <c r="IT26" i="5"/>
  <c r="IO26" i="5"/>
  <c r="IP26" i="5" s="1"/>
  <c r="IH26" i="5"/>
  <c r="IG26" i="5"/>
  <c r="ID26" i="5"/>
  <c r="IB26" i="5"/>
  <c r="HY26" i="5"/>
  <c r="HX26" i="5"/>
  <c r="HQ26" i="5"/>
  <c r="HR26" i="5" s="1"/>
  <c r="HL26" i="5"/>
  <c r="HI26" i="5"/>
  <c r="HH26" i="5"/>
  <c r="GS26" i="5"/>
  <c r="GT26" i="5" s="1"/>
  <c r="GN26" i="5"/>
  <c r="GM26" i="5"/>
  <c r="GJ26" i="5"/>
  <c r="GI26" i="5"/>
  <c r="GC26" i="5"/>
  <c r="GD26" i="5" s="1"/>
  <c r="FP26" i="5"/>
  <c r="FO26" i="5"/>
  <c r="FN26" i="5"/>
  <c r="FM26" i="5"/>
  <c r="FL26" i="5"/>
  <c r="FK26" i="5"/>
  <c r="FJ26" i="5"/>
  <c r="EW26" i="5"/>
  <c r="EG26" i="5"/>
  <c r="EJ26" i="5" s="1"/>
  <c r="DQ26" i="5"/>
  <c r="DR26" i="5" s="1"/>
  <c r="DI26" i="5"/>
  <c r="DJ26" i="5" s="1"/>
  <c r="DA26" i="5"/>
  <c r="DB26" i="5" s="1"/>
  <c r="CT26" i="5"/>
  <c r="CP26" i="5"/>
  <c r="BU26" i="5"/>
  <c r="BV26" i="5" s="1"/>
  <c r="BE26" i="5"/>
  <c r="BF26" i="5" s="1"/>
  <c r="AZ26" i="5"/>
  <c r="AX26" i="5"/>
  <c r="AV26" i="5"/>
  <c r="AT26" i="5"/>
  <c r="AP26" i="5"/>
  <c r="AO26" i="5"/>
  <c r="AL26" i="5"/>
  <c r="AG26" i="5"/>
  <c r="AH26" i="5" s="1"/>
  <c r="AB26" i="5"/>
  <c r="AA26" i="5"/>
  <c r="Z26" i="5"/>
  <c r="Y26" i="5"/>
  <c r="X26" i="5"/>
  <c r="W26" i="5"/>
  <c r="V26" i="5"/>
  <c r="KU25" i="5"/>
  <c r="KT25" i="5"/>
  <c r="KQ25" i="5"/>
  <c r="KP25" i="5"/>
  <c r="KL25" i="5"/>
  <c r="KK25" i="5"/>
  <c r="KH25" i="5"/>
  <c r="KD25" i="5"/>
  <c r="JZ25" i="5"/>
  <c r="JU25" i="5"/>
  <c r="JV25" i="5" s="1"/>
  <c r="JQ25" i="5"/>
  <c r="JR25" i="5" s="1"/>
  <c r="JM25" i="5"/>
  <c r="JN25" i="5" s="1"/>
  <c r="JE25" i="5"/>
  <c r="JF25" i="5" s="1"/>
  <c r="IZ25" i="5"/>
  <c r="IY25" i="5"/>
  <c r="IX25" i="5"/>
  <c r="IV25" i="5"/>
  <c r="IU25" i="5"/>
  <c r="IT25" i="5"/>
  <c r="IO25" i="5"/>
  <c r="IP25" i="5" s="1"/>
  <c r="IK25" i="5"/>
  <c r="IL25" i="5" s="1"/>
  <c r="IH25" i="5"/>
  <c r="ID25" i="5"/>
  <c r="IB25" i="5"/>
  <c r="HY25" i="5"/>
  <c r="HX25" i="5"/>
  <c r="HL25" i="5"/>
  <c r="HH25" i="5"/>
  <c r="GS25" i="5"/>
  <c r="GT25" i="5" s="1"/>
  <c r="GN25" i="5"/>
  <c r="GM25" i="5"/>
  <c r="GJ25" i="5"/>
  <c r="GI25" i="5"/>
  <c r="GC25" i="5"/>
  <c r="GD25" i="5" s="1"/>
  <c r="FY25" i="5"/>
  <c r="FZ25" i="5" s="1"/>
  <c r="FP25" i="5"/>
  <c r="FO25" i="5"/>
  <c r="FN25" i="5"/>
  <c r="FM25" i="5"/>
  <c r="FL25" i="5"/>
  <c r="FK25" i="5"/>
  <c r="FJ25" i="5"/>
  <c r="EW25" i="5"/>
  <c r="EG25" i="5"/>
  <c r="EJ25" i="5" s="1"/>
  <c r="DQ25" i="5"/>
  <c r="DR25" i="5" s="1"/>
  <c r="DM25" i="5"/>
  <c r="DN25" i="5" s="1"/>
  <c r="DA25" i="5"/>
  <c r="DB25" i="5" s="1"/>
  <c r="CT25" i="5"/>
  <c r="CP25" i="5"/>
  <c r="BU25" i="5"/>
  <c r="BV25" i="5" s="1"/>
  <c r="BM25" i="5"/>
  <c r="BN25" i="5" s="1"/>
  <c r="BE25" i="5"/>
  <c r="BF25" i="5" s="1"/>
  <c r="BA25" i="5"/>
  <c r="BB25" i="5" s="1"/>
  <c r="AZ25" i="5"/>
  <c r="AX25" i="5"/>
  <c r="AV25" i="5"/>
  <c r="AT25" i="5"/>
  <c r="AP25" i="5"/>
  <c r="AO25" i="5"/>
  <c r="AL25" i="5"/>
  <c r="AB25" i="5"/>
  <c r="AA25" i="5"/>
  <c r="Z25" i="5"/>
  <c r="Y25" i="5"/>
  <c r="X25" i="5"/>
  <c r="W25" i="5"/>
  <c r="V25" i="5"/>
  <c r="U25" i="5"/>
  <c r="KU24" i="5"/>
  <c r="KT24" i="5"/>
  <c r="KQ24" i="5"/>
  <c r="KP24" i="5"/>
  <c r="KL24" i="5"/>
  <c r="KK24" i="5"/>
  <c r="KH24" i="5"/>
  <c r="KD24" i="5"/>
  <c r="KC24" i="5"/>
  <c r="JZ24" i="5"/>
  <c r="JU24" i="5"/>
  <c r="JV24" i="5" s="1"/>
  <c r="JM24" i="5"/>
  <c r="JN24" i="5" s="1"/>
  <c r="JE24" i="5"/>
  <c r="JF24" i="5" s="1"/>
  <c r="JA24" i="5"/>
  <c r="JB24" i="5" s="1"/>
  <c r="IZ24" i="5"/>
  <c r="IY24" i="5"/>
  <c r="IX24" i="5"/>
  <c r="IV24" i="5"/>
  <c r="IU24" i="5"/>
  <c r="IT24" i="5"/>
  <c r="IO24" i="5"/>
  <c r="IP24" i="5" s="1"/>
  <c r="IH24" i="5"/>
  <c r="ID24" i="5"/>
  <c r="IB24" i="5"/>
  <c r="HY24" i="5"/>
  <c r="HX24" i="5"/>
  <c r="HL24" i="5"/>
  <c r="HH24" i="5"/>
  <c r="GW24" i="5"/>
  <c r="GX24" i="5" s="1"/>
  <c r="GS24" i="5"/>
  <c r="GT24" i="5" s="1"/>
  <c r="GN24" i="5"/>
  <c r="GM24" i="5"/>
  <c r="GJ24" i="5"/>
  <c r="GI24" i="5"/>
  <c r="GC24" i="5"/>
  <c r="GD24" i="5" s="1"/>
  <c r="FP24" i="5"/>
  <c r="FO24" i="5"/>
  <c r="FN24" i="5"/>
  <c r="FM24" i="5"/>
  <c r="FL24" i="5"/>
  <c r="FK24" i="5"/>
  <c r="FJ24" i="5"/>
  <c r="EW24" i="5"/>
  <c r="EG24" i="5"/>
  <c r="EJ24" i="5" s="1"/>
  <c r="DQ24" i="5"/>
  <c r="DR24" i="5" s="1"/>
  <c r="DA24" i="5"/>
  <c r="DB24" i="5" s="1"/>
  <c r="CT24" i="5"/>
  <c r="CP24" i="5"/>
  <c r="CK24" i="5"/>
  <c r="CL24" i="5" s="1"/>
  <c r="BU24" i="5"/>
  <c r="BV24" i="5" s="1"/>
  <c r="BE24" i="5"/>
  <c r="BF24" i="5" s="1"/>
  <c r="AZ24" i="5"/>
  <c r="AX24" i="5"/>
  <c r="AW24" i="5"/>
  <c r="AV24" i="5"/>
  <c r="AT24" i="5"/>
  <c r="AP24" i="5"/>
  <c r="AO24" i="5"/>
  <c r="AL24" i="5"/>
  <c r="AB24" i="5"/>
  <c r="AA24" i="5"/>
  <c r="Z24" i="5"/>
  <c r="Y24" i="5"/>
  <c r="X24" i="5"/>
  <c r="W24" i="5"/>
  <c r="V24" i="5"/>
  <c r="KU23" i="5"/>
  <c r="KT23" i="5"/>
  <c r="KQ23" i="5"/>
  <c r="KP23" i="5"/>
  <c r="KL23" i="5"/>
  <c r="KK23" i="5"/>
  <c r="KH23" i="5"/>
  <c r="KD23" i="5"/>
  <c r="JZ23" i="5"/>
  <c r="JU23" i="5"/>
  <c r="JV23" i="5" s="1"/>
  <c r="JM23" i="5"/>
  <c r="JN23" i="5" s="1"/>
  <c r="JE23" i="5"/>
  <c r="JF23" i="5" s="1"/>
  <c r="IZ23" i="5"/>
  <c r="IY23" i="5"/>
  <c r="IX23" i="5"/>
  <c r="IV23" i="5"/>
  <c r="IU23" i="5"/>
  <c r="IT23" i="5"/>
  <c r="IO23" i="5"/>
  <c r="IP23" i="5" s="1"/>
  <c r="IH23" i="5"/>
  <c r="ID23" i="5"/>
  <c r="IB23" i="5"/>
  <c r="HY23" i="5"/>
  <c r="HX23" i="5"/>
  <c r="HL23" i="5"/>
  <c r="HI23" i="5"/>
  <c r="HH23" i="5"/>
  <c r="GS23" i="5"/>
  <c r="GT23" i="5" s="1"/>
  <c r="GN23" i="5"/>
  <c r="GM23" i="5"/>
  <c r="GJ23" i="5"/>
  <c r="GI23" i="5"/>
  <c r="GC23" i="5"/>
  <c r="GD23" i="5" s="1"/>
  <c r="FY23" i="5"/>
  <c r="FZ23" i="5" s="1"/>
  <c r="FP23" i="5"/>
  <c r="FO23" i="5"/>
  <c r="FN23" i="5"/>
  <c r="FM23" i="5"/>
  <c r="FL23" i="5"/>
  <c r="FK23" i="5"/>
  <c r="FJ23" i="5"/>
  <c r="EW23" i="5"/>
  <c r="EG23" i="5"/>
  <c r="EJ23" i="5" s="1"/>
  <c r="DQ23" i="5"/>
  <c r="DR23" i="5" s="1"/>
  <c r="DA23" i="5"/>
  <c r="DB23" i="5" s="1"/>
  <c r="CT23" i="5"/>
  <c r="CP23" i="5"/>
  <c r="CK23" i="5"/>
  <c r="CL23" i="5" s="1"/>
  <c r="CG23" i="5"/>
  <c r="CH23" i="5" s="1"/>
  <c r="BU23" i="5"/>
  <c r="BV23" i="5" s="1"/>
  <c r="BE23" i="5"/>
  <c r="BF23" i="5" s="1"/>
  <c r="AZ23" i="5"/>
  <c r="AX23" i="5"/>
  <c r="AV23" i="5"/>
  <c r="AT23" i="5"/>
  <c r="AP23" i="5"/>
  <c r="AO23" i="5"/>
  <c r="AL23" i="5"/>
  <c r="AB23" i="5"/>
  <c r="AA23" i="5"/>
  <c r="Z23" i="5"/>
  <c r="Y23" i="5"/>
  <c r="X23" i="5"/>
  <c r="W23" i="5"/>
  <c r="V23" i="5"/>
  <c r="KU22" i="5"/>
  <c r="KT22" i="5"/>
  <c r="KQ22" i="5"/>
  <c r="KP22" i="5"/>
  <c r="KL22" i="5"/>
  <c r="KK22" i="5"/>
  <c r="KH22" i="5"/>
  <c r="KD22" i="5"/>
  <c r="KC22" i="5"/>
  <c r="KE22" i="5" s="1"/>
  <c r="JZ22" i="5"/>
  <c r="JU22" i="5"/>
  <c r="JV22" i="5" s="1"/>
  <c r="JE22" i="5"/>
  <c r="JF22" i="5" s="1"/>
  <c r="IZ22" i="5"/>
  <c r="IY22" i="5"/>
  <c r="IX22" i="5"/>
  <c r="IW22" i="5"/>
  <c r="IV22" i="5"/>
  <c r="IU22" i="5"/>
  <c r="IT22" i="5"/>
  <c r="IO22" i="5"/>
  <c r="IP22" i="5" s="1"/>
  <c r="IH22" i="5"/>
  <c r="ID22" i="5"/>
  <c r="IB22" i="5"/>
  <c r="HY22" i="5"/>
  <c r="HX22" i="5"/>
  <c r="HQ22" i="5"/>
  <c r="HR22" i="5" s="1"/>
  <c r="HL22" i="5"/>
  <c r="HI22" i="5"/>
  <c r="HH22" i="5"/>
  <c r="GS22" i="5"/>
  <c r="GT22" i="5" s="1"/>
  <c r="GN22" i="5"/>
  <c r="GM22" i="5"/>
  <c r="GK22" i="5"/>
  <c r="GJ22" i="5"/>
  <c r="GI22" i="5"/>
  <c r="GC22" i="5"/>
  <c r="GD22" i="5" s="1"/>
  <c r="FP22" i="5"/>
  <c r="FO22" i="5"/>
  <c r="FN22" i="5"/>
  <c r="FM22" i="5"/>
  <c r="FL22" i="5"/>
  <c r="FK22" i="5"/>
  <c r="FJ22" i="5"/>
  <c r="FE22" i="5"/>
  <c r="EW22" i="5"/>
  <c r="EG22" i="5"/>
  <c r="EJ22" i="5" s="1"/>
  <c r="DY22" i="5"/>
  <c r="DZ22" i="5" s="1"/>
  <c r="DQ22" i="5"/>
  <c r="DR22" i="5" s="1"/>
  <c r="DA22" i="5"/>
  <c r="DB22" i="5" s="1"/>
  <c r="CT22" i="5"/>
  <c r="CS22" i="5"/>
  <c r="CP22" i="5"/>
  <c r="CK22" i="5"/>
  <c r="CL22" i="5" s="1"/>
  <c r="BU22" i="5"/>
  <c r="BV22" i="5" s="1"/>
  <c r="BM22" i="5"/>
  <c r="BN22" i="5" s="1"/>
  <c r="BE22" i="5"/>
  <c r="BF22" i="5" s="1"/>
  <c r="AZ22" i="5"/>
  <c r="AX22" i="5"/>
  <c r="AV22" i="5"/>
  <c r="AT22" i="5"/>
  <c r="AP22" i="5"/>
  <c r="AO22" i="5"/>
  <c r="AL22" i="5"/>
  <c r="AG22" i="5"/>
  <c r="AH22" i="5" s="1"/>
  <c r="AB22" i="5"/>
  <c r="AA22" i="5"/>
  <c r="Z22" i="5"/>
  <c r="Y22" i="5"/>
  <c r="X22" i="5"/>
  <c r="W22" i="5"/>
  <c r="V22" i="5"/>
  <c r="KU21" i="5"/>
  <c r="KT21" i="5"/>
  <c r="KS21" i="5"/>
  <c r="KQ21" i="5"/>
  <c r="KP21" i="5"/>
  <c r="KL21" i="5"/>
  <c r="KK21" i="5"/>
  <c r="KH21" i="5"/>
  <c r="KG21" i="5"/>
  <c r="KD21" i="5"/>
  <c r="JZ21" i="5"/>
  <c r="JU21" i="5"/>
  <c r="JV21" i="5" s="1"/>
  <c r="JM21" i="5"/>
  <c r="JN21" i="5" s="1"/>
  <c r="JE21" i="5"/>
  <c r="JF21" i="5" s="1"/>
  <c r="JA21" i="5"/>
  <c r="JB21" i="5" s="1"/>
  <c r="IZ21" i="5"/>
  <c r="IY21" i="5"/>
  <c r="IX21" i="5"/>
  <c r="IV21" i="5"/>
  <c r="IU21" i="5"/>
  <c r="IT21" i="5"/>
  <c r="IO21" i="5"/>
  <c r="IP21" i="5" s="1"/>
  <c r="IH21" i="5"/>
  <c r="IG21" i="5"/>
  <c r="ID21" i="5"/>
  <c r="IB21" i="5"/>
  <c r="HY21" i="5"/>
  <c r="HX21" i="5"/>
  <c r="HL21" i="5"/>
  <c r="HI21" i="5"/>
  <c r="HH21" i="5"/>
  <c r="HA21" i="5"/>
  <c r="HB21" i="5" s="1"/>
  <c r="GS21" i="5"/>
  <c r="GT21" i="5" s="1"/>
  <c r="GN21" i="5"/>
  <c r="GM21" i="5"/>
  <c r="GJ21" i="5"/>
  <c r="GI21" i="5"/>
  <c r="GC21" i="5"/>
  <c r="GD21" i="5" s="1"/>
  <c r="FU21" i="5"/>
  <c r="FW21" i="5" s="1"/>
  <c r="FP21" i="5"/>
  <c r="FO21" i="5"/>
  <c r="FN21" i="5"/>
  <c r="FM21" i="5"/>
  <c r="FL21" i="5"/>
  <c r="FK21" i="5"/>
  <c r="FJ21" i="5"/>
  <c r="FI21" i="5"/>
  <c r="FE21" i="5"/>
  <c r="EW21" i="5"/>
  <c r="EO21" i="5"/>
  <c r="EG21" i="5"/>
  <c r="EJ21" i="5" s="1"/>
  <c r="DQ21" i="5"/>
  <c r="DR21" i="5" s="1"/>
  <c r="DI21" i="5"/>
  <c r="DJ21" i="5" s="1"/>
  <c r="DA21" i="5"/>
  <c r="DB21" i="5" s="1"/>
  <c r="CT21" i="5"/>
  <c r="CP21" i="5"/>
  <c r="CK21" i="5"/>
  <c r="CL21" i="5" s="1"/>
  <c r="CC21" i="5"/>
  <c r="CD21" i="5" s="1"/>
  <c r="BU21" i="5"/>
  <c r="BV21" i="5" s="1"/>
  <c r="BE21" i="5"/>
  <c r="BF21" i="5" s="1"/>
  <c r="AZ21" i="5"/>
  <c r="AX21" i="5"/>
  <c r="AW21" i="5"/>
  <c r="AV21" i="5"/>
  <c r="AT21" i="5"/>
  <c r="AP21" i="5"/>
  <c r="AO21" i="5"/>
  <c r="AL21" i="5"/>
  <c r="AB21" i="5"/>
  <c r="AA21" i="5"/>
  <c r="Z21" i="5"/>
  <c r="Y21" i="5"/>
  <c r="X21" i="5"/>
  <c r="W21" i="5"/>
  <c r="V21" i="5"/>
  <c r="KU20" i="5"/>
  <c r="KT20" i="5"/>
  <c r="KQ20" i="5"/>
  <c r="KP20" i="5"/>
  <c r="KL20" i="5"/>
  <c r="KK20" i="5"/>
  <c r="KH20" i="5"/>
  <c r="KD20" i="5"/>
  <c r="KC20" i="5"/>
  <c r="JZ20" i="5"/>
  <c r="JU20" i="5"/>
  <c r="JV20" i="5" s="1"/>
  <c r="JE20" i="5"/>
  <c r="JF20" i="5" s="1"/>
  <c r="IZ20" i="5"/>
  <c r="IY20" i="5"/>
  <c r="IX20" i="5"/>
  <c r="IW20" i="5"/>
  <c r="IV20" i="5"/>
  <c r="IU20" i="5"/>
  <c r="IT20" i="5"/>
  <c r="IO20" i="5"/>
  <c r="IP20" i="5" s="1"/>
  <c r="IH20" i="5"/>
  <c r="ID20" i="5"/>
  <c r="IB20" i="5"/>
  <c r="HY20" i="5"/>
  <c r="HX20" i="5"/>
  <c r="HQ20" i="5"/>
  <c r="HR20" i="5" s="1"/>
  <c r="HL20" i="5"/>
  <c r="HI20" i="5"/>
  <c r="HH20" i="5"/>
  <c r="GS20" i="5"/>
  <c r="GT20" i="5" s="1"/>
  <c r="GN20" i="5"/>
  <c r="GM20" i="5"/>
  <c r="GK20" i="5"/>
  <c r="GJ20" i="5"/>
  <c r="GI20" i="5"/>
  <c r="GC20" i="5"/>
  <c r="GD20" i="5" s="1"/>
  <c r="FP20" i="5"/>
  <c r="FO20" i="5"/>
  <c r="FN20" i="5"/>
  <c r="FM20" i="5"/>
  <c r="FL20" i="5"/>
  <c r="FK20" i="5"/>
  <c r="FJ20" i="5"/>
  <c r="FE20" i="5"/>
  <c r="EW20" i="5"/>
  <c r="EG20" i="5"/>
  <c r="EJ20" i="5" s="1"/>
  <c r="DY20" i="5"/>
  <c r="DZ20" i="5" s="1"/>
  <c r="DQ20" i="5"/>
  <c r="DR20" i="5" s="1"/>
  <c r="DA20" i="5"/>
  <c r="DB20" i="5" s="1"/>
  <c r="CT20" i="5"/>
  <c r="CS20" i="5"/>
  <c r="CP20" i="5"/>
  <c r="CK20" i="5"/>
  <c r="CL20" i="5" s="1"/>
  <c r="BU20" i="5"/>
  <c r="BV20" i="5" s="1"/>
  <c r="BM20" i="5"/>
  <c r="BN20" i="5" s="1"/>
  <c r="BE20" i="5"/>
  <c r="BF20" i="5" s="1"/>
  <c r="AZ20" i="5"/>
  <c r="AX20" i="5"/>
  <c r="AV20" i="5"/>
  <c r="AT20" i="5"/>
  <c r="AP20" i="5"/>
  <c r="AO20" i="5"/>
  <c r="AL20" i="5"/>
  <c r="AG20" i="5"/>
  <c r="AH20" i="5" s="1"/>
  <c r="AB20" i="5"/>
  <c r="AA20" i="5"/>
  <c r="Z20" i="5"/>
  <c r="Y20" i="5"/>
  <c r="X20" i="5"/>
  <c r="W20" i="5"/>
  <c r="V20" i="5"/>
  <c r="KU19" i="5"/>
  <c r="KT19" i="5"/>
  <c r="KS19" i="5"/>
  <c r="KQ19" i="5"/>
  <c r="KP19" i="5"/>
  <c r="KL19" i="5"/>
  <c r="KK19" i="5"/>
  <c r="KH19" i="5"/>
  <c r="KD19" i="5"/>
  <c r="JZ19" i="5"/>
  <c r="JU19" i="5"/>
  <c r="JV19" i="5" s="1"/>
  <c r="JM19" i="5"/>
  <c r="JN19" i="5" s="1"/>
  <c r="JE19" i="5"/>
  <c r="JF19" i="5" s="1"/>
  <c r="IZ19" i="5"/>
  <c r="IY19" i="5"/>
  <c r="IX19" i="5"/>
  <c r="IV19" i="5"/>
  <c r="IU19" i="5"/>
  <c r="IT19" i="5"/>
  <c r="IO19" i="5"/>
  <c r="IP19" i="5" s="1"/>
  <c r="IH19" i="5"/>
  <c r="IG19" i="5"/>
  <c r="ID19" i="5"/>
  <c r="IB19" i="5"/>
  <c r="HY19" i="5"/>
  <c r="HX19" i="5"/>
  <c r="HL19" i="5"/>
  <c r="HI19" i="5"/>
  <c r="HH19" i="5"/>
  <c r="HA19" i="5"/>
  <c r="HB19" i="5" s="1"/>
  <c r="GS19" i="5"/>
  <c r="GT19" i="5" s="1"/>
  <c r="GN19" i="5"/>
  <c r="GM19" i="5"/>
  <c r="GJ19" i="5"/>
  <c r="GI19" i="5"/>
  <c r="GC19" i="5"/>
  <c r="GD19" i="5" s="1"/>
  <c r="FU19" i="5"/>
  <c r="FW19" i="5" s="1"/>
  <c r="FP19" i="5"/>
  <c r="FO19" i="5"/>
  <c r="FN19" i="5"/>
  <c r="FM19" i="5"/>
  <c r="FL19" i="5"/>
  <c r="FK19" i="5"/>
  <c r="FJ19" i="5"/>
  <c r="EW19" i="5"/>
  <c r="EO19" i="5"/>
  <c r="EG19" i="5"/>
  <c r="EJ19" i="5" s="1"/>
  <c r="DQ19" i="5"/>
  <c r="DR19" i="5" s="1"/>
  <c r="DI19" i="5"/>
  <c r="DJ19" i="5" s="1"/>
  <c r="DA19" i="5"/>
  <c r="DB19" i="5" s="1"/>
  <c r="CT19" i="5"/>
  <c r="CS19" i="5"/>
  <c r="CP19" i="5"/>
  <c r="CC19" i="5"/>
  <c r="CD19" i="5" s="1"/>
  <c r="BU19" i="5"/>
  <c r="BV19" i="5" s="1"/>
  <c r="BE19" i="5"/>
  <c r="BF19" i="5" s="1"/>
  <c r="AZ19" i="5"/>
  <c r="AX19" i="5"/>
  <c r="AW19" i="5"/>
  <c r="AV19" i="5"/>
  <c r="AT19" i="5"/>
  <c r="AP19" i="5"/>
  <c r="AO19" i="5"/>
  <c r="AL19" i="5"/>
  <c r="AB19" i="5"/>
  <c r="AA19" i="5"/>
  <c r="Z19" i="5"/>
  <c r="Y19" i="5"/>
  <c r="X19" i="5"/>
  <c r="W19" i="5"/>
  <c r="V19" i="5"/>
  <c r="KU18" i="5"/>
  <c r="KT18" i="5"/>
  <c r="KQ18" i="5"/>
  <c r="KP18" i="5"/>
  <c r="KL18" i="5"/>
  <c r="KK18" i="5"/>
  <c r="KH18" i="5"/>
  <c r="KD18" i="5"/>
  <c r="KC18" i="5"/>
  <c r="JZ18" i="5"/>
  <c r="JU18" i="5"/>
  <c r="JV18" i="5" s="1"/>
  <c r="JQ18" i="5"/>
  <c r="JR18" i="5" s="1"/>
  <c r="JE18" i="5"/>
  <c r="JF18" i="5" s="1"/>
  <c r="IZ18" i="5"/>
  <c r="IY18" i="5"/>
  <c r="IX18" i="5"/>
  <c r="IW18" i="5"/>
  <c r="IV18" i="5"/>
  <c r="IU18" i="5"/>
  <c r="IT18" i="5"/>
  <c r="IO18" i="5"/>
  <c r="IP18" i="5" s="1"/>
  <c r="IH18" i="5"/>
  <c r="ID18" i="5"/>
  <c r="IB18" i="5"/>
  <c r="HY18" i="5"/>
  <c r="HX18" i="5"/>
  <c r="HQ18" i="5"/>
  <c r="HR18" i="5" s="1"/>
  <c r="HL18" i="5"/>
  <c r="HI18" i="5"/>
  <c r="HH18" i="5"/>
  <c r="GS18" i="5"/>
  <c r="GT18" i="5" s="1"/>
  <c r="GN18" i="5"/>
  <c r="GM18" i="5"/>
  <c r="GK18" i="5"/>
  <c r="GJ18" i="5"/>
  <c r="GI18" i="5"/>
  <c r="GC18" i="5"/>
  <c r="GD18" i="5" s="1"/>
  <c r="FP18" i="5"/>
  <c r="FO18" i="5"/>
  <c r="FN18" i="5"/>
  <c r="FM18" i="5"/>
  <c r="FL18" i="5"/>
  <c r="FK18" i="5"/>
  <c r="FJ18" i="5"/>
  <c r="FE18" i="5"/>
  <c r="EW18" i="5"/>
  <c r="ES18" i="5"/>
  <c r="EG18" i="5"/>
  <c r="EJ18" i="5" s="1"/>
  <c r="DY18" i="5"/>
  <c r="DZ18" i="5" s="1"/>
  <c r="DQ18" i="5"/>
  <c r="DR18" i="5" s="1"/>
  <c r="DA18" i="5"/>
  <c r="DB18" i="5" s="1"/>
  <c r="CT18" i="5"/>
  <c r="CS18" i="5"/>
  <c r="CP18" i="5"/>
  <c r="CK18" i="5"/>
  <c r="CL18" i="5" s="1"/>
  <c r="BU18" i="5"/>
  <c r="BV18" i="5" s="1"/>
  <c r="BM18" i="5"/>
  <c r="BN18" i="5" s="1"/>
  <c r="BE18" i="5"/>
  <c r="BF18" i="5" s="1"/>
  <c r="BA18" i="5"/>
  <c r="BB18" i="5" s="1"/>
  <c r="AZ18" i="5"/>
  <c r="AX18" i="5"/>
  <c r="AV18" i="5"/>
  <c r="AT18" i="5"/>
  <c r="AP18" i="5"/>
  <c r="AO18" i="5"/>
  <c r="AL18" i="5"/>
  <c r="AG18" i="5"/>
  <c r="AH18" i="5" s="1"/>
  <c r="AB18" i="5"/>
  <c r="AA18" i="5"/>
  <c r="Z18" i="5"/>
  <c r="Y18" i="5"/>
  <c r="X18" i="5"/>
  <c r="W18" i="5"/>
  <c r="V18" i="5"/>
  <c r="KU17" i="5"/>
  <c r="KT17" i="5"/>
  <c r="KS17" i="5"/>
  <c r="KQ17" i="5"/>
  <c r="KP17" i="5"/>
  <c r="KL17" i="5"/>
  <c r="KK17" i="5"/>
  <c r="KH17" i="5"/>
  <c r="KG17" i="5"/>
  <c r="KD17" i="5"/>
  <c r="JZ17" i="5"/>
  <c r="JU17" i="5"/>
  <c r="JV17" i="5" s="1"/>
  <c r="JM17" i="5"/>
  <c r="JN17" i="5" s="1"/>
  <c r="JE17" i="5"/>
  <c r="JF17" i="5" s="1"/>
  <c r="IZ17" i="5"/>
  <c r="IY17" i="5"/>
  <c r="IX17" i="5"/>
  <c r="IV17" i="5"/>
  <c r="IU17" i="5"/>
  <c r="IT17" i="5"/>
  <c r="IO17" i="5"/>
  <c r="IP17" i="5" s="1"/>
  <c r="IH17" i="5"/>
  <c r="IG17" i="5"/>
  <c r="ID17" i="5"/>
  <c r="IB17" i="5"/>
  <c r="HY17" i="5"/>
  <c r="HX17" i="5"/>
  <c r="HL17" i="5"/>
  <c r="HI17" i="5"/>
  <c r="HH17" i="5"/>
  <c r="HA17" i="5"/>
  <c r="HB17" i="5" s="1"/>
  <c r="GS17" i="5"/>
  <c r="GT17" i="5" s="1"/>
  <c r="GN17" i="5"/>
  <c r="GM17" i="5"/>
  <c r="GJ17" i="5"/>
  <c r="GI17" i="5"/>
  <c r="GC17" i="5"/>
  <c r="GD17" i="5" s="1"/>
  <c r="FU17" i="5"/>
  <c r="FW17" i="5" s="1"/>
  <c r="FP17" i="5"/>
  <c r="FO17" i="5"/>
  <c r="FN17" i="5"/>
  <c r="FM17" i="5"/>
  <c r="FL17" i="5"/>
  <c r="FK17" i="5"/>
  <c r="FJ17" i="5"/>
  <c r="FE17" i="5"/>
  <c r="EW17" i="5"/>
  <c r="EO17" i="5"/>
  <c r="EG17" i="5"/>
  <c r="EJ17" i="5" s="1"/>
  <c r="DQ17" i="5"/>
  <c r="DR17" i="5" s="1"/>
  <c r="DI17" i="5"/>
  <c r="DJ17" i="5" s="1"/>
  <c r="DA17" i="5"/>
  <c r="DB17" i="5" s="1"/>
  <c r="CT17" i="5"/>
  <c r="CP17" i="5"/>
  <c r="CK17" i="5"/>
  <c r="CL17" i="5" s="1"/>
  <c r="CC17" i="5"/>
  <c r="CD17" i="5" s="1"/>
  <c r="BU17" i="5"/>
  <c r="BV17" i="5" s="1"/>
  <c r="BE17" i="5"/>
  <c r="BF17" i="5" s="1"/>
  <c r="AZ17" i="5"/>
  <c r="AX17" i="5"/>
  <c r="AW17" i="5"/>
  <c r="AV17" i="5"/>
  <c r="AT17" i="5"/>
  <c r="AP17" i="5"/>
  <c r="AO17" i="5"/>
  <c r="AL17" i="5"/>
  <c r="AB17" i="5"/>
  <c r="AA17" i="5"/>
  <c r="Z17" i="5"/>
  <c r="Y17" i="5"/>
  <c r="X17" i="5"/>
  <c r="W17" i="5"/>
  <c r="V17" i="5"/>
  <c r="KU16" i="5"/>
  <c r="KT16" i="5"/>
  <c r="KQ16" i="5"/>
  <c r="KP16" i="5"/>
  <c r="KL16" i="5"/>
  <c r="KK16" i="5"/>
  <c r="KH16" i="5"/>
  <c r="KD16" i="5"/>
  <c r="KC16" i="5"/>
  <c r="JZ16" i="5"/>
  <c r="JU16" i="5"/>
  <c r="JV16" i="5" s="1"/>
  <c r="JE16" i="5"/>
  <c r="JF16" i="5" s="1"/>
  <c r="IZ16" i="5"/>
  <c r="IY16" i="5"/>
  <c r="IX16" i="5"/>
  <c r="IW16" i="5"/>
  <c r="IV16" i="5"/>
  <c r="IU16" i="5"/>
  <c r="IT16" i="5"/>
  <c r="IO16" i="5"/>
  <c r="IP16" i="5" s="1"/>
  <c r="IH16" i="5"/>
  <c r="ID16" i="5"/>
  <c r="IB16" i="5"/>
  <c r="HY16" i="5"/>
  <c r="HX16" i="5"/>
  <c r="HQ16" i="5"/>
  <c r="HR16" i="5" s="1"/>
  <c r="HL16" i="5"/>
  <c r="HI16" i="5"/>
  <c r="HH16" i="5"/>
  <c r="GS16" i="5"/>
  <c r="GT16" i="5" s="1"/>
  <c r="GN16" i="5"/>
  <c r="GM16" i="5"/>
  <c r="GK16" i="5"/>
  <c r="GJ16" i="5"/>
  <c r="GI16" i="5"/>
  <c r="GC16" i="5"/>
  <c r="GD16" i="5" s="1"/>
  <c r="FP16" i="5"/>
  <c r="FO16" i="5"/>
  <c r="FN16" i="5"/>
  <c r="FM16" i="5"/>
  <c r="FL16" i="5"/>
  <c r="FK16" i="5"/>
  <c r="FJ16" i="5"/>
  <c r="FE16" i="5"/>
  <c r="EW16" i="5"/>
  <c r="EG16" i="5"/>
  <c r="EJ16" i="5" s="1"/>
  <c r="DY16" i="5"/>
  <c r="DZ16" i="5" s="1"/>
  <c r="DQ16" i="5"/>
  <c r="DR16" i="5" s="1"/>
  <c r="DA16" i="5"/>
  <c r="DB16" i="5" s="1"/>
  <c r="CT16" i="5"/>
  <c r="CS16" i="5"/>
  <c r="CP16" i="5"/>
  <c r="CK16" i="5"/>
  <c r="CL16" i="5" s="1"/>
  <c r="BU16" i="5"/>
  <c r="BV16" i="5" s="1"/>
  <c r="BM16" i="5"/>
  <c r="BN16" i="5" s="1"/>
  <c r="BE16" i="5"/>
  <c r="BF16" i="5" s="1"/>
  <c r="AZ16" i="5"/>
  <c r="AX16" i="5"/>
  <c r="AV16" i="5"/>
  <c r="AT16" i="5"/>
  <c r="AP16" i="5"/>
  <c r="AO16" i="5"/>
  <c r="AL16" i="5"/>
  <c r="AG16" i="5"/>
  <c r="AH16" i="5" s="1"/>
  <c r="AB16" i="5"/>
  <c r="AA16" i="5"/>
  <c r="Z16" i="5"/>
  <c r="Y16" i="5"/>
  <c r="X16" i="5"/>
  <c r="W16" i="5"/>
  <c r="V16" i="5"/>
  <c r="KU15" i="5"/>
  <c r="KT15" i="5"/>
  <c r="KS15" i="5"/>
  <c r="KQ15" i="5"/>
  <c r="KP15" i="5"/>
  <c r="KL15" i="5"/>
  <c r="KK15" i="5"/>
  <c r="KH15" i="5"/>
  <c r="KD15" i="5"/>
  <c r="JZ15" i="5"/>
  <c r="JU15" i="5"/>
  <c r="JV15" i="5" s="1"/>
  <c r="JM15" i="5"/>
  <c r="JN15" i="5" s="1"/>
  <c r="JE15" i="5"/>
  <c r="JF15" i="5" s="1"/>
  <c r="IZ15" i="5"/>
  <c r="IY15" i="5"/>
  <c r="IX15" i="5"/>
  <c r="IV15" i="5"/>
  <c r="IU15" i="5"/>
  <c r="IT15" i="5"/>
  <c r="IO15" i="5"/>
  <c r="IP15" i="5" s="1"/>
  <c r="IH15" i="5"/>
  <c r="IG15" i="5"/>
  <c r="ID15" i="5"/>
  <c r="IB15" i="5"/>
  <c r="HY15" i="5"/>
  <c r="HX15" i="5"/>
  <c r="HL15" i="5"/>
  <c r="HI15" i="5"/>
  <c r="HH15" i="5"/>
  <c r="HA15" i="5"/>
  <c r="HB15" i="5" s="1"/>
  <c r="GS15" i="5"/>
  <c r="GT15" i="5" s="1"/>
  <c r="GN15" i="5"/>
  <c r="GM15" i="5"/>
  <c r="GJ15" i="5"/>
  <c r="GI15" i="5"/>
  <c r="GC15" i="5"/>
  <c r="GD15" i="5" s="1"/>
  <c r="FU15" i="5"/>
  <c r="FW15" i="5" s="1"/>
  <c r="FP15" i="5"/>
  <c r="FO15" i="5"/>
  <c r="FN15" i="5"/>
  <c r="FM15" i="5"/>
  <c r="FL15" i="5"/>
  <c r="FK15" i="5"/>
  <c r="FJ15" i="5"/>
  <c r="FE15" i="5"/>
  <c r="EW15" i="5"/>
  <c r="EO15" i="5"/>
  <c r="EG15" i="5"/>
  <c r="EJ15" i="5" s="1"/>
  <c r="DQ15" i="5"/>
  <c r="DR15" i="5" s="1"/>
  <c r="DI15" i="5"/>
  <c r="DJ15" i="5" s="1"/>
  <c r="DA15" i="5"/>
  <c r="DB15" i="5" s="1"/>
  <c r="CT15" i="5"/>
  <c r="CP15" i="5"/>
  <c r="CK15" i="5"/>
  <c r="CL15" i="5" s="1"/>
  <c r="CC15" i="5"/>
  <c r="CD15" i="5" s="1"/>
  <c r="BU15" i="5"/>
  <c r="BV15" i="5" s="1"/>
  <c r="BE15" i="5"/>
  <c r="BF15" i="5" s="1"/>
  <c r="AZ15" i="5"/>
  <c r="AX15" i="5"/>
  <c r="AW15" i="5"/>
  <c r="AV15" i="5"/>
  <c r="AT15" i="5"/>
  <c r="AP15" i="5"/>
  <c r="AO15" i="5"/>
  <c r="AL15" i="5"/>
  <c r="AB15" i="5"/>
  <c r="AA15" i="5"/>
  <c r="Z15" i="5"/>
  <c r="Y15" i="5"/>
  <c r="X15" i="5"/>
  <c r="W15" i="5"/>
  <c r="V15" i="5"/>
  <c r="KU14" i="5"/>
  <c r="KT14" i="5"/>
  <c r="KQ14" i="5"/>
  <c r="KP14" i="5"/>
  <c r="KL14" i="5"/>
  <c r="KK14" i="5"/>
  <c r="KH14" i="5"/>
  <c r="KD14" i="5"/>
  <c r="KC14" i="5"/>
  <c r="JZ14" i="5"/>
  <c r="JU14" i="5"/>
  <c r="JV14" i="5" s="1"/>
  <c r="JQ14" i="5"/>
  <c r="JR14" i="5" s="1"/>
  <c r="JE14" i="5"/>
  <c r="JF14" i="5" s="1"/>
  <c r="IZ14" i="5"/>
  <c r="IY14" i="5"/>
  <c r="IX14" i="5"/>
  <c r="IW14" i="5"/>
  <c r="IV14" i="5"/>
  <c r="IU14" i="5"/>
  <c r="IT14" i="5"/>
  <c r="IO14" i="5"/>
  <c r="IP14" i="5" s="1"/>
  <c r="IH14" i="5"/>
  <c r="ID14" i="5"/>
  <c r="IB14" i="5"/>
  <c r="HY14" i="5"/>
  <c r="HX14" i="5"/>
  <c r="HQ14" i="5"/>
  <c r="HR14" i="5" s="1"/>
  <c r="HL14" i="5"/>
  <c r="HI14" i="5"/>
  <c r="HH14" i="5"/>
  <c r="GS14" i="5"/>
  <c r="GT14" i="5" s="1"/>
  <c r="GN14" i="5"/>
  <c r="GM14" i="5"/>
  <c r="GK14" i="5"/>
  <c r="GJ14" i="5"/>
  <c r="GI14" i="5"/>
  <c r="GC14" i="5"/>
  <c r="GD14" i="5" s="1"/>
  <c r="FP14" i="5"/>
  <c r="FO14" i="5"/>
  <c r="FN14" i="5"/>
  <c r="FM14" i="5"/>
  <c r="FL14" i="5"/>
  <c r="FK14" i="5"/>
  <c r="FJ14" i="5"/>
  <c r="FE14" i="5"/>
  <c r="EW14" i="5"/>
  <c r="EG14" i="5"/>
  <c r="EJ14" i="5" s="1"/>
  <c r="DY14" i="5"/>
  <c r="DZ14" i="5" s="1"/>
  <c r="DQ14" i="5"/>
  <c r="DR14" i="5" s="1"/>
  <c r="DA14" i="5"/>
  <c r="DB14" i="5" s="1"/>
  <c r="CT14" i="5"/>
  <c r="CS14" i="5"/>
  <c r="CP14" i="5"/>
  <c r="CK14" i="5"/>
  <c r="CL14" i="5" s="1"/>
  <c r="BU14" i="5"/>
  <c r="BV14" i="5" s="1"/>
  <c r="BM14" i="5"/>
  <c r="BN14" i="5" s="1"/>
  <c r="BE14" i="5"/>
  <c r="BF14" i="5" s="1"/>
  <c r="AZ14" i="5"/>
  <c r="AX14" i="5"/>
  <c r="AV14" i="5"/>
  <c r="AT14" i="5"/>
  <c r="AP14" i="5"/>
  <c r="AO14" i="5"/>
  <c r="AL14" i="5"/>
  <c r="AG14" i="5"/>
  <c r="AH14" i="5" s="1"/>
  <c r="AB14" i="5"/>
  <c r="AA14" i="5"/>
  <c r="Z14" i="5"/>
  <c r="Y14" i="5"/>
  <c r="X14" i="5"/>
  <c r="W14" i="5"/>
  <c r="V14" i="5"/>
  <c r="KU13" i="5"/>
  <c r="KT13" i="5"/>
  <c r="KS13" i="5"/>
  <c r="KQ13" i="5"/>
  <c r="KP13" i="5"/>
  <c r="KL13" i="5"/>
  <c r="KK13" i="5"/>
  <c r="KH13" i="5"/>
  <c r="KD13" i="5"/>
  <c r="JZ13" i="5"/>
  <c r="JU13" i="5"/>
  <c r="JV13" i="5" s="1"/>
  <c r="JM13" i="5"/>
  <c r="JN13" i="5" s="1"/>
  <c r="JE13" i="5"/>
  <c r="JF13" i="5" s="1"/>
  <c r="IZ13" i="5"/>
  <c r="IY13" i="5"/>
  <c r="IX13" i="5"/>
  <c r="IV13" i="5"/>
  <c r="IU13" i="5"/>
  <c r="IT13" i="5"/>
  <c r="IO13" i="5"/>
  <c r="IP13" i="5" s="1"/>
  <c r="IH13" i="5"/>
  <c r="IG13" i="5"/>
  <c r="ID13" i="5"/>
  <c r="IB13" i="5"/>
  <c r="HY13" i="5"/>
  <c r="HX13" i="5"/>
  <c r="HL13" i="5"/>
  <c r="HI13" i="5"/>
  <c r="HH13" i="5"/>
  <c r="HA13" i="5"/>
  <c r="HB13" i="5" s="1"/>
  <c r="GS13" i="5"/>
  <c r="GN13" i="5"/>
  <c r="GM13" i="5"/>
  <c r="GJ13" i="5"/>
  <c r="GI13" i="5"/>
  <c r="GC13" i="5"/>
  <c r="GD13" i="5" s="1"/>
  <c r="FU13" i="5"/>
  <c r="FW13" i="5" s="1"/>
  <c r="FP13" i="5"/>
  <c r="FO13" i="5"/>
  <c r="FN13" i="5"/>
  <c r="FM13" i="5"/>
  <c r="FL13" i="5"/>
  <c r="FK13" i="5"/>
  <c r="FJ13" i="5"/>
  <c r="EW13" i="5"/>
  <c r="EO13" i="5"/>
  <c r="EG13" i="5"/>
  <c r="EJ13" i="5" s="1"/>
  <c r="DQ13" i="5"/>
  <c r="DR13" i="5" s="1"/>
  <c r="DI13" i="5"/>
  <c r="DJ13" i="5" s="1"/>
  <c r="DA13" i="5"/>
  <c r="DB13" i="5" s="1"/>
  <c r="CT13" i="5"/>
  <c r="CP13" i="5"/>
  <c r="CK13" i="5"/>
  <c r="CL13" i="5" s="1"/>
  <c r="CC13" i="5"/>
  <c r="CD13" i="5" s="1"/>
  <c r="BU13" i="5"/>
  <c r="BV13" i="5" s="1"/>
  <c r="BE13" i="5"/>
  <c r="BF13" i="5" s="1"/>
  <c r="AZ13" i="5"/>
  <c r="AX13" i="5"/>
  <c r="AW13" i="5"/>
  <c r="AV13" i="5"/>
  <c r="AT13" i="5"/>
  <c r="AP13" i="5"/>
  <c r="AO13" i="5"/>
  <c r="AL13" i="5"/>
  <c r="AB13" i="5"/>
  <c r="AA13" i="5"/>
  <c r="Z13" i="5"/>
  <c r="Y13" i="5"/>
  <c r="X13" i="5"/>
  <c r="W13" i="5"/>
  <c r="V13" i="5"/>
  <c r="KU12" i="5"/>
  <c r="KT12" i="5"/>
  <c r="KQ12" i="5"/>
  <c r="KP12" i="5"/>
  <c r="KL12" i="5"/>
  <c r="KK12" i="5"/>
  <c r="KH12" i="5"/>
  <c r="KD12" i="5"/>
  <c r="KC12" i="5"/>
  <c r="JZ12" i="5"/>
  <c r="JU12" i="5"/>
  <c r="JV12" i="5" s="1"/>
  <c r="JE12" i="5"/>
  <c r="JF12" i="5" s="1"/>
  <c r="IZ12" i="5"/>
  <c r="IY12" i="5"/>
  <c r="IX12" i="5"/>
  <c r="IW12" i="5"/>
  <c r="IV12" i="5"/>
  <c r="IU12" i="5"/>
  <c r="IT12" i="5"/>
  <c r="IO12" i="5"/>
  <c r="IP12" i="5" s="1"/>
  <c r="IH12" i="5"/>
  <c r="IG12" i="5"/>
  <c r="ID12" i="5"/>
  <c r="IB12" i="5"/>
  <c r="HY12" i="5"/>
  <c r="HX12" i="5"/>
  <c r="HQ12" i="5"/>
  <c r="HR12" i="5" s="1"/>
  <c r="HL12" i="5"/>
  <c r="HI12" i="5"/>
  <c r="HH12" i="5"/>
  <c r="GS12" i="5"/>
  <c r="GN12" i="5"/>
  <c r="GM12" i="5"/>
  <c r="GK12" i="5"/>
  <c r="GJ12" i="5"/>
  <c r="GI12" i="5"/>
  <c r="GC12" i="5"/>
  <c r="GD12" i="5" s="1"/>
  <c r="FP12" i="5"/>
  <c r="FO12" i="5"/>
  <c r="FN12" i="5"/>
  <c r="FM12" i="5"/>
  <c r="FL12" i="5"/>
  <c r="FK12" i="5"/>
  <c r="FJ12" i="5"/>
  <c r="FE12" i="5"/>
  <c r="EW12" i="5"/>
  <c r="EG12" i="5"/>
  <c r="EJ12" i="5" s="1"/>
  <c r="DY12" i="5"/>
  <c r="DZ12" i="5" s="1"/>
  <c r="DQ12" i="5"/>
  <c r="DR12" i="5" s="1"/>
  <c r="DA12" i="5"/>
  <c r="DB12" i="5" s="1"/>
  <c r="CT12" i="5"/>
  <c r="CS12" i="5"/>
  <c r="CP12" i="5"/>
  <c r="CK12" i="5"/>
  <c r="CL12" i="5" s="1"/>
  <c r="BU12" i="5"/>
  <c r="BV12" i="5" s="1"/>
  <c r="BM12" i="5"/>
  <c r="BN12" i="5" s="1"/>
  <c r="BE12" i="5"/>
  <c r="BF12" i="5" s="1"/>
  <c r="AZ12" i="5"/>
  <c r="AX12" i="5"/>
  <c r="AV12" i="5"/>
  <c r="AT12" i="5"/>
  <c r="AP12" i="5"/>
  <c r="AO12" i="5"/>
  <c r="AL12" i="5"/>
  <c r="AG12" i="5"/>
  <c r="AH12" i="5" s="1"/>
  <c r="AB12" i="5"/>
  <c r="AA12" i="5"/>
  <c r="Z12" i="5"/>
  <c r="Y12" i="5"/>
  <c r="X12" i="5"/>
  <c r="W12" i="5"/>
  <c r="V12" i="5"/>
  <c r="KU11" i="5"/>
  <c r="KT11" i="5"/>
  <c r="KS11" i="5"/>
  <c r="KQ11" i="5"/>
  <c r="KP11" i="5"/>
  <c r="KL11" i="5"/>
  <c r="KK11" i="5"/>
  <c r="KH11" i="5"/>
  <c r="KD11" i="5"/>
  <c r="JZ11" i="5"/>
  <c r="JU11" i="5"/>
  <c r="JV11" i="5" s="1"/>
  <c r="JM11" i="5"/>
  <c r="JN11" i="5" s="1"/>
  <c r="JE11" i="5"/>
  <c r="JF11" i="5" s="1"/>
  <c r="IZ11" i="5"/>
  <c r="IY11" i="5"/>
  <c r="IX11" i="5"/>
  <c r="IV11" i="5"/>
  <c r="IU11" i="5"/>
  <c r="IT11" i="5"/>
  <c r="IO11" i="5"/>
  <c r="IP11" i="5" s="1"/>
  <c r="IH11" i="5"/>
  <c r="IG11" i="5"/>
  <c r="ID11" i="5"/>
  <c r="IB11" i="5"/>
  <c r="HY11" i="5"/>
  <c r="HX11" i="5"/>
  <c r="HL11" i="5"/>
  <c r="HI11" i="5"/>
  <c r="HH11" i="5"/>
  <c r="HA11" i="5"/>
  <c r="HB11" i="5" s="1"/>
  <c r="GS11" i="5"/>
  <c r="GN11" i="5"/>
  <c r="GM11" i="5"/>
  <c r="GJ11" i="5"/>
  <c r="GI11" i="5"/>
  <c r="GC11" i="5"/>
  <c r="GD11" i="5" s="1"/>
  <c r="FU11" i="5"/>
  <c r="FW11" i="5" s="1"/>
  <c r="FP11" i="5"/>
  <c r="FO11" i="5"/>
  <c r="FN11" i="5"/>
  <c r="FM11" i="5"/>
  <c r="FL11" i="5"/>
  <c r="FK11" i="5"/>
  <c r="FJ11" i="5"/>
  <c r="EW11" i="5"/>
  <c r="EO11" i="5"/>
  <c r="EG11" i="5"/>
  <c r="EJ11" i="5" s="1"/>
  <c r="DQ11" i="5"/>
  <c r="DR11" i="5" s="1"/>
  <c r="DI11" i="5"/>
  <c r="DJ11" i="5" s="1"/>
  <c r="DA11" i="5"/>
  <c r="DB11" i="5" s="1"/>
  <c r="CT11" i="5"/>
  <c r="CP11" i="5"/>
  <c r="CC11" i="5"/>
  <c r="CD11" i="5" s="1"/>
  <c r="BU11" i="5"/>
  <c r="BV11" i="5" s="1"/>
  <c r="BM11" i="5"/>
  <c r="BN11" i="5" s="1"/>
  <c r="BE11" i="5"/>
  <c r="BF11" i="5" s="1"/>
  <c r="AZ11" i="5"/>
  <c r="AX11" i="5"/>
  <c r="AW11" i="5"/>
  <c r="AV11" i="5"/>
  <c r="AT11" i="5"/>
  <c r="AP11" i="5"/>
  <c r="AO11" i="5"/>
  <c r="AL11" i="5"/>
  <c r="AB11" i="5"/>
  <c r="AA11" i="5"/>
  <c r="Z11" i="5"/>
  <c r="Y11" i="5"/>
  <c r="X11" i="5"/>
  <c r="W11" i="5"/>
  <c r="V11" i="5"/>
  <c r="KU10" i="5"/>
  <c r="KT10" i="5"/>
  <c r="KQ10" i="5"/>
  <c r="KP10" i="5"/>
  <c r="KL10" i="5"/>
  <c r="KK10" i="5"/>
  <c r="KH10" i="5"/>
  <c r="KD10" i="5"/>
  <c r="KC10" i="5"/>
  <c r="JZ10" i="5"/>
  <c r="JU10" i="5"/>
  <c r="JE10" i="5"/>
  <c r="IZ10" i="5"/>
  <c r="IY10" i="5"/>
  <c r="IX10" i="5"/>
  <c r="IW10" i="5"/>
  <c r="IV10" i="5"/>
  <c r="IU10" i="5"/>
  <c r="IT10" i="5"/>
  <c r="IO10" i="5"/>
  <c r="IH10" i="5"/>
  <c r="ID10" i="5"/>
  <c r="IB10" i="5"/>
  <c r="HY10" i="5"/>
  <c r="HX10" i="5"/>
  <c r="HQ10" i="5"/>
  <c r="HL10" i="5"/>
  <c r="HI10" i="5"/>
  <c r="HH10" i="5"/>
  <c r="GS10" i="5"/>
  <c r="GN10" i="5"/>
  <c r="GM10" i="5"/>
  <c r="GK10" i="5"/>
  <c r="GL10" i="5" s="1"/>
  <c r="GL28" i="5" s="1"/>
  <c r="GJ10" i="5"/>
  <c r="GI10" i="5"/>
  <c r="GC10" i="5"/>
  <c r="FP10" i="5"/>
  <c r="FO10" i="5"/>
  <c r="FN10" i="5"/>
  <c r="FM10" i="5"/>
  <c r="FL10" i="5"/>
  <c r="FK10" i="5"/>
  <c r="FJ10" i="5"/>
  <c r="FE10" i="5"/>
  <c r="EW10" i="5"/>
  <c r="EG10" i="5"/>
  <c r="EJ10" i="5" s="1"/>
  <c r="DY10" i="5"/>
  <c r="DQ10" i="5"/>
  <c r="DR10" i="5" s="1"/>
  <c r="DA10" i="5"/>
  <c r="DB10" i="5" s="1"/>
  <c r="CT10" i="5"/>
  <c r="CS10" i="5"/>
  <c r="CP10" i="5"/>
  <c r="BU10" i="5"/>
  <c r="BM10" i="5"/>
  <c r="BE10" i="5"/>
  <c r="AZ10" i="5"/>
  <c r="AX10" i="5"/>
  <c r="AV10" i="5"/>
  <c r="AT10" i="5"/>
  <c r="AP10" i="5"/>
  <c r="AO10" i="5"/>
  <c r="AL10" i="5"/>
  <c r="AG10" i="5"/>
  <c r="AH10" i="5" s="1"/>
  <c r="AB10" i="5"/>
  <c r="AA10" i="5"/>
  <c r="Z10" i="5"/>
  <c r="Y10" i="5"/>
  <c r="X10" i="5"/>
  <c r="W10" i="5"/>
  <c r="V10" i="5"/>
  <c r="E206" i="4"/>
  <c r="UZ30" i="21" s="1"/>
  <c r="E192" i="4"/>
  <c r="UZ29" i="21" s="1"/>
  <c r="E168" i="4"/>
  <c r="UZ28" i="21" s="1"/>
  <c r="E154" i="4"/>
  <c r="UZ27" i="21" s="1"/>
  <c r="E153" i="4"/>
  <c r="UX26" i="21" s="1"/>
  <c r="E132" i="4"/>
  <c r="UZ25" i="21" s="1"/>
  <c r="E122" i="4"/>
  <c r="UZ24" i="21" s="1"/>
  <c r="E107" i="4"/>
  <c r="UZ23" i="21" s="1"/>
  <c r="E100" i="4"/>
  <c r="UZ22" i="21" s="1"/>
  <c r="E99" i="4"/>
  <c r="UX21" i="21" s="1"/>
  <c r="E82" i="4"/>
  <c r="UZ20" i="21" s="1"/>
  <c r="CG18" i="16" s="1"/>
  <c r="E67" i="4"/>
  <c r="UZ19" i="21" s="1"/>
  <c r="E54" i="4"/>
  <c r="UZ18" i="21" s="1"/>
  <c r="E53" i="4"/>
  <c r="UX17" i="21" s="1"/>
  <c r="E37" i="4"/>
  <c r="UZ16" i="21" s="1"/>
  <c r="E23" i="4"/>
  <c r="UZ15" i="21" s="1"/>
  <c r="E7" i="4"/>
  <c r="UZ14" i="21" s="1"/>
  <c r="E6" i="4"/>
  <c r="G40" i="3"/>
  <c r="F40" i="3"/>
  <c r="E40" i="3"/>
  <c r="G39" i="3"/>
  <c r="F39" i="3"/>
  <c r="E39" i="3" s="1"/>
  <c r="G38" i="3"/>
  <c r="G41" i="3" s="1"/>
  <c r="G42" i="3" s="1"/>
  <c r="F38" i="3"/>
  <c r="F41" i="3" s="1"/>
  <c r="F42" i="3" s="1"/>
  <c r="E38" i="3"/>
  <c r="IU32" i="5" l="1"/>
  <c r="AM33" i="16"/>
  <c r="AM41" i="16" s="1"/>
  <c r="HJ11" i="5"/>
  <c r="E28" i="16"/>
  <c r="H11" i="6"/>
  <c r="BB13" i="19"/>
  <c r="C17" i="19"/>
  <c r="UH22" i="21" s="1"/>
  <c r="AT20" i="17" s="1"/>
  <c r="C14" i="19"/>
  <c r="UH19" i="21" s="1"/>
  <c r="C10" i="19"/>
  <c r="UH15" i="21" s="1"/>
  <c r="D63" i="9"/>
  <c r="U30" i="20"/>
  <c r="U38" i="20" s="1"/>
  <c r="I33" i="20"/>
  <c r="I43" i="20" s="1"/>
  <c r="I45" i="20" s="1"/>
  <c r="C12" i="19"/>
  <c r="UH17" i="21" s="1"/>
  <c r="AT15" i="17" s="1"/>
  <c r="AR15" i="17" s="1"/>
  <c r="UR17" i="21"/>
  <c r="UR19" i="21"/>
  <c r="UR27" i="21"/>
  <c r="UR25" i="21"/>
  <c r="UR26" i="21"/>
  <c r="UR20" i="21"/>
  <c r="UP20" i="21" s="1"/>
  <c r="AI18" i="17" s="1"/>
  <c r="UR28" i="21"/>
  <c r="UR21" i="21"/>
  <c r="UP21" i="21" s="1"/>
  <c r="AI19" i="17" s="1"/>
  <c r="AU12" i="17"/>
  <c r="UR22" i="21"/>
  <c r="UR30" i="21"/>
  <c r="UP30" i="21" s="1"/>
  <c r="AI28" i="17" s="1"/>
  <c r="UR29" i="21"/>
  <c r="UP29" i="21" s="1"/>
  <c r="AI27" i="17" s="1"/>
  <c r="UR15" i="21"/>
  <c r="UR23" i="21"/>
  <c r="UR18" i="21"/>
  <c r="UP18" i="21" s="1"/>
  <c r="AI16" i="17" s="1"/>
  <c r="UR16" i="21"/>
  <c r="UP16" i="21" s="1"/>
  <c r="AI14" i="17" s="1"/>
  <c r="UR24" i="21"/>
  <c r="UP24" i="21" s="1"/>
  <c r="AI22" i="17" s="1"/>
  <c r="CG16" i="16"/>
  <c r="CG27" i="16"/>
  <c r="AU13" i="17"/>
  <c r="AU17" i="17"/>
  <c r="AU21" i="17"/>
  <c r="BA21" i="17" s="1"/>
  <c r="AU25" i="17"/>
  <c r="AU28" i="17"/>
  <c r="BA28" i="17" s="1"/>
  <c r="CG14" i="16"/>
  <c r="CG23" i="16"/>
  <c r="CG25" i="16"/>
  <c r="UP26" i="21"/>
  <c r="AI24" i="17" s="1"/>
  <c r="UP28" i="21"/>
  <c r="AI26" i="17" s="1"/>
  <c r="CG12" i="16"/>
  <c r="CG21" i="16"/>
  <c r="CE21" i="16" s="1"/>
  <c r="DD21" i="16" s="1"/>
  <c r="AU16" i="17"/>
  <c r="AU20" i="17"/>
  <c r="AU27" i="17"/>
  <c r="BA27" i="17" s="1"/>
  <c r="UP22" i="21"/>
  <c r="AI20" i="17" s="1"/>
  <c r="E5" i="4"/>
  <c r="UX13" i="21"/>
  <c r="CG19" i="16"/>
  <c r="CG28" i="16"/>
  <c r="UZ31" i="21"/>
  <c r="UR14" i="21"/>
  <c r="UP14" i="21" s="1"/>
  <c r="AI12" i="17" s="1"/>
  <c r="CG17" i="16"/>
  <c r="CE17" i="16" s="1"/>
  <c r="DD17" i="16" s="1"/>
  <c r="AU23" i="17"/>
  <c r="AU26" i="17"/>
  <c r="CG15" i="16"/>
  <c r="CE15" i="16" s="1"/>
  <c r="DD15" i="16" s="1"/>
  <c r="CG22" i="16"/>
  <c r="CG24" i="16"/>
  <c r="CG26" i="16"/>
  <c r="UP25" i="21"/>
  <c r="AI23" i="17" s="1"/>
  <c r="UP27" i="21"/>
  <c r="AI25" i="17" s="1"/>
  <c r="CG13" i="16"/>
  <c r="CG20" i="16"/>
  <c r="CE20" i="16" s="1"/>
  <c r="DD20" i="16" s="1"/>
  <c r="AU14" i="17"/>
  <c r="AU18" i="17"/>
  <c r="AU22" i="17"/>
  <c r="UP15" i="21"/>
  <c r="UP19" i="21"/>
  <c r="AI17" i="17" s="1"/>
  <c r="F30" i="11"/>
  <c r="F31" i="11" s="1"/>
  <c r="F166" i="11"/>
  <c r="F169" i="11" s="1"/>
  <c r="I18" i="6" s="1"/>
  <c r="G18" i="6" s="1"/>
  <c r="AZ27" i="19"/>
  <c r="P3" i="5"/>
  <c r="AT25" i="17"/>
  <c r="AJ27" i="21"/>
  <c r="AH25" i="17" s="1"/>
  <c r="B21" i="20"/>
  <c r="UE26" i="21" s="1"/>
  <c r="AT14" i="17"/>
  <c r="AJ16" i="21"/>
  <c r="AH14" i="17" s="1"/>
  <c r="B28" i="20"/>
  <c r="AJ29" i="21"/>
  <c r="AH27" i="17" s="1"/>
  <c r="AT27" i="17"/>
  <c r="AJ25" i="21"/>
  <c r="AH23" i="17" s="1"/>
  <c r="AT23" i="17"/>
  <c r="AT17" i="17"/>
  <c r="AJ19" i="21"/>
  <c r="AH17" i="17" s="1"/>
  <c r="AT26" i="17"/>
  <c r="AJ28" i="21"/>
  <c r="AH26" i="17" s="1"/>
  <c r="S36" i="20"/>
  <c r="AM36" i="20"/>
  <c r="BE36" i="20"/>
  <c r="AT13" i="17"/>
  <c r="AJ15" i="21"/>
  <c r="AH13" i="17" s="1"/>
  <c r="AJ18" i="21"/>
  <c r="AH16" i="17" s="1"/>
  <c r="AT16" i="17"/>
  <c r="B29" i="20"/>
  <c r="UE34" i="21" s="1"/>
  <c r="AI34" i="21" s="1"/>
  <c r="H288" i="11"/>
  <c r="GT32" i="5"/>
  <c r="I15" i="8"/>
  <c r="G15" i="8" s="1"/>
  <c r="E25" i="16"/>
  <c r="HJ14" i="5"/>
  <c r="HJ27" i="5"/>
  <c r="CO32" i="5"/>
  <c r="AG27" i="5"/>
  <c r="AH27" i="5" s="1"/>
  <c r="HI32" i="5"/>
  <c r="IT32" i="5"/>
  <c r="I27" i="8"/>
  <c r="G27" i="8" s="1"/>
  <c r="I138" i="11"/>
  <c r="G133" i="11"/>
  <c r="DR32" i="5"/>
  <c r="FM30" i="5"/>
  <c r="FM32" i="5" s="1"/>
  <c r="I14" i="7"/>
  <c r="G14" i="7" s="1"/>
  <c r="BU30" i="5"/>
  <c r="BV30" i="5" s="1"/>
  <c r="GD32" i="5"/>
  <c r="I20" i="6"/>
  <c r="G20" i="6" s="1"/>
  <c r="I40" i="16"/>
  <c r="CI40" i="16"/>
  <c r="CQ40" i="16"/>
  <c r="DA40" i="16"/>
  <c r="BF32" i="5"/>
  <c r="I7" i="8"/>
  <c r="G7" i="8" s="1"/>
  <c r="AO30" i="5"/>
  <c r="AO32" i="5" s="1"/>
  <c r="B24" i="20"/>
  <c r="UE29" i="21" s="1"/>
  <c r="H20" i="6"/>
  <c r="B9" i="20"/>
  <c r="UE14" i="21" s="1"/>
  <c r="B14" i="20"/>
  <c r="UE19" i="21" s="1"/>
  <c r="B16" i="20"/>
  <c r="UE21" i="21" s="1"/>
  <c r="B11" i="20"/>
  <c r="UE16" i="21" s="1"/>
  <c r="B18" i="20"/>
  <c r="UE23" i="21" s="1"/>
  <c r="B23" i="20"/>
  <c r="UE28" i="21" s="1"/>
  <c r="M36" i="20"/>
  <c r="AG36" i="20"/>
  <c r="AW36" i="20"/>
  <c r="H7" i="7"/>
  <c r="B8" i="20"/>
  <c r="UE13" i="21" s="1"/>
  <c r="B20" i="20"/>
  <c r="UE25" i="21" s="1"/>
  <c r="B25" i="20"/>
  <c r="UE30" i="21" s="1"/>
  <c r="B13" i="20"/>
  <c r="B10" i="20"/>
  <c r="UE15" i="21" s="1"/>
  <c r="B15" i="20"/>
  <c r="B22" i="20"/>
  <c r="B12" i="20"/>
  <c r="UE17" i="21" s="1"/>
  <c r="C12" i="20"/>
  <c r="UF17" i="21" s="1"/>
  <c r="B17" i="20"/>
  <c r="UE22" i="21" s="1"/>
  <c r="B19" i="20"/>
  <c r="UE24" i="21" s="1"/>
  <c r="H237" i="11"/>
  <c r="C34" i="21"/>
  <c r="AF32" i="17" s="1"/>
  <c r="AL32" i="17" s="1"/>
  <c r="Q36" i="20"/>
  <c r="H46" i="11"/>
  <c r="G46" i="11"/>
  <c r="I46" i="11" s="1"/>
  <c r="F430" i="11"/>
  <c r="H430" i="11" s="1"/>
  <c r="I15" i="7"/>
  <c r="G15" i="7" s="1"/>
  <c r="G45" i="11"/>
  <c r="I45" i="11" s="1"/>
  <c r="A3" i="14"/>
  <c r="A3" i="15" s="1"/>
  <c r="E3" i="16" s="1"/>
  <c r="AJ29" i="16"/>
  <c r="CZ40" i="16"/>
  <c r="H40" i="16"/>
  <c r="BB12" i="19"/>
  <c r="AI32" i="17"/>
  <c r="AB29" i="16"/>
  <c r="AT17" i="19"/>
  <c r="EC30" i="5"/>
  <c r="ED30" i="5" s="1"/>
  <c r="AS36" i="20"/>
  <c r="F485" i="11"/>
  <c r="F486" i="11" s="1"/>
  <c r="F482" i="11" s="1"/>
  <c r="G333" i="11"/>
  <c r="I333" i="11" s="1"/>
  <c r="D31" i="16"/>
  <c r="AT22" i="19"/>
  <c r="CO10" i="5"/>
  <c r="CQ10" i="5" s="1"/>
  <c r="H18" i="8"/>
  <c r="BG19" i="19"/>
  <c r="HJ19" i="5"/>
  <c r="I24" i="8"/>
  <c r="G24" i="8" s="1"/>
  <c r="R33" i="16"/>
  <c r="R41" i="16" s="1"/>
  <c r="Z33" i="16"/>
  <c r="Z41" i="16" s="1"/>
  <c r="AH33" i="16"/>
  <c r="AH41" i="16" s="1"/>
  <c r="AP33" i="16"/>
  <c r="AP41" i="16" s="1"/>
  <c r="AX33" i="16"/>
  <c r="AX41" i="16" s="1"/>
  <c r="BF33" i="16"/>
  <c r="BF41" i="16" s="1"/>
  <c r="BN33" i="16"/>
  <c r="BN41" i="16" s="1"/>
  <c r="BV33" i="16"/>
  <c r="BV41" i="16" s="1"/>
  <c r="CX33" i="16"/>
  <c r="CX41" i="16" s="1"/>
  <c r="I21" i="6"/>
  <c r="G21" i="6" s="1"/>
  <c r="D24" i="16"/>
  <c r="I23" i="8"/>
  <c r="G23" i="8" s="1"/>
  <c r="E12" i="16"/>
  <c r="E16" i="16"/>
  <c r="E24" i="16"/>
  <c r="IY32" i="5"/>
  <c r="F19" i="9"/>
  <c r="I8" i="7"/>
  <c r="G8" i="7" s="1"/>
  <c r="H133" i="11"/>
  <c r="KM27" i="5"/>
  <c r="EP32" i="5"/>
  <c r="KS32" i="5"/>
  <c r="II11" i="5"/>
  <c r="KE25" i="5"/>
  <c r="G33" i="16"/>
  <c r="G41" i="16" s="1"/>
  <c r="S33" i="16"/>
  <c r="S41" i="16" s="1"/>
  <c r="AA33" i="16"/>
  <c r="AA41" i="16" s="1"/>
  <c r="AI33" i="16"/>
  <c r="AI41" i="16" s="1"/>
  <c r="AQ33" i="16"/>
  <c r="AQ41" i="16" s="1"/>
  <c r="AY33" i="16"/>
  <c r="AY41" i="16" s="1"/>
  <c r="BG33" i="16"/>
  <c r="BG41" i="16" s="1"/>
  <c r="BO33" i="16"/>
  <c r="BO41" i="16" s="1"/>
  <c r="BW33" i="16"/>
  <c r="BW41" i="16" s="1"/>
  <c r="CG33" i="16"/>
  <c r="CG41" i="16" s="1"/>
  <c r="CO33" i="16"/>
  <c r="CO41" i="16" s="1"/>
  <c r="I26" i="8"/>
  <c r="G26" i="8" s="1"/>
  <c r="II15" i="5"/>
  <c r="II16" i="5"/>
  <c r="II18" i="5"/>
  <c r="DU10" i="5"/>
  <c r="DU28" i="5" s="1"/>
  <c r="GM28" i="5"/>
  <c r="GM35" i="5" s="1"/>
  <c r="KM26" i="5"/>
  <c r="I6" i="8"/>
  <c r="G6" i="8" s="1"/>
  <c r="I30" i="8"/>
  <c r="G30" i="8" s="1"/>
  <c r="I6" i="7"/>
  <c r="G6" i="7" s="1"/>
  <c r="H232" i="11"/>
  <c r="M24" i="16"/>
  <c r="IX28" i="5"/>
  <c r="IX35" i="5" s="1"/>
  <c r="KE16" i="5"/>
  <c r="I18" i="8"/>
  <c r="G18" i="8" s="1"/>
  <c r="IH28" i="5"/>
  <c r="AC10" i="5"/>
  <c r="AC28" i="5" s="1"/>
  <c r="H9" i="8"/>
  <c r="I13" i="8"/>
  <c r="G13" i="8" s="1"/>
  <c r="F32" i="9"/>
  <c r="P40" i="16"/>
  <c r="AF40" i="16"/>
  <c r="AN40" i="16"/>
  <c r="AV40" i="16"/>
  <c r="BT40" i="16"/>
  <c r="CB40" i="16"/>
  <c r="AX28" i="5"/>
  <c r="KT28" i="5"/>
  <c r="KE12" i="5"/>
  <c r="KM16" i="5"/>
  <c r="KM25" i="5"/>
  <c r="I21" i="8"/>
  <c r="G21" i="8" s="1"/>
  <c r="I29" i="8"/>
  <c r="G29" i="8" s="1"/>
  <c r="D25" i="16"/>
  <c r="D27" i="16"/>
  <c r="CT27" i="16"/>
  <c r="CU14" i="5"/>
  <c r="KM15" i="5"/>
  <c r="E21" i="16"/>
  <c r="BM28" i="5"/>
  <c r="BU28" i="5"/>
  <c r="CT28" i="5"/>
  <c r="GS28" i="5"/>
  <c r="HQ28" i="5"/>
  <c r="IY28" i="5"/>
  <c r="KM14" i="5"/>
  <c r="IG23" i="5"/>
  <c r="II23" i="5" s="1"/>
  <c r="CQ27" i="5"/>
  <c r="KE27" i="5"/>
  <c r="H6" i="8"/>
  <c r="H28" i="8"/>
  <c r="H40" i="11"/>
  <c r="M12" i="16"/>
  <c r="M20" i="16"/>
  <c r="DY28" i="5"/>
  <c r="BA24" i="17"/>
  <c r="GC28" i="5"/>
  <c r="IO28" i="5"/>
  <c r="IZ28" i="5"/>
  <c r="KE10" i="5"/>
  <c r="KE18" i="5"/>
  <c r="KK32" i="5"/>
  <c r="FU28" i="5"/>
  <c r="FM28" i="5"/>
  <c r="HA28" i="5"/>
  <c r="HY28" i="5"/>
  <c r="JE28" i="5"/>
  <c r="KD28" i="5"/>
  <c r="KM12" i="5"/>
  <c r="II13" i="5"/>
  <c r="KM24" i="5"/>
  <c r="I19" i="8"/>
  <c r="G19" i="8" s="1"/>
  <c r="H11" i="9"/>
  <c r="Q40" i="16"/>
  <c r="Y40" i="16"/>
  <c r="AG40" i="16"/>
  <c r="AO40" i="16"/>
  <c r="AW40" i="16"/>
  <c r="BE40" i="16"/>
  <c r="BM40" i="16"/>
  <c r="BU40" i="16"/>
  <c r="CC40" i="16"/>
  <c r="E18" i="16"/>
  <c r="E20" i="16"/>
  <c r="CU31" i="16"/>
  <c r="BB13" i="17"/>
  <c r="AM32" i="17"/>
  <c r="DI28" i="5"/>
  <c r="FN28" i="5"/>
  <c r="H10" i="7"/>
  <c r="CU24" i="16"/>
  <c r="CC28" i="5"/>
  <c r="EW28" i="5"/>
  <c r="FO28" i="5"/>
  <c r="FO35" i="5" s="1"/>
  <c r="JM28" i="5"/>
  <c r="KE13" i="5"/>
  <c r="Q14" i="5"/>
  <c r="KM18" i="5"/>
  <c r="KM22" i="5"/>
  <c r="U23" i="5"/>
  <c r="M23" i="5" s="1"/>
  <c r="KM31" i="5"/>
  <c r="S31" i="5" s="1"/>
  <c r="H31" i="5" s="1"/>
  <c r="E80" i="11"/>
  <c r="G80" i="11" s="1"/>
  <c r="I80" i="11" s="1"/>
  <c r="Y28" i="5"/>
  <c r="AP28" i="5"/>
  <c r="FP28" i="5"/>
  <c r="FP35" i="5" s="1"/>
  <c r="KL28" i="5"/>
  <c r="KL35" i="5" s="1"/>
  <c r="IW32" i="5"/>
  <c r="BX33" i="16"/>
  <c r="BX41" i="16" s="1"/>
  <c r="BA19" i="17"/>
  <c r="FE28" i="5"/>
  <c r="HL28" i="5"/>
  <c r="HL35" i="5" s="1"/>
  <c r="IW28" i="5"/>
  <c r="JU28" i="5"/>
  <c r="HJ16" i="5"/>
  <c r="R16" i="5" s="1"/>
  <c r="G16" i="5" s="1"/>
  <c r="II17" i="5"/>
  <c r="II20" i="5"/>
  <c r="KM23" i="5"/>
  <c r="AG24" i="5"/>
  <c r="AH24" i="5" s="1"/>
  <c r="II24" i="5"/>
  <c r="II26" i="5"/>
  <c r="I20" i="8"/>
  <c r="G20" i="8" s="1"/>
  <c r="M16" i="16"/>
  <c r="CU17" i="16"/>
  <c r="BA15" i="17"/>
  <c r="AY24" i="17"/>
  <c r="IE15" i="5"/>
  <c r="FQ32" i="5"/>
  <c r="H30" i="9"/>
  <c r="C40" i="17"/>
  <c r="BA26" i="17"/>
  <c r="BB8" i="19"/>
  <c r="I23" i="17"/>
  <c r="BB16" i="19"/>
  <c r="E256" i="11"/>
  <c r="H256" i="11" s="1"/>
  <c r="H276" i="11"/>
  <c r="CE19" i="16"/>
  <c r="DD19" i="16" s="1"/>
  <c r="C16" i="19"/>
  <c r="UH21" i="21" s="1"/>
  <c r="BM18" i="19"/>
  <c r="AN24" i="19"/>
  <c r="BA24" i="19"/>
  <c r="AN25" i="19"/>
  <c r="E262" i="11"/>
  <c r="E257" i="11" s="1"/>
  <c r="BA12" i="17"/>
  <c r="BA13" i="17"/>
  <c r="BA16" i="17"/>
  <c r="BA17" i="17"/>
  <c r="BA18" i="17"/>
  <c r="AH13" i="19"/>
  <c r="I36" i="20"/>
  <c r="BA14" i="17"/>
  <c r="BA20" i="17"/>
  <c r="AQ36" i="20"/>
  <c r="KA14" i="5"/>
  <c r="I22" i="8"/>
  <c r="G22" i="8" s="1"/>
  <c r="H13" i="7"/>
  <c r="H29" i="8"/>
  <c r="C21" i="19"/>
  <c r="UH26" i="21" s="1"/>
  <c r="AT24" i="17" s="1"/>
  <c r="DU32" i="5"/>
  <c r="FA32" i="5"/>
  <c r="H21" i="8"/>
  <c r="E38" i="11"/>
  <c r="E35" i="11" s="1"/>
  <c r="F316" i="11"/>
  <c r="H316" i="11" s="1"/>
  <c r="I8" i="8"/>
  <c r="G8" i="8" s="1"/>
  <c r="AR29" i="16"/>
  <c r="AZ29" i="16"/>
  <c r="BH29" i="16"/>
  <c r="BX29" i="16"/>
  <c r="KA21" i="5"/>
  <c r="E51" i="11"/>
  <c r="H51" i="11" s="1"/>
  <c r="G48" i="11"/>
  <c r="I48" i="11" s="1"/>
  <c r="KI16" i="5"/>
  <c r="AA28" i="5"/>
  <c r="K41" i="5" s="1"/>
  <c r="G128" i="11"/>
  <c r="I128" i="11" s="1"/>
  <c r="H19" i="8"/>
  <c r="HF25" i="5"/>
  <c r="N25" i="5" s="1"/>
  <c r="C25" i="5" s="1"/>
  <c r="E445" i="11"/>
  <c r="H10" i="6" s="1"/>
  <c r="H15" i="8"/>
  <c r="GG32" i="5"/>
  <c r="H22" i="8"/>
  <c r="G438" i="11"/>
  <c r="G439" i="11" s="1"/>
  <c r="I439" i="11" s="1"/>
  <c r="H10" i="8"/>
  <c r="S18" i="18"/>
  <c r="U15" i="20"/>
  <c r="J30" i="20"/>
  <c r="J38" i="20" s="1"/>
  <c r="AB30" i="20"/>
  <c r="AB38" i="20" s="1"/>
  <c r="AR30" i="20"/>
  <c r="AR38" i="20" s="1"/>
  <c r="BH30" i="20"/>
  <c r="BH38" i="20" s="1"/>
  <c r="T31" i="18"/>
  <c r="AJ31" i="18"/>
  <c r="U17" i="20"/>
  <c r="U19" i="20"/>
  <c r="I21" i="17"/>
  <c r="BM8" i="19"/>
  <c r="AT11" i="19"/>
  <c r="IE27" i="5"/>
  <c r="F33" i="18"/>
  <c r="F32" i="18" s="1"/>
  <c r="V33" i="18"/>
  <c r="V32" i="18" s="1"/>
  <c r="AL33" i="18"/>
  <c r="AL32" i="18" s="1"/>
  <c r="U9" i="20"/>
  <c r="AA36" i="20"/>
  <c r="BA21" i="19"/>
  <c r="U16" i="20"/>
  <c r="BG18" i="19"/>
  <c r="U18" i="20"/>
  <c r="T30" i="20"/>
  <c r="T38" i="20" s="1"/>
  <c r="ES30" i="5"/>
  <c r="ES32" i="5" s="1"/>
  <c r="FY30" i="5"/>
  <c r="FY32" i="5" s="1"/>
  <c r="HE30" i="5"/>
  <c r="HE32" i="5" s="1"/>
  <c r="IK30" i="5"/>
  <c r="IK32" i="5" s="1"/>
  <c r="A3" i="13"/>
  <c r="I28" i="17"/>
  <c r="AT9" i="19"/>
  <c r="U25" i="20"/>
  <c r="F30" i="20"/>
  <c r="F38" i="20" s="1"/>
  <c r="V30" i="20"/>
  <c r="V38" i="20" s="1"/>
  <c r="AN30" i="20"/>
  <c r="AN38" i="20" s="1"/>
  <c r="BD30" i="20"/>
  <c r="BD38" i="20" s="1"/>
  <c r="X14" i="17"/>
  <c r="W17" i="17"/>
  <c r="KI27" i="5"/>
  <c r="E74" i="11"/>
  <c r="G74" i="11" s="1"/>
  <c r="I74" i="11" s="1"/>
  <c r="H391" i="11"/>
  <c r="H399" i="11"/>
  <c r="H465" i="11"/>
  <c r="L22" i="17"/>
  <c r="L28" i="17"/>
  <c r="C31" i="18"/>
  <c r="W26" i="19"/>
  <c r="J18" i="19"/>
  <c r="K36" i="20"/>
  <c r="AE36" i="20"/>
  <c r="AU36" i="20"/>
  <c r="W27" i="17"/>
  <c r="IE17" i="5"/>
  <c r="W15" i="17"/>
  <c r="AM19" i="17"/>
  <c r="W21" i="17"/>
  <c r="AZ22" i="17"/>
  <c r="X24" i="17"/>
  <c r="W25" i="17"/>
  <c r="AM26" i="17"/>
  <c r="AZ27" i="17"/>
  <c r="AN32" i="17"/>
  <c r="V8" i="19"/>
  <c r="AO26" i="19"/>
  <c r="AT13" i="19"/>
  <c r="BM14" i="19"/>
  <c r="V16" i="19"/>
  <c r="BM19" i="19"/>
  <c r="BA25" i="19"/>
  <c r="KA12" i="5"/>
  <c r="H388" i="11"/>
  <c r="H441" i="11"/>
  <c r="W12" i="17"/>
  <c r="AI13" i="17"/>
  <c r="X15" i="17"/>
  <c r="BD16" i="17"/>
  <c r="W18" i="17"/>
  <c r="AP18" i="17"/>
  <c r="X21" i="17"/>
  <c r="W23" i="17"/>
  <c r="L26" i="17"/>
  <c r="W28" i="17"/>
  <c r="UT35" i="21"/>
  <c r="UT43" i="21" s="1"/>
  <c r="UQ33" i="21"/>
  <c r="BH26" i="19"/>
  <c r="AI33" i="20"/>
  <c r="AI43" i="20" s="1"/>
  <c r="F104" i="11" s="1"/>
  <c r="F106" i="11" s="1"/>
  <c r="F101" i="11" s="1"/>
  <c r="AY33" i="20"/>
  <c r="AY43" i="20" s="1"/>
  <c r="H30" i="20"/>
  <c r="H38" i="20" s="1"/>
  <c r="AY36" i="20"/>
  <c r="UQ13" i="21"/>
  <c r="W13" i="17"/>
  <c r="AP13" i="17"/>
  <c r="X18" i="17"/>
  <c r="AJ33" i="17"/>
  <c r="AJ41" i="17" s="1"/>
  <c r="AP32" i="17"/>
  <c r="AC26" i="19"/>
  <c r="BG36" i="20"/>
  <c r="KP28" i="5"/>
  <c r="GJ28" i="5"/>
  <c r="GJ35" i="5" s="1"/>
  <c r="IS28" i="5"/>
  <c r="EC31" i="5"/>
  <c r="ED31" i="5" s="1"/>
  <c r="F170" i="11"/>
  <c r="F173" i="11" s="1"/>
  <c r="I19" i="6" s="1"/>
  <c r="G19" i="6" s="1"/>
  <c r="HF26" i="5"/>
  <c r="N26" i="5" s="1"/>
  <c r="C26" i="5" s="1"/>
  <c r="W16" i="17"/>
  <c r="AZ23" i="17"/>
  <c r="L24" i="17"/>
  <c r="W26" i="17"/>
  <c r="AM27" i="17"/>
  <c r="AP28" i="17"/>
  <c r="AU26" i="19"/>
  <c r="BM12" i="19"/>
  <c r="W22" i="17"/>
  <c r="C30" i="20"/>
  <c r="C38" i="20" s="1"/>
  <c r="UF33" i="21"/>
  <c r="AJ33" i="21" s="1"/>
  <c r="HH28" i="5"/>
  <c r="HH35" i="5" s="1"/>
  <c r="U30" i="5"/>
  <c r="U32" i="5" s="1"/>
  <c r="BA30" i="5"/>
  <c r="BA32" i="5" s="1"/>
  <c r="JQ30" i="5"/>
  <c r="JR30" i="5" s="1"/>
  <c r="JR32" i="5" s="1"/>
  <c r="H27" i="9"/>
  <c r="CD11" i="16"/>
  <c r="DC11" i="16" s="1"/>
  <c r="X16" i="17"/>
  <c r="W19" i="17"/>
  <c r="AP25" i="17"/>
  <c r="L32" i="17"/>
  <c r="BN26" i="19"/>
  <c r="BG10" i="19"/>
  <c r="UL42" i="21"/>
  <c r="AB21" i="19"/>
  <c r="BA22" i="19"/>
  <c r="C33" i="18"/>
  <c r="UT17" i="21"/>
  <c r="UQ17" i="21" s="1"/>
  <c r="UP17" i="21" s="1"/>
  <c r="AI15" i="17" s="1"/>
  <c r="CQ14" i="5"/>
  <c r="CG30" i="5"/>
  <c r="CG32" i="5" s="1"/>
  <c r="DM30" i="5"/>
  <c r="DM32" i="5" s="1"/>
  <c r="H69" i="11"/>
  <c r="G82" i="11"/>
  <c r="G84" i="11" s="1"/>
  <c r="W14" i="17"/>
  <c r="AP14" i="17"/>
  <c r="W20" i="17"/>
  <c r="AP21" i="17"/>
  <c r="W24" i="17"/>
  <c r="AM25" i="17"/>
  <c r="U27" i="17"/>
  <c r="AI26" i="19"/>
  <c r="CW28" i="5"/>
  <c r="JA28" i="5"/>
  <c r="P21" i="5"/>
  <c r="E21" i="5" s="1"/>
  <c r="JB10" i="5"/>
  <c r="JB28" i="5" s="1"/>
  <c r="IC28" i="5"/>
  <c r="IU28" i="5"/>
  <c r="IU35" i="5" s="1"/>
  <c r="AC32" i="5"/>
  <c r="H14" i="8"/>
  <c r="H17" i="8"/>
  <c r="H20" i="8"/>
  <c r="H23" i="8"/>
  <c r="H177" i="11"/>
  <c r="G216" i="11"/>
  <c r="I216" i="11" s="1"/>
  <c r="AH10" i="19"/>
  <c r="BD37" i="20"/>
  <c r="UE18" i="21"/>
  <c r="HE28" i="5"/>
  <c r="EC28" i="5"/>
  <c r="CG28" i="5"/>
  <c r="DE28" i="5"/>
  <c r="EK28" i="5"/>
  <c r="FK28" i="5"/>
  <c r="FK35" i="5" s="1"/>
  <c r="FY28" i="5"/>
  <c r="ID28" i="5"/>
  <c r="JI28" i="5"/>
  <c r="KG28" i="5"/>
  <c r="H8" i="8"/>
  <c r="G11" i="9"/>
  <c r="I11" i="9" s="1"/>
  <c r="AD29" i="17"/>
  <c r="AD36" i="17" s="1"/>
  <c r="AB18" i="19"/>
  <c r="BG24" i="19"/>
  <c r="L30" i="20"/>
  <c r="L38" i="20" s="1"/>
  <c r="AD30" i="20"/>
  <c r="AD38" i="20" s="1"/>
  <c r="AT30" i="20"/>
  <c r="AT38" i="20" s="1"/>
  <c r="AK28" i="5"/>
  <c r="E41" i="3"/>
  <c r="GO28" i="5"/>
  <c r="HM28" i="5"/>
  <c r="IE21" i="5"/>
  <c r="CQ25" i="5"/>
  <c r="U26" i="5"/>
  <c r="M26" i="5" s="1"/>
  <c r="BQ32" i="5"/>
  <c r="KG32" i="5"/>
  <c r="H15" i="6"/>
  <c r="H25" i="8"/>
  <c r="H16" i="9"/>
  <c r="B61" i="15"/>
  <c r="D61" i="15" s="1"/>
  <c r="L17" i="17"/>
  <c r="BB17" i="17"/>
  <c r="X19" i="17"/>
  <c r="AM23" i="17"/>
  <c r="BB24" i="17"/>
  <c r="N33" i="18"/>
  <c r="N32" i="18" s="1"/>
  <c r="AD33" i="18"/>
  <c r="AD32" i="18" s="1"/>
  <c r="BA13" i="19"/>
  <c r="L37" i="20"/>
  <c r="AD37" i="20"/>
  <c r="AT37" i="20"/>
  <c r="DM28" i="5"/>
  <c r="ES28" i="5"/>
  <c r="JQ28" i="5"/>
  <c r="KH32" i="5"/>
  <c r="H13" i="8"/>
  <c r="H16" i="8"/>
  <c r="X29" i="16"/>
  <c r="BD29" i="16"/>
  <c r="BL29" i="16"/>
  <c r="CL29" i="16"/>
  <c r="CV29" i="16"/>
  <c r="D20" i="16"/>
  <c r="CT22" i="16"/>
  <c r="L19" i="17"/>
  <c r="AP20" i="17"/>
  <c r="L27" i="17"/>
  <c r="AP27" i="17"/>
  <c r="I2" i="18"/>
  <c r="P33" i="18"/>
  <c r="P32" i="18" s="1"/>
  <c r="AF33" i="18"/>
  <c r="AF32" i="18" s="1"/>
  <c r="P31" i="18"/>
  <c r="AF31" i="18"/>
  <c r="AV26" i="19"/>
  <c r="BA12" i="19"/>
  <c r="AH24" i="19"/>
  <c r="IT28" i="5"/>
  <c r="IT35" i="5" s="1"/>
  <c r="GW28" i="5"/>
  <c r="HU28" i="5"/>
  <c r="IK28" i="5"/>
  <c r="KA26" i="5"/>
  <c r="AS32" i="5"/>
  <c r="HU32" i="5"/>
  <c r="JI32" i="5"/>
  <c r="H7" i="8"/>
  <c r="G47" i="9"/>
  <c r="H37" i="11"/>
  <c r="I25" i="17"/>
  <c r="I27" i="17"/>
  <c r="AT10" i="19"/>
  <c r="AH11" i="19"/>
  <c r="V12" i="19"/>
  <c r="AB22" i="19"/>
  <c r="KQ28" i="5"/>
  <c r="KQ35" i="5" s="1"/>
  <c r="HF19" i="5"/>
  <c r="BQ28" i="5"/>
  <c r="FA28" i="5"/>
  <c r="GI28" i="5"/>
  <c r="GI35" i="5" s="1"/>
  <c r="HX28" i="5"/>
  <c r="HX35" i="5" s="1"/>
  <c r="JY28" i="5"/>
  <c r="KO28" i="5"/>
  <c r="U24" i="5"/>
  <c r="M24" i="5" s="1"/>
  <c r="CQ24" i="5"/>
  <c r="KA27" i="5"/>
  <c r="KI31" i="5"/>
  <c r="O31" i="5" s="1"/>
  <c r="D31" i="5" s="1"/>
  <c r="H12" i="8"/>
  <c r="H24" i="8"/>
  <c r="H30" i="8"/>
  <c r="E8" i="9"/>
  <c r="G92" i="11"/>
  <c r="I92" i="11" s="1"/>
  <c r="D13" i="16"/>
  <c r="CT13" i="16"/>
  <c r="D15" i="16"/>
  <c r="CT15" i="16"/>
  <c r="D17" i="16"/>
  <c r="CT17" i="16"/>
  <c r="D19" i="16"/>
  <c r="CT19" i="16"/>
  <c r="BB23" i="17"/>
  <c r="B20" i="18"/>
  <c r="US25" i="21" s="1"/>
  <c r="UN25" i="21" s="1"/>
  <c r="UM25" i="21" s="1"/>
  <c r="E23" i="17" s="1"/>
  <c r="AB9" i="19"/>
  <c r="AH15" i="19"/>
  <c r="AH16" i="19"/>
  <c r="AT21" i="19"/>
  <c r="BG21" i="19"/>
  <c r="II12" i="5"/>
  <c r="KI14" i="5"/>
  <c r="KE21" i="5"/>
  <c r="FS30" i="5"/>
  <c r="FS32" i="5" s="1"/>
  <c r="KE11" i="5"/>
  <c r="P16" i="5"/>
  <c r="E16" i="5" s="1"/>
  <c r="IE25" i="5"/>
  <c r="CU26" i="5"/>
  <c r="BI32" i="5"/>
  <c r="BJ30" i="5"/>
  <c r="BJ32" i="5" s="1"/>
  <c r="KM13" i="5"/>
  <c r="CU15" i="5"/>
  <c r="KE15" i="5"/>
  <c r="CQ18" i="5"/>
  <c r="KM20" i="5"/>
  <c r="IE22" i="5"/>
  <c r="P23" i="5"/>
  <c r="E23" i="5" s="1"/>
  <c r="IE23" i="5"/>
  <c r="KE23" i="5"/>
  <c r="HJ24" i="5"/>
  <c r="KE24" i="5"/>
  <c r="M21" i="5"/>
  <c r="KM11" i="5"/>
  <c r="HJ12" i="5"/>
  <c r="IE14" i="5"/>
  <c r="T15" i="5"/>
  <c r="I15" i="5" s="1"/>
  <c r="IE18" i="5"/>
  <c r="II25" i="5"/>
  <c r="HJ26" i="5"/>
  <c r="R26" i="5" s="1"/>
  <c r="G26" i="5" s="1"/>
  <c r="CQ12" i="5"/>
  <c r="IE12" i="5"/>
  <c r="KI12" i="5"/>
  <c r="HJ13" i="5"/>
  <c r="CQ17" i="5"/>
  <c r="KA19" i="5"/>
  <c r="IE20" i="5"/>
  <c r="KA25" i="5"/>
  <c r="CU12" i="5"/>
  <c r="II14" i="5"/>
  <c r="KE26" i="5"/>
  <c r="DA32" i="5"/>
  <c r="EH32" i="5"/>
  <c r="EH35" i="5" s="1"/>
  <c r="GH30" i="5"/>
  <c r="GH32" i="5" s="1"/>
  <c r="GH35" i="5" s="1"/>
  <c r="C31" i="8"/>
  <c r="C32" i="8" s="1"/>
  <c r="H22" i="9"/>
  <c r="E34" i="11"/>
  <c r="H48" i="11"/>
  <c r="H82" i="11"/>
  <c r="H143" i="11"/>
  <c r="H147" i="11"/>
  <c r="H197" i="11"/>
  <c r="H212" i="11"/>
  <c r="H216" i="11"/>
  <c r="E233" i="11"/>
  <c r="H233" i="11" s="1"/>
  <c r="H296" i="11"/>
  <c r="E299" i="11"/>
  <c r="H379" i="11"/>
  <c r="H414" i="11"/>
  <c r="B43" i="15"/>
  <c r="D16" i="16"/>
  <c r="CU21" i="16"/>
  <c r="CE23" i="16"/>
  <c r="DD23" i="16" s="1"/>
  <c r="CD32" i="16"/>
  <c r="DC32" i="16" s="1"/>
  <c r="CN33" i="16"/>
  <c r="CN41" i="16" s="1"/>
  <c r="X12" i="17"/>
  <c r="X13" i="17"/>
  <c r="L23" i="17"/>
  <c r="L25" i="17"/>
  <c r="X26" i="17"/>
  <c r="BD26" i="17"/>
  <c r="DE32" i="5"/>
  <c r="KD32" i="5"/>
  <c r="F41" i="11"/>
  <c r="H41" i="11" s="1"/>
  <c r="G79" i="11"/>
  <c r="I79" i="11" s="1"/>
  <c r="F534" i="11"/>
  <c r="E130" i="11"/>
  <c r="H130" i="11" s="1"/>
  <c r="G147" i="11"/>
  <c r="I147" i="11" s="1"/>
  <c r="G197" i="11"/>
  <c r="I197" i="11" s="1"/>
  <c r="H219" i="11"/>
  <c r="H426" i="11"/>
  <c r="H429" i="11"/>
  <c r="G441" i="11"/>
  <c r="I441" i="11" s="1"/>
  <c r="F40" i="16"/>
  <c r="R29" i="16"/>
  <c r="Z29" i="16"/>
  <c r="AH40" i="16"/>
  <c r="AP40" i="16"/>
  <c r="AX29" i="16"/>
  <c r="BN29" i="16"/>
  <c r="BV40" i="16"/>
  <c r="CF29" i="16"/>
  <c r="CU12" i="16"/>
  <c r="E14" i="16"/>
  <c r="L20" i="16"/>
  <c r="CT25" i="16"/>
  <c r="P33" i="16"/>
  <c r="P41" i="16" s="1"/>
  <c r="X33" i="16"/>
  <c r="X41" i="16" s="1"/>
  <c r="AF33" i="16"/>
  <c r="AF41" i="16" s="1"/>
  <c r="AN33" i="16"/>
  <c r="AN41" i="16" s="1"/>
  <c r="AV33" i="16"/>
  <c r="AV41" i="16" s="1"/>
  <c r="BD33" i="16"/>
  <c r="BD41" i="16" s="1"/>
  <c r="BL33" i="16"/>
  <c r="BL41" i="16" s="1"/>
  <c r="BT33" i="16"/>
  <c r="BT41" i="16" s="1"/>
  <c r="CB33" i="16"/>
  <c r="CB41" i="16" s="1"/>
  <c r="CL33" i="16"/>
  <c r="CL41" i="16" s="1"/>
  <c r="E32" i="16"/>
  <c r="CU32" i="16"/>
  <c r="AA40" i="17"/>
  <c r="AP17" i="17"/>
  <c r="B18" i="18"/>
  <c r="US23" i="21" s="1"/>
  <c r="UN23" i="21" s="1"/>
  <c r="UM23" i="21" s="1"/>
  <c r="E21" i="17" s="1"/>
  <c r="V13" i="19"/>
  <c r="V14" i="19"/>
  <c r="AH14" i="19"/>
  <c r="AN15" i="19"/>
  <c r="AB17" i="19"/>
  <c r="AT19" i="19"/>
  <c r="AT20" i="19"/>
  <c r="BM22" i="19"/>
  <c r="V25" i="19"/>
  <c r="F400" i="11"/>
  <c r="F415" i="11"/>
  <c r="G40" i="16"/>
  <c r="CY40" i="16"/>
  <c r="CU16" i="16"/>
  <c r="CU25" i="16"/>
  <c r="CU27" i="16"/>
  <c r="BU33" i="16"/>
  <c r="BU41" i="16" s="1"/>
  <c r="CC33" i="16"/>
  <c r="CC41" i="16" s="1"/>
  <c r="CM33" i="16"/>
  <c r="CM41" i="16" s="1"/>
  <c r="AZ13" i="17"/>
  <c r="BB19" i="17"/>
  <c r="L20" i="17"/>
  <c r="B8" i="18"/>
  <c r="US13" i="21" s="1"/>
  <c r="T33" i="18"/>
  <c r="T32" i="18" s="1"/>
  <c r="AJ33" i="18"/>
  <c r="AJ32" i="18" s="1"/>
  <c r="B12" i="18"/>
  <c r="US17" i="21" s="1"/>
  <c r="UN17" i="21" s="1"/>
  <c r="UM17" i="21" s="1"/>
  <c r="E15" i="17" s="1"/>
  <c r="B16" i="18"/>
  <c r="US21" i="21" s="1"/>
  <c r="UN21" i="21" s="1"/>
  <c r="UM21" i="21" s="1"/>
  <c r="E19" i="17" s="1"/>
  <c r="R31" i="18"/>
  <c r="AH31" i="18"/>
  <c r="J31" i="18"/>
  <c r="Z31" i="18"/>
  <c r="AH9" i="19"/>
  <c r="BM10" i="19"/>
  <c r="BA11" i="19"/>
  <c r="AH12" i="19"/>
  <c r="AN13" i="19"/>
  <c r="AB15" i="19"/>
  <c r="BG16" i="19"/>
  <c r="AT18" i="19"/>
  <c r="AB19" i="19"/>
  <c r="AB20" i="19"/>
  <c r="BM20" i="19"/>
  <c r="BM21" i="19"/>
  <c r="AJ30" i="20"/>
  <c r="AJ38" i="20" s="1"/>
  <c r="AZ30" i="20"/>
  <c r="AZ38" i="20" s="1"/>
  <c r="L24" i="16"/>
  <c r="N30" i="20"/>
  <c r="N38" i="20" s="1"/>
  <c r="AF30" i="20"/>
  <c r="AF38" i="20" s="1"/>
  <c r="AV30" i="20"/>
  <c r="AV38" i="20" s="1"/>
  <c r="D30" i="20"/>
  <c r="D38" i="20" s="1"/>
  <c r="AL30" i="20"/>
  <c r="AL38" i="20" s="1"/>
  <c r="BB30" i="20"/>
  <c r="BB38" i="20" s="1"/>
  <c r="H17" i="9"/>
  <c r="H76" i="11"/>
  <c r="H116" i="11"/>
  <c r="I133" i="11"/>
  <c r="G300" i="11"/>
  <c r="I300" i="11" s="1"/>
  <c r="H405" i="11"/>
  <c r="G420" i="11"/>
  <c r="G421" i="11" s="1"/>
  <c r="I421" i="11" s="1"/>
  <c r="H423" i="11"/>
  <c r="E427" i="11"/>
  <c r="G442" i="11"/>
  <c r="G443" i="11" s="1"/>
  <c r="I443" i="11" s="1"/>
  <c r="H497" i="11"/>
  <c r="B71" i="15"/>
  <c r="AC29" i="16"/>
  <c r="AC36" i="16" s="1"/>
  <c r="AK29" i="16"/>
  <c r="AS29" i="16"/>
  <c r="BA29" i="16"/>
  <c r="CD13" i="16"/>
  <c r="DC13" i="16" s="1"/>
  <c r="CU20" i="16"/>
  <c r="CE25" i="16"/>
  <c r="DD25" i="16" s="1"/>
  <c r="D28" i="16"/>
  <c r="L28" i="16"/>
  <c r="BB11" i="17"/>
  <c r="BB12" i="17"/>
  <c r="L14" i="17"/>
  <c r="X17" i="17"/>
  <c r="I19" i="17"/>
  <c r="BB21" i="17"/>
  <c r="AP22" i="17"/>
  <c r="AP24" i="17"/>
  <c r="AY27" i="17"/>
  <c r="F31" i="18"/>
  <c r="V31" i="18"/>
  <c r="AL31" i="18"/>
  <c r="BA8" i="19"/>
  <c r="V9" i="19"/>
  <c r="BA9" i="19"/>
  <c r="V10" i="19"/>
  <c r="AB13" i="19"/>
  <c r="BG14" i="19"/>
  <c r="AT15" i="19"/>
  <c r="AH17" i="19"/>
  <c r="BA19" i="19"/>
  <c r="BA20" i="19"/>
  <c r="AN23" i="19"/>
  <c r="AB25" i="19"/>
  <c r="BG25" i="19"/>
  <c r="IE26" i="5"/>
  <c r="H26" i="9"/>
  <c r="G116" i="11"/>
  <c r="I116" i="11" s="1"/>
  <c r="G232" i="11"/>
  <c r="I232" i="11" s="1"/>
  <c r="G303" i="11"/>
  <c r="I303" i="11" s="1"/>
  <c r="H420" i="11"/>
  <c r="F481" i="11"/>
  <c r="C71" i="15"/>
  <c r="N40" i="16"/>
  <c r="V40" i="16"/>
  <c r="AD40" i="16"/>
  <c r="AL40" i="16"/>
  <c r="AT40" i="16"/>
  <c r="BB40" i="16"/>
  <c r="BJ40" i="16"/>
  <c r="CJ29" i="16"/>
  <c r="CR40" i="16"/>
  <c r="D12" i="16"/>
  <c r="CU13" i="16"/>
  <c r="CD17" i="16"/>
  <c r="DC17" i="16" s="1"/>
  <c r="D21" i="16"/>
  <c r="CT21" i="16"/>
  <c r="D23" i="16"/>
  <c r="CT23" i="16"/>
  <c r="D26" i="16"/>
  <c r="H33" i="16"/>
  <c r="H41" i="16" s="1"/>
  <c r="AR33" i="16"/>
  <c r="AR41" i="16" s="1"/>
  <c r="CH33" i="16"/>
  <c r="CH41" i="16" s="1"/>
  <c r="CP33" i="16"/>
  <c r="CP41" i="16" s="1"/>
  <c r="BB14" i="17"/>
  <c r="BB15" i="17"/>
  <c r="BB16" i="17"/>
  <c r="AZ20" i="17"/>
  <c r="AM21" i="17"/>
  <c r="AY22" i="17"/>
  <c r="X28" i="17"/>
  <c r="AN9" i="19"/>
  <c r="B11" i="19"/>
  <c r="UG16" i="21" s="1"/>
  <c r="P14" i="17" s="1"/>
  <c r="AB11" i="19"/>
  <c r="BG12" i="19"/>
  <c r="AT14" i="19"/>
  <c r="BM16" i="19"/>
  <c r="BA18" i="19"/>
  <c r="B21" i="19"/>
  <c r="UG26" i="21" s="1"/>
  <c r="P24" i="17" s="1"/>
  <c r="AN21" i="19"/>
  <c r="F21" i="19"/>
  <c r="UK26" i="21" s="1"/>
  <c r="BG23" i="19"/>
  <c r="F37" i="20"/>
  <c r="V37" i="20"/>
  <c r="AN37" i="20"/>
  <c r="F44" i="11"/>
  <c r="F47" i="11" s="1"/>
  <c r="H176" i="11"/>
  <c r="O40" i="16"/>
  <c r="W40" i="16"/>
  <c r="AE40" i="16"/>
  <c r="AM40" i="16"/>
  <c r="AU40" i="16"/>
  <c r="BC40" i="16"/>
  <c r="BK40" i="16"/>
  <c r="BS40" i="16"/>
  <c r="CA40" i="16"/>
  <c r="CK40" i="16"/>
  <c r="CS40" i="16"/>
  <c r="I33" i="16"/>
  <c r="I41" i="16" s="1"/>
  <c r="U33" i="16"/>
  <c r="U41" i="16" s="1"/>
  <c r="AC33" i="16"/>
  <c r="AC41" i="16" s="1"/>
  <c r="AK33" i="16"/>
  <c r="AK41" i="16" s="1"/>
  <c r="AS33" i="16"/>
  <c r="AS41" i="16" s="1"/>
  <c r="BA33" i="16"/>
  <c r="BA41" i="16" s="1"/>
  <c r="BI33" i="16"/>
  <c r="BI41" i="16" s="1"/>
  <c r="BQ33" i="16"/>
  <c r="BQ41" i="16" s="1"/>
  <c r="BY33" i="16"/>
  <c r="BY41" i="16" s="1"/>
  <c r="CV33" i="16"/>
  <c r="CV41" i="16" s="1"/>
  <c r="BD12" i="17"/>
  <c r="L18" i="17"/>
  <c r="X20" i="17"/>
  <c r="BB20" i="17"/>
  <c r="U22" i="17"/>
  <c r="BB25" i="17"/>
  <c r="X27" i="17"/>
  <c r="AY28" i="17"/>
  <c r="L33" i="18"/>
  <c r="L32" i="18" s="1"/>
  <c r="AB33" i="18"/>
  <c r="AB32" i="18" s="1"/>
  <c r="C8" i="19"/>
  <c r="UH13" i="21" s="1"/>
  <c r="AT11" i="17" s="1"/>
  <c r="C9" i="19"/>
  <c r="UH14" i="21" s="1"/>
  <c r="AT12" i="17" s="1"/>
  <c r="AT12" i="19"/>
  <c r="BA16" i="19"/>
  <c r="V17" i="19"/>
  <c r="BA17" i="19"/>
  <c r="AN19" i="19"/>
  <c r="BG22" i="19"/>
  <c r="BV32" i="5"/>
  <c r="E19" i="9"/>
  <c r="H280" i="11"/>
  <c r="C61" i="15"/>
  <c r="CE13" i="16"/>
  <c r="DD13" i="16" s="1"/>
  <c r="L16" i="16"/>
  <c r="CD21" i="16"/>
  <c r="DC21" i="16" s="1"/>
  <c r="I20" i="17"/>
  <c r="AP23" i="17"/>
  <c r="L31" i="18"/>
  <c r="AB31" i="18"/>
  <c r="X26" i="19"/>
  <c r="V15" i="19"/>
  <c r="BA15" i="19"/>
  <c r="AN17" i="19"/>
  <c r="AN18" i="19"/>
  <c r="BG20" i="19"/>
  <c r="AT23" i="19"/>
  <c r="AT24" i="19"/>
  <c r="I43" i="9"/>
  <c r="G41" i="9"/>
  <c r="I41" i="9" s="1"/>
  <c r="HR10" i="5"/>
  <c r="HR28" i="5" s="1"/>
  <c r="JN10" i="5"/>
  <c r="CQ11" i="5"/>
  <c r="IE11" i="5"/>
  <c r="KA11" i="5"/>
  <c r="HF12" i="5"/>
  <c r="N12" i="5" s="1"/>
  <c r="C12" i="5" s="1"/>
  <c r="CQ13" i="5"/>
  <c r="IE13" i="5"/>
  <c r="KA13" i="5"/>
  <c r="HF14" i="5"/>
  <c r="N14" i="5" s="1"/>
  <c r="C14" i="5" s="1"/>
  <c r="Q15" i="5"/>
  <c r="P15" i="5"/>
  <c r="E15" i="5" s="1"/>
  <c r="HF15" i="5"/>
  <c r="N15" i="5" s="1"/>
  <c r="C15" i="5" s="1"/>
  <c r="IE16" i="5"/>
  <c r="HF17" i="5"/>
  <c r="N17" i="5" s="1"/>
  <c r="C17" i="5" s="1"/>
  <c r="IE19" i="5"/>
  <c r="KM19" i="5"/>
  <c r="HJ20" i="5"/>
  <c r="IE24" i="5"/>
  <c r="T27" i="5"/>
  <c r="I27" i="5" s="1"/>
  <c r="HF27" i="5"/>
  <c r="N27" i="5" s="1"/>
  <c r="C27" i="5" s="1"/>
  <c r="AT30" i="5"/>
  <c r="AT32" i="5" s="1"/>
  <c r="JY32" i="5"/>
  <c r="C16" i="7"/>
  <c r="F24" i="9"/>
  <c r="H35" i="9"/>
  <c r="F57" i="9"/>
  <c r="F63" i="9" s="1"/>
  <c r="T17" i="5"/>
  <c r="I17" i="5" s="1"/>
  <c r="P17" i="5"/>
  <c r="E17" i="5" s="1"/>
  <c r="KE20" i="5"/>
  <c r="II21" i="5"/>
  <c r="P22" i="5"/>
  <c r="E22" i="5" s="1"/>
  <c r="KA22" i="5"/>
  <c r="KA24" i="5"/>
  <c r="M25" i="5"/>
  <c r="CU25" i="5"/>
  <c r="KI25" i="5"/>
  <c r="BY32" i="5"/>
  <c r="CW32" i="5"/>
  <c r="DV30" i="5"/>
  <c r="DV32" i="5" s="1"/>
  <c r="EW32" i="5"/>
  <c r="EW35" i="5" s="1"/>
  <c r="KT30" i="5"/>
  <c r="KT32" i="5" s="1"/>
  <c r="H21" i="9"/>
  <c r="E41" i="9"/>
  <c r="H41" i="9" s="1"/>
  <c r="JR10" i="5"/>
  <c r="JR28" i="5" s="1"/>
  <c r="CU11" i="5"/>
  <c r="M12" i="5"/>
  <c r="CU13" i="5"/>
  <c r="M14" i="5"/>
  <c r="T26" i="5"/>
  <c r="I26" i="5" s="1"/>
  <c r="BZ32" i="5"/>
  <c r="HY32" i="5"/>
  <c r="HY35" i="5" s="1"/>
  <c r="H72" i="11"/>
  <c r="Q12" i="5"/>
  <c r="T12" i="5"/>
  <c r="I12" i="5" s="1"/>
  <c r="T14" i="5"/>
  <c r="I14" i="5" s="1"/>
  <c r="M15" i="5"/>
  <c r="Q16" i="5"/>
  <c r="KM17" i="5"/>
  <c r="II19" i="5"/>
  <c r="P24" i="5"/>
  <c r="E24" i="5" s="1"/>
  <c r="P26" i="5"/>
  <c r="E26" i="5" s="1"/>
  <c r="AD30" i="5"/>
  <c r="AD32" i="5" s="1"/>
  <c r="FB30" i="5"/>
  <c r="FB32" i="5" s="1"/>
  <c r="FB35" i="5" s="1"/>
  <c r="E14" i="9"/>
  <c r="H28" i="9"/>
  <c r="F74" i="11"/>
  <c r="H73" i="11"/>
  <c r="G151" i="11"/>
  <c r="I151" i="11" s="1"/>
  <c r="H151" i="11"/>
  <c r="I220" i="11"/>
  <c r="G221" i="11"/>
  <c r="I221" i="11" s="1"/>
  <c r="G241" i="11"/>
  <c r="I241" i="11" s="1"/>
  <c r="G236" i="11"/>
  <c r="I236" i="11" s="1"/>
  <c r="I239" i="11"/>
  <c r="T10" i="5"/>
  <c r="I10" i="5" s="1"/>
  <c r="HF11" i="5"/>
  <c r="N11" i="5" s="1"/>
  <c r="C11" i="5" s="1"/>
  <c r="HF13" i="5"/>
  <c r="N13" i="5" s="1"/>
  <c r="C13" i="5" s="1"/>
  <c r="M16" i="5"/>
  <c r="P18" i="5"/>
  <c r="E18" i="5" s="1"/>
  <c r="KI18" i="5"/>
  <c r="KE19" i="5"/>
  <c r="M20" i="5"/>
  <c r="CU20" i="5"/>
  <c r="CQ21" i="5"/>
  <c r="HF21" i="5"/>
  <c r="N21" i="5" s="1"/>
  <c r="C21" i="5" s="1"/>
  <c r="HF22" i="5"/>
  <c r="HF23" i="5"/>
  <c r="T25" i="5"/>
  <c r="I25" i="5" s="1"/>
  <c r="P25" i="5"/>
  <c r="E25" i="5" s="1"/>
  <c r="DF30" i="5"/>
  <c r="DF32" i="5" s="1"/>
  <c r="KI30" i="5"/>
  <c r="JM32" i="5"/>
  <c r="JM35" i="5" s="1"/>
  <c r="H34" i="9"/>
  <c r="H154" i="11"/>
  <c r="KI11" i="5"/>
  <c r="KI13" i="5"/>
  <c r="CQ15" i="5"/>
  <c r="KA15" i="5"/>
  <c r="KA17" i="5"/>
  <c r="HJ18" i="5"/>
  <c r="R18" i="5" s="1"/>
  <c r="G18" i="5" s="1"/>
  <c r="CQ19" i="5"/>
  <c r="CQ22" i="5"/>
  <c r="HF24" i="5"/>
  <c r="N24" i="5" s="1"/>
  <c r="C24" i="5" s="1"/>
  <c r="HJ25" i="5"/>
  <c r="R25" i="5" s="1"/>
  <c r="G25" i="5" s="1"/>
  <c r="CQ26" i="5"/>
  <c r="II27" i="5"/>
  <c r="CK32" i="5"/>
  <c r="EK32" i="5"/>
  <c r="FI32" i="5"/>
  <c r="EO32" i="5"/>
  <c r="G12" i="9"/>
  <c r="I12" i="9" s="1"/>
  <c r="H45" i="9"/>
  <c r="H47" i="9"/>
  <c r="GP10" i="5"/>
  <c r="GP28" i="5" s="1"/>
  <c r="M11" i="5"/>
  <c r="M13" i="5"/>
  <c r="KE14" i="5"/>
  <c r="P20" i="5"/>
  <c r="E20" i="5" s="1"/>
  <c r="P27" i="5"/>
  <c r="E27" i="5" s="1"/>
  <c r="EL32" i="5"/>
  <c r="EL35" i="5" s="1"/>
  <c r="Q11" i="5"/>
  <c r="T11" i="5"/>
  <c r="I11" i="5" s="1"/>
  <c r="Q13" i="5"/>
  <c r="T16" i="5"/>
  <c r="I16" i="5" s="1"/>
  <c r="KE17" i="5"/>
  <c r="HF20" i="5"/>
  <c r="N20" i="5" s="1"/>
  <c r="C20" i="5" s="1"/>
  <c r="KA20" i="5"/>
  <c r="KM21" i="5"/>
  <c r="T32" i="5"/>
  <c r="CP30" i="5"/>
  <c r="CP32" i="5" s="1"/>
  <c r="GO32" i="5"/>
  <c r="IP32" i="5"/>
  <c r="KO32" i="5"/>
  <c r="KO35" i="5" s="1"/>
  <c r="F6" i="8"/>
  <c r="H10" i="9"/>
  <c r="H12" i="9"/>
  <c r="E24" i="9"/>
  <c r="E32" i="9"/>
  <c r="H39" i="9"/>
  <c r="E534" i="11"/>
  <c r="G119" i="11"/>
  <c r="I119" i="11" s="1"/>
  <c r="E121" i="11"/>
  <c r="G121" i="11" s="1"/>
  <c r="I121" i="11" s="1"/>
  <c r="H223" i="11"/>
  <c r="H273" i="11"/>
  <c r="F279" i="11"/>
  <c r="I6" i="6" s="1"/>
  <c r="G6" i="6" s="1"/>
  <c r="E386" i="11"/>
  <c r="G435" i="11"/>
  <c r="G436" i="11" s="1"/>
  <c r="I436" i="11" s="1"/>
  <c r="H468" i="11"/>
  <c r="G471" i="11"/>
  <c r="I471" i="11" s="1"/>
  <c r="CU14" i="16"/>
  <c r="CU18" i="16"/>
  <c r="E22" i="16"/>
  <c r="CU22" i="16"/>
  <c r="E26" i="16"/>
  <c r="CU26" i="16"/>
  <c r="BD13" i="17"/>
  <c r="L15" i="17"/>
  <c r="B11" i="18"/>
  <c r="US16" i="21" s="1"/>
  <c r="UN16" i="21" s="1"/>
  <c r="UM16" i="21" s="1"/>
  <c r="E14" i="17" s="1"/>
  <c r="B13" i="18"/>
  <c r="US18" i="21" s="1"/>
  <c r="UN18" i="21" s="1"/>
  <c r="UM18" i="21" s="1"/>
  <c r="E16" i="17" s="1"/>
  <c r="B14" i="18"/>
  <c r="US19" i="21" s="1"/>
  <c r="UN19" i="21" s="1"/>
  <c r="UM19" i="21" s="1"/>
  <c r="E17" i="17" s="1"/>
  <c r="BA10" i="19"/>
  <c r="B15" i="19"/>
  <c r="UG20" i="21" s="1"/>
  <c r="P18" i="17" s="1"/>
  <c r="E57" i="9"/>
  <c r="H18" i="11"/>
  <c r="H79" i="11"/>
  <c r="H142" i="11"/>
  <c r="H146" i="11"/>
  <c r="G200" i="11"/>
  <c r="I200" i="11" s="1"/>
  <c r="H242" i="11"/>
  <c r="E283" i="11"/>
  <c r="G283" i="11" s="1"/>
  <c r="I283" i="11" s="1"/>
  <c r="E291" i="11"/>
  <c r="G291" i="11" s="1"/>
  <c r="H301" i="11"/>
  <c r="H336" i="11"/>
  <c r="H351" i="11"/>
  <c r="H462" i="11"/>
  <c r="H471" i="11"/>
  <c r="CR29" i="16"/>
  <c r="L15" i="16"/>
  <c r="CD18" i="16"/>
  <c r="DC18" i="16" s="1"/>
  <c r="L19" i="16"/>
  <c r="CD22" i="16"/>
  <c r="DC22" i="16" s="1"/>
  <c r="L23" i="16"/>
  <c r="CD26" i="16"/>
  <c r="DC26" i="16" s="1"/>
  <c r="L27" i="16"/>
  <c r="R40" i="16"/>
  <c r="AR20" i="17"/>
  <c r="AJ26" i="19"/>
  <c r="AH8" i="19"/>
  <c r="AN11" i="19"/>
  <c r="AL26" i="19"/>
  <c r="AP41" i="20" s="1"/>
  <c r="BB11" i="19"/>
  <c r="AT16" i="19"/>
  <c r="F25" i="19"/>
  <c r="UK30" i="21" s="1"/>
  <c r="H29" i="9"/>
  <c r="E44" i="11"/>
  <c r="E47" i="11" s="1"/>
  <c r="G69" i="11"/>
  <c r="I69" i="11" s="1"/>
  <c r="G72" i="11"/>
  <c r="I72" i="11" s="1"/>
  <c r="G140" i="11"/>
  <c r="I140" i="11" s="1"/>
  <c r="E221" i="11"/>
  <c r="E274" i="11"/>
  <c r="G274" i="11" s="1"/>
  <c r="G288" i="11"/>
  <c r="I288" i="11" s="1"/>
  <c r="H333" i="11"/>
  <c r="G350" i="11"/>
  <c r="I350" i="11" s="1"/>
  <c r="G405" i="11"/>
  <c r="I405" i="11" s="1"/>
  <c r="H408" i="11"/>
  <c r="E415" i="11"/>
  <c r="G415" i="11" s="1"/>
  <c r="I415" i="11" s="1"/>
  <c r="F466" i="11"/>
  <c r="C43" i="15"/>
  <c r="L11" i="16"/>
  <c r="CE14" i="16"/>
  <c r="DD14" i="16" s="1"/>
  <c r="E15" i="16"/>
  <c r="M15" i="16"/>
  <c r="CU15" i="16"/>
  <c r="CE18" i="16"/>
  <c r="DD18" i="16" s="1"/>
  <c r="E19" i="16"/>
  <c r="M19" i="16"/>
  <c r="CU19" i="16"/>
  <c r="CE22" i="16"/>
  <c r="DD22" i="16" s="1"/>
  <c r="E23" i="16"/>
  <c r="M23" i="16"/>
  <c r="CU23" i="16"/>
  <c r="CE26" i="16"/>
  <c r="DD26" i="16" s="1"/>
  <c r="E27" i="16"/>
  <c r="M27" i="16"/>
  <c r="CT28" i="16"/>
  <c r="E31" i="16"/>
  <c r="E33" i="16" s="1"/>
  <c r="E41" i="16" s="1"/>
  <c r="L32" i="16"/>
  <c r="AB33" i="16"/>
  <c r="AB41" i="16" s="1"/>
  <c r="AJ33" i="16"/>
  <c r="AJ41" i="16" s="1"/>
  <c r="AZ33" i="16"/>
  <c r="AZ41" i="16" s="1"/>
  <c r="BH33" i="16"/>
  <c r="BH41" i="16" s="1"/>
  <c r="BP33" i="16"/>
  <c r="BP41" i="16" s="1"/>
  <c r="AX40" i="16"/>
  <c r="F29" i="17"/>
  <c r="BD15" i="17"/>
  <c r="BD19" i="17"/>
  <c r="B23" i="19"/>
  <c r="UG28" i="21" s="1"/>
  <c r="P26" i="17" s="1"/>
  <c r="H295" i="11"/>
  <c r="H350" i="11"/>
  <c r="G472" i="11"/>
  <c r="I472" i="11" s="1"/>
  <c r="L12" i="16"/>
  <c r="CT12" i="16"/>
  <c r="AN29" i="16"/>
  <c r="AN39" i="16" s="1"/>
  <c r="L14" i="16"/>
  <c r="CD15" i="16"/>
  <c r="DC15" i="16" s="1"/>
  <c r="CT16" i="16"/>
  <c r="L18" i="16"/>
  <c r="CD19" i="16"/>
  <c r="DC19" i="16" s="1"/>
  <c r="CT20" i="16"/>
  <c r="L22" i="16"/>
  <c r="CD23" i="16"/>
  <c r="DC23" i="16" s="1"/>
  <c r="CT24" i="16"/>
  <c r="L26" i="16"/>
  <c r="CD27" i="16"/>
  <c r="DC27" i="16" s="1"/>
  <c r="CU28" i="16"/>
  <c r="L31" i="17"/>
  <c r="F33" i="17"/>
  <c r="F41" i="17" s="1"/>
  <c r="AW36" i="17"/>
  <c r="AN22" i="19"/>
  <c r="F24" i="19"/>
  <c r="UK29" i="21" s="1"/>
  <c r="AB24" i="19"/>
  <c r="H92" i="11"/>
  <c r="F115" i="11"/>
  <c r="E236" i="11"/>
  <c r="H261" i="11"/>
  <c r="F328" i="11"/>
  <c r="E337" i="11"/>
  <c r="G337" i="11" s="1"/>
  <c r="I337" i="11" s="1"/>
  <c r="M14" i="16"/>
  <c r="M18" i="16"/>
  <c r="M22" i="16"/>
  <c r="M26" i="16"/>
  <c r="CD28" i="16"/>
  <c r="DC28" i="16" s="1"/>
  <c r="AE29" i="16"/>
  <c r="AE36" i="16" s="1"/>
  <c r="BD11" i="17"/>
  <c r="L13" i="17"/>
  <c r="AP19" i="17"/>
  <c r="AR22" i="17"/>
  <c r="U24" i="17"/>
  <c r="B10" i="18"/>
  <c r="US15" i="21" s="1"/>
  <c r="UN15" i="21" s="1"/>
  <c r="UM15" i="21" s="1"/>
  <c r="E13" i="17" s="1"/>
  <c r="BE26" i="19"/>
  <c r="BF41" i="20" s="1"/>
  <c r="B19" i="19"/>
  <c r="UG24" i="21" s="1"/>
  <c r="P22" i="17" s="1"/>
  <c r="F19" i="19"/>
  <c r="UK24" i="21" s="1"/>
  <c r="AN20" i="19"/>
  <c r="G154" i="11"/>
  <c r="I154" i="11" s="1"/>
  <c r="E241" i="11"/>
  <c r="G284" i="11"/>
  <c r="I284" i="11" s="1"/>
  <c r="H292" i="11"/>
  <c r="G312" i="11"/>
  <c r="I312" i="11" s="1"/>
  <c r="G398" i="11"/>
  <c r="I398" i="11" s="1"/>
  <c r="CD12" i="16"/>
  <c r="DC12" i="16" s="1"/>
  <c r="BF29" i="16"/>
  <c r="CD16" i="16"/>
  <c r="DC16" i="16" s="1"/>
  <c r="L17" i="16"/>
  <c r="CD20" i="16"/>
  <c r="DC20" i="16" s="1"/>
  <c r="L21" i="16"/>
  <c r="CD24" i="16"/>
  <c r="DC24" i="16" s="1"/>
  <c r="CD25" i="16"/>
  <c r="DC25" i="16" s="1"/>
  <c r="CE28" i="16"/>
  <c r="DD28" i="16" s="1"/>
  <c r="AW29" i="16"/>
  <c r="CY33" i="16"/>
  <c r="CY41" i="16" s="1"/>
  <c r="CE32" i="16"/>
  <c r="DD32" i="16" s="1"/>
  <c r="Q40" i="17"/>
  <c r="AP16" i="17"/>
  <c r="BB18" i="17"/>
  <c r="BB22" i="17"/>
  <c r="AR26" i="19"/>
  <c r="AR41" i="20" s="1"/>
  <c r="AT8" i="19"/>
  <c r="BC37" i="20"/>
  <c r="UF13" i="21"/>
  <c r="H498" i="11"/>
  <c r="F8" i="12"/>
  <c r="CE12" i="16"/>
  <c r="DD12" i="16" s="1"/>
  <c r="E13" i="16"/>
  <c r="M13" i="16"/>
  <c r="CE16" i="16"/>
  <c r="DD16" i="16" s="1"/>
  <c r="E17" i="16"/>
  <c r="M17" i="16"/>
  <c r="M21" i="16"/>
  <c r="CE24" i="16"/>
  <c r="DD24" i="16" s="1"/>
  <c r="L25" i="16"/>
  <c r="CE27" i="16"/>
  <c r="DD27" i="16" s="1"/>
  <c r="BS29" i="16"/>
  <c r="CI33" i="16"/>
  <c r="CI41" i="16" s="1"/>
  <c r="CQ33" i="16"/>
  <c r="CQ41" i="16" s="1"/>
  <c r="X11" i="17"/>
  <c r="AZ15" i="17"/>
  <c r="L21" i="17"/>
  <c r="I22" i="17"/>
  <c r="X22" i="17"/>
  <c r="BD27" i="17"/>
  <c r="AM28" i="17"/>
  <c r="AA29" i="17"/>
  <c r="AA36" i="17" s="1"/>
  <c r="R8" i="19"/>
  <c r="P8" i="19" s="1"/>
  <c r="N26" i="19"/>
  <c r="AD26" i="19"/>
  <c r="F10" i="19"/>
  <c r="UK15" i="21" s="1"/>
  <c r="BA14" i="19"/>
  <c r="C15" i="19"/>
  <c r="UH20" i="21" s="1"/>
  <c r="AT18" i="17" s="1"/>
  <c r="BB15" i="19"/>
  <c r="F23" i="19"/>
  <c r="UK28" i="21" s="1"/>
  <c r="AB23" i="19"/>
  <c r="G183" i="11"/>
  <c r="I183" i="11" s="1"/>
  <c r="H203" i="11"/>
  <c r="G212" i="11"/>
  <c r="I212" i="11" s="1"/>
  <c r="E279" i="11"/>
  <c r="H279" i="11" s="1"/>
  <c r="F299" i="11"/>
  <c r="I7" i="6" s="1"/>
  <c r="G7" i="6" s="1"/>
  <c r="H312" i="11"/>
  <c r="H315" i="11"/>
  <c r="G342" i="11"/>
  <c r="I342" i="11" s="1"/>
  <c r="H382" i="11"/>
  <c r="H411" i="11"/>
  <c r="H438" i="11"/>
  <c r="G468" i="11"/>
  <c r="I468" i="11" s="1"/>
  <c r="H472" i="11"/>
  <c r="G494" i="11"/>
  <c r="I494" i="11" s="1"/>
  <c r="G497" i="11"/>
  <c r="I497" i="11" s="1"/>
  <c r="B54" i="15"/>
  <c r="D14" i="16"/>
  <c r="CT14" i="16"/>
  <c r="D18" i="16"/>
  <c r="CT18" i="16"/>
  <c r="D22" i="16"/>
  <c r="M25" i="16"/>
  <c r="CT26" i="16"/>
  <c r="N33" i="16"/>
  <c r="N41" i="16" s="1"/>
  <c r="V33" i="16"/>
  <c r="V41" i="16" s="1"/>
  <c r="AD33" i="16"/>
  <c r="AD41" i="16" s="1"/>
  <c r="AL33" i="16"/>
  <c r="AL41" i="16" s="1"/>
  <c r="AT33" i="16"/>
  <c r="AT41" i="16" s="1"/>
  <c r="BB33" i="16"/>
  <c r="BB41" i="16" s="1"/>
  <c r="BJ33" i="16"/>
  <c r="BJ41" i="16" s="1"/>
  <c r="BR33" i="16"/>
  <c r="BR41" i="16" s="1"/>
  <c r="BZ33" i="16"/>
  <c r="BZ41" i="16" s="1"/>
  <c r="CJ33" i="16"/>
  <c r="CJ41" i="16" s="1"/>
  <c r="DA33" i="16"/>
  <c r="DA41" i="16" s="1"/>
  <c r="AS29" i="17"/>
  <c r="AS36" i="17" s="1"/>
  <c r="AP12" i="17"/>
  <c r="AM24" i="17"/>
  <c r="B17" i="18"/>
  <c r="US22" i="21" s="1"/>
  <c r="UN22" i="21" s="1"/>
  <c r="UM22" i="21" s="1"/>
  <c r="E20" i="17" s="1"/>
  <c r="B19" i="18"/>
  <c r="US24" i="21" s="1"/>
  <c r="UN24" i="21" s="1"/>
  <c r="UM24" i="21" s="1"/>
  <c r="E22" i="17" s="1"/>
  <c r="AF26" i="19"/>
  <c r="AL41" i="20" s="1"/>
  <c r="V11" i="19"/>
  <c r="H26" i="20"/>
  <c r="Z26" i="20"/>
  <c r="AP26" i="20"/>
  <c r="BD17" i="17"/>
  <c r="AM18" i="17"/>
  <c r="AM22" i="17"/>
  <c r="AY23" i="17"/>
  <c r="BD23" i="17"/>
  <c r="X25" i="17"/>
  <c r="BB26" i="17"/>
  <c r="BB27" i="17"/>
  <c r="C77" i="17"/>
  <c r="H33" i="18"/>
  <c r="H32" i="18" s="1"/>
  <c r="X33" i="18"/>
  <c r="X32" i="18" s="1"/>
  <c r="AN33" i="18"/>
  <c r="AN32" i="18" s="1"/>
  <c r="B9" i="18"/>
  <c r="US14" i="21" s="1"/>
  <c r="UN14" i="21" s="1"/>
  <c r="UM14" i="21" s="1"/>
  <c r="E12" i="17" s="1"/>
  <c r="B26" i="18"/>
  <c r="US34" i="21" s="1"/>
  <c r="UN34" i="21" s="1"/>
  <c r="UM34" i="21" s="1"/>
  <c r="E32" i="17" s="1"/>
  <c r="B8" i="19"/>
  <c r="UG13" i="21" s="1"/>
  <c r="P11" i="17" s="1"/>
  <c r="AN8" i="19"/>
  <c r="AY26" i="19"/>
  <c r="BC41" i="20" s="1"/>
  <c r="BO26" i="19"/>
  <c r="BM9" i="19"/>
  <c r="F11" i="19"/>
  <c r="UK16" i="21" s="1"/>
  <c r="AB14" i="17" s="1"/>
  <c r="B12" i="19"/>
  <c r="UG17" i="21" s="1"/>
  <c r="P15" i="17" s="1"/>
  <c r="AN12" i="19"/>
  <c r="BM13" i="19"/>
  <c r="F15" i="19"/>
  <c r="UK20" i="21" s="1"/>
  <c r="B16" i="19"/>
  <c r="UG21" i="21" s="1"/>
  <c r="P19" i="17" s="1"/>
  <c r="AN16" i="19"/>
  <c r="BM17" i="19"/>
  <c r="AH18" i="19"/>
  <c r="AH20" i="19"/>
  <c r="AH22" i="19"/>
  <c r="BA23" i="19"/>
  <c r="V24" i="19"/>
  <c r="BM24" i="19"/>
  <c r="J26" i="20"/>
  <c r="AB26" i="20"/>
  <c r="AB33" i="20" s="1"/>
  <c r="AB43" i="20" s="1"/>
  <c r="E170" i="11" s="1"/>
  <c r="G170" i="11" s="1"/>
  <c r="AR26" i="20"/>
  <c r="BF26" i="20"/>
  <c r="AO26" i="17"/>
  <c r="AZ28" i="17"/>
  <c r="AG33" i="17"/>
  <c r="AG41" i="17" s="1"/>
  <c r="AE36" i="17"/>
  <c r="J28" i="18"/>
  <c r="Z28" i="18"/>
  <c r="B22" i="18"/>
  <c r="US27" i="21" s="1"/>
  <c r="UN27" i="21" s="1"/>
  <c r="UM27" i="21" s="1"/>
  <c r="E25" i="17" s="1"/>
  <c r="B24" i="18"/>
  <c r="US29" i="21" s="1"/>
  <c r="UN29" i="21" s="1"/>
  <c r="UM29" i="21" s="1"/>
  <c r="E27" i="17" s="1"/>
  <c r="B25" i="18"/>
  <c r="US30" i="21" s="1"/>
  <c r="UN30" i="21" s="1"/>
  <c r="UM30" i="21" s="1"/>
  <c r="E28" i="17" s="1"/>
  <c r="AB8" i="19"/>
  <c r="BG11" i="19"/>
  <c r="AB12" i="19"/>
  <c r="BG15" i="19"/>
  <c r="AB16" i="19"/>
  <c r="V18" i="19"/>
  <c r="P19" i="19"/>
  <c r="F20" i="19"/>
  <c r="UK25" i="21" s="1"/>
  <c r="V20" i="19"/>
  <c r="P21" i="19"/>
  <c r="F22" i="19"/>
  <c r="UK27" i="21" s="1"/>
  <c r="V22" i="19"/>
  <c r="P23" i="19"/>
  <c r="B24" i="19"/>
  <c r="UG29" i="21" s="1"/>
  <c r="P27" i="17" s="1"/>
  <c r="AT25" i="19"/>
  <c r="BH26" i="20"/>
  <c r="BH33" i="20" s="1"/>
  <c r="AQ43" i="20"/>
  <c r="P30" i="20"/>
  <c r="P38" i="20" s="1"/>
  <c r="AH30" i="20"/>
  <c r="AH38" i="20" s="1"/>
  <c r="AX30" i="20"/>
  <c r="AX38" i="20" s="1"/>
  <c r="AU33" i="16"/>
  <c r="AU41" i="16" s="1"/>
  <c r="BC33" i="16"/>
  <c r="BC41" i="16" s="1"/>
  <c r="BK33" i="16"/>
  <c r="BK41" i="16" s="1"/>
  <c r="BS33" i="16"/>
  <c r="BS41" i="16" s="1"/>
  <c r="CA33" i="16"/>
  <c r="CA41" i="16" s="1"/>
  <c r="CK33" i="16"/>
  <c r="CK41" i="16" s="1"/>
  <c r="CS33" i="16"/>
  <c r="CS41" i="16" s="1"/>
  <c r="D32" i="16"/>
  <c r="AG40" i="17"/>
  <c r="L12" i="17"/>
  <c r="AR13" i="17"/>
  <c r="BD14" i="17"/>
  <c r="L16" i="17"/>
  <c r="BD18" i="17"/>
  <c r="AM20" i="17"/>
  <c r="BD22" i="17"/>
  <c r="I24" i="17"/>
  <c r="AP26" i="17"/>
  <c r="BB28" i="17"/>
  <c r="AK39" i="17"/>
  <c r="B76" i="17"/>
  <c r="B15" i="18"/>
  <c r="US20" i="21" s="1"/>
  <c r="UN20" i="21" s="1"/>
  <c r="UM20" i="21" s="1"/>
  <c r="E18" i="17" s="1"/>
  <c r="H31" i="18"/>
  <c r="X31" i="18"/>
  <c r="AN31" i="18"/>
  <c r="L26" i="19"/>
  <c r="AP26" i="19"/>
  <c r="BC26" i="19"/>
  <c r="B9" i="19"/>
  <c r="UG14" i="21" s="1"/>
  <c r="P12" i="17" s="1"/>
  <c r="B13" i="19"/>
  <c r="UG18" i="21" s="1"/>
  <c r="P16" i="17" s="1"/>
  <c r="B17" i="19"/>
  <c r="UG22" i="21" s="1"/>
  <c r="P20" i="17" s="1"/>
  <c r="B20" i="19"/>
  <c r="UG25" i="21" s="1"/>
  <c r="P23" i="17" s="1"/>
  <c r="B22" i="19"/>
  <c r="UG27" i="21" s="1"/>
  <c r="P25" i="17" s="1"/>
  <c r="AH25" i="19"/>
  <c r="BM25" i="19"/>
  <c r="N37" i="20"/>
  <c r="AF37" i="20"/>
  <c r="AV37" i="20"/>
  <c r="UE27" i="21"/>
  <c r="P26" i="20"/>
  <c r="AH26" i="20"/>
  <c r="AX26" i="20"/>
  <c r="UE20" i="21"/>
  <c r="B21" i="18"/>
  <c r="US26" i="21" s="1"/>
  <c r="UN26" i="21" s="1"/>
  <c r="UM26" i="21" s="1"/>
  <c r="E24" i="17" s="1"/>
  <c r="B23" i="18"/>
  <c r="US28" i="21" s="1"/>
  <c r="UN28" i="21" s="1"/>
  <c r="UM28" i="21" s="1"/>
  <c r="E26" i="17" s="1"/>
  <c r="B27" i="18"/>
  <c r="US33" i="21" s="1"/>
  <c r="B10" i="19"/>
  <c r="UG15" i="21" s="1"/>
  <c r="P13" i="17" s="1"/>
  <c r="AN10" i="19"/>
  <c r="BM11" i="19"/>
  <c r="B14" i="19"/>
  <c r="UG19" i="21" s="1"/>
  <c r="P17" i="17" s="1"/>
  <c r="AN14" i="19"/>
  <c r="BM15" i="19"/>
  <c r="AH19" i="19"/>
  <c r="AH21" i="19"/>
  <c r="AH23" i="19"/>
  <c r="P24" i="19"/>
  <c r="B25" i="19"/>
  <c r="UG30" i="21" s="1"/>
  <c r="P28" i="17" s="1"/>
  <c r="R26" i="20"/>
  <c r="AJ26" i="20"/>
  <c r="AZ26" i="20"/>
  <c r="BH40" i="17"/>
  <c r="AP15" i="17"/>
  <c r="BD20" i="17"/>
  <c r="X23" i="17"/>
  <c r="BD24" i="17"/>
  <c r="U25" i="17"/>
  <c r="AY25" i="17"/>
  <c r="BD25" i="17"/>
  <c r="AY26" i="17"/>
  <c r="U28" i="17"/>
  <c r="BC39" i="17"/>
  <c r="R28" i="18"/>
  <c r="AH33" i="18"/>
  <c r="AH32" i="18" s="1"/>
  <c r="N31" i="18"/>
  <c r="AD31" i="18"/>
  <c r="T26" i="19"/>
  <c r="AH41" i="20" s="1"/>
  <c r="BI26" i="19"/>
  <c r="BG9" i="19"/>
  <c r="AB10" i="19"/>
  <c r="BG13" i="19"/>
  <c r="AB14" i="19"/>
  <c r="BG17" i="19"/>
  <c r="P18" i="19"/>
  <c r="F18" i="19"/>
  <c r="UK23" i="21" s="1"/>
  <c r="V19" i="19"/>
  <c r="V21" i="19"/>
  <c r="P22" i="19"/>
  <c r="V23" i="19"/>
  <c r="BM23" i="19"/>
  <c r="D37" i="20"/>
  <c r="T37" i="20"/>
  <c r="AL37" i="20"/>
  <c r="BB37" i="20"/>
  <c r="Z30" i="20"/>
  <c r="Z38" i="20" s="1"/>
  <c r="AP30" i="20"/>
  <c r="AP38" i="20" s="1"/>
  <c r="BF30" i="20"/>
  <c r="BF38" i="20" s="1"/>
  <c r="K33" i="20"/>
  <c r="K43" i="20" s="1"/>
  <c r="AS33" i="20"/>
  <c r="AS43" i="20" s="1"/>
  <c r="D26" i="20"/>
  <c r="L26" i="20"/>
  <c r="T26" i="20"/>
  <c r="AD26" i="20"/>
  <c r="AL26" i="20"/>
  <c r="AT26" i="20"/>
  <c r="BB26" i="20"/>
  <c r="H37" i="20"/>
  <c r="P37" i="20"/>
  <c r="Z37" i="20"/>
  <c r="AH37" i="20"/>
  <c r="AP37" i="20"/>
  <c r="AX37" i="20"/>
  <c r="BF37" i="20"/>
  <c r="S33" i="20"/>
  <c r="BC26" i="20"/>
  <c r="E33" i="20"/>
  <c r="E43" i="20" s="1"/>
  <c r="E45" i="20" s="1"/>
  <c r="M33" i="20"/>
  <c r="M43" i="20" s="1"/>
  <c r="AE33" i="20"/>
  <c r="AE43" i="20" s="1"/>
  <c r="AM33" i="20"/>
  <c r="AM43" i="20" s="1"/>
  <c r="AU33" i="20"/>
  <c r="AU43" i="20" s="1"/>
  <c r="AC36" i="20"/>
  <c r="AK36" i="20"/>
  <c r="BA36" i="20"/>
  <c r="BI36" i="20"/>
  <c r="F26" i="20"/>
  <c r="N26" i="20"/>
  <c r="V26" i="20"/>
  <c r="AF26" i="20"/>
  <c r="AN26" i="20"/>
  <c r="AV26" i="20"/>
  <c r="BD26" i="20"/>
  <c r="J37" i="20"/>
  <c r="R37" i="20"/>
  <c r="AB37" i="20"/>
  <c r="AJ37" i="20"/>
  <c r="AR37" i="20"/>
  <c r="AZ37" i="20"/>
  <c r="BH37" i="20"/>
  <c r="G33" i="20"/>
  <c r="G43" i="20" s="1"/>
  <c r="O33" i="20"/>
  <c r="W33" i="20"/>
  <c r="W43" i="20" s="1"/>
  <c r="AG33" i="20"/>
  <c r="AG43" i="20" s="1"/>
  <c r="AO33" i="20"/>
  <c r="AO43" i="20" s="1"/>
  <c r="AO45" i="20" s="1"/>
  <c r="AW33" i="20"/>
  <c r="AW43" i="20" s="1"/>
  <c r="BE33" i="20"/>
  <c r="BE43" i="20" s="1"/>
  <c r="R30" i="20"/>
  <c r="R38" i="20" s="1"/>
  <c r="F9" i="19"/>
  <c r="UK14" i="21" s="1"/>
  <c r="F13" i="19"/>
  <c r="UK18" i="21" s="1"/>
  <c r="F17" i="19"/>
  <c r="UK22" i="21" s="1"/>
  <c r="F14" i="19"/>
  <c r="UK19" i="21" s="1"/>
  <c r="F12" i="19"/>
  <c r="UK17" i="21" s="1"/>
  <c r="F16" i="19"/>
  <c r="UK21" i="21" s="1"/>
  <c r="J8" i="19"/>
  <c r="J9" i="19"/>
  <c r="J10" i="19"/>
  <c r="J11" i="19"/>
  <c r="J12" i="19"/>
  <c r="J13" i="19"/>
  <c r="J14" i="19"/>
  <c r="J15" i="19"/>
  <c r="J16" i="19"/>
  <c r="J17" i="19"/>
  <c r="I18" i="19"/>
  <c r="BK26" i="19"/>
  <c r="BH41" i="20" s="1"/>
  <c r="B18" i="19"/>
  <c r="BB19" i="19"/>
  <c r="E19" i="19" s="1"/>
  <c r="UJ24" i="21" s="1"/>
  <c r="BB20" i="19"/>
  <c r="E20" i="19" s="1"/>
  <c r="UJ25" i="21" s="1"/>
  <c r="BB21" i="19"/>
  <c r="E21" i="19" s="1"/>
  <c r="UJ26" i="21" s="1"/>
  <c r="BB22" i="19"/>
  <c r="E22" i="19" s="1"/>
  <c r="UJ27" i="21" s="1"/>
  <c r="BB23" i="19"/>
  <c r="E23" i="19" s="1"/>
  <c r="UJ28" i="21" s="1"/>
  <c r="BB24" i="19"/>
  <c r="E24" i="19" s="1"/>
  <c r="UJ29" i="21" s="1"/>
  <c r="BB25" i="19"/>
  <c r="E25" i="19" s="1"/>
  <c r="UJ30" i="21" s="1"/>
  <c r="H26" i="19"/>
  <c r="T41" i="20" s="1"/>
  <c r="BG8" i="19"/>
  <c r="J19" i="19"/>
  <c r="J20" i="19"/>
  <c r="J21" i="19"/>
  <c r="J22" i="19"/>
  <c r="J23" i="19"/>
  <c r="J24" i="19"/>
  <c r="J25" i="19"/>
  <c r="Z26" i="19"/>
  <c r="AJ41" i="20" s="1"/>
  <c r="AX26" i="19"/>
  <c r="BB41" i="20" s="1"/>
  <c r="Q8" i="19"/>
  <c r="E8" i="19" s="1"/>
  <c r="UJ13" i="21" s="1"/>
  <c r="Q9" i="19"/>
  <c r="E9" i="19" s="1"/>
  <c r="UJ14" i="21" s="1"/>
  <c r="Q10" i="19"/>
  <c r="E10" i="19" s="1"/>
  <c r="UJ15" i="21" s="1"/>
  <c r="Q11" i="19"/>
  <c r="Q12" i="19"/>
  <c r="Q13" i="19"/>
  <c r="E13" i="19" s="1"/>
  <c r="UJ18" i="21" s="1"/>
  <c r="Q14" i="19"/>
  <c r="E14" i="19" s="1"/>
  <c r="UJ19" i="21" s="1"/>
  <c r="Q15" i="19"/>
  <c r="Q16" i="19"/>
  <c r="E16" i="19" s="1"/>
  <c r="UJ21" i="21" s="1"/>
  <c r="Q17" i="19"/>
  <c r="E17" i="19" s="1"/>
  <c r="UJ22" i="21" s="1"/>
  <c r="Z33" i="18"/>
  <c r="Z32" i="18" s="1"/>
  <c r="AH28" i="18"/>
  <c r="D28" i="18"/>
  <c r="L28" i="18"/>
  <c r="T28" i="18"/>
  <c r="AB28" i="18"/>
  <c r="AJ28" i="18"/>
  <c r="D31" i="18"/>
  <c r="D33" i="18"/>
  <c r="D32" i="18" s="1"/>
  <c r="R33" i="18"/>
  <c r="R32" i="18" s="1"/>
  <c r="J33" i="18"/>
  <c r="J32" i="18" s="1"/>
  <c r="F28" i="18"/>
  <c r="N28" i="18"/>
  <c r="V28" i="18"/>
  <c r="AD28" i="18"/>
  <c r="AL28" i="18"/>
  <c r="H28" i="18"/>
  <c r="P28" i="18"/>
  <c r="X28" i="18"/>
  <c r="AF28" i="18"/>
  <c r="AN28" i="18"/>
  <c r="O40" i="17"/>
  <c r="AJ40" i="17"/>
  <c r="M39" i="17"/>
  <c r="M36" i="17"/>
  <c r="BH29" i="17"/>
  <c r="C76" i="17"/>
  <c r="AU40" i="17"/>
  <c r="BE29" i="17"/>
  <c r="BE40" i="17"/>
  <c r="AC39" i="17"/>
  <c r="AQ39" i="17"/>
  <c r="AQ36" i="17"/>
  <c r="I11" i="17"/>
  <c r="R29" i="17"/>
  <c r="R40" i="17"/>
  <c r="AM11" i="17"/>
  <c r="AV29" i="17"/>
  <c r="AV40" i="17"/>
  <c r="BF40" i="17"/>
  <c r="I12" i="17"/>
  <c r="AM12" i="17"/>
  <c r="I13" i="17"/>
  <c r="AM13" i="17"/>
  <c r="I14" i="17"/>
  <c r="AM14" i="17"/>
  <c r="I15" i="17"/>
  <c r="AM15" i="17"/>
  <c r="I16" i="17"/>
  <c r="AM16" i="17"/>
  <c r="I17" i="17"/>
  <c r="AM17" i="17"/>
  <c r="I18" i="17"/>
  <c r="Q29" i="17"/>
  <c r="BG39" i="17"/>
  <c r="BG36" i="17"/>
  <c r="BG37" i="17" s="1"/>
  <c r="BA22" i="17"/>
  <c r="U23" i="17"/>
  <c r="AR27" i="17"/>
  <c r="S39" i="17"/>
  <c r="S36" i="17"/>
  <c r="Y39" i="17"/>
  <c r="AS40" i="17"/>
  <c r="U11" i="17"/>
  <c r="AY11" i="17"/>
  <c r="U12" i="17"/>
  <c r="AY12" i="17"/>
  <c r="U13" i="17"/>
  <c r="AY13" i="17"/>
  <c r="U14" i="17"/>
  <c r="AY14" i="17"/>
  <c r="U15" i="17"/>
  <c r="AY15" i="17"/>
  <c r="U16" i="17"/>
  <c r="AY16" i="17"/>
  <c r="U17" i="17"/>
  <c r="AY17" i="17"/>
  <c r="U18" i="17"/>
  <c r="AY18" i="17"/>
  <c r="U19" i="17"/>
  <c r="AY19" i="17"/>
  <c r="U20" i="17"/>
  <c r="AY20" i="17"/>
  <c r="U21" i="17"/>
  <c r="AY21" i="17"/>
  <c r="AG29" i="17"/>
  <c r="L11" i="17"/>
  <c r="AP11" i="17"/>
  <c r="BD28" i="17"/>
  <c r="F40" i="17"/>
  <c r="W11" i="17"/>
  <c r="BA11" i="17"/>
  <c r="AJ29" i="17"/>
  <c r="AD40" i="17"/>
  <c r="AM31" i="17"/>
  <c r="AC36" i="17"/>
  <c r="AC37" i="17" s="1"/>
  <c r="AK36" i="17"/>
  <c r="AE41" i="17"/>
  <c r="BC41" i="17"/>
  <c r="G36" i="17"/>
  <c r="AP31" i="17"/>
  <c r="AS36" i="16"/>
  <c r="CX40" i="16"/>
  <c r="CX29" i="16"/>
  <c r="N29" i="16"/>
  <c r="W29" i="16"/>
  <c r="AF29" i="16"/>
  <c r="AO29" i="16"/>
  <c r="BT29" i="16"/>
  <c r="CS29" i="16"/>
  <c r="X40" i="16"/>
  <c r="BD40" i="16"/>
  <c r="CJ40" i="16"/>
  <c r="L13" i="16"/>
  <c r="CD14" i="16"/>
  <c r="DC14" i="16" s="1"/>
  <c r="F29" i="16"/>
  <c r="O29" i="16"/>
  <c r="AG29" i="16"/>
  <c r="AP29" i="16"/>
  <c r="BJ29" i="16"/>
  <c r="BU29" i="16"/>
  <c r="CI29" i="16"/>
  <c r="L31" i="16"/>
  <c r="M32" i="16"/>
  <c r="Z40" i="16"/>
  <c r="BF40" i="16"/>
  <c r="CL40" i="16"/>
  <c r="BZ40" i="16"/>
  <c r="BZ29" i="16"/>
  <c r="G29" i="16"/>
  <c r="P29" i="16"/>
  <c r="Y29" i="16"/>
  <c r="AH29" i="16"/>
  <c r="BK29" i="16"/>
  <c r="BV29" i="16"/>
  <c r="M31" i="16"/>
  <c r="T33" i="16"/>
  <c r="T41" i="16" s="1"/>
  <c r="CF33" i="16"/>
  <c r="CF41" i="16" s="1"/>
  <c r="BL40" i="16"/>
  <c r="BR40" i="16"/>
  <c r="BR29" i="16"/>
  <c r="CE31" i="16"/>
  <c r="CT11" i="16"/>
  <c r="H29" i="16"/>
  <c r="Q29" i="16"/>
  <c r="BB29" i="16"/>
  <c r="CK29" i="16"/>
  <c r="CY29" i="16"/>
  <c r="CZ33" i="16"/>
  <c r="CZ41" i="16" s="1"/>
  <c r="CT31" i="16"/>
  <c r="CT32" i="16"/>
  <c r="BN40" i="16"/>
  <c r="S29" i="16"/>
  <c r="S40" i="16"/>
  <c r="AA29" i="16"/>
  <c r="AA40" i="16"/>
  <c r="AI29" i="16"/>
  <c r="AI40" i="16"/>
  <c r="AQ29" i="16"/>
  <c r="AQ40" i="16"/>
  <c r="AY29" i="16"/>
  <c r="AY40" i="16"/>
  <c r="BG29" i="16"/>
  <c r="BG40" i="16"/>
  <c r="BO29" i="16"/>
  <c r="BO40" i="16"/>
  <c r="BW29" i="16"/>
  <c r="BW40" i="16"/>
  <c r="CM29" i="16"/>
  <c r="CM40" i="16"/>
  <c r="CU11" i="16"/>
  <c r="I29" i="16"/>
  <c r="AT29" i="16"/>
  <c r="BC29" i="16"/>
  <c r="BM29" i="16"/>
  <c r="CA29" i="16"/>
  <c r="CZ29" i="16"/>
  <c r="F33" i="16"/>
  <c r="F41" i="16" s="1"/>
  <c r="CR33" i="16"/>
  <c r="CR41" i="16" s="1"/>
  <c r="CD31" i="16"/>
  <c r="CP40" i="16"/>
  <c r="CP29" i="16"/>
  <c r="V29" i="16"/>
  <c r="D11" i="16"/>
  <c r="T40" i="16"/>
  <c r="AB40" i="16"/>
  <c r="AJ40" i="16"/>
  <c r="AR40" i="16"/>
  <c r="AZ40" i="16"/>
  <c r="BH40" i="16"/>
  <c r="BP40" i="16"/>
  <c r="BX40" i="16"/>
  <c r="CF40" i="16"/>
  <c r="CN40" i="16"/>
  <c r="CV40" i="16"/>
  <c r="M28" i="16"/>
  <c r="T29" i="16"/>
  <c r="AL29" i="16"/>
  <c r="AU29" i="16"/>
  <c r="CB29" i="16"/>
  <c r="CN29" i="16"/>
  <c r="DA29" i="16"/>
  <c r="CH40" i="16"/>
  <c r="CH29" i="16"/>
  <c r="E11" i="16"/>
  <c r="M11" i="16"/>
  <c r="U40" i="16"/>
  <c r="AC40" i="16"/>
  <c r="AK40" i="16"/>
  <c r="AS40" i="16"/>
  <c r="AS39" i="16" s="1"/>
  <c r="BA40" i="16"/>
  <c r="BA39" i="16" s="1"/>
  <c r="BI40" i="16"/>
  <c r="BI29" i="16"/>
  <c r="BQ40" i="16"/>
  <c r="BQ29" i="16"/>
  <c r="BY40" i="16"/>
  <c r="BY29" i="16"/>
  <c r="CO40" i="16"/>
  <c r="CO29" i="16"/>
  <c r="CW40" i="16"/>
  <c r="CW29" i="16"/>
  <c r="U29" i="16"/>
  <c r="AD29" i="16"/>
  <c r="AM29" i="16"/>
  <c r="AV29" i="16"/>
  <c r="BE29" i="16"/>
  <c r="BP29" i="16"/>
  <c r="CC29" i="16"/>
  <c r="CQ29" i="16"/>
  <c r="Q33" i="16"/>
  <c r="Q41" i="16" s="1"/>
  <c r="Y33" i="16"/>
  <c r="Y41" i="16" s="1"/>
  <c r="AG33" i="16"/>
  <c r="AG41" i="16" s="1"/>
  <c r="AO33" i="16"/>
  <c r="AO41" i="16" s="1"/>
  <c r="AW33" i="16"/>
  <c r="AW41" i="16" s="1"/>
  <c r="BE33" i="16"/>
  <c r="BE41" i="16" s="1"/>
  <c r="BM33" i="16"/>
  <c r="BM41" i="16" s="1"/>
  <c r="D15" i="12"/>
  <c r="E15" i="12"/>
  <c r="H22" i="11"/>
  <c r="H59" i="11"/>
  <c r="H68" i="11"/>
  <c r="G159" i="11"/>
  <c r="I159" i="11" s="1"/>
  <c r="D161" i="11"/>
  <c r="I273" i="11"/>
  <c r="F19" i="11"/>
  <c r="D62" i="11"/>
  <c r="F63" i="11"/>
  <c r="D84" i="11"/>
  <c r="E97" i="11"/>
  <c r="G97" i="11" s="1"/>
  <c r="I97" i="11" s="1"/>
  <c r="H95" i="11"/>
  <c r="D117" i="11"/>
  <c r="D259" i="11"/>
  <c r="E542" i="11"/>
  <c r="G18" i="11"/>
  <c r="H21" i="11"/>
  <c r="F34" i="11"/>
  <c r="F38" i="11"/>
  <c r="G40" i="11"/>
  <c r="G34" i="11" s="1"/>
  <c r="I34" i="11" s="1"/>
  <c r="H52" i="11"/>
  <c r="D61" i="11"/>
  <c r="D508" i="11" s="1"/>
  <c r="D538" i="11" s="1"/>
  <c r="E77" i="11"/>
  <c r="F80" i="11"/>
  <c r="G95" i="11"/>
  <c r="I95" i="11" s="1"/>
  <c r="E127" i="11"/>
  <c r="G174" i="11"/>
  <c r="D176" i="11"/>
  <c r="G176" i="11" s="1"/>
  <c r="I176" i="11" s="1"/>
  <c r="G177" i="11"/>
  <c r="I177" i="11" s="1"/>
  <c r="D179" i="11"/>
  <c r="H180" i="11"/>
  <c r="E182" i="11"/>
  <c r="H183" i="11"/>
  <c r="E185" i="11"/>
  <c r="H185" i="11" s="1"/>
  <c r="G203" i="11"/>
  <c r="I203" i="11" s="1"/>
  <c r="I209" i="11"/>
  <c r="E230" i="11"/>
  <c r="H230" i="11" s="1"/>
  <c r="H229" i="11"/>
  <c r="F236" i="11"/>
  <c r="F241" i="11"/>
  <c r="G304" i="11"/>
  <c r="I304" i="11" s="1"/>
  <c r="F433" i="11"/>
  <c r="H432" i="11"/>
  <c r="E84" i="11"/>
  <c r="H11" i="7" s="1"/>
  <c r="E139" i="11"/>
  <c r="H6" i="7" s="1"/>
  <c r="H159" i="11"/>
  <c r="F161" i="11"/>
  <c r="E14" i="11"/>
  <c r="G38" i="11"/>
  <c r="G56" i="11"/>
  <c r="I56" i="11" s="1"/>
  <c r="I58" i="11"/>
  <c r="G65" i="11"/>
  <c r="I65" i="11" s="1"/>
  <c r="H122" i="11"/>
  <c r="G122" i="11"/>
  <c r="I122" i="11" s="1"/>
  <c r="E124" i="11"/>
  <c r="E115" i="11"/>
  <c r="G137" i="11"/>
  <c r="I137" i="11" s="1"/>
  <c r="F221" i="11"/>
  <c r="F195" i="11"/>
  <c r="D249" i="11"/>
  <c r="E340" i="11"/>
  <c r="H340" i="11" s="1"/>
  <c r="H339" i="11"/>
  <c r="G339" i="11"/>
  <c r="I339" i="11" s="1"/>
  <c r="E328" i="11"/>
  <c r="G21" i="11"/>
  <c r="H247" i="11"/>
  <c r="F544" i="11"/>
  <c r="I12" i="7" s="1"/>
  <c r="G12" i="7" s="1"/>
  <c r="E55" i="11"/>
  <c r="H56" i="11"/>
  <c r="H65" i="11"/>
  <c r="D94" i="11"/>
  <c r="G94" i="11" s="1"/>
  <c r="I94" i="11" s="1"/>
  <c r="J92" i="11"/>
  <c r="D207" i="11"/>
  <c r="G207" i="11" s="1"/>
  <c r="I207" i="11" s="1"/>
  <c r="G204" i="11"/>
  <c r="I204" i="11" s="1"/>
  <c r="D195" i="11"/>
  <c r="D198" i="11" s="1"/>
  <c r="G229" i="11"/>
  <c r="I229" i="11" s="1"/>
  <c r="H239" i="11"/>
  <c r="G244" i="11"/>
  <c r="I244" i="11" s="1"/>
  <c r="I242" i="11"/>
  <c r="G262" i="11"/>
  <c r="I261" i="11"/>
  <c r="G301" i="11"/>
  <c r="I301" i="11" s="1"/>
  <c r="G386" i="11"/>
  <c r="I386" i="11" s="1"/>
  <c r="I385" i="11"/>
  <c r="E330" i="11"/>
  <c r="H330" i="11" s="1"/>
  <c r="H358" i="11"/>
  <c r="G358" i="11"/>
  <c r="I358" i="11" s="1"/>
  <c r="F10" i="11"/>
  <c r="J18" i="11"/>
  <c r="I49" i="11"/>
  <c r="D68" i="11"/>
  <c r="G68" i="11" s="1"/>
  <c r="I68" i="11" s="1"/>
  <c r="H94" i="11"/>
  <c r="H140" i="11"/>
  <c r="J174" i="11"/>
  <c r="E211" i="11"/>
  <c r="H208" i="11"/>
  <c r="G208" i="11"/>
  <c r="G219" i="11"/>
  <c r="I219" i="11" s="1"/>
  <c r="H220" i="11"/>
  <c r="G224" i="11"/>
  <c r="I224" i="11" s="1"/>
  <c r="I223" i="11"/>
  <c r="D270" i="11"/>
  <c r="H14" i="11"/>
  <c r="G81" i="11"/>
  <c r="I81" i="11" s="1"/>
  <c r="H128" i="11"/>
  <c r="F207" i="11"/>
  <c r="H204" i="11"/>
  <c r="G451" i="11"/>
  <c r="I451" i="11" s="1"/>
  <c r="I455" i="11"/>
  <c r="F150" i="11"/>
  <c r="H200" i="11"/>
  <c r="F215" i="11"/>
  <c r="H284" i="11"/>
  <c r="D525" i="11"/>
  <c r="H300" i="11"/>
  <c r="H303" i="11"/>
  <c r="D316" i="11"/>
  <c r="G316" i="11" s="1"/>
  <c r="I316" i="11" s="1"/>
  <c r="G315" i="11"/>
  <c r="I315" i="11" s="1"/>
  <c r="H357" i="11"/>
  <c r="E383" i="11"/>
  <c r="H383" i="11" s="1"/>
  <c r="G382" i="11"/>
  <c r="F386" i="11"/>
  <c r="H385" i="11"/>
  <c r="E400" i="11"/>
  <c r="G399" i="11"/>
  <c r="I399" i="11" s="1"/>
  <c r="F403" i="11"/>
  <c r="H403" i="11" s="1"/>
  <c r="H402" i="11"/>
  <c r="H436" i="11"/>
  <c r="F495" i="11"/>
  <c r="H494" i="11"/>
  <c r="D489" i="11"/>
  <c r="D492" i="11" s="1"/>
  <c r="D506" i="11"/>
  <c r="H125" i="11"/>
  <c r="H137" i="11"/>
  <c r="D182" i="11"/>
  <c r="I213" i="11"/>
  <c r="E224" i="11"/>
  <c r="E287" i="11"/>
  <c r="G287" i="11" s="1"/>
  <c r="D313" i="11"/>
  <c r="G313" i="11" s="1"/>
  <c r="I313" i="11" s="1"/>
  <c r="F319" i="11"/>
  <c r="H319" i="11" s="1"/>
  <c r="H318" i="11"/>
  <c r="D331" i="11"/>
  <c r="I336" i="11"/>
  <c r="H345" i="11"/>
  <c r="I426" i="11"/>
  <c r="G427" i="11"/>
  <c r="I427" i="11" s="1"/>
  <c r="I446" i="11"/>
  <c r="G180" i="11"/>
  <c r="I180" i="11" s="1"/>
  <c r="F262" i="11"/>
  <c r="G264" i="11"/>
  <c r="I264" i="11" s="1"/>
  <c r="F274" i="11"/>
  <c r="E349" i="11"/>
  <c r="G346" i="11"/>
  <c r="I346" i="11" s="1"/>
  <c r="D362" i="11"/>
  <c r="F398" i="11"/>
  <c r="H398" i="11" s="1"/>
  <c r="H395" i="11"/>
  <c r="H421" i="11"/>
  <c r="E490" i="11"/>
  <c r="G501" i="11"/>
  <c r="F179" i="11"/>
  <c r="I13" i="7" s="1"/>
  <c r="G13" i="7" s="1"/>
  <c r="E244" i="11"/>
  <c r="H313" i="11"/>
  <c r="H325" i="11"/>
  <c r="H346" i="11"/>
  <c r="G379" i="11"/>
  <c r="I379" i="11" s="1"/>
  <c r="I390" i="11"/>
  <c r="F543" i="11"/>
  <c r="E466" i="11"/>
  <c r="H466" i="11" s="1"/>
  <c r="G465" i="11"/>
  <c r="H469" i="11"/>
  <c r="H501" i="11"/>
  <c r="F121" i="11"/>
  <c r="D173" i="11"/>
  <c r="H174" i="11"/>
  <c r="D378" i="11"/>
  <c r="D380" i="11" s="1"/>
  <c r="I462" i="11"/>
  <c r="G463" i="11"/>
  <c r="I463" i="11" s="1"/>
  <c r="E478" i="11"/>
  <c r="H477" i="11"/>
  <c r="G477" i="11"/>
  <c r="I477" i="11" s="1"/>
  <c r="F541" i="11"/>
  <c r="H542" i="11"/>
  <c r="H119" i="11"/>
  <c r="G143" i="11"/>
  <c r="G292" i="11"/>
  <c r="H304" i="11"/>
  <c r="D329" i="11"/>
  <c r="G334" i="11"/>
  <c r="I334" i="11" s="1"/>
  <c r="E354" i="11"/>
  <c r="G354" i="11" s="1"/>
  <c r="I354" i="11" s="1"/>
  <c r="H353" i="11"/>
  <c r="G353" i="11"/>
  <c r="I353" i="11" s="1"/>
  <c r="H406" i="11"/>
  <c r="I423" i="11"/>
  <c r="G318" i="11"/>
  <c r="I318" i="11" s="1"/>
  <c r="F337" i="11"/>
  <c r="H342" i="11"/>
  <c r="F365" i="11"/>
  <c r="E394" i="11"/>
  <c r="G395" i="11"/>
  <c r="I395" i="11" s="1"/>
  <c r="G402" i="11"/>
  <c r="I402" i="11" s="1"/>
  <c r="E412" i="11"/>
  <c r="G412" i="11" s="1"/>
  <c r="I412" i="11" s="1"/>
  <c r="G432" i="11"/>
  <c r="H435" i="11"/>
  <c r="H442" i="11"/>
  <c r="H446" i="11"/>
  <c r="H455" i="11"/>
  <c r="E463" i="11"/>
  <c r="G324" i="11"/>
  <c r="G542" i="11" s="1"/>
  <c r="I542" i="11" s="1"/>
  <c r="F334" i="11"/>
  <c r="H334" i="11" s="1"/>
  <c r="F372" i="11"/>
  <c r="F394" i="11"/>
  <c r="E409" i="11"/>
  <c r="H409" i="11" s="1"/>
  <c r="E424" i="11"/>
  <c r="H424" i="11" s="1"/>
  <c r="F427" i="11"/>
  <c r="E320" i="11"/>
  <c r="G320" i="11" s="1"/>
  <c r="I320" i="11" s="1"/>
  <c r="H324" i="11"/>
  <c r="E357" i="11"/>
  <c r="G357" i="11" s="1"/>
  <c r="I357" i="11" s="1"/>
  <c r="E371" i="11"/>
  <c r="G371" i="11" s="1"/>
  <c r="I371" i="11" s="1"/>
  <c r="E389" i="11"/>
  <c r="G389" i="11" s="1"/>
  <c r="I389" i="11" s="1"/>
  <c r="G429" i="11"/>
  <c r="H448" i="11"/>
  <c r="H454" i="11"/>
  <c r="G479" i="11"/>
  <c r="G411" i="11"/>
  <c r="I411" i="11" s="1"/>
  <c r="E447" i="11"/>
  <c r="G447" i="11" s="1"/>
  <c r="I448" i="11"/>
  <c r="D543" i="11"/>
  <c r="G12" i="10"/>
  <c r="I11" i="10"/>
  <c r="H8" i="10"/>
  <c r="I8" i="10"/>
  <c r="I39" i="9"/>
  <c r="G37" i="9"/>
  <c r="I37" i="9" s="1"/>
  <c r="D54" i="9"/>
  <c r="F8" i="9"/>
  <c r="G10" i="9"/>
  <c r="F14" i="9"/>
  <c r="G16" i="9"/>
  <c r="I26" i="9"/>
  <c r="E37" i="9"/>
  <c r="H43" i="9"/>
  <c r="G22" i="9"/>
  <c r="I22" i="9" s="1"/>
  <c r="F37" i="9"/>
  <c r="G28" i="9"/>
  <c r="I28" i="9" s="1"/>
  <c r="G35" i="9"/>
  <c r="F31" i="8"/>
  <c r="C18" i="7"/>
  <c r="F6" i="7"/>
  <c r="F16" i="7" s="1"/>
  <c r="F29" i="6"/>
  <c r="C29" i="6"/>
  <c r="R14" i="5"/>
  <c r="G14" i="5" s="1"/>
  <c r="R19" i="5"/>
  <c r="G19" i="5" s="1"/>
  <c r="BB28" i="5"/>
  <c r="T13" i="5"/>
  <c r="I13" i="5" s="1"/>
  <c r="M41" i="5"/>
  <c r="Z28" i="5"/>
  <c r="HI28" i="5"/>
  <c r="HI35" i="5" s="1"/>
  <c r="JF10" i="5"/>
  <c r="JF28" i="5" s="1"/>
  <c r="KH28" i="5"/>
  <c r="KS28" i="5"/>
  <c r="KS35" i="5" s="1"/>
  <c r="P11" i="5"/>
  <c r="E11" i="5" s="1"/>
  <c r="GT11" i="5"/>
  <c r="R11" i="5" s="1"/>
  <c r="G11" i="5" s="1"/>
  <c r="P12" i="5"/>
  <c r="E12" i="5" s="1"/>
  <c r="GT12" i="5"/>
  <c r="P13" i="5"/>
  <c r="E13" i="5" s="1"/>
  <c r="GT13" i="5"/>
  <c r="R13" i="5" s="1"/>
  <c r="G13" i="5" s="1"/>
  <c r="P14" i="5"/>
  <c r="E14" i="5" s="1"/>
  <c r="BJ16" i="5"/>
  <c r="HF18" i="5"/>
  <c r="N18" i="5" s="1"/>
  <c r="C18" i="5" s="1"/>
  <c r="P19" i="5"/>
  <c r="E19" i="5" s="1"/>
  <c r="CS28" i="5"/>
  <c r="KI10" i="5"/>
  <c r="CU16" i="5"/>
  <c r="Q10" i="5"/>
  <c r="BN10" i="5"/>
  <c r="BN28" i="5" s="1"/>
  <c r="DF10" i="5"/>
  <c r="DF28" i="5" s="1"/>
  <c r="DV10" i="5"/>
  <c r="DV28" i="5" s="1"/>
  <c r="IV28" i="5"/>
  <c r="IV35" i="5" s="1"/>
  <c r="CU10" i="5"/>
  <c r="FZ10" i="5"/>
  <c r="FZ28" i="5" s="1"/>
  <c r="GX10" i="5"/>
  <c r="GX28" i="5" s="1"/>
  <c r="IB28" i="5"/>
  <c r="IB35" i="5" s="1"/>
  <c r="IL10" i="5"/>
  <c r="IL28" i="5" s="1"/>
  <c r="JJ10" i="5"/>
  <c r="JJ28" i="5" s="1"/>
  <c r="JZ28" i="5"/>
  <c r="KK28" i="5"/>
  <c r="KU28" i="5"/>
  <c r="KU35" i="5" s="1"/>
  <c r="JV10" i="5"/>
  <c r="JV28" i="5" s="1"/>
  <c r="AO28" i="5"/>
  <c r="GK28" i="5"/>
  <c r="BR10" i="5"/>
  <c r="BR28" i="5" s="1"/>
  <c r="BE28" i="5"/>
  <c r="CK28" i="5"/>
  <c r="KA10" i="5"/>
  <c r="HJ15" i="5"/>
  <c r="R15" i="5" s="1"/>
  <c r="G15" i="5" s="1"/>
  <c r="KI15" i="5"/>
  <c r="KA16" i="5"/>
  <c r="M17" i="5"/>
  <c r="Q17" i="5"/>
  <c r="HJ17" i="5"/>
  <c r="R17" i="5" s="1"/>
  <c r="G17" i="5" s="1"/>
  <c r="KI17" i="5"/>
  <c r="M18" i="5"/>
  <c r="CU18" i="5"/>
  <c r="S18" i="5" s="1"/>
  <c r="H18" i="5" s="1"/>
  <c r="Q18" i="5"/>
  <c r="T18" i="5"/>
  <c r="I18" i="5" s="1"/>
  <c r="T19" i="5"/>
  <c r="I19" i="5" s="1"/>
  <c r="CD10" i="5"/>
  <c r="CD28" i="5" s="1"/>
  <c r="BA28" i="5"/>
  <c r="HJ10" i="5"/>
  <c r="DJ10" i="5"/>
  <c r="DJ28" i="5" s="1"/>
  <c r="AT28" i="5"/>
  <c r="BF10" i="5"/>
  <c r="BF28" i="5" s="1"/>
  <c r="CL10" i="5"/>
  <c r="CL28" i="5" s="1"/>
  <c r="DN10" i="5"/>
  <c r="DN28" i="5" s="1"/>
  <c r="GN28" i="5"/>
  <c r="GN35" i="5" s="1"/>
  <c r="HB10" i="5"/>
  <c r="HB28" i="5" s="1"/>
  <c r="IP10" i="5"/>
  <c r="IP28" i="5" s="1"/>
  <c r="IP35" i="5" s="1"/>
  <c r="JN28" i="5"/>
  <c r="KC28" i="5"/>
  <c r="KM10" i="5"/>
  <c r="M19" i="5"/>
  <c r="R20" i="5"/>
  <c r="G20" i="5" s="1"/>
  <c r="T20" i="5"/>
  <c r="I20" i="5" s="1"/>
  <c r="AL28" i="5"/>
  <c r="FL28" i="5"/>
  <c r="FL35" i="5" s="1"/>
  <c r="FW10" i="5"/>
  <c r="FW28" i="5" s="1"/>
  <c r="II10" i="5"/>
  <c r="AB28" i="5"/>
  <c r="CH10" i="5"/>
  <c r="CH28" i="5" s="1"/>
  <c r="DZ10" i="5"/>
  <c r="DZ28" i="5" s="1"/>
  <c r="AS28" i="5"/>
  <c r="V28" i="5"/>
  <c r="BV10" i="5"/>
  <c r="BV28" i="5" s="1"/>
  <c r="BV35" i="5" s="1"/>
  <c r="CX10" i="5"/>
  <c r="CX28" i="5" s="1"/>
  <c r="EF10" i="5"/>
  <c r="EF28" i="5" s="1"/>
  <c r="EF35" i="5" s="1"/>
  <c r="GD10" i="5"/>
  <c r="GD28" i="5" s="1"/>
  <c r="GD35" i="5" s="1"/>
  <c r="HN10" i="5"/>
  <c r="HN28" i="5" s="1"/>
  <c r="W28" i="5"/>
  <c r="AV28" i="5"/>
  <c r="AV35" i="5" s="1"/>
  <c r="BI28" i="5"/>
  <c r="BY28" i="5"/>
  <c r="DA28" i="5"/>
  <c r="DA35" i="5" s="1"/>
  <c r="DQ28" i="5"/>
  <c r="EG28" i="5"/>
  <c r="FI28" i="5"/>
  <c r="FQ28" i="5"/>
  <c r="GG28" i="5"/>
  <c r="IE10" i="5"/>
  <c r="CQ16" i="5"/>
  <c r="HF16" i="5"/>
  <c r="CU17" i="5"/>
  <c r="BJ19" i="5"/>
  <c r="KI19" i="5"/>
  <c r="CQ20" i="5"/>
  <c r="BJ23" i="5"/>
  <c r="AZ28" i="5"/>
  <c r="AZ35" i="5" s="1"/>
  <c r="EO28" i="5"/>
  <c r="EO35" i="5" s="1"/>
  <c r="GT10" i="5"/>
  <c r="X28" i="5"/>
  <c r="AW28" i="5"/>
  <c r="BZ28" i="5"/>
  <c r="CP28" i="5"/>
  <c r="DB28" i="5"/>
  <c r="DR28" i="5"/>
  <c r="EJ28" i="5"/>
  <c r="EJ35" i="5" s="1"/>
  <c r="FJ28" i="5"/>
  <c r="FS28" i="5"/>
  <c r="HF10" i="5"/>
  <c r="KA18" i="5"/>
  <c r="CU19" i="5"/>
  <c r="Q19" i="5"/>
  <c r="KI20" i="5"/>
  <c r="II22" i="5"/>
  <c r="CU23" i="5"/>
  <c r="Q23" i="5"/>
  <c r="L23" i="5" s="1"/>
  <c r="Q20" i="5"/>
  <c r="L20" i="5" s="1"/>
  <c r="T23" i="5"/>
  <c r="I23" i="5" s="1"/>
  <c r="HJ23" i="5"/>
  <c r="R23" i="5" s="1"/>
  <c r="G23" i="5" s="1"/>
  <c r="CD30" i="5"/>
  <c r="CD32" i="5" s="1"/>
  <c r="CC32" i="5"/>
  <c r="HA32" i="5"/>
  <c r="HB30" i="5"/>
  <c r="HB32" i="5" s="1"/>
  <c r="M22" i="5"/>
  <c r="CU22" i="5"/>
  <c r="Q22" i="5"/>
  <c r="BJ22" i="5"/>
  <c r="T22" i="5"/>
  <c r="I22" i="5" s="1"/>
  <c r="HJ22" i="5"/>
  <c r="R22" i="5" s="1"/>
  <c r="G22" i="5" s="1"/>
  <c r="KI23" i="5"/>
  <c r="CU21" i="5"/>
  <c r="Q21" i="5"/>
  <c r="T21" i="5"/>
  <c r="I21" i="5" s="1"/>
  <c r="HJ21" i="5"/>
  <c r="R21" i="5" s="1"/>
  <c r="G21" i="5" s="1"/>
  <c r="KI22" i="5"/>
  <c r="KI26" i="5"/>
  <c r="CU27" i="5"/>
  <c r="JO35" i="5"/>
  <c r="CQ23" i="5"/>
  <c r="KA23" i="5"/>
  <c r="CU24" i="5"/>
  <c r="KI21" i="5"/>
  <c r="T24" i="5"/>
  <c r="I24" i="5" s="1"/>
  <c r="KI24" i="5"/>
  <c r="Q25" i="5"/>
  <c r="Q26" i="5"/>
  <c r="GZ35" i="5"/>
  <c r="AG32" i="5"/>
  <c r="AH30" i="5"/>
  <c r="AH32" i="5" s="1"/>
  <c r="FE32" i="5"/>
  <c r="FF30" i="5"/>
  <c r="FF32" i="5" s="1"/>
  <c r="FF35" i="5" s="1"/>
  <c r="JN32" i="5"/>
  <c r="AK32" i="5"/>
  <c r="AL30" i="5"/>
  <c r="AL32" i="5" s="1"/>
  <c r="DI32" i="5"/>
  <c r="DI35" i="5" s="1"/>
  <c r="DJ30" i="5"/>
  <c r="DJ32" i="5" s="1"/>
  <c r="IG32" i="5"/>
  <c r="IH30" i="5"/>
  <c r="IH32" i="5" s="1"/>
  <c r="IH35" i="5" s="1"/>
  <c r="BM32" i="5"/>
  <c r="BM35" i="5" s="1"/>
  <c r="BN30" i="5"/>
  <c r="BN32" i="5" s="1"/>
  <c r="GK32" i="5"/>
  <c r="GL30" i="5"/>
  <c r="GL32" i="5" s="1"/>
  <c r="GL35" i="5" s="1"/>
  <c r="JU32" i="5"/>
  <c r="JU35" i="5" s="1"/>
  <c r="JV30" i="5"/>
  <c r="JV32" i="5" s="1"/>
  <c r="M31" i="5"/>
  <c r="JB31" i="5"/>
  <c r="JB32" i="5" s="1"/>
  <c r="AF35" i="5"/>
  <c r="CS32" i="5"/>
  <c r="CT30" i="5"/>
  <c r="CT32" i="5" s="1"/>
  <c r="HQ32" i="5"/>
  <c r="HR30" i="5"/>
  <c r="HR32" i="5" s="1"/>
  <c r="AW32" i="5"/>
  <c r="AX30" i="5"/>
  <c r="AX32" i="5" s="1"/>
  <c r="AX35" i="5" s="1"/>
  <c r="FU32" i="5"/>
  <c r="FU35" i="5" s="1"/>
  <c r="FW30" i="5"/>
  <c r="FW32" i="5" s="1"/>
  <c r="Q31" i="5"/>
  <c r="M27" i="5"/>
  <c r="DY32" i="5"/>
  <c r="DZ30" i="5"/>
  <c r="DZ32" i="5" s="1"/>
  <c r="HZ32" i="5"/>
  <c r="HZ35" i="5" s="1"/>
  <c r="JE32" i="5"/>
  <c r="JF30" i="5"/>
  <c r="JF32" i="5" s="1"/>
  <c r="Y32" i="5"/>
  <c r="BE32" i="5"/>
  <c r="DQ32" i="5"/>
  <c r="KC32" i="5"/>
  <c r="GC32" i="5"/>
  <c r="GC35" i="5" s="1"/>
  <c r="IO32" i="5"/>
  <c r="EP35" i="5"/>
  <c r="BR30" i="5"/>
  <c r="BR32" i="5" s="1"/>
  <c r="CX30" i="5"/>
  <c r="CX32" i="5" s="1"/>
  <c r="FJ30" i="5"/>
  <c r="FJ32" i="5" s="1"/>
  <c r="GP30" i="5"/>
  <c r="GP32" i="5" s="1"/>
  <c r="HF30" i="5"/>
  <c r="HF32" i="5" s="1"/>
  <c r="HV30" i="5"/>
  <c r="HV32" i="5" s="1"/>
  <c r="HV35" i="5" s="1"/>
  <c r="JJ30" i="5"/>
  <c r="JJ32" i="5" s="1"/>
  <c r="JZ30" i="5"/>
  <c r="JZ32" i="5" s="1"/>
  <c r="KM30" i="5"/>
  <c r="BU32" i="5"/>
  <c r="BU35" i="5" s="1"/>
  <c r="EG32" i="5"/>
  <c r="GS32" i="5"/>
  <c r="P30" i="5"/>
  <c r="AP30" i="5"/>
  <c r="AP32" i="5" s="1"/>
  <c r="AP35" i="5" s="1"/>
  <c r="CL30" i="5"/>
  <c r="CL32" i="5" s="1"/>
  <c r="DB30" i="5"/>
  <c r="DB32" i="5" s="1"/>
  <c r="EX30" i="5"/>
  <c r="EX32" i="5" s="1"/>
  <c r="EX35" i="5" s="1"/>
  <c r="HJ30" i="5"/>
  <c r="HJ32" i="5" s="1"/>
  <c r="IZ32" i="5"/>
  <c r="KP30" i="5"/>
  <c r="KP32" i="5" s="1"/>
  <c r="Z31" i="5"/>
  <c r="R31" i="5" s="1"/>
  <c r="G31" i="5" s="1"/>
  <c r="GW32" i="5"/>
  <c r="HM32" i="5"/>
  <c r="IC32" i="5"/>
  <c r="IS32" i="5"/>
  <c r="JA32" i="5"/>
  <c r="I30" i="5"/>
  <c r="I32" i="5" s="1"/>
  <c r="GX32" i="5"/>
  <c r="HN32" i="5"/>
  <c r="ID32" i="5"/>
  <c r="S27" i="5" l="1"/>
  <c r="H27" i="5" s="1"/>
  <c r="AC39" i="16"/>
  <c r="KE28" i="5"/>
  <c r="KE35" i="5" s="1"/>
  <c r="R27" i="5"/>
  <c r="G27" i="5" s="1"/>
  <c r="Y35" i="5"/>
  <c r="FQ35" i="5"/>
  <c r="DY35" i="5"/>
  <c r="GS35" i="5"/>
  <c r="BS39" i="16"/>
  <c r="S15" i="5"/>
  <c r="H15" i="5" s="1"/>
  <c r="AO22" i="17"/>
  <c r="AO16" i="17"/>
  <c r="AK36" i="16"/>
  <c r="AJ17" i="21"/>
  <c r="C17" i="21" s="1"/>
  <c r="AF15" i="17" s="1"/>
  <c r="AL15" i="17" s="1"/>
  <c r="CO28" i="5"/>
  <c r="CO35" i="5" s="1"/>
  <c r="AR28" i="17"/>
  <c r="AB39" i="16"/>
  <c r="ET30" i="5"/>
  <c r="ET32" i="5" s="1"/>
  <c r="ET35" i="5" s="1"/>
  <c r="AR24" i="17"/>
  <c r="AZ24" i="17"/>
  <c r="AX24" i="17" s="1"/>
  <c r="CL36" i="16"/>
  <c r="BA25" i="17"/>
  <c r="AU29" i="17"/>
  <c r="AR17" i="17"/>
  <c r="AZ17" i="17"/>
  <c r="AX17" i="17" s="1"/>
  <c r="C9" i="20"/>
  <c r="UF14" i="21" s="1"/>
  <c r="AJ14" i="21" s="1"/>
  <c r="AZ25" i="17"/>
  <c r="C19" i="20"/>
  <c r="UF24" i="21" s="1"/>
  <c r="C15" i="20"/>
  <c r="UF20" i="21" s="1"/>
  <c r="AJ20" i="21" s="1"/>
  <c r="AD39" i="17"/>
  <c r="C17" i="20"/>
  <c r="AJ39" i="16"/>
  <c r="AI16" i="21"/>
  <c r="C18" i="20"/>
  <c r="UF23" i="21" s="1"/>
  <c r="C25" i="20"/>
  <c r="UF30" i="21" s="1"/>
  <c r="AJ30" i="21" s="1"/>
  <c r="AI13" i="21"/>
  <c r="IC35" i="5"/>
  <c r="G445" i="11"/>
  <c r="I445" i="11" s="1"/>
  <c r="C16" i="20"/>
  <c r="C21" i="20"/>
  <c r="UF26" i="21" s="1"/>
  <c r="AR25" i="17"/>
  <c r="AR14" i="17"/>
  <c r="AO19" i="17"/>
  <c r="AO27" i="17"/>
  <c r="AO20" i="17"/>
  <c r="AZ16" i="17"/>
  <c r="AO25" i="17"/>
  <c r="AO18" i="17"/>
  <c r="AO28" i="17"/>
  <c r="AO12" i="17"/>
  <c r="AR26" i="17"/>
  <c r="AZ26" i="17"/>
  <c r="AO14" i="17"/>
  <c r="AO24" i="17"/>
  <c r="AR16" i="17"/>
  <c r="R24" i="5"/>
  <c r="G24" i="5" s="1"/>
  <c r="L21" i="5"/>
  <c r="BA23" i="17"/>
  <c r="AX23" i="17" s="1"/>
  <c r="AR23" i="17"/>
  <c r="AO23" i="17"/>
  <c r="UP52" i="21"/>
  <c r="UP54" i="21" s="1"/>
  <c r="UZ41" i="21"/>
  <c r="UZ38" i="21"/>
  <c r="UX42" i="21"/>
  <c r="UX31" i="21"/>
  <c r="UR13" i="21"/>
  <c r="UP13" i="21" s="1"/>
  <c r="CG11" i="16"/>
  <c r="AI21" i="21"/>
  <c r="AZ14" i="17"/>
  <c r="AX14" i="17" s="1"/>
  <c r="AI20" i="21"/>
  <c r="AR33" i="20"/>
  <c r="AR43" i="20" s="1"/>
  <c r="E190" i="11" s="1"/>
  <c r="AZ11" i="17"/>
  <c r="K15" i="17"/>
  <c r="AI24" i="21"/>
  <c r="B24" i="21" s="1"/>
  <c r="AN14" i="17"/>
  <c r="AO32" i="17"/>
  <c r="AI27" i="21"/>
  <c r="D25" i="17" s="1"/>
  <c r="AX36" i="16"/>
  <c r="AZ39" i="16"/>
  <c r="AI26" i="21"/>
  <c r="B26" i="21" s="1"/>
  <c r="ED32" i="5"/>
  <c r="ED35" i="5" s="1"/>
  <c r="AI28" i="21"/>
  <c r="AR11" i="17"/>
  <c r="AB16" i="17"/>
  <c r="Z16" i="17" s="1"/>
  <c r="AB25" i="17"/>
  <c r="Z25" i="17" s="1"/>
  <c r="AJ13" i="21"/>
  <c r="AH11" i="17" s="1"/>
  <c r="AI30" i="21"/>
  <c r="AB12" i="17"/>
  <c r="Z12" i="17" s="1"/>
  <c r="AI17" i="21"/>
  <c r="AI18" i="21"/>
  <c r="B18" i="21" s="1"/>
  <c r="AI22" i="21"/>
  <c r="B22" i="21" s="1"/>
  <c r="AB21" i="17"/>
  <c r="Z21" i="17" s="1"/>
  <c r="AB13" i="17"/>
  <c r="Z13" i="17" s="1"/>
  <c r="AB20" i="17"/>
  <c r="Z20" i="17" s="1"/>
  <c r="V30" i="5"/>
  <c r="V32" i="5" s="1"/>
  <c r="D41" i="5" s="1"/>
  <c r="AI19" i="21"/>
  <c r="AB23" i="17"/>
  <c r="Z23" i="17" s="1"/>
  <c r="AB18" i="17"/>
  <c r="Z18" i="17" s="1"/>
  <c r="AB27" i="17"/>
  <c r="Z27" i="17" s="1"/>
  <c r="AI25" i="21"/>
  <c r="B25" i="21" s="1"/>
  <c r="FY35" i="5"/>
  <c r="AB19" i="17"/>
  <c r="Z19" i="17" s="1"/>
  <c r="AI29" i="21"/>
  <c r="AB15" i="17"/>
  <c r="Z15" i="17" s="1"/>
  <c r="AI15" i="21"/>
  <c r="AB22" i="17"/>
  <c r="Z22" i="17" s="1"/>
  <c r="DU35" i="5"/>
  <c r="AB17" i="17"/>
  <c r="Z17" i="17" s="1"/>
  <c r="AI14" i="21"/>
  <c r="B14" i="21" s="1"/>
  <c r="AB26" i="17"/>
  <c r="Z26" i="17" s="1"/>
  <c r="AB28" i="17"/>
  <c r="Z28" i="17" s="1"/>
  <c r="AB24" i="17"/>
  <c r="Z24" i="17" s="1"/>
  <c r="AT19" i="17"/>
  <c r="G31" i="8"/>
  <c r="L31" i="5"/>
  <c r="L22" i="5"/>
  <c r="AS39" i="17"/>
  <c r="AG28" i="5"/>
  <c r="BA36" i="16"/>
  <c r="Z36" i="16"/>
  <c r="IY35" i="5"/>
  <c r="CU33" i="16"/>
  <c r="CU41" i="16" s="1"/>
  <c r="BL36" i="16"/>
  <c r="BX36" i="16"/>
  <c r="L25" i="5"/>
  <c r="AH28" i="5"/>
  <c r="JQ32" i="5"/>
  <c r="JQ35" i="5" s="1"/>
  <c r="FZ30" i="5"/>
  <c r="FZ32" i="5" s="1"/>
  <c r="FZ35" i="5" s="1"/>
  <c r="Q27" i="5"/>
  <c r="BF35" i="5"/>
  <c r="S16" i="5"/>
  <c r="H16" i="5" s="1"/>
  <c r="F16" i="5" s="1"/>
  <c r="AW39" i="16"/>
  <c r="F31" i="5"/>
  <c r="D33" i="16"/>
  <c r="D41" i="16" s="1"/>
  <c r="EK35" i="5"/>
  <c r="EK36" i="5" s="1"/>
  <c r="FE35" i="5"/>
  <c r="FE36" i="5" s="1"/>
  <c r="Q24" i="5"/>
  <c r="L24" i="5" s="1"/>
  <c r="H445" i="11"/>
  <c r="N31" i="5"/>
  <c r="C31" i="5" s="1"/>
  <c r="B31" i="5" s="1"/>
  <c r="DR35" i="5"/>
  <c r="R12" i="5"/>
  <c r="G12" i="5" s="1"/>
  <c r="GG35" i="5"/>
  <c r="KK35" i="5"/>
  <c r="S25" i="5"/>
  <c r="H25" i="5" s="1"/>
  <c r="F25" i="5" s="1"/>
  <c r="Q30" i="5"/>
  <c r="Q32" i="5" s="1"/>
  <c r="S21" i="5"/>
  <c r="H21" i="5" s="1"/>
  <c r="F21" i="5" s="1"/>
  <c r="S11" i="5"/>
  <c r="H11" i="5" s="1"/>
  <c r="F11" i="5" s="1"/>
  <c r="FA35" i="5"/>
  <c r="FA36" i="5" s="1"/>
  <c r="FN30" i="5"/>
  <c r="FN32" i="5" s="1"/>
  <c r="FN35" i="5" s="1"/>
  <c r="AO35" i="5"/>
  <c r="I7" i="7"/>
  <c r="G7" i="7" s="1"/>
  <c r="G16" i="7" s="1"/>
  <c r="F134" i="11"/>
  <c r="HQ35" i="5"/>
  <c r="AK39" i="16"/>
  <c r="AE39" i="16"/>
  <c r="KD35" i="5"/>
  <c r="IG28" i="5"/>
  <c r="IG35" i="5" s="1"/>
  <c r="FM35" i="5"/>
  <c r="BX39" i="16"/>
  <c r="KT35" i="5"/>
  <c r="H19" i="9"/>
  <c r="K17" i="16"/>
  <c r="C17" i="16" s="1"/>
  <c r="H74" i="11"/>
  <c r="H80" i="11"/>
  <c r="E134" i="11"/>
  <c r="BL39" i="16"/>
  <c r="K13" i="16"/>
  <c r="C13" i="16" s="1"/>
  <c r="CH30" i="5"/>
  <c r="CH32" i="5" s="1"/>
  <c r="CH35" i="5" s="1"/>
  <c r="E12" i="19"/>
  <c r="UJ17" i="21" s="1"/>
  <c r="UJ42" i="21" s="1"/>
  <c r="O43" i="20"/>
  <c r="O45" i="20" s="1"/>
  <c r="F321" i="11"/>
  <c r="J33" i="20"/>
  <c r="J43" i="20" s="1"/>
  <c r="E306" i="11" s="1"/>
  <c r="E307" i="11" s="1"/>
  <c r="G307" i="11" s="1"/>
  <c r="I307" i="11" s="1"/>
  <c r="H33" i="20"/>
  <c r="H43" i="20" s="1"/>
  <c r="E485" i="11" s="1"/>
  <c r="E481" i="11" s="1"/>
  <c r="H481" i="11" s="1"/>
  <c r="R36" i="16"/>
  <c r="N22" i="17"/>
  <c r="KI32" i="5"/>
  <c r="E15" i="19"/>
  <c r="UJ20" i="21" s="1"/>
  <c r="F8" i="19"/>
  <c r="N23" i="5"/>
  <c r="C23" i="5" s="1"/>
  <c r="AA35" i="5"/>
  <c r="AD10" i="5"/>
  <c r="AD28" i="5" s="1"/>
  <c r="AD35" i="5" s="1"/>
  <c r="AB36" i="20"/>
  <c r="AX15" i="17"/>
  <c r="FI35" i="5"/>
  <c r="E11" i="19"/>
  <c r="UJ16" i="21" s="1"/>
  <c r="K31" i="5"/>
  <c r="N19" i="5"/>
  <c r="C19" i="5" s="1"/>
  <c r="M10" i="5"/>
  <c r="M28" i="5" s="1"/>
  <c r="K28" i="16"/>
  <c r="C28" i="16" s="1"/>
  <c r="AR39" i="16"/>
  <c r="J36" i="20"/>
  <c r="Z36" i="20"/>
  <c r="KP35" i="5"/>
  <c r="KO36" i="5" s="1"/>
  <c r="KH35" i="5"/>
  <c r="BF36" i="16"/>
  <c r="AR36" i="16"/>
  <c r="H36" i="20"/>
  <c r="C16" i="21"/>
  <c r="AF14" i="17" s="1"/>
  <c r="J17" i="16"/>
  <c r="B17" i="16" s="1"/>
  <c r="HE35" i="5"/>
  <c r="AN36" i="16"/>
  <c r="IL30" i="5"/>
  <c r="IL32" i="5" s="1"/>
  <c r="K19" i="17"/>
  <c r="BN36" i="16"/>
  <c r="CF39" i="16"/>
  <c r="AX13" i="17"/>
  <c r="U37" i="20"/>
  <c r="N24" i="17"/>
  <c r="JR35" i="5"/>
  <c r="U26" i="20"/>
  <c r="U33" i="20" s="1"/>
  <c r="E259" i="11"/>
  <c r="JY35" i="5"/>
  <c r="C25" i="21"/>
  <c r="AF23" i="17" s="1"/>
  <c r="CL39" i="16"/>
  <c r="I47" i="9"/>
  <c r="G45" i="9"/>
  <c r="I45" i="9" s="1"/>
  <c r="C28" i="21"/>
  <c r="AF26" i="17" s="1"/>
  <c r="N19" i="17"/>
  <c r="AR18" i="17"/>
  <c r="N17" i="17"/>
  <c r="AR12" i="17"/>
  <c r="N14" i="17"/>
  <c r="H8" i="9"/>
  <c r="H32" i="9"/>
  <c r="K18" i="17"/>
  <c r="CR39" i="16"/>
  <c r="K23" i="17"/>
  <c r="AN17" i="17"/>
  <c r="AO17" i="17"/>
  <c r="O13" i="5"/>
  <c r="D13" i="5" s="1"/>
  <c r="B13" i="5" s="1"/>
  <c r="C29" i="21"/>
  <c r="AF27" i="17" s="1"/>
  <c r="AL27" i="17" s="1"/>
  <c r="J26" i="16"/>
  <c r="B26" i="16" s="1"/>
  <c r="AO13" i="17"/>
  <c r="K14" i="17"/>
  <c r="AN13" i="17"/>
  <c r="AN26" i="17"/>
  <c r="K24" i="17"/>
  <c r="AN27" i="17"/>
  <c r="AX33" i="20"/>
  <c r="AX43" i="20" s="1"/>
  <c r="E111" i="11" s="1"/>
  <c r="E112" i="11" s="1"/>
  <c r="X36" i="16"/>
  <c r="AC35" i="5"/>
  <c r="K21" i="16"/>
  <c r="C21" i="16" s="1"/>
  <c r="N22" i="5"/>
  <c r="C22" i="5" s="1"/>
  <c r="BF36" i="20"/>
  <c r="AZ33" i="20"/>
  <c r="AZ43" i="20" s="1"/>
  <c r="E15" i="11" s="1"/>
  <c r="E16" i="11" s="1"/>
  <c r="H16" i="11" s="1"/>
  <c r="ES35" i="5"/>
  <c r="ES36" i="5" s="1"/>
  <c r="H24" i="9"/>
  <c r="BN39" i="16"/>
  <c r="CV36" i="16"/>
  <c r="V14" i="17"/>
  <c r="T14" i="17" s="1"/>
  <c r="O27" i="5"/>
  <c r="D27" i="5" s="1"/>
  <c r="B27" i="5" s="1"/>
  <c r="BB40" i="17"/>
  <c r="DE35" i="5"/>
  <c r="I31" i="8"/>
  <c r="EC32" i="5"/>
  <c r="EC35" i="5" s="1"/>
  <c r="AX39" i="16"/>
  <c r="L17" i="5"/>
  <c r="H400" i="11"/>
  <c r="O30" i="5"/>
  <c r="D30" i="5" s="1"/>
  <c r="D32" i="5" s="1"/>
  <c r="JB35" i="5"/>
  <c r="AX22" i="17"/>
  <c r="K16" i="16"/>
  <c r="C16" i="16" s="1"/>
  <c r="G182" i="11"/>
  <c r="I182" i="11" s="1"/>
  <c r="BF39" i="16"/>
  <c r="K24" i="16"/>
  <c r="C24" i="16" s="1"/>
  <c r="K26" i="16"/>
  <c r="C26" i="16" s="1"/>
  <c r="K12" i="16"/>
  <c r="C12" i="16" s="1"/>
  <c r="K18" i="16"/>
  <c r="C18" i="16" s="1"/>
  <c r="CT35" i="5"/>
  <c r="HA35" i="5"/>
  <c r="S12" i="5"/>
  <c r="H12" i="5" s="1"/>
  <c r="F12" i="5" s="1"/>
  <c r="BQ35" i="5"/>
  <c r="O25" i="5"/>
  <c r="D25" i="5" s="1"/>
  <c r="B25" i="5" s="1"/>
  <c r="L16" i="5"/>
  <c r="S26" i="5"/>
  <c r="H26" i="5" s="1"/>
  <c r="F26" i="5" s="1"/>
  <c r="IW35" i="5"/>
  <c r="BU36" i="5"/>
  <c r="BA35" i="5"/>
  <c r="H299" i="11"/>
  <c r="G51" i="11"/>
  <c r="I51" i="11" s="1"/>
  <c r="BH36" i="16"/>
  <c r="S17" i="5"/>
  <c r="H17" i="5" s="1"/>
  <c r="F17" i="5" s="1"/>
  <c r="K22" i="16"/>
  <c r="C22" i="16" s="1"/>
  <c r="AM33" i="17"/>
  <c r="AM41" i="17" s="1"/>
  <c r="L15" i="5"/>
  <c r="AZ36" i="16"/>
  <c r="K20" i="16"/>
  <c r="C20" i="16" s="1"/>
  <c r="S14" i="5"/>
  <c r="H14" i="5" s="1"/>
  <c r="F14" i="5" s="1"/>
  <c r="S19" i="5"/>
  <c r="H19" i="5" s="1"/>
  <c r="F19" i="5" s="1"/>
  <c r="S20" i="5"/>
  <c r="H20" i="5" s="1"/>
  <c r="F20" i="5" s="1"/>
  <c r="I82" i="11"/>
  <c r="K14" i="16"/>
  <c r="C14" i="16" s="1"/>
  <c r="F39" i="17"/>
  <c r="S13" i="5"/>
  <c r="H13" i="5" s="1"/>
  <c r="F13" i="5" s="1"/>
  <c r="E525" i="11"/>
  <c r="GC36" i="5"/>
  <c r="L26" i="5"/>
  <c r="L19" i="5"/>
  <c r="AS35" i="5"/>
  <c r="CK35" i="5"/>
  <c r="G230" i="11"/>
  <c r="I230" i="11" s="1"/>
  <c r="BH39" i="16"/>
  <c r="K32" i="16"/>
  <c r="C32" i="16" s="1"/>
  <c r="G130" i="11"/>
  <c r="I130" i="11" s="1"/>
  <c r="L11" i="5"/>
  <c r="F36" i="17"/>
  <c r="H207" i="11"/>
  <c r="I11" i="6"/>
  <c r="G11" i="6" s="1"/>
  <c r="IZ35" i="5"/>
  <c r="F27" i="5"/>
  <c r="F320" i="11"/>
  <c r="H320" i="11" s="1"/>
  <c r="H215" i="11"/>
  <c r="I12" i="6"/>
  <c r="G12" i="6" s="1"/>
  <c r="H236" i="11"/>
  <c r="CJ39" i="16"/>
  <c r="IK35" i="5"/>
  <c r="KM28" i="5"/>
  <c r="L14" i="5"/>
  <c r="ID35" i="5"/>
  <c r="S23" i="5"/>
  <c r="H23" i="5" s="1"/>
  <c r="F23" i="5" s="1"/>
  <c r="BZ35" i="5"/>
  <c r="AT35" i="5"/>
  <c r="L18" i="5"/>
  <c r="I442" i="11"/>
  <c r="H150" i="11"/>
  <c r="I15" i="6"/>
  <c r="G15" i="6" s="1"/>
  <c r="X39" i="16"/>
  <c r="K25" i="16"/>
  <c r="C25" i="16" s="1"/>
  <c r="L12" i="5"/>
  <c r="GP35" i="5"/>
  <c r="E50" i="9"/>
  <c r="E54" i="9" s="1"/>
  <c r="I8" i="6"/>
  <c r="G8" i="6" s="1"/>
  <c r="H47" i="11"/>
  <c r="L13" i="5"/>
  <c r="CW35" i="5"/>
  <c r="L27" i="5"/>
  <c r="EW36" i="5"/>
  <c r="CC35" i="5"/>
  <c r="F15" i="5"/>
  <c r="IO35" i="5"/>
  <c r="IO36" i="5" s="1"/>
  <c r="JE35" i="5"/>
  <c r="S24" i="5"/>
  <c r="H24" i="5" s="1"/>
  <c r="F24" i="5" s="1"/>
  <c r="H115" i="11"/>
  <c r="BS36" i="16"/>
  <c r="AX16" i="17"/>
  <c r="CG35" i="5"/>
  <c r="G45" i="20"/>
  <c r="F474" i="11"/>
  <c r="AQ45" i="20"/>
  <c r="F251" i="11"/>
  <c r="AP36" i="20"/>
  <c r="UH42" i="21"/>
  <c r="S43" i="20"/>
  <c r="S45" i="20" s="1"/>
  <c r="F367" i="11"/>
  <c r="AU45" i="20"/>
  <c r="F373" i="11"/>
  <c r="F374" i="11" s="1"/>
  <c r="Z14" i="17"/>
  <c r="AH33" i="20"/>
  <c r="AH43" i="20" s="1"/>
  <c r="E104" i="11" s="1"/>
  <c r="E106" i="11" s="1"/>
  <c r="J28" i="16"/>
  <c r="B28" i="16" s="1"/>
  <c r="C18" i="21"/>
  <c r="AF16" i="17" s="1"/>
  <c r="D23" i="19"/>
  <c r="UI28" i="21" s="1"/>
  <c r="AM45" i="20"/>
  <c r="F503" i="11"/>
  <c r="AE45" i="20"/>
  <c r="F85" i="11"/>
  <c r="F86" i="11" s="1"/>
  <c r="F62" i="11" s="1"/>
  <c r="C18" i="18"/>
  <c r="H386" i="11"/>
  <c r="O18" i="5"/>
  <c r="D18" i="5" s="1"/>
  <c r="B18" i="5" s="1"/>
  <c r="DF35" i="5"/>
  <c r="H427" i="11"/>
  <c r="N28" i="17"/>
  <c r="O14" i="5"/>
  <c r="D14" i="5" s="1"/>
  <c r="B14" i="5" s="1"/>
  <c r="KG35" i="5"/>
  <c r="BD39" i="16"/>
  <c r="CJ36" i="16"/>
  <c r="AX28" i="17"/>
  <c r="S32" i="18"/>
  <c r="L40" i="16"/>
  <c r="BA26" i="19"/>
  <c r="K24" i="5"/>
  <c r="AX27" i="17"/>
  <c r="K23" i="5"/>
  <c r="J22" i="16"/>
  <c r="B22" i="16" s="1"/>
  <c r="X40" i="17"/>
  <c r="L33" i="17"/>
  <c r="L41" i="17" s="1"/>
  <c r="S28" i="18"/>
  <c r="AN16" i="17"/>
  <c r="I438" i="11"/>
  <c r="UF22" i="21"/>
  <c r="IS35" i="5"/>
  <c r="AK35" i="5"/>
  <c r="O19" i="5"/>
  <c r="D19" i="5" s="1"/>
  <c r="BB29" i="17"/>
  <c r="BH36" i="20"/>
  <c r="K26" i="17"/>
  <c r="K27" i="17"/>
  <c r="K28" i="17"/>
  <c r="J18" i="16"/>
  <c r="B18" i="16" s="1"/>
  <c r="AN25" i="17"/>
  <c r="K17" i="17"/>
  <c r="K13" i="5"/>
  <c r="U28" i="5"/>
  <c r="U35" i="5" s="1"/>
  <c r="C27" i="21"/>
  <c r="AF25" i="17" s="1"/>
  <c r="DV35" i="5"/>
  <c r="BE45" i="20"/>
  <c r="F27" i="11"/>
  <c r="AS45" i="20"/>
  <c r="F190" i="11"/>
  <c r="V20" i="17"/>
  <c r="T20" i="17" s="1"/>
  <c r="K25" i="17"/>
  <c r="K32" i="17"/>
  <c r="K16" i="17"/>
  <c r="K11" i="5"/>
  <c r="HU35" i="5"/>
  <c r="HU36" i="5" s="1"/>
  <c r="JI35" i="5"/>
  <c r="BB30" i="5"/>
  <c r="BB32" i="5" s="1"/>
  <c r="BB35" i="5" s="1"/>
  <c r="K22" i="5"/>
  <c r="AW45" i="20"/>
  <c r="F108" i="11"/>
  <c r="AR36" i="20"/>
  <c r="K45" i="20"/>
  <c r="F306" i="11"/>
  <c r="AJ33" i="20"/>
  <c r="AJ43" i="20" s="1"/>
  <c r="AM39" i="21" s="1"/>
  <c r="E541" i="11" s="1"/>
  <c r="N16" i="17"/>
  <c r="K12" i="17"/>
  <c r="J25" i="16"/>
  <c r="B25" i="16" s="1"/>
  <c r="AA39" i="17"/>
  <c r="AO15" i="17"/>
  <c r="UF35" i="21"/>
  <c r="UF43" i="21" s="1"/>
  <c r="UQ35" i="21"/>
  <c r="UQ43" i="21" s="1"/>
  <c r="UP33" i="21"/>
  <c r="C15" i="21"/>
  <c r="AF13" i="17" s="1"/>
  <c r="AL13" i="17" s="1"/>
  <c r="AN23" i="17"/>
  <c r="AP33" i="17"/>
  <c r="AP41" i="17" s="1"/>
  <c r="D22" i="19"/>
  <c r="UI27" i="21" s="1"/>
  <c r="D9" i="19"/>
  <c r="UI14" i="21" s="1"/>
  <c r="F186" i="11"/>
  <c r="N12" i="17"/>
  <c r="K13" i="17"/>
  <c r="N15" i="17"/>
  <c r="H31" i="8"/>
  <c r="UT42" i="21"/>
  <c r="O15" i="5"/>
  <c r="D15" i="5" s="1"/>
  <c r="B15" i="5" s="1"/>
  <c r="I435" i="11"/>
  <c r="AX20" i="17"/>
  <c r="AG45" i="20"/>
  <c r="F88" i="11"/>
  <c r="K22" i="17"/>
  <c r="BD40" i="17"/>
  <c r="AB26" i="19"/>
  <c r="DM35" i="5"/>
  <c r="H14" i="7"/>
  <c r="C19" i="21"/>
  <c r="AF17" i="17" s="1"/>
  <c r="UQ42" i="21"/>
  <c r="HF28" i="5"/>
  <c r="HF35" i="5" s="1"/>
  <c r="W45" i="20"/>
  <c r="F155" i="11"/>
  <c r="F158" i="11" s="1"/>
  <c r="I17" i="6" s="1"/>
  <c r="R36" i="20"/>
  <c r="K20" i="17"/>
  <c r="AT26" i="19"/>
  <c r="M30" i="5"/>
  <c r="K30" i="5" s="1"/>
  <c r="AY45" i="20"/>
  <c r="F111" i="11"/>
  <c r="F112" i="11" s="1"/>
  <c r="DN30" i="5"/>
  <c r="DN32" i="5" s="1"/>
  <c r="DN35" i="5" s="1"/>
  <c r="O22" i="5"/>
  <c r="D22" i="5" s="1"/>
  <c r="N25" i="17"/>
  <c r="M45" i="20"/>
  <c r="F309" i="11"/>
  <c r="F310" i="11" s="1"/>
  <c r="AH26" i="19"/>
  <c r="P33" i="20"/>
  <c r="P43" i="20" s="1"/>
  <c r="E364" i="11" s="1"/>
  <c r="E365" i="11" s="1"/>
  <c r="G365" i="11" s="1"/>
  <c r="I365" i="11" s="1"/>
  <c r="V19" i="17"/>
  <c r="T19" i="17" s="1"/>
  <c r="V28" i="17"/>
  <c r="T28" i="17" s="1"/>
  <c r="AZ18" i="17"/>
  <c r="AX18" i="17" s="1"/>
  <c r="N18" i="17"/>
  <c r="AZ12" i="17"/>
  <c r="AX12" i="17" s="1"/>
  <c r="K21" i="17"/>
  <c r="O12" i="5"/>
  <c r="D12" i="5" s="1"/>
  <c r="B12" i="5" s="1"/>
  <c r="G173" i="11"/>
  <c r="I170" i="11"/>
  <c r="B30" i="20"/>
  <c r="B38" i="20" s="1"/>
  <c r="UE33" i="21"/>
  <c r="AI33" i="21" s="1"/>
  <c r="AI35" i="21" s="1"/>
  <c r="G127" i="11"/>
  <c r="I127" i="11" s="1"/>
  <c r="H8" i="7"/>
  <c r="D21" i="19"/>
  <c r="UI26" i="21" s="1"/>
  <c r="UG42" i="21"/>
  <c r="R26" i="19"/>
  <c r="AD41" i="20"/>
  <c r="B41" i="20" s="1"/>
  <c r="UN13" i="21"/>
  <c r="US42" i="21"/>
  <c r="US31" i="21"/>
  <c r="K27" i="5"/>
  <c r="K18" i="5"/>
  <c r="G394" i="11"/>
  <c r="I394" i="11" s="1"/>
  <c r="H8" i="6"/>
  <c r="H182" i="11"/>
  <c r="H15" i="7"/>
  <c r="G139" i="11"/>
  <c r="I139" i="11" s="1"/>
  <c r="AB36" i="16"/>
  <c r="N27" i="17"/>
  <c r="D20" i="19"/>
  <c r="UI25" i="21" s="1"/>
  <c r="D15" i="19"/>
  <c r="UI20" i="21" s="1"/>
  <c r="N23" i="17"/>
  <c r="N20" i="17"/>
  <c r="K15" i="5"/>
  <c r="H9" i="6"/>
  <c r="H55" i="11"/>
  <c r="H21" i="6"/>
  <c r="O17" i="5"/>
  <c r="D17" i="5" s="1"/>
  <c r="B17" i="5" s="1"/>
  <c r="H14" i="9"/>
  <c r="G499" i="11"/>
  <c r="I499" i="11" s="1"/>
  <c r="X29" i="17"/>
  <c r="X36" i="17" s="1"/>
  <c r="K84" i="17" s="1"/>
  <c r="V26" i="19"/>
  <c r="K20" i="5"/>
  <c r="K25" i="5"/>
  <c r="K21" i="5"/>
  <c r="D17" i="19"/>
  <c r="UI22" i="21" s="1"/>
  <c r="US35" i="21"/>
  <c r="US43" i="21" s="1"/>
  <c r="UN33" i="21"/>
  <c r="F26" i="19"/>
  <c r="UK13" i="21"/>
  <c r="AB11" i="17" s="1"/>
  <c r="D16" i="19"/>
  <c r="UI21" i="21" s="1"/>
  <c r="V26" i="17"/>
  <c r="O21" i="5"/>
  <c r="D21" i="5" s="1"/>
  <c r="B21" i="5" s="1"/>
  <c r="O16" i="5"/>
  <c r="D16" i="5" s="1"/>
  <c r="K19" i="5"/>
  <c r="H127" i="11"/>
  <c r="J32" i="16"/>
  <c r="B32" i="16" s="1"/>
  <c r="J13" i="16"/>
  <c r="B13" i="16" s="1"/>
  <c r="BD36" i="16"/>
  <c r="CD40" i="16"/>
  <c r="D13" i="19"/>
  <c r="UI18" i="21" s="1"/>
  <c r="AH36" i="20"/>
  <c r="G279" i="11"/>
  <c r="I279" i="11" s="1"/>
  <c r="H6" i="6"/>
  <c r="J21" i="16"/>
  <c r="B21" i="16" s="1"/>
  <c r="H415" i="11"/>
  <c r="K26" i="5"/>
  <c r="K14" i="5"/>
  <c r="JA35" i="5"/>
  <c r="Z39" i="16"/>
  <c r="AJ36" i="16"/>
  <c r="HM35" i="5"/>
  <c r="BY35" i="5"/>
  <c r="I420" i="11"/>
  <c r="G211" i="11"/>
  <c r="I211" i="11" s="1"/>
  <c r="H12" i="6"/>
  <c r="H34" i="11"/>
  <c r="CV39" i="16"/>
  <c r="R39" i="16"/>
  <c r="B28" i="18"/>
  <c r="D25" i="19"/>
  <c r="UI30" i="21" s="1"/>
  <c r="B26" i="19"/>
  <c r="UG23" i="21"/>
  <c r="P21" i="17" s="1"/>
  <c r="D12" i="19"/>
  <c r="UI17" i="21" s="1"/>
  <c r="BM26" i="19"/>
  <c r="BH43" i="20"/>
  <c r="E30" i="11" s="1"/>
  <c r="BF33" i="20"/>
  <c r="BF43" i="20" s="1"/>
  <c r="E226" i="11" s="1"/>
  <c r="O24" i="5"/>
  <c r="D24" i="5" s="1"/>
  <c r="B24" i="5" s="1"/>
  <c r="E524" i="11"/>
  <c r="E173" i="11"/>
  <c r="H19" i="6" s="1"/>
  <c r="H170" i="11"/>
  <c r="GW35" i="5"/>
  <c r="O26" i="5"/>
  <c r="D26" i="5" s="1"/>
  <c r="B26" i="5" s="1"/>
  <c r="CP35" i="5"/>
  <c r="IE28" i="5"/>
  <c r="IE35" i="5" s="1"/>
  <c r="BI35" i="5"/>
  <c r="K17" i="5"/>
  <c r="B33" i="18"/>
  <c r="B32" i="18" s="1"/>
  <c r="D24" i="19"/>
  <c r="UI29" i="21" s="1"/>
  <c r="D11" i="19"/>
  <c r="UI16" i="21" s="1"/>
  <c r="UE42" i="21"/>
  <c r="UE31" i="21"/>
  <c r="P36" i="20"/>
  <c r="N13" i="17"/>
  <c r="B63" i="15"/>
  <c r="B73" i="15" s="1"/>
  <c r="K12" i="5"/>
  <c r="G233" i="11"/>
  <c r="I233" i="11" s="1"/>
  <c r="D32" i="17"/>
  <c r="GO35" i="5"/>
  <c r="K16" i="5"/>
  <c r="G299" i="11"/>
  <c r="I299" i="11" s="1"/>
  <c r="H7" i="6"/>
  <c r="HY36" i="5"/>
  <c r="O20" i="5"/>
  <c r="D20" i="5" s="1"/>
  <c r="B20" i="5" s="1"/>
  <c r="BG26" i="19"/>
  <c r="B31" i="18"/>
  <c r="P10" i="5"/>
  <c r="E10" i="5" s="1"/>
  <c r="E28" i="5" s="1"/>
  <c r="K19" i="16"/>
  <c r="C19" i="16" s="1"/>
  <c r="N16" i="5"/>
  <c r="C16" i="5" s="1"/>
  <c r="G400" i="11"/>
  <c r="I400" i="11" s="1"/>
  <c r="D18" i="19"/>
  <c r="UI23" i="21" s="1"/>
  <c r="D19" i="19"/>
  <c r="UI24" i="21" s="1"/>
  <c r="AJ36" i="20"/>
  <c r="AX36" i="20"/>
  <c r="J15" i="16"/>
  <c r="B15" i="16" s="1"/>
  <c r="FW35" i="5"/>
  <c r="FU36" i="5" s="1"/>
  <c r="JN35" i="5"/>
  <c r="JM36" i="5" s="1"/>
  <c r="P26" i="19"/>
  <c r="J27" i="16"/>
  <c r="B27" i="16" s="1"/>
  <c r="DJ35" i="5"/>
  <c r="DI36" i="5" s="1"/>
  <c r="Z33" i="20"/>
  <c r="Z43" i="20" s="1"/>
  <c r="E166" i="11" s="1"/>
  <c r="H44" i="11"/>
  <c r="O11" i="5"/>
  <c r="D11" i="5" s="1"/>
  <c r="B11" i="5" s="1"/>
  <c r="BJ28" i="5"/>
  <c r="BJ35" i="5" s="1"/>
  <c r="EG35" i="5"/>
  <c r="AL35" i="5"/>
  <c r="G409" i="11"/>
  <c r="I409" i="11" s="1"/>
  <c r="H354" i="11"/>
  <c r="G55" i="11"/>
  <c r="I55" i="11" s="1"/>
  <c r="CR36" i="16"/>
  <c r="K23" i="16"/>
  <c r="C23" i="16" s="1"/>
  <c r="K15" i="16"/>
  <c r="C15" i="16" s="1"/>
  <c r="J23" i="16"/>
  <c r="B23" i="16" s="1"/>
  <c r="AW35" i="5"/>
  <c r="H139" i="11"/>
  <c r="D14" i="19"/>
  <c r="UI19" i="21" s="1"/>
  <c r="AZ36" i="20"/>
  <c r="AN26" i="19"/>
  <c r="H283" i="11"/>
  <c r="FJ35" i="5"/>
  <c r="AH35" i="5"/>
  <c r="DZ35" i="5"/>
  <c r="F18" i="5"/>
  <c r="JF35" i="5"/>
  <c r="T28" i="5"/>
  <c r="T35" i="5" s="1"/>
  <c r="H463" i="11"/>
  <c r="H349" i="11"/>
  <c r="G115" i="11"/>
  <c r="I115" i="11" s="1"/>
  <c r="AX26" i="17"/>
  <c r="J19" i="16"/>
  <c r="B19" i="16" s="1"/>
  <c r="J16" i="16"/>
  <c r="B16" i="16" s="1"/>
  <c r="H394" i="11"/>
  <c r="G349" i="11"/>
  <c r="I349" i="11" s="1"/>
  <c r="K27" i="16"/>
  <c r="C27" i="16" s="1"/>
  <c r="J24" i="16"/>
  <c r="B24" i="16" s="1"/>
  <c r="GT28" i="5"/>
  <c r="GT35" i="5" s="1"/>
  <c r="KC35" i="5"/>
  <c r="KC36" i="5" s="1"/>
  <c r="D10" i="19"/>
  <c r="UI15" i="21" s="1"/>
  <c r="R33" i="20"/>
  <c r="AP33" i="20"/>
  <c r="AP43" i="20" s="1"/>
  <c r="E251" i="11" s="1"/>
  <c r="J12" i="16"/>
  <c r="B12" i="16" s="1"/>
  <c r="J20" i="16"/>
  <c r="B20" i="16" s="1"/>
  <c r="F36" i="20"/>
  <c r="F33" i="20"/>
  <c r="F43" i="20" s="1"/>
  <c r="E474" i="11" s="1"/>
  <c r="AD36" i="20"/>
  <c r="AD33" i="20"/>
  <c r="T36" i="20"/>
  <c r="T33" i="20"/>
  <c r="T43" i="20" s="1"/>
  <c r="E417" i="11" s="1"/>
  <c r="B26" i="20"/>
  <c r="B37" i="20"/>
  <c r="BD36" i="20"/>
  <c r="BD33" i="20"/>
  <c r="BD43" i="20" s="1"/>
  <c r="E27" i="11" s="1"/>
  <c r="L36" i="20"/>
  <c r="L33" i="20"/>
  <c r="L43" i="20" s="1"/>
  <c r="E309" i="11" s="1"/>
  <c r="AV36" i="20"/>
  <c r="AV33" i="20"/>
  <c r="AV43" i="20" s="1"/>
  <c r="E108" i="11" s="1"/>
  <c r="BC36" i="20"/>
  <c r="BC33" i="20"/>
  <c r="BC43" i="20" s="1"/>
  <c r="D36" i="20"/>
  <c r="D33" i="20"/>
  <c r="D43" i="20" s="1"/>
  <c r="AN36" i="20"/>
  <c r="AN33" i="20"/>
  <c r="AN43" i="20" s="1"/>
  <c r="E186" i="11" s="1"/>
  <c r="AF36" i="20"/>
  <c r="AF33" i="20"/>
  <c r="AF43" i="20" s="1"/>
  <c r="E88" i="11" s="1"/>
  <c r="BB36" i="20"/>
  <c r="BB33" i="20"/>
  <c r="BB43" i="20" s="1"/>
  <c r="E24" i="11" s="1"/>
  <c r="V36" i="20"/>
  <c r="V33" i="20"/>
  <c r="V43" i="20" s="1"/>
  <c r="E155" i="11" s="1"/>
  <c r="AT36" i="20"/>
  <c r="AT33" i="20"/>
  <c r="AT43" i="20" s="1"/>
  <c r="E373" i="11" s="1"/>
  <c r="N36" i="20"/>
  <c r="N33" i="20"/>
  <c r="AL36" i="20"/>
  <c r="AL33" i="20"/>
  <c r="AL43" i="20" s="1"/>
  <c r="E503" i="11" s="1"/>
  <c r="M18" i="19"/>
  <c r="K18" i="19" s="1"/>
  <c r="I26" i="19"/>
  <c r="U41" i="20" s="1"/>
  <c r="C41" i="20" s="1"/>
  <c r="C18" i="19"/>
  <c r="BB26" i="19"/>
  <c r="Q26" i="19"/>
  <c r="J26" i="19"/>
  <c r="D8" i="19"/>
  <c r="L40" i="17"/>
  <c r="N84" i="17"/>
  <c r="L29" i="17"/>
  <c r="Q36" i="17"/>
  <c r="Q39" i="17"/>
  <c r="I40" i="17"/>
  <c r="N75" i="17"/>
  <c r="N78" i="17" s="1"/>
  <c r="W29" i="17"/>
  <c r="W40" i="17"/>
  <c r="AU39" i="17"/>
  <c r="AU36" i="17"/>
  <c r="AJ39" i="17"/>
  <c r="AJ36" i="17"/>
  <c r="R39" i="17"/>
  <c r="R36" i="17"/>
  <c r="I84" i="17"/>
  <c r="AD37" i="17"/>
  <c r="BE36" i="17"/>
  <c r="BE39" i="17"/>
  <c r="AG39" i="17"/>
  <c r="AG36" i="17"/>
  <c r="AY40" i="17"/>
  <c r="AY29" i="17"/>
  <c r="AV36" i="17"/>
  <c r="AV39" i="17"/>
  <c r="I75" i="17"/>
  <c r="I78" i="17" s="1"/>
  <c r="AA37" i="17"/>
  <c r="BA29" i="17"/>
  <c r="BA40" i="17"/>
  <c r="AM29" i="17"/>
  <c r="O75" i="17"/>
  <c r="O78" i="17" s="1"/>
  <c r="AM40" i="17"/>
  <c r="AP29" i="17"/>
  <c r="AP40" i="17"/>
  <c r="O84" i="17"/>
  <c r="U40" i="17"/>
  <c r="BH39" i="17"/>
  <c r="BH36" i="17"/>
  <c r="AD39" i="16"/>
  <c r="AD36" i="16"/>
  <c r="BY36" i="16"/>
  <c r="BY39" i="16"/>
  <c r="AT39" i="16"/>
  <c r="AT36" i="16"/>
  <c r="CT33" i="16"/>
  <c r="CT41" i="16" s="1"/>
  <c r="CT40" i="16"/>
  <c r="CT29" i="16"/>
  <c r="CI39" i="16"/>
  <c r="CI36" i="16"/>
  <c r="AF36" i="16"/>
  <c r="AF39" i="16"/>
  <c r="AM39" i="16"/>
  <c r="AM36" i="16"/>
  <c r="BC39" i="16"/>
  <c r="BC36" i="16"/>
  <c r="AQ36" i="16"/>
  <c r="AQ39" i="16"/>
  <c r="H36" i="16"/>
  <c r="H39" i="16"/>
  <c r="U36" i="16"/>
  <c r="U39" i="16"/>
  <c r="DA39" i="16"/>
  <c r="DA36" i="16"/>
  <c r="DC31" i="16"/>
  <c r="CD33" i="16"/>
  <c r="I39" i="16"/>
  <c r="I36" i="16"/>
  <c r="BO36" i="16"/>
  <c r="BO39" i="16"/>
  <c r="AI36" i="16"/>
  <c r="AI39" i="16"/>
  <c r="CE33" i="16"/>
  <c r="DD31" i="16"/>
  <c r="BV36" i="16"/>
  <c r="BV39" i="16"/>
  <c r="BZ39" i="16"/>
  <c r="BZ36" i="16"/>
  <c r="BU39" i="16"/>
  <c r="BU36" i="16"/>
  <c r="W39" i="16"/>
  <c r="W36" i="16"/>
  <c r="CF36" i="16"/>
  <c r="BE39" i="16"/>
  <c r="BE36" i="16"/>
  <c r="CH39" i="16"/>
  <c r="CH36" i="16"/>
  <c r="CP39" i="16"/>
  <c r="CP36" i="16"/>
  <c r="M33" i="16"/>
  <c r="M41" i="16" s="1"/>
  <c r="K31" i="16"/>
  <c r="AO39" i="16"/>
  <c r="AO36" i="16"/>
  <c r="CQ39" i="16"/>
  <c r="CQ36" i="16"/>
  <c r="CW36" i="16"/>
  <c r="CW39" i="16"/>
  <c r="BQ36" i="16"/>
  <c r="BQ39" i="16"/>
  <c r="CN39" i="16"/>
  <c r="CN36" i="16"/>
  <c r="CU29" i="16"/>
  <c r="CU40" i="16"/>
  <c r="BR39" i="16"/>
  <c r="BR36" i="16"/>
  <c r="BK39" i="16"/>
  <c r="BK36" i="16"/>
  <c r="BJ39" i="16"/>
  <c r="BJ36" i="16"/>
  <c r="N39" i="16"/>
  <c r="N36" i="16"/>
  <c r="BW36" i="16"/>
  <c r="BW39" i="16"/>
  <c r="J31" i="16"/>
  <c r="L33" i="16"/>
  <c r="L41" i="16" s="1"/>
  <c r="CC39" i="16"/>
  <c r="CC36" i="16"/>
  <c r="M40" i="16"/>
  <c r="M29" i="16"/>
  <c r="CB36" i="16"/>
  <c r="CB39" i="16"/>
  <c r="D40" i="16"/>
  <c r="D29" i="16"/>
  <c r="BG36" i="16"/>
  <c r="BG39" i="16"/>
  <c r="AA36" i="16"/>
  <c r="AA39" i="16"/>
  <c r="CY39" i="16"/>
  <c r="CY36" i="16"/>
  <c r="AH36" i="16"/>
  <c r="AH39" i="16"/>
  <c r="AP36" i="16"/>
  <c r="AP39" i="16"/>
  <c r="CX39" i="16"/>
  <c r="CX36" i="16"/>
  <c r="CD29" i="16"/>
  <c r="J11" i="16"/>
  <c r="B11" i="16" s="1"/>
  <c r="BP39" i="16"/>
  <c r="BP36" i="16"/>
  <c r="CO36" i="16"/>
  <c r="CO39" i="16"/>
  <c r="BI36" i="16"/>
  <c r="BI39" i="16"/>
  <c r="E40" i="16"/>
  <c r="E29" i="16"/>
  <c r="AU39" i="16"/>
  <c r="AU36" i="16"/>
  <c r="CZ36" i="16"/>
  <c r="CZ39" i="16"/>
  <c r="CM36" i="16"/>
  <c r="CM39" i="16"/>
  <c r="CK39" i="16"/>
  <c r="CK36" i="16"/>
  <c r="Y39" i="16"/>
  <c r="Y36" i="16"/>
  <c r="AG39" i="16"/>
  <c r="AG36" i="16"/>
  <c r="J14" i="16"/>
  <c r="B14" i="16" s="1"/>
  <c r="L29" i="16"/>
  <c r="P36" i="16"/>
  <c r="P39" i="16"/>
  <c r="AW36" i="16"/>
  <c r="AL39" i="16"/>
  <c r="AL36" i="16"/>
  <c r="CA39" i="16"/>
  <c r="CA36" i="16"/>
  <c r="AY36" i="16"/>
  <c r="AY39" i="16"/>
  <c r="S36" i="16"/>
  <c r="S39" i="16"/>
  <c r="BB39" i="16"/>
  <c r="BB36" i="16"/>
  <c r="O39" i="16"/>
  <c r="O36" i="16"/>
  <c r="CS39" i="16"/>
  <c r="CS36" i="16"/>
  <c r="AV36" i="16"/>
  <c r="AV39" i="16"/>
  <c r="T39" i="16"/>
  <c r="T36" i="16"/>
  <c r="V39" i="16"/>
  <c r="V36" i="16"/>
  <c r="BM39" i="16"/>
  <c r="BM36" i="16"/>
  <c r="Q39" i="16"/>
  <c r="Q36" i="16"/>
  <c r="G39" i="16"/>
  <c r="G36" i="16"/>
  <c r="F39" i="16"/>
  <c r="F36" i="16"/>
  <c r="BT36" i="16"/>
  <c r="BT39" i="16"/>
  <c r="I447" i="11"/>
  <c r="I429" i="11"/>
  <c r="G430" i="11"/>
  <c r="F490" i="11"/>
  <c r="H490" i="11" s="1"/>
  <c r="H495" i="11"/>
  <c r="I382" i="11"/>
  <c r="G383" i="11"/>
  <c r="I383" i="11" s="1"/>
  <c r="I274" i="11"/>
  <c r="I174" i="11"/>
  <c r="H38" i="11"/>
  <c r="F35" i="11"/>
  <c r="H35" i="11" s="1"/>
  <c r="I501" i="11"/>
  <c r="G490" i="11"/>
  <c r="I490" i="11" s="1"/>
  <c r="H371" i="11"/>
  <c r="H412" i="11"/>
  <c r="H433" i="11"/>
  <c r="H241" i="11"/>
  <c r="F238" i="11"/>
  <c r="D63" i="11"/>
  <c r="H97" i="11"/>
  <c r="E372" i="11"/>
  <c r="H124" i="11"/>
  <c r="E117" i="11"/>
  <c r="F362" i="11"/>
  <c r="I432" i="11"/>
  <c r="G433" i="11"/>
  <c r="H389" i="11"/>
  <c r="H274" i="11"/>
  <c r="I208" i="11"/>
  <c r="H161" i="11"/>
  <c r="G330" i="11"/>
  <c r="I330" i="11" s="1"/>
  <c r="G185" i="11"/>
  <c r="I185" i="11" s="1"/>
  <c r="H179" i="11"/>
  <c r="F524" i="11"/>
  <c r="G295" i="11"/>
  <c r="I295" i="11" s="1"/>
  <c r="I292" i="11"/>
  <c r="F196" i="11"/>
  <c r="H221" i="11"/>
  <c r="G124" i="11"/>
  <c r="G44" i="11"/>
  <c r="I479" i="11"/>
  <c r="G460" i="11"/>
  <c r="I460" i="11" s="1"/>
  <c r="I324" i="11"/>
  <c r="G325" i="11"/>
  <c r="I325" i="11" s="1"/>
  <c r="H337" i="11"/>
  <c r="F329" i="11"/>
  <c r="G478" i="11"/>
  <c r="I478" i="11" s="1"/>
  <c r="H478" i="11"/>
  <c r="H262" i="11"/>
  <c r="F257" i="11"/>
  <c r="H224" i="11"/>
  <c r="I262" i="11"/>
  <c r="G257" i="11"/>
  <c r="I257" i="11" s="1"/>
  <c r="G340" i="11"/>
  <c r="E329" i="11"/>
  <c r="E331" i="11" s="1"/>
  <c r="G14" i="11"/>
  <c r="E10" i="11"/>
  <c r="H10" i="11" s="1"/>
  <c r="E523" i="11"/>
  <c r="D524" i="11"/>
  <c r="G179" i="11"/>
  <c r="D64" i="11"/>
  <c r="H19" i="11"/>
  <c r="G161" i="11"/>
  <c r="D135" i="11"/>
  <c r="H211" i="11"/>
  <c r="H447" i="11"/>
  <c r="E543" i="11"/>
  <c r="H543" i="11" s="1"/>
  <c r="I465" i="11"/>
  <c r="G466" i="11"/>
  <c r="I466" i="11" s="1"/>
  <c r="H328" i="11"/>
  <c r="G63" i="11"/>
  <c r="I63" i="11" s="1"/>
  <c r="I84" i="11"/>
  <c r="G146" i="11"/>
  <c r="I146" i="11" s="1"/>
  <c r="I143" i="11"/>
  <c r="F117" i="11"/>
  <c r="H121" i="11"/>
  <c r="F523" i="11"/>
  <c r="D523" i="11"/>
  <c r="D526" i="11" s="1"/>
  <c r="D531" i="11" s="1"/>
  <c r="G256" i="11"/>
  <c r="I21" i="11"/>
  <c r="G22" i="11"/>
  <c r="I22" i="11" s="1"/>
  <c r="H84" i="11"/>
  <c r="E63" i="11"/>
  <c r="H63" i="11" s="1"/>
  <c r="G19" i="11"/>
  <c r="I19" i="11" s="1"/>
  <c r="I18" i="11"/>
  <c r="H77" i="11"/>
  <c r="I38" i="11"/>
  <c r="G534" i="11"/>
  <c r="H244" i="11"/>
  <c r="E238" i="11"/>
  <c r="G328" i="11"/>
  <c r="F525" i="11"/>
  <c r="G238" i="11"/>
  <c r="I238" i="11" s="1"/>
  <c r="D269" i="11"/>
  <c r="I40" i="11"/>
  <c r="G41" i="11"/>
  <c r="I41" i="11" s="1"/>
  <c r="G77" i="11"/>
  <c r="G24" i="9"/>
  <c r="I16" i="9"/>
  <c r="G14" i="9"/>
  <c r="I14" i="9" s="1"/>
  <c r="I35" i="9"/>
  <c r="G57" i="9"/>
  <c r="H37" i="9"/>
  <c r="I10" i="9"/>
  <c r="G8" i="9"/>
  <c r="I8" i="9" s="1"/>
  <c r="G19" i="9"/>
  <c r="I19" i="9" s="1"/>
  <c r="G32" i="9"/>
  <c r="I32" i="9" s="1"/>
  <c r="F50" i="9"/>
  <c r="F54" i="9" s="1"/>
  <c r="C31" i="6"/>
  <c r="AG35" i="5"/>
  <c r="JV35" i="5"/>
  <c r="JU36" i="5" s="1"/>
  <c r="EG36" i="5"/>
  <c r="CL35" i="5"/>
  <c r="HJ28" i="5"/>
  <c r="HJ35" i="5" s="1"/>
  <c r="HI36" i="5" s="1"/>
  <c r="BE35" i="5"/>
  <c r="BE36" i="5" s="1"/>
  <c r="G41" i="5"/>
  <c r="EO36" i="5"/>
  <c r="IS36" i="5"/>
  <c r="X35" i="5"/>
  <c r="H41" i="5"/>
  <c r="DQ35" i="5"/>
  <c r="DQ36" i="5" s="1"/>
  <c r="HN35" i="5"/>
  <c r="I41" i="5"/>
  <c r="AB35" i="5"/>
  <c r="KA28" i="5"/>
  <c r="KA35" i="5" s="1"/>
  <c r="JZ35" i="5"/>
  <c r="CU28" i="5"/>
  <c r="CU35" i="5" s="1"/>
  <c r="BN35" i="5"/>
  <c r="BM36" i="5" s="1"/>
  <c r="KI28" i="5"/>
  <c r="L30" i="5"/>
  <c r="E30" i="5"/>
  <c r="E32" i="5" s="1"/>
  <c r="P32" i="5"/>
  <c r="W35" i="5"/>
  <c r="J41" i="5"/>
  <c r="BR35" i="5"/>
  <c r="JJ35" i="5"/>
  <c r="R10" i="5"/>
  <c r="FS35" i="5"/>
  <c r="FQ36" i="5" s="1"/>
  <c r="O23" i="5"/>
  <c r="D23" i="5" s="1"/>
  <c r="HR35" i="5"/>
  <c r="HQ36" i="5" s="1"/>
  <c r="DB35" i="5"/>
  <c r="DA36" i="5" s="1"/>
  <c r="IL35" i="5"/>
  <c r="O10" i="5"/>
  <c r="AW36" i="5"/>
  <c r="KM32" i="5"/>
  <c r="S30" i="5"/>
  <c r="Z32" i="5"/>
  <c r="E41" i="5" s="1"/>
  <c r="S22" i="5"/>
  <c r="H22" i="5" s="1"/>
  <c r="F22" i="5" s="1"/>
  <c r="CQ28" i="5"/>
  <c r="CQ35" i="5" s="1"/>
  <c r="CX35" i="5"/>
  <c r="HB35" i="5"/>
  <c r="CD35" i="5"/>
  <c r="GK35" i="5"/>
  <c r="GK36" i="5" s="1"/>
  <c r="KS36" i="5"/>
  <c r="AO36" i="5"/>
  <c r="GG36" i="5"/>
  <c r="II28" i="5"/>
  <c r="II35" i="5" s="1"/>
  <c r="GX35" i="5"/>
  <c r="S10" i="5"/>
  <c r="L10" i="5"/>
  <c r="CS35" i="5"/>
  <c r="I28" i="5"/>
  <c r="L32" i="5" l="1"/>
  <c r="DY36" i="5"/>
  <c r="AH15" i="17"/>
  <c r="I16" i="7"/>
  <c r="I18" i="7" s="1"/>
  <c r="HA36" i="5"/>
  <c r="GS36" i="5"/>
  <c r="JE36" i="5"/>
  <c r="G306" i="11"/>
  <c r="I306" i="11" s="1"/>
  <c r="AL17" i="17"/>
  <c r="AL25" i="17"/>
  <c r="AZ19" i="17"/>
  <c r="AX19" i="17" s="1"/>
  <c r="AX25" i="17"/>
  <c r="C37" i="20"/>
  <c r="CK36" i="5"/>
  <c r="HE36" i="5"/>
  <c r="Q28" i="5"/>
  <c r="Q35" i="5" s="1"/>
  <c r="AL14" i="17"/>
  <c r="UF21" i="21"/>
  <c r="AJ21" i="21" s="1"/>
  <c r="C21" i="21" s="1"/>
  <c r="B23" i="5"/>
  <c r="V22" i="17"/>
  <c r="T22" i="17" s="1"/>
  <c r="D22" i="17"/>
  <c r="AL26" i="17"/>
  <c r="AL16" i="17"/>
  <c r="AR19" i="17"/>
  <c r="AR40" i="17" s="1"/>
  <c r="UX38" i="21"/>
  <c r="C51" i="15" s="1"/>
  <c r="C54" i="15" s="1"/>
  <c r="C63" i="15" s="1"/>
  <c r="C73" i="15" s="1"/>
  <c r="UX41" i="21"/>
  <c r="AR65" i="17"/>
  <c r="CE11" i="16"/>
  <c r="CG40" i="16"/>
  <c r="CG29" i="16"/>
  <c r="AL23" i="17"/>
  <c r="UR42" i="21"/>
  <c r="UR31" i="21"/>
  <c r="E75" i="17"/>
  <c r="DM36" i="5"/>
  <c r="BY36" i="5"/>
  <c r="H15" i="11"/>
  <c r="V16" i="17"/>
  <c r="T16" i="17" s="1"/>
  <c r="DE36" i="5"/>
  <c r="V18" i="17"/>
  <c r="T18" i="17" s="1"/>
  <c r="FY36" i="5"/>
  <c r="CW36" i="5"/>
  <c r="JA36" i="5"/>
  <c r="KI35" i="5"/>
  <c r="KG36" i="5" s="1"/>
  <c r="V17" i="17"/>
  <c r="T17" i="17" s="1"/>
  <c r="V27" i="17"/>
  <c r="T27" i="17" s="1"/>
  <c r="JQ36" i="5"/>
  <c r="L41" i="5"/>
  <c r="F41" i="5" s="1"/>
  <c r="B41" i="5" s="1"/>
  <c r="AX11" i="17"/>
  <c r="V12" i="17"/>
  <c r="T12" i="17" s="1"/>
  <c r="V15" i="17"/>
  <c r="T15" i="17" s="1"/>
  <c r="V24" i="17"/>
  <c r="T24" i="17" s="1"/>
  <c r="N10" i="5"/>
  <c r="C10" i="5" s="1"/>
  <c r="EC36" i="5"/>
  <c r="V23" i="17"/>
  <c r="T23" i="17" s="1"/>
  <c r="AT40" i="17"/>
  <c r="GO36" i="5"/>
  <c r="BA36" i="5"/>
  <c r="DU36" i="5"/>
  <c r="B19" i="5"/>
  <c r="V25" i="17"/>
  <c r="T25" i="17" s="1"/>
  <c r="K10" i="5"/>
  <c r="V13" i="17"/>
  <c r="T13" i="17" s="1"/>
  <c r="AJ22" i="21"/>
  <c r="C22" i="21" s="1"/>
  <c r="AF20" i="17" s="1"/>
  <c r="AL20" i="17" s="1"/>
  <c r="AJ26" i="21"/>
  <c r="C26" i="21" s="1"/>
  <c r="AF24" i="17" s="1"/>
  <c r="AL24" i="17" s="1"/>
  <c r="AI23" i="21"/>
  <c r="AJ24" i="21"/>
  <c r="AH22" i="17" s="1"/>
  <c r="AC36" i="5"/>
  <c r="M32" i="5"/>
  <c r="K32" i="5" s="1"/>
  <c r="CO36" i="5"/>
  <c r="BQ36" i="5"/>
  <c r="FI36" i="5"/>
  <c r="H50" i="9"/>
  <c r="KM35" i="5"/>
  <c r="KK36" i="5" s="1"/>
  <c r="FM36" i="5"/>
  <c r="O32" i="5"/>
  <c r="B27" i="21"/>
  <c r="CC36" i="5"/>
  <c r="IG36" i="5"/>
  <c r="R30" i="5"/>
  <c r="G30" i="5" s="1"/>
  <c r="AN11" i="17"/>
  <c r="G134" i="11"/>
  <c r="I134" i="11" s="1"/>
  <c r="N30" i="5"/>
  <c r="C30" i="5" s="1"/>
  <c r="U36" i="20"/>
  <c r="D20" i="17"/>
  <c r="H485" i="11"/>
  <c r="E132" i="11"/>
  <c r="E135" i="11" s="1"/>
  <c r="E486" i="11"/>
  <c r="H486" i="11" s="1"/>
  <c r="F132" i="11"/>
  <c r="F135" i="11" s="1"/>
  <c r="G485" i="11"/>
  <c r="G486" i="11" s="1"/>
  <c r="I486" i="11" s="1"/>
  <c r="F322" i="11"/>
  <c r="F323" i="11" s="1"/>
  <c r="F270" i="11" s="1"/>
  <c r="F510" i="11" s="1"/>
  <c r="H306" i="11"/>
  <c r="P28" i="5"/>
  <c r="P35" i="5" s="1"/>
  <c r="D24" i="17"/>
  <c r="J24" i="17" s="1"/>
  <c r="IK36" i="5"/>
  <c r="JI36" i="5"/>
  <c r="G16" i="11"/>
  <c r="I16" i="11" s="1"/>
  <c r="BB39" i="17"/>
  <c r="G15" i="11"/>
  <c r="I15" i="11" s="1"/>
  <c r="B22" i="5"/>
  <c r="C26" i="20"/>
  <c r="C33" i="20" s="1"/>
  <c r="C43" i="20" s="1"/>
  <c r="IC36" i="5"/>
  <c r="CG36" i="5"/>
  <c r="D23" i="17"/>
  <c r="G111" i="11"/>
  <c r="I111" i="11" s="1"/>
  <c r="H111" i="11"/>
  <c r="E193" i="11"/>
  <c r="G190" i="11"/>
  <c r="I190" i="11" s="1"/>
  <c r="D84" i="17"/>
  <c r="BB36" i="17"/>
  <c r="L84" i="17" s="1"/>
  <c r="AK36" i="5"/>
  <c r="IW36" i="5"/>
  <c r="GW36" i="5"/>
  <c r="AG36" i="5"/>
  <c r="H117" i="11"/>
  <c r="AS36" i="5"/>
  <c r="B16" i="5"/>
  <c r="C41" i="5"/>
  <c r="CS36" i="5"/>
  <c r="BI36" i="5"/>
  <c r="D12" i="17"/>
  <c r="H104" i="11"/>
  <c r="F475" i="11"/>
  <c r="F459" i="11" s="1"/>
  <c r="F458" i="11"/>
  <c r="G104" i="11"/>
  <c r="I104" i="11" s="1"/>
  <c r="F368" i="11"/>
  <c r="F361" i="11" s="1"/>
  <c r="F360" i="11"/>
  <c r="F506" i="11"/>
  <c r="I24" i="6" s="1"/>
  <c r="G24" i="6" s="1"/>
  <c r="F489" i="11"/>
  <c r="F492" i="11" s="1"/>
  <c r="F254" i="11"/>
  <c r="I26" i="6" s="1"/>
  <c r="G26" i="6" s="1"/>
  <c r="F246" i="11"/>
  <c r="F249" i="11" s="1"/>
  <c r="H364" i="11"/>
  <c r="C30" i="21"/>
  <c r="AF28" i="17" s="1"/>
  <c r="AL28" i="17" s="1"/>
  <c r="AH28" i="17"/>
  <c r="G364" i="11"/>
  <c r="I364" i="11" s="1"/>
  <c r="UT23" i="21"/>
  <c r="C32" i="18"/>
  <c r="C28" i="18"/>
  <c r="B16" i="17"/>
  <c r="H16" i="17" s="1"/>
  <c r="AN15" i="17"/>
  <c r="E84" i="17"/>
  <c r="AD43" i="20"/>
  <c r="E85" i="11" s="1"/>
  <c r="E86" i="11" s="1"/>
  <c r="J22" i="17"/>
  <c r="G17" i="6"/>
  <c r="C13" i="21"/>
  <c r="AF11" i="17" s="1"/>
  <c r="AL11" i="17" s="1"/>
  <c r="UP42" i="21"/>
  <c r="AI11" i="17"/>
  <c r="B12" i="17"/>
  <c r="H12" i="17" s="1"/>
  <c r="B22" i="17"/>
  <c r="H22" i="17" s="1"/>
  <c r="B24" i="17"/>
  <c r="H24" i="17" s="1"/>
  <c r="D16" i="17"/>
  <c r="AJ35" i="21"/>
  <c r="AH31" i="17"/>
  <c r="G525" i="11"/>
  <c r="J25" i="17"/>
  <c r="F268" i="11"/>
  <c r="F307" i="11"/>
  <c r="BC45" i="20"/>
  <c r="F24" i="11"/>
  <c r="F25" i="11" s="1"/>
  <c r="B23" i="17"/>
  <c r="H23" i="17" s="1"/>
  <c r="F91" i="11"/>
  <c r="I22" i="6" s="1"/>
  <c r="G22" i="6" s="1"/>
  <c r="F61" i="11"/>
  <c r="F64" i="11" s="1"/>
  <c r="H190" i="11"/>
  <c r="F193" i="11"/>
  <c r="J20" i="17"/>
  <c r="F189" i="11"/>
  <c r="I25" i="6" s="1"/>
  <c r="UP35" i="21"/>
  <c r="C33" i="21"/>
  <c r="AI31" i="17"/>
  <c r="U43" i="20"/>
  <c r="F417" i="11" s="1"/>
  <c r="J32" i="17"/>
  <c r="B20" i="17"/>
  <c r="H20" i="17" s="1"/>
  <c r="C20" i="21"/>
  <c r="AF18" i="17" s="1"/>
  <c r="AL18" i="17" s="1"/>
  <c r="AH18" i="17"/>
  <c r="F109" i="11"/>
  <c r="F100" i="11" s="1"/>
  <c r="F99" i="11"/>
  <c r="F28" i="11"/>
  <c r="E374" i="11"/>
  <c r="H373" i="11"/>
  <c r="G373" i="11"/>
  <c r="I373" i="11" s="1"/>
  <c r="B17" i="21"/>
  <c r="D15" i="17"/>
  <c r="E506" i="11"/>
  <c r="H24" i="6" s="1"/>
  <c r="E489" i="11"/>
  <c r="G503" i="11"/>
  <c r="H503" i="11"/>
  <c r="UE41" i="21"/>
  <c r="V21" i="17"/>
  <c r="T21" i="17" s="1"/>
  <c r="N21" i="17"/>
  <c r="D26" i="19"/>
  <c r="UI13" i="21"/>
  <c r="G27" i="11"/>
  <c r="E28" i="11"/>
  <c r="H27" i="11"/>
  <c r="E8" i="11"/>
  <c r="G491" i="11"/>
  <c r="I491" i="11" s="1"/>
  <c r="X39" i="17"/>
  <c r="N43" i="20"/>
  <c r="E321" i="11"/>
  <c r="E31" i="11"/>
  <c r="G30" i="11"/>
  <c r="I30" i="11" s="1"/>
  <c r="H30" i="11"/>
  <c r="UG31" i="21"/>
  <c r="E169" i="11"/>
  <c r="H18" i="6" s="1"/>
  <c r="G166" i="11"/>
  <c r="H166" i="11"/>
  <c r="B29" i="21"/>
  <c r="D27" i="17"/>
  <c r="G226" i="11"/>
  <c r="E227" i="11"/>
  <c r="H226" i="11"/>
  <c r="E195" i="11"/>
  <c r="G24" i="11"/>
  <c r="I24" i="11" s="1"/>
  <c r="E25" i="11"/>
  <c r="G474" i="11"/>
  <c r="H474" i="11"/>
  <c r="E475" i="11"/>
  <c r="E458" i="11"/>
  <c r="UK31" i="21"/>
  <c r="UK42" i="21"/>
  <c r="V11" i="17"/>
  <c r="H365" i="11"/>
  <c r="P40" i="17"/>
  <c r="N11" i="17"/>
  <c r="P29" i="17"/>
  <c r="UE35" i="21"/>
  <c r="UE43" i="21" s="1"/>
  <c r="HM36" i="5"/>
  <c r="G88" i="11"/>
  <c r="I88" i="11" s="1"/>
  <c r="E91" i="11"/>
  <c r="H88" i="11"/>
  <c r="D26" i="17"/>
  <c r="B20" i="21"/>
  <c r="D18" i="17"/>
  <c r="B16" i="21"/>
  <c r="D14" i="17"/>
  <c r="B30" i="21"/>
  <c r="D28" i="17"/>
  <c r="US41" i="21"/>
  <c r="US38" i="21"/>
  <c r="H134" i="11"/>
  <c r="E109" i="11"/>
  <c r="G108" i="11"/>
  <c r="E99" i="11"/>
  <c r="H108" i="11"/>
  <c r="B19" i="21"/>
  <c r="D17" i="17"/>
  <c r="E158" i="11"/>
  <c r="H155" i="11"/>
  <c r="G155" i="11"/>
  <c r="I155" i="11" s="1"/>
  <c r="G251" i="11"/>
  <c r="E254" i="11"/>
  <c r="E246" i="11"/>
  <c r="H251" i="11"/>
  <c r="C14" i="21"/>
  <c r="AH12" i="17"/>
  <c r="B21" i="21"/>
  <c r="D19" i="17"/>
  <c r="UN42" i="21"/>
  <c r="UM13" i="21"/>
  <c r="UN31" i="21"/>
  <c r="C26" i="19"/>
  <c r="UH23" i="21"/>
  <c r="AT21" i="17" s="1"/>
  <c r="E418" i="11"/>
  <c r="G417" i="11"/>
  <c r="E377" i="11"/>
  <c r="E526" i="11"/>
  <c r="E189" i="11"/>
  <c r="H186" i="11"/>
  <c r="G186" i="11"/>
  <c r="E310" i="11"/>
  <c r="G309" i="11"/>
  <c r="I309" i="11" s="1"/>
  <c r="H309" i="11"/>
  <c r="R43" i="20"/>
  <c r="E367" i="11"/>
  <c r="AI42" i="21"/>
  <c r="D11" i="17"/>
  <c r="UM33" i="21"/>
  <c r="UN35" i="21"/>
  <c r="UN43" i="21" s="1"/>
  <c r="B15" i="21"/>
  <c r="D13" i="17"/>
  <c r="G112" i="11"/>
  <c r="I112" i="11" s="1"/>
  <c r="H112" i="11"/>
  <c r="E101" i="11"/>
  <c r="H101" i="11" s="1"/>
  <c r="G106" i="11"/>
  <c r="H106" i="11"/>
  <c r="JY36" i="5"/>
  <c r="F198" i="11"/>
  <c r="B33" i="20"/>
  <c r="B43" i="20" s="1"/>
  <c r="B36" i="20"/>
  <c r="E18" i="19"/>
  <c r="K26" i="19"/>
  <c r="M26" i="19"/>
  <c r="G18" i="19"/>
  <c r="H84" i="17"/>
  <c r="AP39" i="17"/>
  <c r="AP36" i="17"/>
  <c r="AY39" i="17"/>
  <c r="AY36" i="17"/>
  <c r="L75" i="17" s="1"/>
  <c r="L78" i="17" s="1"/>
  <c r="J84" i="17"/>
  <c r="BH37" i="17"/>
  <c r="AM39" i="17"/>
  <c r="AM36" i="17"/>
  <c r="H75" i="17"/>
  <c r="H78" i="17" s="1"/>
  <c r="E78" i="17"/>
  <c r="J75" i="17"/>
  <c r="J78" i="17" s="1"/>
  <c r="BE37" i="17"/>
  <c r="BA39" i="17"/>
  <c r="BA36" i="17"/>
  <c r="L82" i="17" s="1"/>
  <c r="W39" i="17"/>
  <c r="W36" i="17"/>
  <c r="K82" i="17" s="1"/>
  <c r="L39" i="17"/>
  <c r="L36" i="17"/>
  <c r="F84" i="17"/>
  <c r="CU36" i="16"/>
  <c r="CU39" i="16"/>
  <c r="B29" i="16"/>
  <c r="B40" i="16"/>
  <c r="E36" i="16"/>
  <c r="E37" i="16" s="1"/>
  <c r="E39" i="16"/>
  <c r="D39" i="16"/>
  <c r="D36" i="16"/>
  <c r="D37" i="16" s="1"/>
  <c r="J40" i="16"/>
  <c r="J29" i="16"/>
  <c r="K33" i="16"/>
  <c r="K41" i="16" s="1"/>
  <c r="C31" i="16"/>
  <c r="C33" i="16" s="1"/>
  <c r="C41" i="16" s="1"/>
  <c r="J33" i="16"/>
  <c r="J41" i="16" s="1"/>
  <c r="B31" i="16"/>
  <c r="B33" i="16" s="1"/>
  <c r="B41" i="16" s="1"/>
  <c r="DC33" i="16"/>
  <c r="CD41" i="16"/>
  <c r="CD36" i="16"/>
  <c r="DC29" i="16"/>
  <c r="CD39" i="16"/>
  <c r="DD33" i="16"/>
  <c r="CE41" i="16"/>
  <c r="L39" i="16"/>
  <c r="L36" i="16"/>
  <c r="M36" i="16"/>
  <c r="M39" i="16"/>
  <c r="CT36" i="16"/>
  <c r="CT39" i="16"/>
  <c r="I77" i="11"/>
  <c r="I340" i="11"/>
  <c r="G329" i="11"/>
  <c r="I329" i="11" s="1"/>
  <c r="I433" i="11"/>
  <c r="E362" i="11"/>
  <c r="G372" i="11"/>
  <c r="E544" i="11"/>
  <c r="H329" i="11"/>
  <c r="F331" i="11"/>
  <c r="H331" i="11" s="1"/>
  <c r="G47" i="11"/>
  <c r="I47" i="11" s="1"/>
  <c r="I44" i="11"/>
  <c r="I179" i="11"/>
  <c r="G524" i="11"/>
  <c r="I124" i="11"/>
  <c r="G117" i="11"/>
  <c r="I117" i="11" s="1"/>
  <c r="H362" i="11"/>
  <c r="H372" i="11"/>
  <c r="D510" i="11"/>
  <c r="D271" i="11"/>
  <c r="D511" i="11" s="1"/>
  <c r="D509" i="11"/>
  <c r="B15" i="13" s="1"/>
  <c r="G35" i="11"/>
  <c r="I35" i="11" s="1"/>
  <c r="H257" i="11"/>
  <c r="F259" i="11"/>
  <c r="H259" i="11" s="1"/>
  <c r="I430" i="11"/>
  <c r="G523" i="11"/>
  <c r="I328" i="11"/>
  <c r="H238" i="11"/>
  <c r="F526" i="11"/>
  <c r="I161" i="11"/>
  <c r="I14" i="11"/>
  <c r="G10" i="11"/>
  <c r="G544" i="11"/>
  <c r="I544" i="11" s="1"/>
  <c r="I256" i="11"/>
  <c r="G259" i="11"/>
  <c r="I259" i="11" s="1"/>
  <c r="G543" i="11"/>
  <c r="I543" i="11" s="1"/>
  <c r="G50" i="9"/>
  <c r="I24" i="9"/>
  <c r="I50" i="9" s="1"/>
  <c r="H30" i="5"/>
  <c r="H32" i="5" s="1"/>
  <c r="S32" i="5"/>
  <c r="H39" i="5"/>
  <c r="E35" i="5"/>
  <c r="K28" i="5"/>
  <c r="Z35" i="5"/>
  <c r="Y36" i="5" s="1"/>
  <c r="I35" i="5"/>
  <c r="I39" i="5"/>
  <c r="R28" i="5"/>
  <c r="G10" i="5"/>
  <c r="S28" i="5"/>
  <c r="H10" i="5"/>
  <c r="H28" i="5" s="1"/>
  <c r="O28" i="5"/>
  <c r="D10" i="5"/>
  <c r="D28" i="5" s="1"/>
  <c r="V35" i="5"/>
  <c r="U36" i="5" s="1"/>
  <c r="UZ39" i="21" l="1"/>
  <c r="M35" i="5"/>
  <c r="M37" i="5" s="1"/>
  <c r="N28" i="5"/>
  <c r="AX40" i="17"/>
  <c r="AZ40" i="17"/>
  <c r="UF42" i="21"/>
  <c r="UF31" i="21"/>
  <c r="UF38" i="21" s="1"/>
  <c r="L28" i="5"/>
  <c r="N32" i="5"/>
  <c r="N35" i="5" s="1"/>
  <c r="AH19" i="17"/>
  <c r="E482" i="11"/>
  <c r="H482" i="11" s="1"/>
  <c r="AH20" i="17"/>
  <c r="CG36" i="16"/>
  <c r="CG39" i="16"/>
  <c r="DD11" i="16"/>
  <c r="CE40" i="16"/>
  <c r="K11" i="16"/>
  <c r="CE29" i="16"/>
  <c r="UR41" i="21"/>
  <c r="UR38" i="21"/>
  <c r="G482" i="11"/>
  <c r="I482" i="11" s="1"/>
  <c r="G481" i="11"/>
  <c r="I481" i="11" s="1"/>
  <c r="I485" i="11"/>
  <c r="O35" i="5"/>
  <c r="G132" i="11"/>
  <c r="I132" i="11" s="1"/>
  <c r="AN22" i="17"/>
  <c r="C24" i="21"/>
  <c r="AF22" i="17" s="1"/>
  <c r="AL22" i="17" s="1"/>
  <c r="B25" i="17"/>
  <c r="H25" i="17" s="1"/>
  <c r="AJ42" i="21"/>
  <c r="AH24" i="17"/>
  <c r="AJ23" i="21"/>
  <c r="R32" i="5"/>
  <c r="R35" i="5" s="1"/>
  <c r="H544" i="11"/>
  <c r="H12" i="7"/>
  <c r="H16" i="7" s="1"/>
  <c r="D519" i="11"/>
  <c r="B17" i="13"/>
  <c r="C30" i="6"/>
  <c r="D517" i="11"/>
  <c r="B16" i="13"/>
  <c r="C17" i="7"/>
  <c r="H24" i="11"/>
  <c r="F8" i="11"/>
  <c r="H8" i="11" s="1"/>
  <c r="B84" i="17"/>
  <c r="U45" i="20"/>
  <c r="C36" i="20"/>
  <c r="F9" i="11"/>
  <c r="J23" i="17"/>
  <c r="H458" i="11"/>
  <c r="J12" i="17"/>
  <c r="H27" i="6"/>
  <c r="G193" i="11"/>
  <c r="I193" i="11" s="1"/>
  <c r="C84" i="17"/>
  <c r="M37" i="16"/>
  <c r="CU37" i="16"/>
  <c r="CT37" i="16"/>
  <c r="F102" i="11"/>
  <c r="UQ23" i="21"/>
  <c r="UT31" i="21"/>
  <c r="UO39" i="21"/>
  <c r="L37" i="16"/>
  <c r="AN28" i="17"/>
  <c r="H135" i="11"/>
  <c r="B18" i="17"/>
  <c r="H18" i="17" s="1"/>
  <c r="AO31" i="17"/>
  <c r="AO33" i="17" s="1"/>
  <c r="AI33" i="17"/>
  <c r="AI41" i="17" s="1"/>
  <c r="J26" i="17"/>
  <c r="UE38" i="21"/>
  <c r="J15" i="17"/>
  <c r="C35" i="21"/>
  <c r="C43" i="21" s="1"/>
  <c r="AF31" i="17"/>
  <c r="H193" i="11"/>
  <c r="I27" i="6"/>
  <c r="D16" i="13"/>
  <c r="I17" i="7"/>
  <c r="J17" i="17"/>
  <c r="B15" i="17"/>
  <c r="H15" i="17" s="1"/>
  <c r="AN18" i="17"/>
  <c r="UP50" i="21"/>
  <c r="UP43" i="21"/>
  <c r="AO11" i="17"/>
  <c r="AI40" i="17"/>
  <c r="J18" i="17"/>
  <c r="J13" i="17"/>
  <c r="H85" i="11"/>
  <c r="B17" i="17"/>
  <c r="H17" i="17" s="1"/>
  <c r="J28" i="17"/>
  <c r="H307" i="11"/>
  <c r="F269" i="11"/>
  <c r="F271" i="11" s="1"/>
  <c r="AH33" i="17"/>
  <c r="AH41" i="17" s="1"/>
  <c r="AN31" i="17"/>
  <c r="AN33" i="17" s="1"/>
  <c r="H132" i="11"/>
  <c r="AJ50" i="21"/>
  <c r="AJ43" i="21"/>
  <c r="B19" i="17"/>
  <c r="H19" i="17" s="1"/>
  <c r="E61" i="11"/>
  <c r="H61" i="11" s="1"/>
  <c r="B28" i="17"/>
  <c r="H28" i="17" s="1"/>
  <c r="G85" i="11"/>
  <c r="G61" i="11" s="1"/>
  <c r="J14" i="17"/>
  <c r="J27" i="17"/>
  <c r="J16" i="17"/>
  <c r="B13" i="17"/>
  <c r="H13" i="17" s="1"/>
  <c r="J19" i="17"/>
  <c r="B14" i="17"/>
  <c r="H14" i="17" s="1"/>
  <c r="B27" i="17"/>
  <c r="H27" i="17" s="1"/>
  <c r="G91" i="11"/>
  <c r="H22" i="6"/>
  <c r="E100" i="11"/>
  <c r="H100" i="11" s="1"/>
  <c r="H109" i="11"/>
  <c r="G109" i="11"/>
  <c r="I474" i="11"/>
  <c r="G458" i="11"/>
  <c r="I458" i="11" s="1"/>
  <c r="I186" i="11"/>
  <c r="UM42" i="21"/>
  <c r="UM31" i="21"/>
  <c r="E11" i="17"/>
  <c r="AF12" i="17"/>
  <c r="H17" i="6"/>
  <c r="H158" i="11"/>
  <c r="G158" i="11"/>
  <c r="I158" i="11" s="1"/>
  <c r="D31" i="17"/>
  <c r="I27" i="11"/>
  <c r="G8" i="11"/>
  <c r="G189" i="11"/>
  <c r="I189" i="11" s="1"/>
  <c r="H25" i="6"/>
  <c r="H189" i="11"/>
  <c r="UK41" i="21"/>
  <c r="UK38" i="21"/>
  <c r="AI53" i="21" s="1"/>
  <c r="UI42" i="21"/>
  <c r="UI31" i="21"/>
  <c r="E26" i="19"/>
  <c r="UJ23" i="21"/>
  <c r="UJ31" i="21" s="1"/>
  <c r="H86" i="11"/>
  <c r="G86" i="11"/>
  <c r="E62" i="11"/>
  <c r="H62" i="11" s="1"/>
  <c r="H417" i="11"/>
  <c r="F418" i="11"/>
  <c r="F377" i="11"/>
  <c r="E249" i="11"/>
  <c r="H249" i="11" s="1"/>
  <c r="H246" i="11"/>
  <c r="P36" i="17"/>
  <c r="P39" i="17"/>
  <c r="G506" i="11"/>
  <c r="I503" i="11"/>
  <c r="G489" i="11"/>
  <c r="G310" i="11"/>
  <c r="I310" i="11" s="1"/>
  <c r="H310" i="11"/>
  <c r="I108" i="11"/>
  <c r="G99" i="11"/>
  <c r="AN12" i="17"/>
  <c r="G25" i="11"/>
  <c r="I25" i="11" s="1"/>
  <c r="H25" i="11"/>
  <c r="UG41" i="21"/>
  <c r="UG38" i="21"/>
  <c r="AI52" i="21" s="1"/>
  <c r="B23" i="21"/>
  <c r="D21" i="17"/>
  <c r="I106" i="11"/>
  <c r="G101" i="11"/>
  <c r="I101" i="11" s="1"/>
  <c r="I417" i="11"/>
  <c r="G377" i="11"/>
  <c r="I377" i="11" s="1"/>
  <c r="F531" i="11"/>
  <c r="I32" i="8"/>
  <c r="D40" i="17"/>
  <c r="J11" i="17"/>
  <c r="G418" i="11"/>
  <c r="E378" i="11"/>
  <c r="E380" i="11" s="1"/>
  <c r="H195" i="11"/>
  <c r="G374" i="11"/>
  <c r="I374" i="11" s="1"/>
  <c r="H374" i="11"/>
  <c r="AI31" i="21"/>
  <c r="D43" i="15"/>
  <c r="H32" i="8"/>
  <c r="C42" i="21"/>
  <c r="AF19" i="17"/>
  <c r="H26" i="6"/>
  <c r="H254" i="11"/>
  <c r="N40" i="17"/>
  <c r="G475" i="11"/>
  <c r="E459" i="11"/>
  <c r="H459" i="11" s="1"/>
  <c r="H475" i="11"/>
  <c r="G227" i="11"/>
  <c r="E196" i="11"/>
  <c r="H196" i="11" s="1"/>
  <c r="H227" i="11"/>
  <c r="G169" i="11"/>
  <c r="I166" i="11"/>
  <c r="G31" i="11"/>
  <c r="I31" i="11" s="1"/>
  <c r="H31" i="11"/>
  <c r="H489" i="11"/>
  <c r="E492" i="11"/>
  <c r="E360" i="11"/>
  <c r="H360" i="11" s="1"/>
  <c r="E368" i="11"/>
  <c r="H367" i="11"/>
  <c r="G367" i="11"/>
  <c r="V40" i="17"/>
  <c r="T11" i="17"/>
  <c r="V29" i="17"/>
  <c r="UN41" i="21"/>
  <c r="UN38" i="21"/>
  <c r="G26" i="19"/>
  <c r="UL23" i="21"/>
  <c r="BF21" i="17" s="1"/>
  <c r="AB40" i="17"/>
  <c r="Z11" i="17"/>
  <c r="AB29" i="17"/>
  <c r="G28" i="11"/>
  <c r="E9" i="11"/>
  <c r="H28" i="11"/>
  <c r="UM35" i="21"/>
  <c r="E31" i="17"/>
  <c r="E21" i="12"/>
  <c r="B13" i="21"/>
  <c r="UH31" i="21"/>
  <c r="G246" i="11"/>
  <c r="G254" i="11"/>
  <c r="I254" i="11" s="1"/>
  <c r="I251" i="11"/>
  <c r="H99" i="11"/>
  <c r="I226" i="11"/>
  <c r="G195" i="11"/>
  <c r="E268" i="11"/>
  <c r="H268" i="11" s="1"/>
  <c r="H321" i="11"/>
  <c r="E322" i="11"/>
  <c r="E323" i="11" s="1"/>
  <c r="G321" i="11"/>
  <c r="S35" i="5"/>
  <c r="C75" i="17"/>
  <c r="C78" i="17"/>
  <c r="CD37" i="16"/>
  <c r="DC36" i="16"/>
  <c r="J36" i="16"/>
  <c r="J37" i="16" s="1"/>
  <c r="J39" i="16"/>
  <c r="B36" i="16"/>
  <c r="B74" i="15" s="1"/>
  <c r="B39" i="16"/>
  <c r="G331" i="11"/>
  <c r="I331" i="11" s="1"/>
  <c r="I372" i="11"/>
  <c r="G362" i="11"/>
  <c r="I362" i="11" s="1"/>
  <c r="D515" i="11"/>
  <c r="D512" i="11"/>
  <c r="I10" i="11"/>
  <c r="F517" i="11"/>
  <c r="G526" i="11"/>
  <c r="G54" i="9"/>
  <c r="Q37" i="5"/>
  <c r="L35" i="5"/>
  <c r="M39" i="5"/>
  <c r="G28" i="5"/>
  <c r="F10" i="5"/>
  <c r="F28" i="5" s="1"/>
  <c r="K35" i="5"/>
  <c r="F30" i="5"/>
  <c r="F32" i="5" s="1"/>
  <c r="G32" i="5"/>
  <c r="E39" i="5" s="1"/>
  <c r="J39" i="5"/>
  <c r="D35" i="5"/>
  <c r="L39" i="5"/>
  <c r="C28" i="5"/>
  <c r="B10" i="5"/>
  <c r="B28" i="5" s="1"/>
  <c r="C32" i="5"/>
  <c r="D39" i="5" s="1"/>
  <c r="B30" i="5"/>
  <c r="B32" i="5" s="1"/>
  <c r="K39" i="5"/>
  <c r="H35" i="5"/>
  <c r="AN19" i="17" l="1"/>
  <c r="AH40" i="17"/>
  <c r="AN20" i="17"/>
  <c r="UF41" i="21"/>
  <c r="G135" i="11"/>
  <c r="I135" i="11" s="1"/>
  <c r="M36" i="5"/>
  <c r="CE39" i="16"/>
  <c r="DD29" i="16"/>
  <c r="CE36" i="16"/>
  <c r="K29" i="16"/>
  <c r="K40" i="16"/>
  <c r="C11" i="16"/>
  <c r="AN24" i="17"/>
  <c r="I85" i="11"/>
  <c r="UE39" i="21"/>
  <c r="F35" i="5"/>
  <c r="F37" i="5" s="1"/>
  <c r="Q36" i="5"/>
  <c r="D29" i="17"/>
  <c r="D39" i="17" s="1"/>
  <c r="UQ31" i="21"/>
  <c r="UP23" i="21"/>
  <c r="C23" i="21" s="1"/>
  <c r="UT41" i="21"/>
  <c r="UT38" i="21"/>
  <c r="E64" i="11"/>
  <c r="AF33" i="17"/>
  <c r="AF41" i="17" s="1"/>
  <c r="AL31" i="17"/>
  <c r="AL33" i="17" s="1"/>
  <c r="C50" i="21"/>
  <c r="AO41" i="17"/>
  <c r="E82" i="17"/>
  <c r="J21" i="17"/>
  <c r="B21" i="17"/>
  <c r="H21" i="17" s="1"/>
  <c r="AN41" i="17"/>
  <c r="E80" i="17"/>
  <c r="O82" i="17"/>
  <c r="AO40" i="17"/>
  <c r="G27" i="6"/>
  <c r="G29" i="6" s="1"/>
  <c r="I29" i="6"/>
  <c r="AL19" i="17"/>
  <c r="AF40" i="17"/>
  <c r="K31" i="17"/>
  <c r="K33" i="17" s="1"/>
  <c r="E33" i="17"/>
  <c r="E41" i="17" s="1"/>
  <c r="UM41" i="21"/>
  <c r="UM51" i="21"/>
  <c r="UM38" i="21"/>
  <c r="E270" i="11"/>
  <c r="H323" i="11"/>
  <c r="G323" i="11"/>
  <c r="E102" i="11"/>
  <c r="H102" i="11" s="1"/>
  <c r="UM50" i="21"/>
  <c r="UM43" i="21"/>
  <c r="I367" i="11"/>
  <c r="G360" i="11"/>
  <c r="I360" i="11" s="1"/>
  <c r="I418" i="11"/>
  <c r="G378" i="11"/>
  <c r="I378" i="11" s="1"/>
  <c r="AI50" i="21"/>
  <c r="AI43" i="21"/>
  <c r="E508" i="11"/>
  <c r="AT29" i="17"/>
  <c r="AR21" i="17"/>
  <c r="H377" i="11"/>
  <c r="F508" i="11"/>
  <c r="G100" i="11"/>
  <c r="I100" i="11" s="1"/>
  <c r="I109" i="11"/>
  <c r="I227" i="11"/>
  <c r="G196" i="11"/>
  <c r="I196" i="11" s="1"/>
  <c r="B53" i="21"/>
  <c r="N80" i="17"/>
  <c r="J40" i="17"/>
  <c r="I86" i="11"/>
  <c r="G62" i="11"/>
  <c r="I62" i="11" s="1"/>
  <c r="H322" i="11"/>
  <c r="G322" i="11"/>
  <c r="E269" i="11"/>
  <c r="H9" i="11"/>
  <c r="H368" i="11"/>
  <c r="G368" i="11"/>
  <c r="E361" i="11"/>
  <c r="H361" i="11" s="1"/>
  <c r="AI38" i="21"/>
  <c r="AI41" i="21"/>
  <c r="I99" i="11"/>
  <c r="I195" i="11"/>
  <c r="Z40" i="17"/>
  <c r="Z29" i="17"/>
  <c r="T40" i="17"/>
  <c r="E198" i="11"/>
  <c r="H198" i="11" s="1"/>
  <c r="UH41" i="21"/>
  <c r="UH38" i="21"/>
  <c r="AJ52" i="21" s="1"/>
  <c r="I489" i="11"/>
  <c r="G492" i="11"/>
  <c r="J31" i="17"/>
  <c r="J33" i="17" s="1"/>
  <c r="D33" i="17"/>
  <c r="D41" i="17" s="1"/>
  <c r="B42" i="21"/>
  <c r="B11" i="17"/>
  <c r="UL31" i="21"/>
  <c r="I321" i="11"/>
  <c r="G268" i="11"/>
  <c r="I475" i="11"/>
  <c r="G459" i="11"/>
  <c r="I459" i="11" s="1"/>
  <c r="I246" i="11"/>
  <c r="G249" i="11"/>
  <c r="I249" i="11" s="1"/>
  <c r="I28" i="11"/>
  <c r="G9" i="11"/>
  <c r="UJ38" i="21"/>
  <c r="UJ41" i="21"/>
  <c r="H29" i="6"/>
  <c r="UI41" i="21"/>
  <c r="UI38" i="21"/>
  <c r="H418" i="11"/>
  <c r="F378" i="11"/>
  <c r="F380" i="11" s="1"/>
  <c r="E40" i="17"/>
  <c r="K11" i="17"/>
  <c r="E29" i="17"/>
  <c r="AH21" i="17"/>
  <c r="AJ31" i="21"/>
  <c r="I61" i="11"/>
  <c r="AB39" i="17"/>
  <c r="AB36" i="17"/>
  <c r="V36" i="17"/>
  <c r="K80" i="17" s="1"/>
  <c r="V39" i="17"/>
  <c r="N64" i="17"/>
  <c r="I8" i="11"/>
  <c r="AL12" i="17"/>
  <c r="G35" i="5"/>
  <c r="G39" i="5"/>
  <c r="C39" i="5" s="1"/>
  <c r="C43" i="5" s="1"/>
  <c r="B35" i="5"/>
  <c r="F39" i="5"/>
  <c r="B39" i="5" s="1"/>
  <c r="B43" i="5" s="1"/>
  <c r="C35" i="5"/>
  <c r="F36" i="5" l="1"/>
  <c r="O80" i="17"/>
  <c r="AN40" i="17"/>
  <c r="C40" i="16"/>
  <c r="C29" i="16"/>
  <c r="K39" i="16"/>
  <c r="K36" i="16"/>
  <c r="K37" i="16" s="1"/>
  <c r="CE37" i="16"/>
  <c r="DD36" i="16"/>
  <c r="E509" i="11"/>
  <c r="C15" i="13" s="1"/>
  <c r="E15" i="13" s="1"/>
  <c r="J29" i="17"/>
  <c r="J39" i="17" s="1"/>
  <c r="AI51" i="21"/>
  <c r="AI55" i="21" s="1"/>
  <c r="UP31" i="21"/>
  <c r="AI21" i="17"/>
  <c r="UQ38" i="21"/>
  <c r="UQ41" i="21"/>
  <c r="G64" i="11"/>
  <c r="G198" i="11"/>
  <c r="I198" i="11" s="1"/>
  <c r="AL41" i="17"/>
  <c r="E73" i="17"/>
  <c r="E86" i="17" s="1"/>
  <c r="I9" i="11"/>
  <c r="I268" i="11"/>
  <c r="E39" i="17"/>
  <c r="E36" i="17"/>
  <c r="K29" i="17"/>
  <c r="K40" i="17"/>
  <c r="N82" i="17"/>
  <c r="UL38" i="21"/>
  <c r="UL41" i="21"/>
  <c r="H508" i="11"/>
  <c r="I323" i="11"/>
  <c r="G270" i="11"/>
  <c r="H378" i="11"/>
  <c r="F509" i="11"/>
  <c r="B40" i="17"/>
  <c r="H11" i="17"/>
  <c r="I322" i="11"/>
  <c r="G269" i="11"/>
  <c r="I269" i="11" s="1"/>
  <c r="D82" i="17"/>
  <c r="K41" i="17"/>
  <c r="AZ21" i="17"/>
  <c r="BD21" i="17"/>
  <c r="BD29" i="17" s="1"/>
  <c r="BF29" i="17"/>
  <c r="AN21" i="17"/>
  <c r="AH29" i="17"/>
  <c r="AF21" i="17"/>
  <c r="AF29" i="17" s="1"/>
  <c r="C31" i="21"/>
  <c r="D36" i="17"/>
  <c r="AJ51" i="21"/>
  <c r="AR64" i="17"/>
  <c r="UF39" i="21"/>
  <c r="G361" i="11"/>
  <c r="I361" i="11" s="1"/>
  <c r="I368" i="11"/>
  <c r="AI54" i="21"/>
  <c r="AR29" i="17"/>
  <c r="H270" i="11"/>
  <c r="E510" i="11"/>
  <c r="D80" i="17"/>
  <c r="J41" i="17"/>
  <c r="G508" i="11"/>
  <c r="H380" i="11"/>
  <c r="F511" i="11"/>
  <c r="AJ41" i="21"/>
  <c r="AJ38" i="21"/>
  <c r="AT36" i="17"/>
  <c r="AT39" i="17"/>
  <c r="UM55" i="21"/>
  <c r="Z39" i="17"/>
  <c r="Z36" i="17"/>
  <c r="I73" i="17" s="1"/>
  <c r="E271" i="11"/>
  <c r="H269" i="11"/>
  <c r="G380" i="11"/>
  <c r="I380" i="11" s="1"/>
  <c r="AB38" i="17"/>
  <c r="AB37" i="17"/>
  <c r="Z37" i="17" s="1"/>
  <c r="I80" i="17"/>
  <c r="G102" i="11"/>
  <c r="I102" i="11" s="1"/>
  <c r="E513" i="11"/>
  <c r="AL40" i="17"/>
  <c r="O73" i="17"/>
  <c r="B37" i="5"/>
  <c r="B36" i="5"/>
  <c r="O86" i="17" l="1"/>
  <c r="F513" i="11"/>
  <c r="AJ39" i="21"/>
  <c r="C36" i="16"/>
  <c r="C74" i="15" s="1"/>
  <c r="C39" i="16"/>
  <c r="AJ53" i="21"/>
  <c r="C53" i="21" s="1"/>
  <c r="F512" i="11"/>
  <c r="J36" i="17"/>
  <c r="F80" i="17"/>
  <c r="B80" i="17" s="1"/>
  <c r="AO21" i="17"/>
  <c r="AI29" i="17"/>
  <c r="UP51" i="21"/>
  <c r="C51" i="21" s="1"/>
  <c r="UP41" i="21"/>
  <c r="UP38" i="21"/>
  <c r="UP39" i="21" s="1"/>
  <c r="AL21" i="17"/>
  <c r="AL29" i="17" s="1"/>
  <c r="AL36" i="17" s="1"/>
  <c r="AN29" i="17"/>
  <c r="AN36" i="17" s="1"/>
  <c r="E19" i="12"/>
  <c r="E22" i="12" s="1"/>
  <c r="I508" i="11"/>
  <c r="G514" i="11"/>
  <c r="AR39" i="17"/>
  <c r="AR36" i="17"/>
  <c r="BD36" i="17"/>
  <c r="J73" i="17" s="1"/>
  <c r="BD39" i="17"/>
  <c r="H40" i="17"/>
  <c r="N73" i="17"/>
  <c r="N86" i="17" s="1"/>
  <c r="C16" i="13"/>
  <c r="H17" i="7"/>
  <c r="H510" i="11"/>
  <c r="AJ55" i="21"/>
  <c r="AZ29" i="17"/>
  <c r="AX21" i="17"/>
  <c r="AX29" i="17" s="1"/>
  <c r="I86" i="17"/>
  <c r="C41" i="21"/>
  <c r="C38" i="21"/>
  <c r="D15" i="13"/>
  <c r="H509" i="11"/>
  <c r="F515" i="11"/>
  <c r="BF39" i="17"/>
  <c r="BF36" i="17"/>
  <c r="E511" i="11"/>
  <c r="H271" i="11"/>
  <c r="D17" i="13"/>
  <c r="I30" i="6"/>
  <c r="F519" i="11"/>
  <c r="AF36" i="17"/>
  <c r="AF39" i="17"/>
  <c r="C52" i="21"/>
  <c r="G271" i="11"/>
  <c r="AH36" i="17"/>
  <c r="AH39" i="17"/>
  <c r="I270" i="11"/>
  <c r="G510" i="11"/>
  <c r="I510" i="11" s="1"/>
  <c r="K39" i="17"/>
  <c r="F82" i="17"/>
  <c r="B82" i="17" s="1"/>
  <c r="K36" i="17"/>
  <c r="G509" i="11"/>
  <c r="C39" i="21" l="1"/>
  <c r="AJ54" i="21"/>
  <c r="C54" i="21" s="1"/>
  <c r="AN39" i="17"/>
  <c r="H80" i="17"/>
  <c r="AL39" i="17"/>
  <c r="H73" i="17"/>
  <c r="H512" i="11"/>
  <c r="AI36" i="17"/>
  <c r="AF37" i="17" s="1"/>
  <c r="AI39" i="17"/>
  <c r="AO29" i="17"/>
  <c r="UP55" i="21"/>
  <c r="AX36" i="17"/>
  <c r="L73" i="17" s="1"/>
  <c r="AX39" i="17"/>
  <c r="AR68" i="17"/>
  <c r="AR37" i="17"/>
  <c r="AR38" i="17"/>
  <c r="C17" i="13"/>
  <c r="E17" i="13" s="1"/>
  <c r="H30" i="6"/>
  <c r="AL38" i="17"/>
  <c r="AZ39" i="17"/>
  <c r="AZ36" i="17"/>
  <c r="L80" i="17" s="1"/>
  <c r="G511" i="11"/>
  <c r="I511" i="11" s="1"/>
  <c r="I271" i="11"/>
  <c r="C55" i="21"/>
  <c r="C46" i="21"/>
  <c r="E16" i="13"/>
  <c r="H511" i="11"/>
  <c r="BF37" i="17"/>
  <c r="BD37" i="17" s="1"/>
  <c r="J80" i="17"/>
  <c r="E512" i="11"/>
  <c r="I509" i="11"/>
  <c r="C80" i="17" l="1"/>
  <c r="I512" i="11"/>
  <c r="H82" i="17"/>
  <c r="AO36" i="17"/>
  <c r="AL37" i="17" s="1"/>
  <c r="AO39" i="17"/>
  <c r="G512" i="11"/>
  <c r="L86" i="17"/>
  <c r="J86" i="17"/>
  <c r="C73" i="17"/>
  <c r="C82" i="17" l="1"/>
  <c r="C86" i="17" s="1"/>
  <c r="H86" i="17"/>
  <c r="C87" i="17"/>
  <c r="P28" i="21" l="1"/>
  <c r="N33" i="21"/>
  <c r="N34" i="21"/>
  <c r="D34" i="21" l="1"/>
  <c r="N35" i="21"/>
  <c r="D33" i="21"/>
  <c r="P31" i="21"/>
  <c r="R28" i="21"/>
  <c r="R31" i="21" s="1"/>
  <c r="O26" i="17"/>
  <c r="C32" i="17" l="1"/>
  <c r="B34" i="21"/>
  <c r="D35" i="21"/>
  <c r="C31" i="17"/>
  <c r="B33" i="21"/>
  <c r="N43" i="21"/>
  <c r="D77" i="17"/>
  <c r="U26" i="17"/>
  <c r="O29" i="17"/>
  <c r="N26" i="17"/>
  <c r="N29" i="17" s="1"/>
  <c r="R38" i="21"/>
  <c r="R41" i="21"/>
  <c r="K77" i="17"/>
  <c r="P38" i="21"/>
  <c r="P41" i="21"/>
  <c r="D52" i="21"/>
  <c r="I32" i="17" l="1"/>
  <c r="B32" i="17"/>
  <c r="H32" i="17" s="1"/>
  <c r="B35" i="21"/>
  <c r="B43" i="21" s="1"/>
  <c r="B31" i="17"/>
  <c r="I31" i="17"/>
  <c r="C33" i="17"/>
  <c r="C41" i="17" s="1"/>
  <c r="D50" i="21"/>
  <c r="B50" i="21" s="1"/>
  <c r="D43" i="21"/>
  <c r="N39" i="17"/>
  <c r="N36" i="17"/>
  <c r="N45" i="17"/>
  <c r="O39" i="17"/>
  <c r="O36" i="17"/>
  <c r="U29" i="17"/>
  <c r="T26" i="17"/>
  <c r="T29" i="17" s="1"/>
  <c r="D54" i="21"/>
  <c r="B54" i="21" s="1"/>
  <c r="B52" i="21"/>
  <c r="I33" i="17" l="1"/>
  <c r="I41" i="17" s="1"/>
  <c r="N68" i="17"/>
  <c r="D75" i="17"/>
  <c r="D78" i="17" s="1"/>
  <c r="B33" i="17"/>
  <c r="B41" i="17" s="1"/>
  <c r="H31" i="17"/>
  <c r="H33" i="17" s="1"/>
  <c r="T39" i="17"/>
  <c r="T36" i="17"/>
  <c r="K73" i="17" s="1"/>
  <c r="U39" i="17"/>
  <c r="U36" i="17"/>
  <c r="K75" i="17" s="1"/>
  <c r="K78" i="17" s="1"/>
  <c r="N38" i="17"/>
  <c r="N37" i="17"/>
  <c r="K86" i="17" l="1"/>
  <c r="H41" i="17"/>
  <c r="D73" i="17"/>
  <c r="D86" i="17" s="1"/>
  <c r="VU39" i="21" l="1"/>
  <c r="E51" i="9"/>
  <c r="AI39" i="21" l="1"/>
  <c r="N28" i="21" l="1"/>
  <c r="N31" i="21" l="1"/>
  <c r="D28" i="21"/>
  <c r="B28" i="21" l="1"/>
  <c r="D31" i="21"/>
  <c r="C26" i="17"/>
  <c r="N41" i="21"/>
  <c r="F77" i="17"/>
  <c r="B77" i="17" s="1"/>
  <c r="N38" i="21"/>
  <c r="N39" i="21" s="1"/>
  <c r="I26" i="17" l="1"/>
  <c r="C29" i="17"/>
  <c r="D51" i="21"/>
  <c r="B51" i="21" s="1"/>
  <c r="D38" i="21"/>
  <c r="D41" i="21"/>
  <c r="B26" i="17"/>
  <c r="B31" i="21"/>
  <c r="I29" i="17" l="1"/>
  <c r="I39" i="17" s="1"/>
  <c r="D55" i="21"/>
  <c r="C36" i="17"/>
  <c r="C39" i="17"/>
  <c r="B41" i="21"/>
  <c r="B38" i="21"/>
  <c r="B29" i="17"/>
  <c r="H26" i="17"/>
  <c r="H29" i="17" s="1"/>
  <c r="B55" i="21" l="1"/>
  <c r="I36" i="17"/>
  <c r="F75" i="17"/>
  <c r="B75" i="17" s="1"/>
  <c r="B36" i="17"/>
  <c r="B37" i="17" s="1"/>
  <c r="B39" i="17"/>
  <c r="F73" i="17"/>
  <c r="H36" i="17"/>
  <c r="H39" i="17"/>
  <c r="F78" i="17" l="1"/>
  <c r="B78" i="17" s="1"/>
  <c r="H37" i="17"/>
  <c r="H38" i="17"/>
  <c r="B73" i="17"/>
  <c r="F86" i="17"/>
  <c r="B87" i="17" l="1"/>
  <c r="B86" i="17"/>
  <c r="G51" i="9" l="1"/>
  <c r="F537" i="11" l="1"/>
  <c r="G537" i="11" s="1"/>
  <c r="UM39" i="21" l="1"/>
  <c r="VV39" i="21" l="1"/>
  <c r="D51" i="9"/>
  <c r="G517" i="11" l="1"/>
  <c r="D39" i="21" l="1"/>
  <c r="B39" i="21" s="1"/>
  <c r="D6" i="12" l="1"/>
  <c r="F11" i="14" l="1"/>
  <c r="D8" i="13"/>
  <c r="G11" i="14"/>
  <c r="D11" i="13" l="1"/>
  <c r="D9" i="13" s="1"/>
  <c r="I11" i="14"/>
  <c r="H17" i="14" l="1"/>
  <c r="E17" i="14" l="1"/>
  <c r="I17" i="14" l="1"/>
  <c r="F17" i="14" l="1"/>
  <c r="D23" i="13"/>
  <c r="D25" i="13" s="1"/>
  <c r="B17" i="14"/>
  <c r="C23" i="13"/>
  <c r="C17" i="14"/>
  <c r="G17" i="14"/>
  <c r="B23" i="13" l="1"/>
  <c r="C25" i="13"/>
  <c r="E23" i="13" l="1"/>
  <c r="E25" i="13" s="1"/>
  <c r="B25" i="13"/>
  <c r="E15" i="14" l="1"/>
  <c r="D15" i="14"/>
  <c r="D13" i="14"/>
  <c r="H13" i="14"/>
  <c r="D17" i="14"/>
  <c r="C19" i="13" l="1"/>
  <c r="B15" i="14"/>
  <c r="D19" i="14"/>
  <c r="D21" i="14" s="1"/>
  <c r="D22" i="14" s="1"/>
  <c r="I15" i="14"/>
  <c r="I19" i="14" s="1"/>
  <c r="I21" i="14" s="1"/>
  <c r="I22" i="14" s="1"/>
  <c r="C15" i="14"/>
  <c r="F15" i="14" l="1"/>
  <c r="D19" i="13"/>
  <c r="D21" i="13" s="1"/>
  <c r="C13" i="13"/>
  <c r="B13" i="14"/>
  <c r="C21" i="13"/>
  <c r="B19" i="13"/>
  <c r="G15" i="14"/>
  <c r="C13" i="14"/>
  <c r="H15" i="14"/>
  <c r="H19" i="14" s="1"/>
  <c r="H21" i="14" s="1"/>
  <c r="H22" i="14" s="1"/>
  <c r="F13" i="14" l="1"/>
  <c r="F19" i="14" s="1"/>
  <c r="D13" i="13"/>
  <c r="E19" i="13"/>
  <c r="E21" i="13" s="1"/>
  <c r="B21" i="13"/>
  <c r="C14" i="13"/>
  <c r="B13" i="13"/>
  <c r="G13" i="14"/>
  <c r="G19" i="14" s="1"/>
  <c r="G21" i="14" s="1"/>
  <c r="E13" i="13" l="1"/>
  <c r="E14" i="13" s="1"/>
  <c r="B14" i="13"/>
  <c r="D14" i="13"/>
  <c r="D27" i="13"/>
  <c r="D28" i="13" s="1"/>
  <c r="G22" i="14"/>
  <c r="F21" i="14"/>
  <c r="F22" i="14"/>
  <c r="B11" i="14" l="1"/>
  <c r="B19" i="14" s="1"/>
  <c r="C8" i="13"/>
  <c r="A45" i="21"/>
  <c r="C11" i="14"/>
  <c r="C19" i="14" s="1"/>
  <c r="C21" i="14" s="1"/>
  <c r="E11" i="14"/>
  <c r="E19" i="14" s="1"/>
  <c r="E21" i="14" s="1"/>
  <c r="E22" i="14" s="1"/>
  <c r="C11" i="13" l="1"/>
  <c r="C9" i="13" s="1"/>
  <c r="C27" i="13"/>
  <c r="C28" i="13" s="1"/>
  <c r="B8" i="13"/>
  <c r="B22" i="14"/>
  <c r="B21" i="14"/>
  <c r="C22" i="14"/>
  <c r="B11" i="13" l="1"/>
  <c r="B9" i="13" s="1"/>
  <c r="B27" i="13"/>
  <c r="E8" i="13"/>
  <c r="E27" i="13" l="1"/>
  <c r="E28" i="13" s="1"/>
  <c r="E11" i="13"/>
  <c r="E9" i="13" s="1"/>
  <c r="B45" i="21" l="1"/>
</calcChain>
</file>

<file path=xl/sharedStrings.xml><?xml version="1.0" encoding="utf-8"?>
<sst xmlns="http://schemas.openxmlformats.org/spreadsheetml/2006/main" count="3888" uniqueCount="1364">
  <si>
    <t>Иные межбюджетные трансферты на реализацию инициативных проектов в рамках инициативного бюджетирования</t>
  </si>
  <si>
    <t>Наименование ОКТМО (5 симв.)</t>
  </si>
  <si>
    <t>Код подраздела</t>
  </si>
  <si>
    <t>Код целевой статьи</t>
  </si>
  <si>
    <t>Код доп.классификации</t>
  </si>
  <si>
    <t>Наименование доп.классификации</t>
  </si>
  <si>
    <t>Бюджетная роспись (расходы)</t>
  </si>
  <si>
    <t>Кассовый расход</t>
  </si>
  <si>
    <t>ВСЕГО</t>
  </si>
  <si>
    <t>1930380090</t>
  </si>
  <si>
    <t>Липецкая область</t>
  </si>
  <si>
    <t>1403</t>
  </si>
  <si>
    <t>Воловский муниципальный район</t>
  </si>
  <si>
    <t>0503</t>
  </si>
  <si>
    <t>90001002</t>
  </si>
  <si>
    <t>Воловский, Большовский</t>
  </si>
  <si>
    <t>90001009</t>
  </si>
  <si>
    <t>Воловский, Захаровский</t>
  </si>
  <si>
    <t>Грязинский муниципальный район</t>
  </si>
  <si>
    <t>90002010</t>
  </si>
  <si>
    <t>Грязинский, Кузовский</t>
  </si>
  <si>
    <t>1102</t>
  </si>
  <si>
    <t>90002000</t>
  </si>
  <si>
    <t>Грязинский  муниципальный  район</t>
  </si>
  <si>
    <t>Данковский муниципальный район</t>
  </si>
  <si>
    <t>90003002</t>
  </si>
  <si>
    <t>Данковский, Баловневский</t>
  </si>
  <si>
    <t>90003006</t>
  </si>
  <si>
    <t>Данковский, Воскресенский</t>
  </si>
  <si>
    <t>90003011</t>
  </si>
  <si>
    <t>Данковский, Новоникольский</t>
  </si>
  <si>
    <t>Добринский муниципальный район</t>
  </si>
  <si>
    <t>90004015</t>
  </si>
  <si>
    <t>Добринский, Пушкинский</t>
  </si>
  <si>
    <t>Добровский муниципальный район</t>
  </si>
  <si>
    <t>90005006</t>
  </si>
  <si>
    <t>Доброе, Замартыновский</t>
  </si>
  <si>
    <t>90005010</t>
  </si>
  <si>
    <t>Доброе, Крутовский</t>
  </si>
  <si>
    <t>Долгоруковский муниципальный район</t>
  </si>
  <si>
    <t>90006006</t>
  </si>
  <si>
    <t>Долгоруково, Грызловский</t>
  </si>
  <si>
    <t>Елецкий муниципальный район</t>
  </si>
  <si>
    <t>90007009</t>
  </si>
  <si>
    <t>Елец, Лавский</t>
  </si>
  <si>
    <t>Задонский муниципальный район</t>
  </si>
  <si>
    <t>90008009</t>
  </si>
  <si>
    <t>Задонск, Камышевский</t>
  </si>
  <si>
    <t>Измалковский муниципальный район</t>
  </si>
  <si>
    <t>90009008</t>
  </si>
  <si>
    <t>Измалково, Преображенский</t>
  </si>
  <si>
    <t>Краснинский муниципальный район</t>
  </si>
  <si>
    <t>90010001</t>
  </si>
  <si>
    <t>Красное,Александровский</t>
  </si>
  <si>
    <t>Лебедянский муниципальный район</t>
  </si>
  <si>
    <t>90011005</t>
  </si>
  <si>
    <t>Лебедянь,Вязовский</t>
  </si>
  <si>
    <t>90011006</t>
  </si>
  <si>
    <t>Лебедянь,Докторовский</t>
  </si>
  <si>
    <t>Липецкий муниципальный район</t>
  </si>
  <si>
    <t>90013016</t>
  </si>
  <si>
    <t>Липецкий, Пружинский</t>
  </si>
  <si>
    <t>Становлянский муниципальный район</t>
  </si>
  <si>
    <t>90014002</t>
  </si>
  <si>
    <t>Становлянский, Грунино- Воргольский</t>
  </si>
  <si>
    <t>90014007</t>
  </si>
  <si>
    <t>Становлянский, Лукьяновский</t>
  </si>
  <si>
    <t>90014010</t>
  </si>
  <si>
    <t>Становлянский, Островский</t>
  </si>
  <si>
    <t>Тербунский муниципальный район</t>
  </si>
  <si>
    <t>90015015</t>
  </si>
  <si>
    <t>Тербунский, Тербунский Второй</t>
  </si>
  <si>
    <t>90015008</t>
  </si>
  <si>
    <t>Тербунский, Кургано- Головинский</t>
  </si>
  <si>
    <t>Усманский муниципальный район</t>
  </si>
  <si>
    <t>90016001</t>
  </si>
  <si>
    <t>Усманский, Березняговский</t>
  </si>
  <si>
    <t>Хлевенский муниципальный район</t>
  </si>
  <si>
    <t>90017003</t>
  </si>
  <si>
    <t>Хлевенский, Воробьевский</t>
  </si>
  <si>
    <t>Чаплыгинский муниципальный район</t>
  </si>
  <si>
    <t>90018005</t>
  </si>
  <si>
    <t>Чаплыгинский, Дубовской</t>
  </si>
  <si>
    <t>90018011</t>
  </si>
  <si>
    <t>Чаплыгинский, Кривополянский</t>
  </si>
  <si>
    <t>90018022</t>
  </si>
  <si>
    <t>Чаплыгинский, Юсовский</t>
  </si>
  <si>
    <t>город Елец</t>
  </si>
  <si>
    <t>90019000</t>
  </si>
  <si>
    <t>Городской округ город Елец</t>
  </si>
  <si>
    <t>Всего</t>
  </si>
  <si>
    <t>ФЕДЕРАЛЬНАЯ  СУБВЕНЦИЯ  НА  ВОИНСКИЙ  УЧЕТ</t>
  </si>
  <si>
    <t>Получатель</t>
  </si>
  <si>
    <t>Воловский муниципальный округ</t>
  </si>
  <si>
    <t>Отдел финансов администрации Воловского муниципального округа</t>
  </si>
  <si>
    <t>Администрация сельского поселения Большесамовецкий сельсовет Грязинского муниципального района</t>
  </si>
  <si>
    <t>Администрация сельского поселения Бутырский сельсовет Грязинского муниципального района</t>
  </si>
  <si>
    <t>Администрация сельского поселения Верхнетелелюйский сельсовет Грязинского муниципального района</t>
  </si>
  <si>
    <t>Администрация сельского поселения  Грязинский сельсовет Грязинского муниципального района</t>
  </si>
  <si>
    <t>Администрация  сельского поселения Двуреченский сельсовет Грязинского муниципального района</t>
  </si>
  <si>
    <t>Администрация сельского поселения Казинский сельсовет Грязинского муниципального района</t>
  </si>
  <si>
    <t>Администрация сельского поселения Карамышевский сельсовет Грязинского муниципального района</t>
  </si>
  <si>
    <t>Администрация сельского поселения Княжебайгорский сельсовет Грязинского муниципального района</t>
  </si>
  <si>
    <t>Администрация сельского поселения Коробовский сельсовет Грязинского муниципального района</t>
  </si>
  <si>
    <t>Администрация сельского поселения Кузовский сельсовет Грязинского муниципального района</t>
  </si>
  <si>
    <t>Администрация сельского поселения Петровский сельсовет Грязинского муниципального района</t>
  </si>
  <si>
    <t>Администрация сельского поселения Плехановский сельсовет Грязинского муниципального района</t>
  </si>
  <si>
    <t>Администрация сельского поселения Сошкинский сельсовет Грязинского муниципального района</t>
  </si>
  <si>
    <t>Администрация  сельского поселения Телелюйский сельсовет Грязинского муниципального района</t>
  </si>
  <si>
    <t>Администрация сельского поселения Фащевский сельсовет Грязинского муниципального района</t>
  </si>
  <si>
    <t>Администрация сельского поселения Ярлуковский сельсовет Грязинского муниципального района</t>
  </si>
  <si>
    <t>Администрация сельского поселения Баловневский сельсовет Данковского муниципального района</t>
  </si>
  <si>
    <t>Администрация сельского поселения Березовский сельсовет Данковского муниципального района</t>
  </si>
  <si>
    <t>Администрация сельского поселения Бигильдинский сельсовет Данковского муниципального района</t>
  </si>
  <si>
    <t>Администрация сельского поселения Воскресенский сельсовет Данковского муниципального района</t>
  </si>
  <si>
    <t>Администрация сельского поселения Кудрявщинский сельсовет Данковского муниципального района</t>
  </si>
  <si>
    <t>Администрация сельского поселения Малинковский сельсовет Данковского муниципального района</t>
  </si>
  <si>
    <t>Администрация сельского поселения Новоникольский сельсовет Данковского муниципального района</t>
  </si>
  <si>
    <t>Администрация сельского поселения Октябрьский сельсовет Данковского муниципального района</t>
  </si>
  <si>
    <t>Администрация сельского поселения Перехвальский сельсовет Данковского муниципального района</t>
  </si>
  <si>
    <t>Администрация сельского поселения Полибинский сельсовет Данковского муниципального района</t>
  </si>
  <si>
    <t>Администрация сельского поселения Спешнево-Ивановский сельсовет Данковского муниципального района</t>
  </si>
  <si>
    <t>Администрация сельского поселения Тепловский сельсовет Данковского муниципального района</t>
  </si>
  <si>
    <t>Администрация сельского поселения Требунский сельсовет Данковского муниципального района</t>
  </si>
  <si>
    <t>Администрация сельского поселения Ягодновский сельсовет Данковского муниципального района</t>
  </si>
  <si>
    <t>Администрация сельского поселения Березнеговатский сельсовет Добринского муниципального района</t>
  </si>
  <si>
    <t>Администрация сельского поселения Богородицкий сельсовет Добринского муниципального района</t>
  </si>
  <si>
    <t>Администрация сельского поселения Верхнематренский сельсовет Добринского муниципального района</t>
  </si>
  <si>
    <t>Администрация сельского поселения Демшинский сельсовета Добринского муниципального района</t>
  </si>
  <si>
    <t>Администрация сельского поселения Дубовской сельсовет Добринского муниципального района</t>
  </si>
  <si>
    <t>Администрация сельского поселения Дуровский сельсовет Добринского муниципального района</t>
  </si>
  <si>
    <t>Администрация сельского поселения Каверинский сельсовет Добринского муниципального района</t>
  </si>
  <si>
    <t>Администрация сельского поселения  Мазейский сельсовет Добринского муниципального района</t>
  </si>
  <si>
    <t>Администрация сельского поселения Нижнематренский сельсовет Добринского муниципального района</t>
  </si>
  <si>
    <t>Администрация сельского поселения Новочеркутинский сельсовет Добринского муниципального района</t>
  </si>
  <si>
    <t>Администрация сельского поселения Петровский сельсовет Добринского муниципального района</t>
  </si>
  <si>
    <t>Администрация сельского поселения Пушкинский сельсовет Добринского муниципального района</t>
  </si>
  <si>
    <t>Администрация сельского поселения Среднематренский сельсовет Добринского муниципального района</t>
  </si>
  <si>
    <t>Администрация сельского поселения Талицкий сельсовет Добринского муниципального района</t>
  </si>
  <si>
    <t>Администрация сельского поселения Тихвинский сельсовет Добринского муниципального района</t>
  </si>
  <si>
    <t>Администрация сельского поселения Хворостянский сельсовет Добринского муниципального района</t>
  </si>
  <si>
    <t>Добровский муниципальный округ</t>
  </si>
  <si>
    <t>Отдел финансов администрации Добровского муниципального округа</t>
  </si>
  <si>
    <t>Администрация Большебоевского сельсовета Долгоруковского района</t>
  </si>
  <si>
    <t>Администрация Верхнеломовецкого сельсовета Долгоруковского района</t>
  </si>
  <si>
    <t>Администрация Веселовского сельсовета Долгоруковского района</t>
  </si>
  <si>
    <t>Администрация сельского поселения Войсковоказинский сельсовет Долгоруковского муниципального района</t>
  </si>
  <si>
    <t>Администрация Вязовицкого сельсовета Долгоруковского района</t>
  </si>
  <si>
    <t>Администрация Грызловского сельсовета Долгоруковского района</t>
  </si>
  <si>
    <t>Администрация Долгушинского сельсовета Долгоруковского района</t>
  </si>
  <si>
    <t>Администрация Дубовецкого сельсовета Долгоруковского района</t>
  </si>
  <si>
    <t>Администрация Жерновского сельсовета Долгоруковского района</t>
  </si>
  <si>
    <t>Администрация Меньшеколодезского сельсовета Долгоруковского района</t>
  </si>
  <si>
    <t>Администрация Свишенского сельсовета Долгоруковского района</t>
  </si>
  <si>
    <t>Администрация Слепухинского сельсовета Долгоруковского района</t>
  </si>
  <si>
    <t>Администрация Стегаловского сельсовета Долгоруковского района</t>
  </si>
  <si>
    <t>Администрация сельского поселения Архангельский сельсовет Елецкого муниципального района</t>
  </si>
  <si>
    <t>Администрация сельского поселения Большеизвальский сельсовет Елецкого муниципального района</t>
  </si>
  <si>
    <t>Администрация сельского поселения Волчанский сельсовет Елецкого муниципального района</t>
  </si>
  <si>
    <t>Администрация сельского поселения Воронецкий сельсовет Елецкого муниципального района</t>
  </si>
  <si>
    <t>Администрация сельского поселения Голиковский сельсовет Елецкого муниципального района</t>
  </si>
  <si>
    <t>Администрация сельского поселения Елецкий сельсовет Елецкого муниципального района</t>
  </si>
  <si>
    <t>Администрация сельского поселения Казацкий сельсовет Елецкого муниципального района</t>
  </si>
  <si>
    <t>Администрация сельского поселения Колосовский сельсовет Елецкого муниципального района</t>
  </si>
  <si>
    <t>Администрация сельского поселения Лавский сельсовет Елецкого муниципального района</t>
  </si>
  <si>
    <t>Администрация сельского поселения Малобоевский сельсовет Елецкого муниципального района</t>
  </si>
  <si>
    <t>Администрация сельского поселения Нижневоргольский сельсовет Елецкого муниципального района</t>
  </si>
  <si>
    <t>Администрация сельского поселения Пищулинский сельсовет Елецкого муниципального района</t>
  </si>
  <si>
    <t>Администрация сельского поселения Сокольский сельсовет Елецкого муниципального района</t>
  </si>
  <si>
    <t>Администрация сельского поселения Федоровский сельсовет Елецкого муниципального района</t>
  </si>
  <si>
    <t>Администрация сельского поселения Черкасский сельсовет Елецкого муниципального района</t>
  </si>
  <si>
    <t>Администрация сельского поселения Болховской сельсовет Задонского муниципального района</t>
  </si>
  <si>
    <t>Администрация сельского поселения Бутырский сельсовет Задонского муниципального района</t>
  </si>
  <si>
    <t>Администрация сельского поселения Верхнеказаченский сельсовет Задонского муниципального района</t>
  </si>
  <si>
    <t>Администрация сельского поселения Верхнестуденецкий сельсовет Задонского муниципального района</t>
  </si>
  <si>
    <t>Администрация сельского поселения Гнилушинский сельсовет Задонского муниципального района</t>
  </si>
  <si>
    <t>Администрация сельского поселения Донской сельсовет Задонского муниципального района</t>
  </si>
  <si>
    <t>Администрация сельского поселения Калабинский сельсовет Задонского муниципального района</t>
  </si>
  <si>
    <t>Администрация сельского поселения Каменский сельсовет Задонского муниципального района</t>
  </si>
  <si>
    <t>Администрация сельского поселения Камышевский сельсовет Задонского муниципального района</t>
  </si>
  <si>
    <t>Администрация сельского поселения Кашарский сельсовет Задонского муниципального района</t>
  </si>
  <si>
    <t>Администрация сельского поселения Ксизовский сельсовет Задонского муниципального района</t>
  </si>
  <si>
    <t>Администрация сельского поселения Ольшанский сельсовет Задонского муниципального района</t>
  </si>
  <si>
    <t>Администрация сельского поселения Рогожинский сельсовет Задонского муниципального района</t>
  </si>
  <si>
    <t>Администрация сельского поселения Скорняковский сельсовет Задонского муниципального района</t>
  </si>
  <si>
    <t>Администрация сельского поселения Тимирязевский сельсовет Задонского муниципального района</t>
  </si>
  <si>
    <t>Администрация сельского поселения Хмелинецкий сельсовет Задонского муниципального района</t>
  </si>
  <si>
    <t>Администрация сельского поселения Юрьевский сельсовет Задонского муниципального района</t>
  </si>
  <si>
    <t>Отдел финансов администрации Измалковского муниципального округа</t>
  </si>
  <si>
    <t>Администрация  сельского поселения Александровский сельсовет Краснинского муниципального района</t>
  </si>
  <si>
    <t>Администрация сельского поселения Гудаловский сельсовет Краснинского муниципального района</t>
  </si>
  <si>
    <t>Администрация сельского поселения Дрезгаловский сельсовет Краснинского муниципального района</t>
  </si>
  <si>
    <t>Администрация сельского поселения Ищеинский сельсовет Краснинского муниципального района</t>
  </si>
  <si>
    <t>Администрация сельского поселения Сотниковский сельсовет Краснинского муниципального района</t>
  </si>
  <si>
    <t>Администрация сельского поселения Суходольский сельсовет Краснинского муниципального района</t>
  </si>
  <si>
    <t>Администрация сельского поселения Яблоновский сельсовет Краснинского муниципального района</t>
  </si>
  <si>
    <t>Администрация сельского поселения Агрономовский сельсовет Лебедянского муниципального района</t>
  </si>
  <si>
    <t>Администрация сельского поселения Большеизбищенский сельсовет Лебедянского муниципального района</t>
  </si>
  <si>
    <t>Администрация сельского поселения Большепоповский сельсовет Лебедянского муниципального района</t>
  </si>
  <si>
    <t>Администрация сельского поселения Волотовский сельсовет Лебедянского муниципального района</t>
  </si>
  <si>
    <t>Администрация сельского поселения Вязовский сельсовет Лебедянского муниципального района</t>
  </si>
  <si>
    <t>Администрация сельского поселения Докторовский сельсовет Лебедянского муниципального района</t>
  </si>
  <si>
    <t>Администрация сельского поселения Кузнецкий сельсовет Лебедянского муниципального района</t>
  </si>
  <si>
    <t>Администрация сельского поселения Куйманский сельсовет Лебедянского муниципального района</t>
  </si>
  <si>
    <t>Администрация сельского поселения Куликовский сельсовет Лебедянского муниципального района</t>
  </si>
  <si>
    <t>Администрация сельского поселения Ольховский сельсовет Лебедянского муниципального района</t>
  </si>
  <si>
    <t>Администрация сельского поселения Покрово-Казацкий сельсовет Лебедянского муниципального района</t>
  </si>
  <si>
    <t>Администрация сельского поселения Слободской сельсовет Лебедянского муниципального района</t>
  </si>
  <si>
    <t>Администрация сельского поселения Троекуровский сельсовет Лебедянского муниципального района</t>
  </si>
  <si>
    <t>Администрация сельского поселения Шовский сельсовет Лебедянского муниципального района</t>
  </si>
  <si>
    <t>Администрация сельского поселения Яблоневский сельсовет Лебедянского муниципального района</t>
  </si>
  <si>
    <t>Лев-Толстовский муниципальный район</t>
  </si>
  <si>
    <t>Администрация сельского поселения Гагаринский сельсовет Лев-Толстовского муниципального района</t>
  </si>
  <si>
    <t>Администрация сельского поселения Домачевский сельсовет Лев-Толстовского муниципального района</t>
  </si>
  <si>
    <t>Администрация сельского поселения Знаменский сельсовет Лев-Толстовского муниципального района</t>
  </si>
  <si>
    <t>Администрация сельского поселения Лев-Толстовский сельсовет</t>
  </si>
  <si>
    <t>Администрация сельского поселения Новочемодановский сельсовет Лев-Толстовского муниципального района</t>
  </si>
  <si>
    <t>Администрация сельского поселения Октябрьский сельсовет Лев-Толстовского муниципального района Липецкой области РФ</t>
  </si>
  <si>
    <t>Администрация сельского поселения Остро-Каменский сельсовет</t>
  </si>
  <si>
    <t>Администрация  сельского поселения Первомайский сельсовет Лев-Толстовского муниципального района</t>
  </si>
  <si>
    <t>Администрация сельского поселения Топовский сельсовет Лев-Толстовского муниципального района</t>
  </si>
  <si>
    <t>Администрация сельского поселения Троицкий сельсовет</t>
  </si>
  <si>
    <t>Администрация сельского поселения Большекузьминский сельсовет Липецкого муниципального района</t>
  </si>
  <si>
    <t>Администрация сельского поселения Боринский сельсовет Липецкого муниципального района</t>
  </si>
  <si>
    <t>Администрация  сельского поселения Васильевский сельсовет Липецкого муниципального района</t>
  </si>
  <si>
    <t>Администрация  сельского поселения Введенский сельсовет Липецкого муниципального района</t>
  </si>
  <si>
    <t>Администрация сельского поселения Вербиловский сельсовет Липецкого муниципального района</t>
  </si>
  <si>
    <t>Администрация сельского поселения Грязновский сельсовет Липецкого муниципального района</t>
  </si>
  <si>
    <t>Администрация сельского поселения Ивовский сельсовет Липецкого муниципального района</t>
  </si>
  <si>
    <t>Администрация сельского поселения Косыревский сельсовет Липецкого муниципального района</t>
  </si>
  <si>
    <t>Администрация сельского поселения Круто-Хуторской сельсовет Липецкого муниципального района</t>
  </si>
  <si>
    <t>Администрация сельского поселения Кузьмино-Отвержский сельсовет Липецкого муниципального района</t>
  </si>
  <si>
    <t>Администрация сельского поселения Ленинский сельсовет Липецкого муниципального района</t>
  </si>
  <si>
    <t>Администрация сельского поселения Лубновский сельсовет Липецкого муниципального района</t>
  </si>
  <si>
    <t>Администрация сельского поселения  Новодеревенский сельсовет Липецкого муниципального района</t>
  </si>
  <si>
    <t>Администрация сельского поселения Новодмитриевский сельсовет Липецкого муниципального района</t>
  </si>
  <si>
    <t>Администрация сельского поселения Падовский сельсовет Липецкого муниципального района</t>
  </si>
  <si>
    <t>Администрация сельского поселения Пружинский сельсовет Липецкого муниципального района</t>
  </si>
  <si>
    <t>Администрация сельского поселения Сенцовский сельсовет Липецкого муниципального района</t>
  </si>
  <si>
    <t>Администрация сельского поселения Стебаевский сельсовет Липецкого муниципального района</t>
  </si>
  <si>
    <t>Администрация сельского поселения Сырский сельсовет Липецкого муниципального района</t>
  </si>
  <si>
    <t>Администрация сельского поселения Тележенский сельсовет Липецкого муниципального района</t>
  </si>
  <si>
    <t>Администрация  сельского поселения Частодубравский сельсовет Липецкого муниципального района</t>
  </si>
  <si>
    <t>Становлянский муниципальный округ</t>
  </si>
  <si>
    <t>Отдел финансов администрации Становлянского муниципального округа</t>
  </si>
  <si>
    <t>Администрация сельского поселения Березовский сельсовет Тербунского муниципального района</t>
  </si>
  <si>
    <t>Администрация сельского поселения Большеполянский сельсовет Тербунского муниципального района</t>
  </si>
  <si>
    <t>Администрация сельского поселения Борковский сельсовет Тербунского муниципального района</t>
  </si>
  <si>
    <t>Администрация сельского поселения Вислополянский сельсовет Тербунского муниципального района</t>
  </si>
  <si>
    <t>Администрация сельского поселения Тербунский Второй сельсовет Тербунского муниципального района</t>
  </si>
  <si>
    <t>Администрация сельского поселения Зареченский сельсовет Тербунского муниципального района</t>
  </si>
  <si>
    <t>Администрация сельского поселения  Казинский сельсовет Тербунского муниципального района</t>
  </si>
  <si>
    <t>Администрация сельского поселения Кургано-Головинский сельсовет Тербунского муниципального района</t>
  </si>
  <si>
    <t>Администрация сельского поселения Новосильский сельсовет Тербунского муниципального района</t>
  </si>
  <si>
    <t>Администрация сельского поселения Озерский сельсовет Тербунского муниципального района</t>
  </si>
  <si>
    <t>Администрация сельского поселения Покровский сельсовет Тербунского муниципального района</t>
  </si>
  <si>
    <t>Администрация сельского поселения Солдатский сельсовет Тербунского муниципального района</t>
  </si>
  <si>
    <t>Администрация сельского поселения Тульский сельсовет Тербунского муниципального района</t>
  </si>
  <si>
    <t>Администрация сельского поселения Урицкий сельсовет Тербунского муниципального района</t>
  </si>
  <si>
    <t>Администрация сельского поселения Березняговский сельсовет Усманского муниципального района</t>
  </si>
  <si>
    <t>Администрация сельского поселения Боровской сельсовет Усманского муниципального района</t>
  </si>
  <si>
    <t>Администрация сельского поселения Бреславский сельсовет Усманского муниципального района</t>
  </si>
  <si>
    <t>Администрация сельского поселения Верхне-Мосоловский сельсовет Усманского муниципального района</t>
  </si>
  <si>
    <t>Администрация сельского поселения Грачевский сельсовет Усманского муниципального района</t>
  </si>
  <si>
    <t>Администрация сельского поселения Девицкий сельсовет Усманского муниципального района</t>
  </si>
  <si>
    <t>Администрация сельского поселения Дмитриевский сельсовет Усманского муниципального района</t>
  </si>
  <si>
    <t>Администрация сельского поселения Дрязгинский сельсовет Усманского муниципального района</t>
  </si>
  <si>
    <t>Администрация сельского поселения Завальновский сельсовет Усманского муниципального района</t>
  </si>
  <si>
    <t>Администрация сельского поселения Излегощенский сельсовет Усманского муниципального района</t>
  </si>
  <si>
    <t>Администрация сельского поселения Кривский сельсовет Усманского муниципального района</t>
  </si>
  <si>
    <t>Администрация сельского поселения Крутче-Байгорский сельсовет Усманского муниципального района</t>
  </si>
  <si>
    <t>Администрация сельского поселения Куликовский сельсовет Усманского муниципального района</t>
  </si>
  <si>
    <t>Администрация сельского поселения Никольский сельсовет Усманского муниципального района</t>
  </si>
  <si>
    <t>Администрация сельского поселения Октябрьский сельсовет Усманского муниципального района</t>
  </si>
  <si>
    <t>Администрация сельского поселения Пашковский сельсовет Усманского муниципального района</t>
  </si>
  <si>
    <t>Администрация сельского поселения Пластинский сельсовет Усманского муниципального района</t>
  </si>
  <si>
    <t>Администрация сельского поселения Поддубровский сельсовет Усманского муниципального района</t>
  </si>
  <si>
    <t>Администрация сельского поселения Пригородный сельсовет Усманского муниципального района</t>
  </si>
  <si>
    <t>Администрация сельского поселения Пушкарский сельсовет Усманского муниципального района</t>
  </si>
  <si>
    <t>Администрация сельского поселения Сторожевско-Хуторской сельсовет Усманского муниципального района</t>
  </si>
  <si>
    <t>Администрация сельского поселения Сторожевской сельсовет Усманского муниципального района</t>
  </si>
  <si>
    <t>Администрация сельского поселения Студено-Высельский сельсовет Усманского муниципального района</t>
  </si>
  <si>
    <t>Администрация сельского поселения Студенский сельсовет Усманского муниципального района</t>
  </si>
  <si>
    <t>Администрация сельского поселения Введенский сельсовет Хлевенского муниципального района</t>
  </si>
  <si>
    <t>Администрация сельского поселения Верхне-Колыбельский сельсовет Хлевенского муниципального района</t>
  </si>
  <si>
    <t>Администрация сельского поселения Воробьевский сельсовет Хлевенского муниципального района</t>
  </si>
  <si>
    <t>Администрация сельского поселения Ворон-Лозовский сельсовет Хлевенского муниципального района</t>
  </si>
  <si>
    <t>Администрация сельского поселения Дмитряшевский сельсовет Хлевенского муниципального района</t>
  </si>
  <si>
    <t>Администрация сельского поселения Елец-Маланинский сельсовет Хлевенского муниципального района</t>
  </si>
  <si>
    <t>Администрация сельского поселения Елецко-Лозовский сельсовет Хлевенского муниципального района</t>
  </si>
  <si>
    <t>Администрация сельского поселения Конь-Колодезский сельсовет Хлевенского муниципального района</t>
  </si>
  <si>
    <t>Администрация сельского поселения Малининский сельсовет Хлевенского муниципального района</t>
  </si>
  <si>
    <t>Администрация сельского поселения Нижне-Колыбельский сельсовет Хлевенского муниципального района</t>
  </si>
  <si>
    <t>Администрация сельского поселения Ново-Дубовский сельсовет Хлевенского муниципального района</t>
  </si>
  <si>
    <t>Администрация сельского поселения Отскоченский сельсовет Хлевенского муниципального района</t>
  </si>
  <si>
    <t>Администрация сельского поселения Синдякинский сельсовет Хлевенского муниципального района</t>
  </si>
  <si>
    <t>Администрация сельского поселения Фомино-Негачевский сельсовет Хлевенского муниципального района</t>
  </si>
  <si>
    <t>Администрация сельского поселения Братовский сельсовет Чаплыгинского муниципального района</t>
  </si>
  <si>
    <t>Администрация сельского поселения Буховской сельсовет Чаплыгинского муниципального района</t>
  </si>
  <si>
    <t>Администрация сельского поселения Ведновский сельсовет Чаплыгинского муниципального района</t>
  </si>
  <si>
    <t>Администрация сельского поселения Демкинский сельсовет Чаплыгинского муниципального района</t>
  </si>
  <si>
    <t>Администрация сельского поселения Дубовской сельсовет Чаплыгинского муниципального района</t>
  </si>
  <si>
    <t>Администрация сельского поселения Жабинский сельсовет Чаплыгинского муниципального района</t>
  </si>
  <si>
    <t>Администрация сельского поселения Зенкинский сельсовет Чаплыгинского муниципального района</t>
  </si>
  <si>
    <t>Администрация сельского поселения Истобенский сельсовет Чаплыгинского муниципального района</t>
  </si>
  <si>
    <t>Администрация сельского поселения Колыбельский сельсовет Чаплыгинского муниципального района</t>
  </si>
  <si>
    <t>Администрация сельского поселения Конюшковский сельсовет Чаплыгинского муниципального района</t>
  </si>
  <si>
    <t>Администрация сельского поселения Кривополянский сельсовет Чаплыгинского муниципального района</t>
  </si>
  <si>
    <t>Администрация сельского поселения Лозовский сельсовет Чаплыгинского муниципального района</t>
  </si>
  <si>
    <t>Администрация сельского поселения Ломовской сельсовет Чаплыгинского муниципального района</t>
  </si>
  <si>
    <t>Администрация сельского поселения Люблинский сельсовет Чаплыгинского муниципального района</t>
  </si>
  <si>
    <t>Администрация сельского поселения Новополянский сельсовет Чаплыгинского муниципального района</t>
  </si>
  <si>
    <t>Администрация сельского поселения Петелинский сельсовет Чаплыгинского муниципального района</t>
  </si>
  <si>
    <t>Администрация сельского поселения Пиковский сельсовет Чаплыгинского муниципального района</t>
  </si>
  <si>
    <t>Администрация сельского поселения Соловской сельсовет Чаплыгинского муниципального района</t>
  </si>
  <si>
    <t>Администрация сельского поселения Троекуровский сельсовет Чаплыгинского муниципального района</t>
  </si>
  <si>
    <t>Администрация сельского поселения Урусовский сельсовет Чаплыгинского муниципального района</t>
  </si>
  <si>
    <t>Администрация сельского поселения Шишкинский сельсовет Чаплыгинского муниципального района</t>
  </si>
  <si>
    <t>Администрация сельского поселения Юсовский сельсовет Чаплыгинского муниципального района</t>
  </si>
  <si>
    <t>УТОЧНЕННЫЙ  ПЛАН  И  ИСПОЛНЕНИЕ  ПО  ФЕДЕРАЛЬНОЙ  СУБСИДИИ</t>
  </si>
  <si>
    <t xml:space="preserve">     Наименование  муниципальных  образований</t>
  </si>
  <si>
    <t>без  публично-правовой компании "Фонд развития территорий"</t>
  </si>
  <si>
    <t>Субсидии  бюджетам  субъектов  Российской  Федерации  и  муниципальных  образований  (межбюджетные  субсидии) ( 000 2 02 20000 00 0000 150 )</t>
  </si>
  <si>
    <t>Годовой  план,  всего</t>
  </si>
  <si>
    <t>МР,  МО  и  ГО</t>
  </si>
  <si>
    <t>СП</t>
  </si>
  <si>
    <t>ГП</t>
  </si>
  <si>
    <t>Исполнено,  всего</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</si>
  <si>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  (000 2 02 20299 00 0000 150)</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</si>
  <si>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(000 2 02 20300 00 0000 150)</t>
  </si>
  <si>
    <t>Субсидии бюджетам на реализацию мероприятий по стимулированию программ развития жилищного строительства субъектов Российской Федерации   (000 2 02 25021 00 0000 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</si>
  <si>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общеобразовательных организациях  (000 2 02 25098 00 0000 150 )</t>
  </si>
  <si>
    <t>Субсидии бюджетам на оснащение объектов спортивной инфраструктуры спортивно-технологическим оборудованием  (000 2 02 25228 00 0000 150)</t>
  </si>
  <si>
    <t>Субсидии бюджетам на модернизацию инфраструктуры общего образования в отдельных субъектах Российской Федерации  (000 2 02 25239 00 0000 150)</t>
  </si>
  <si>
    <t>Субсидии бюджетам на строительство и реконструкцию (модернизацию) объектов питьевого водоснабжения  (000 2 02 25243 00 0000 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</si>
  <si>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00 0000 150)</t>
  </si>
  <si>
    <t xml:space="preserve">Субсидии бюджетам на создание школ креативных индустрий   (000 2 02 25353 00 0000 150) </t>
  </si>
  <si>
    <t xml:space="preserve">Субсидии бюджетам на развитие транспортной инфраструктуры на сельских территориях   (000 2 02 25372 00 0000 150) </t>
  </si>
  <si>
    <t xml:space="preserve">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(000 2 02 25394 00 0000 150) </t>
  </si>
  <si>
    <t xml:space="preserve">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00 0000 150) </t>
  </si>
  <si>
    <t xml:space="preserve">Субсидии бюджетам на создание виртуальных концертных залов  (ООО 2 02 25453 00 0000 150 ) </t>
  </si>
  <si>
    <t xml:space="preserve">Субсидии бюджетам на создание модельных муниципальных библиотек  (ООО 2 02 25454 00 0000 150 ) </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</si>
  <si>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00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</si>
  <si>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   (000 2 02 25467 00 0000 150)</t>
  </si>
  <si>
    <t>Субсидии бюджетам на проведение комплексных кадастровых работ  ( 000 2 02 25511 00 0000 150 )</t>
  </si>
  <si>
    <t>Субсидии бюджетам на развитие сети учреждений культурно-досугового типа  (000 2 02 25513 00 0000 150 )</t>
  </si>
  <si>
    <t>Субсидия бюджетам на поддержку отрасли культуры    ( 000 2 02 25519 00 0000 150 )</t>
  </si>
  <si>
    <t>Субсидии бюджетам на реализацию мероприятий по содействию созданию в субъектах Российской Федерации новых мест в общеобразовательных организациях    ( 000 2 02 25520 00 0000 150 )</t>
  </si>
  <si>
    <t xml:space="preserve">Субсидии бюджетам на реализацию программ формирования современной городской среды   ( 000 2 02 25555 00 0000 150 )  </t>
  </si>
  <si>
    <t>Субсидии бюджетам на обеспечение комплексного развития сельских территорий  (000 2 02 25576 00 0000 150)</t>
  </si>
  <si>
    <t xml:space="preserve">Субсидии бюджетам на оснащение региональных и муниципальных театров   (000 2 02 25584 00 0000 150) </t>
  </si>
  <si>
    <t xml:space="preserve">Субсидии бюджетам на техническое оснащение муниципальных музеев   (000 2 02 25590 00 0000 150) </t>
  </si>
  <si>
    <t>Субсидии бюджетам на реконструкцию и капитальный ремонт муниципальных музеев  (000 2 02 25597 05 0000 150)</t>
  </si>
  <si>
    <t>Субсидии бюджетам муниципальных районов на реализацию мероприятий по модернизации школьных систем образования  (000 2 02 25750 05 0000 150)</t>
  </si>
  <si>
    <t>Субсидии бюджетам муниципальных районов на софинансирование закупки оборудования для создания «умных» спортивных площадок  (000 2 02 25753 05 0000 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</si>
  <si>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00 0000 150)</t>
  </si>
  <si>
    <t xml:space="preserve">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t>
  </si>
  <si>
    <t xml:space="preserve">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t>
  </si>
  <si>
    <t xml:space="preserve">Стимулирование программ развития жилищного строительства (предоставление субсидий местным бюджетам на реализацию муниципальных программ, направленных на стимулирование программ развития жилищного строительства в части объектов теплоснабжения) в рамках регионального проекта "Жилье" подпрограммы "Стимулирование жилищного строительства в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 </t>
  </si>
  <si>
    <t>создание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t>
  </si>
  <si>
    <t>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t>
  </si>
  <si>
    <t>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в рамках подпрограммы "Эффективное вовлечение в оборот земель сельскохозяйственного назначения и развитие мелиоративного комплекса Липецкой области"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t>
  </si>
  <si>
    <t>Проведение комплексных кадастровых работ</t>
  </si>
  <si>
    <t xml:space="preserve">Развитие сети учреждений культурно-досугового типа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 в рамках регионального проекта "Культурная среда"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 </t>
  </si>
  <si>
    <t>Субсидии бюджетам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     (000 2 02 25306 05 0000 150)</t>
  </si>
  <si>
    <t xml:space="preserve">Государственная поддержка отрасли культуры (оснащение музыкальными инструментами, оборудованием и учебными материалами детских школ искусств) </t>
  </si>
  <si>
    <t>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 в рамках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t>
  </si>
  <si>
    <t>Создание новых мест в общеобразовательных организациях</t>
  </si>
  <si>
    <t>Реализация мероприятий, направленных на формирование современной городской среды</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</si>
  <si>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благоустройству общественных пространств на сельских территориях)</t>
  </si>
  <si>
    <t xml:space="preserve">Реализация мероприятий, направленных на закупку оборудования для создания «умных» спортивных площадок </t>
  </si>
  <si>
    <t xml:space="preserve">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t>
  </si>
  <si>
    <t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обустройству объектами инженерной инфраструктуры и благоустройству площадок, расположенных на сельских территориях, под компактную жилищную застройку) </t>
  </si>
  <si>
    <t>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t>
  </si>
  <si>
    <t>годовой  план</t>
  </si>
  <si>
    <t>МР, МО  и  ГО</t>
  </si>
  <si>
    <t>факт</t>
  </si>
  <si>
    <t>Воловский</t>
  </si>
  <si>
    <t>Грязинский</t>
  </si>
  <si>
    <t>Данковский</t>
  </si>
  <si>
    <t>Добринский</t>
  </si>
  <si>
    <t>Добровский</t>
  </si>
  <si>
    <t>Долгоруковский</t>
  </si>
  <si>
    <t>Елецкий</t>
  </si>
  <si>
    <t>Задонский</t>
  </si>
  <si>
    <t>Измалковский</t>
  </si>
  <si>
    <t>Краснинский</t>
  </si>
  <si>
    <t>Лебедянский</t>
  </si>
  <si>
    <t>Лев-Толстовский</t>
  </si>
  <si>
    <t>Липецкий</t>
  </si>
  <si>
    <t>Становлянский</t>
  </si>
  <si>
    <t>Тербунский</t>
  </si>
  <si>
    <t>Усманский</t>
  </si>
  <si>
    <t>Хлевенский</t>
  </si>
  <si>
    <t>Чаплыгинский</t>
  </si>
  <si>
    <t>Итого по районам</t>
  </si>
  <si>
    <t xml:space="preserve">  г. Елец</t>
  </si>
  <si>
    <t xml:space="preserve">  г. Липецк</t>
  </si>
  <si>
    <t>Итого по городам</t>
  </si>
  <si>
    <t xml:space="preserve">        ВСЕГО</t>
  </si>
  <si>
    <t>без  фондов  план</t>
  </si>
  <si>
    <t>без  фондов  факт</t>
  </si>
  <si>
    <t>городские округа - план</t>
  </si>
  <si>
    <t>городские округа - факт</t>
  </si>
  <si>
    <t>муниципальные  районы - план</t>
  </si>
  <si>
    <t>муниципальные  районы -  факт</t>
  </si>
  <si>
    <t>городские поселения - план</t>
  </si>
  <si>
    <t>городские поселения - факт</t>
  </si>
  <si>
    <t>сельские поселения - план</t>
  </si>
  <si>
    <t>сельские поселения - факт</t>
  </si>
  <si>
    <t>муниципальные  округа - план</t>
  </si>
  <si>
    <t>муниципальные  округа -  факт</t>
  </si>
  <si>
    <t>фонды  план</t>
  </si>
  <si>
    <t>фонды  факт</t>
  </si>
  <si>
    <t>СУБСИДИЯ  ПО  ВИДУ  РАСХОДА  523</t>
  </si>
  <si>
    <t>руб.</t>
  </si>
  <si>
    <t>Показатели</t>
  </si>
  <si>
    <t>Целевая  статья</t>
  </si>
  <si>
    <t>Годовой  план</t>
  </si>
  <si>
    <t>план  из  отчета</t>
  </si>
  <si>
    <t>факт  из  отчета</t>
  </si>
  <si>
    <t>отклонение  план</t>
  </si>
  <si>
    <t>отклонение  факт</t>
  </si>
  <si>
    <t>Распределено</t>
  </si>
  <si>
    <t>Перечислено</t>
  </si>
  <si>
    <t>СУБСИДИЯ  ПО  ВИДУ  РАСХОДА  522</t>
  </si>
  <si>
    <t>МЕНЯТЬ</t>
  </si>
  <si>
    <t xml:space="preserve">ФЕДЕРАЛЬНАЯ  СУБСИДИЯ  </t>
  </si>
  <si>
    <t>СВЕДЕНИЯ  О  НЕРАСПРЕДЕЛЕННЫХ  ИНЫХ  МЕЖБЮДЖЕТНЫХ  ТРАНСФЕРТАХ  В  2024  ГОДУ</t>
  </si>
  <si>
    <t>(вид  расхода  540  "Иные межбюджетные трансферты")</t>
  </si>
  <si>
    <t>руб.коп.</t>
  </si>
  <si>
    <t>Подраздел</t>
  </si>
  <si>
    <t>Нераспределенная  сумма</t>
  </si>
  <si>
    <t>0113</t>
  </si>
  <si>
    <t xml:space="preserve"> Другие общегосударственные вопросы</t>
  </si>
  <si>
    <t>в  том  числе</t>
  </si>
  <si>
    <t xml:space="preserve">Реализация мероприятий, связанных с достижением показателей деятельности органов исполнительной власти Липецкой области (иные межбюджетные трансферты на цели поощрения муниципальных управленческих команд) в  рамках  непрограммного  направления  деятельности  "Иные  непрограммные  мероприятия"  по  непрограммному  направлению  расходов  "Непрограммные  расходы  областного  бюджета" </t>
  </si>
  <si>
    <t>99 9 00 55491</t>
  </si>
  <si>
    <t xml:space="preserve">Иные межбюджетные трансферты на поощрение муниципальных управленческих команд за достижение отдельных показателей деятельности органов местного самоуправления муниципальных, городских округов и муниципальных районов Липецкой области в  рамках  непрограммного  направления  деятельности  "Иные  непрограммные  мероприятия"  по  непрограммному  направлению  расходов  "Непрограммные  расходы  областного  бюджета" </t>
  </si>
  <si>
    <t>99 9 00 87100</t>
  </si>
  <si>
    <t xml:space="preserve">Иные межбюджетные трансферты в целях поощрения муниципальных образований Липецкой области за лучшие практики деятельности органов местного самоуправления в сфере муниципального управления в  рамках  непрограммного  направления  деятельности  "Иные  непрограммные  мероприятия"  по  непрограммному  направлению  расходов  "Непрограммные  расходы  областного  бюджета" </t>
  </si>
  <si>
    <t>99 9 00 87120</t>
  </si>
  <si>
    <t>0408</t>
  </si>
  <si>
    <t>Транспорт</t>
  </si>
  <si>
    <t>Иные межбюджетные трансферты на исполнение обязательств концедента по концессионному соглашению о создании, реконструкции и эксплуатации объектов транспортной инфраструктуры и технологически связанных с ними транспортных средств, обеспечивающих деятельность, связанную с перевозками пассажиров транспортом общего пользования в муниципальном образовании в рамках комплекса процессных мероприятий «Организация и развитие транспортного обслуживания населения Липецкой области» государственной программы Липецкой области "Развитие транспортной системы Липецкой области"</t>
  </si>
  <si>
    <t>08 4 02 87110</t>
  </si>
  <si>
    <t>Иные межбюджетные трансферты на финансовое обеспечение затрат, связанных с приобретением подвижного состава пассажирского транспорта общего пользования за счет средств специального казначейского кредита в рамках комплекса процессных мероприятий «Организация и развитие транспортного обслуживания населения Липецкой области» государственной программы Липецкой области "Развитие транспортной системы Липецкой области"</t>
  </si>
  <si>
    <t>08 4 02 97060</t>
  </si>
  <si>
    <t>Благоустройство</t>
  </si>
  <si>
    <t xml:space="preserve">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целях достижения значений базового результата регионального проекта в рамках регионального проекта "Формирование комфортной городской среды" государственной программы Липецкой области "Формирование современной городской среды в Липецкой области" </t>
  </si>
  <si>
    <t>06 1 F2 А4240</t>
  </si>
  <si>
    <t>Финансовое обеспечение организации благоустройства территорий муниципальных образований в рамках комплекса процессных мероприятий «Формирование современной городской среды» государственной программы Липецкой области "Формирование современной городской среды в Липецкой области"</t>
  </si>
  <si>
    <t>06 4 03 87070</t>
  </si>
  <si>
    <t>0702</t>
  </si>
  <si>
    <t>Общее образование</t>
  </si>
  <si>
    <t>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рамках комплекса процессных мероприятий "Развитие и совершенствование системы дошкольного, общего и дополнительного образования" государственной программы Липецкой области "Развитие образования Липецкой области"</t>
  </si>
  <si>
    <t>04 4 02 53030</t>
  </si>
  <si>
    <t>средства  федерального  бюджета</t>
  </si>
  <si>
    <t>Иные межбюджетные трансферты местным бюджетам на проведение капитального ремонта объектов муниципальных общеобразовательных организаций в рамках регионального проекта "Модернизация школьных систем образования" государственной программы Липецкой области "Развитие образования Липецкой области"</t>
  </si>
  <si>
    <t>04 2 01 87080</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</si>
  <si>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"Патриотическое воспитание граждан Российской Федерации" государственной программы Липецкой области "Реализация внутренней политики Липецкой области"</t>
  </si>
  <si>
    <t>20 1 EВ 51790</t>
  </si>
  <si>
    <t>0707</t>
  </si>
  <si>
    <t>Молодежная политика</t>
  </si>
  <si>
    <t xml:space="preserve">Реализация программы комплексного развития молодежной политики "Регион для молодых" в Липецкой области в рамках регионального проекта "Развитие системы поддержки молодежи ("Молодежь России")" государственной программы Липецкой области «Реализация внутренней политики Липецкой области» </t>
  </si>
  <si>
    <t>20 1 EГ 51160</t>
  </si>
  <si>
    <t>Массовый спорт</t>
  </si>
  <si>
    <t>Иной межбюджетный трансферт на строительство физкультурно-оздоровительного комплекса в рамках регионального проекта "Развитие спортивной инфраструктуры" государственной программы Липецкой области "Развитие физической культуры и спорта Липецкой области"</t>
  </si>
  <si>
    <t>03 2 01 87090</t>
  </si>
  <si>
    <t>Иные  дотации</t>
  </si>
  <si>
    <t xml:space="preserve">Иные межбюджетные трансферты на реализацию инициативных проектов в рамках инициативного бюджетирования в рамках ведомственного проекта "Развитие механизма инициативного бюджетирования" государственной программы Липецкой области "Управление государственными финансами государственным долгом Липецкой области"  </t>
  </si>
  <si>
    <t>21 3 01 80090</t>
  </si>
  <si>
    <t>Прочие межбюджетные трансферты общего характера</t>
  </si>
  <si>
    <t>Иные межбюджетные трансферты местным бюджетам на проведение капитального ремонта объектов социальной сферы муниципальных образований в рамках ведомственного проекта "Стимулирование жилищного и социального строительства в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</si>
  <si>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09 3 01 87130</t>
  </si>
  <si>
    <t xml:space="preserve">областные  средства </t>
  </si>
  <si>
    <t>ВР  540</t>
  </si>
  <si>
    <t xml:space="preserve">федеральные  средства  </t>
  </si>
  <si>
    <t>отчет</t>
  </si>
  <si>
    <t>Социальные выплаты безработным гражданам и иным категориям граждан в соответствии с законодательством о занятости населения</t>
  </si>
  <si>
    <t>18 4 01 52900</t>
  </si>
  <si>
    <t>всего</t>
  </si>
  <si>
    <t>отклонение</t>
  </si>
  <si>
    <t>СВЕДЕНИЯ  О  НЕРАСПРЕДЕЛЕННОЙ  СУБВЕНЦИИ  В  2024  ГОДУ</t>
  </si>
  <si>
    <t>(вид  расхода  530  "Субвенции")</t>
  </si>
  <si>
    <t>СВЕДЕНИЯ  О  СУБСИДИИ  В  2024  ГОДУ</t>
  </si>
  <si>
    <t>(виды  расхода  521  "Субсидии, за исключением субсидий на софинансирование капитальных вложений в объекты государственной (муниципальной) собственности",  522  "Субсидии на софинансирование капитальных вложений в объекты государственной (муниципальной) собственности"  и  523  "Консолидированные  субсидии")</t>
  </si>
  <si>
    <t>Другие общегосударственные вопросы</t>
  </si>
  <si>
    <t xml:space="preserve">вид  расхода  521  </t>
  </si>
  <si>
    <t xml:space="preserve">вид  расхода  522  </t>
  </si>
  <si>
    <t xml:space="preserve">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 в рамках ведомственного проекта "Стимулирование жилищного и социального строительства в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 </t>
  </si>
  <si>
    <t>09 3 01 86010</t>
  </si>
  <si>
    <t xml:space="preserve">Предоставление субсидий местным бюджетам на реализацию муниципальных программ, направленных на проведение комплексных кадастровых работ без условий софинансирования с федеральным бюджетом в рамках комплекса процессных мероприятий "Повышение эффективности оказания государственных (муниципальных) услуг, исполнения государственных функций" государственной программы Липецкой области "Эффективное государственное управление и развитие муниципальной службы в Липецкой области" </t>
  </si>
  <si>
    <t>19 4 01 86470</t>
  </si>
  <si>
    <t>Проведение комплексных кадастровых работ в рамках комплекса процессных мероприятий "Повышение эффективности оказания государственных (муниципальных) услуг, исполнения государственных функций" государственной программы Липецкой области "Эффективное государственное управление и развитие муниципальной службы в Липецкой области"</t>
  </si>
  <si>
    <t>19 4 01 R5110</t>
  </si>
  <si>
    <t xml:space="preserve">Предоставление субсидий местным бюджетам на реализацию муниципальных программ, направленных на совершенствование муниципального управления в рамках комплекса процессных мероприятий "Совершенствование государственной гражданской и муниципальной службы Липецкой области" государственной программы Липецкой области "Эффективное государственное управление и развитие муниципальной службы в Липецкой области"  </t>
  </si>
  <si>
    <t>19 4 02 86790</t>
  </si>
  <si>
    <t>Предоставление субсидии местным бюджетам на реализацию муниципальных программ в части поддержки социально ориентированных некоммерческих организаций в рамках комплекса процессных мероприятий "Общественные организации и гражданское общество" государственной программы Липецкой области "Реализация внутренней политики Липецкой области"</t>
  </si>
  <si>
    <t>20 4 01 86670</t>
  </si>
  <si>
    <t>Предоставление субсидий местным бюджетам на реализацию муниципальных программ в части проведения мероприятий по укреплению единства российской нации и этнокультурному развитию народов России, социальной и культурной адаптации и интеграции мигрантов в общественное пространство Липецкой области в рамках комплекса процессных мероприятий "Укрепление гражданского единства, сохранение российской нации, гармонизация межнациональных (межэтнических) отношений, обеспечения межнационального мира" государственной программы Липецкой области "Реализация внутренней политики Липецкой области"</t>
  </si>
  <si>
    <t>20 4 03 86630</t>
  </si>
  <si>
    <t>0405</t>
  </si>
  <si>
    <t>Сельское хозяйство и рыболовство</t>
  </si>
  <si>
    <t>Подготовка проектов межевания земельных участков и проведение кадастровых работ в рамках регионального проекта "Вовлечение в оборот и комплексная мелиорация земель сельскохозяйственного назначения"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t>
  </si>
  <si>
    <t>17 2 05 R5990</t>
  </si>
  <si>
    <t>вид  расхода  523</t>
  </si>
  <si>
    <t>Предоставление субсидий местным бюджетам на реализацию муниципальных программ, содержащих 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 в рамках комплекса процессных мероприятий "Доступная среда" государственной программы Липецкой области "Социальная поддержка граждан, реализация семейно-демографической политики Липецкой области"</t>
  </si>
  <si>
    <t>01 4 05 86430</t>
  </si>
  <si>
    <t xml:space="preserve">вид  расхода  523  </t>
  </si>
  <si>
    <t>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в рамках регионального проекта "Развитие общественного транспорта" государственной программы Липецкой области "Развитие транспортной системы Липецкой области"</t>
  </si>
  <si>
    <t>08 1 R7 54010</t>
  </si>
  <si>
    <t>0409</t>
  </si>
  <si>
    <t>Дорожное хозяйство (дорожные фонды)</t>
  </si>
  <si>
    <t xml:space="preserve">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 в рамках регионального проекта "Развитие транспортной инфраструктуры на сельских территориях" комплексной государственной программы Липецкой области "Комплексное развитие сельских территорий Липецкой области" </t>
  </si>
  <si>
    <t>07 2 03 R3722</t>
  </si>
  <si>
    <t>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в рамках регионального проекта "Региональная и местная дорожная сеть" государственной программы Липецкой области "Развитие транспортной системы Липецкой области"</t>
  </si>
  <si>
    <t>08 1 R1 53940</t>
  </si>
  <si>
    <t xml:space="preserve">Финансовое обеспечение дорожной деятельности в рамках реализации национального проекта "Безопасные качественные дороги" в рамках достижения базового результата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рамках регионального проекта "Региональная и местная дорожная сеть" (на сети автомобильных дорог Липецкой агломерации)) в рамках регионального проекта "Региональная и местная дорожная сеть" государственной программы Липецкой области "Развитие транспортной системы Липецкой области" </t>
  </si>
  <si>
    <t>08 1 R1 А3944</t>
  </si>
  <si>
    <t>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 в рамках ведомственного проекта "Развитие и увеличение пропускной способности автомобильных дорог общего пользования и искусственных сооружений на них" государственной программы Липецкой области "Развитие транспортной системы Липецкой области"</t>
  </si>
  <si>
    <t>08 3 01 86030</t>
  </si>
  <si>
    <t xml:space="preserve">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в рамках комплекса процессных мероприятий "Приведение автомобильных дорог общего пользования и мостовых сооружений в нормативное транспортно-эксплуатационное состояние и обеспечение сохранности существующей сети дорог" государственной программы Липецкой области "Развитие транспортной системы Липецкой области" </t>
  </si>
  <si>
    <t>08 4 01 86070</t>
  </si>
  <si>
    <t xml:space="preserve">Предоставление субсидий местным бюджетам на реализацию муниципальных программ, направленных на обеспечение дорожной деятельности в части содержания автомобильных дорог общего пользования местного значения населенных пунктов  в рамках комплекса процессных мероприятий "Приведение автомобильных дорог общего пользования и мостовых сооружений в нормативное транспортно-эксплуатационное состояние и обеспечение сохранности существующей сети дорог" государственной программы Липецкой области "Развитие транспортной системы Липецкой области" </t>
  </si>
  <si>
    <t>08 4 01 86230</t>
  </si>
  <si>
    <t>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в рамках регионального проекта "Жилье"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</si>
  <si>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09 1 F1 50213</t>
  </si>
  <si>
    <t>0412</t>
  </si>
  <si>
    <t>Другие вопросы в области национальной экономики</t>
  </si>
  <si>
    <t xml:space="preserve">Предоставление субсидий местным бюджетам на реализацию муниципальных программ, направленных на реализацию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 в рамках регионального проекта "Обеспечение инфраструктурой территорий для жилищного строительства" государственной программы Липецкой области "Обеспечение населения Липецкой области качественным жильем, социальной инфраструктурой и услугами ЖКХ" </t>
  </si>
  <si>
    <t>09 2 01 98010</t>
  </si>
  <si>
    <t>Предоставление субсидий местным бюджетам на реализацию муниципальных программ, направленных на создание условий для обеспечения услугами торговли муниципального округа, поселений, входящих в состав муниципального района в рамках комплекса процессных мероприятий "Создание условий для повышения конкурентоспособности субъектов малого и среднего предпринимательства региона" государственной программы Липецкой области "Развитие малого и среднего предпринимательства в Липецкой области"</t>
  </si>
  <si>
    <t>15 4 01 86060</t>
  </si>
  <si>
    <t>Предоставление субсидии местным бюджетам на реализацию муниципальных программ, направленных на поддержку осуществления деятельности сельскохозяйственных кредитных потребительских кооперативов  в рамках комплекса процессных мероприятий "Создание условий для повышения конкурентоспособности субъектов малого и среднего предпринимательства региона" государственной программы Липецкой области "Развитие малого и среднего предпринимательства в Липецкой области"</t>
  </si>
  <si>
    <t>15 4 01 86860</t>
  </si>
  <si>
    <t>0501</t>
  </si>
  <si>
    <t>Жилищное хозяйство</t>
  </si>
  <si>
    <t xml:space="preserve">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публично-правовой компании "Фонд развития территорий" в рамках регионального проекта "Обеспечение устойчивого сокращения непригодного для проживания жилищного фонда"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</si>
  <si>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1 F3 67483</t>
  </si>
  <si>
    <t xml:space="preserve">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рамках регионального проекта "Обеспечение устойчивого сокращения непригодного для проживания жилищного фонда"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</si>
  <si>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1 F3 67484</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</si>
  <si>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t>
  </si>
  <si>
    <t xml:space="preserve">07 2 01 R5762 </t>
  </si>
  <si>
    <t>0502</t>
  </si>
  <si>
    <t>Коммунальное  хозяйство</t>
  </si>
  <si>
    <t xml:space="preserve">Строительство и реконструкция (модернизация) объектов питьевого водоснабжения (предоставление субсидий местным бюджетам на реализацию муниципальных программ, направленных на строительство, реконструкцию (модернизацию) объектов питьевого водоснабжения) в рамках регионального проекта  «Чистая вода»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</si>
  <si>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1 F5 52432</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</si>
  <si>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t>
  </si>
  <si>
    <t>06 2 01 09507</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</si>
  <si>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t>
  </si>
  <si>
    <t>06 2 01 09606</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</si>
  <si>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t>
  </si>
  <si>
    <t>06 2 01 09607</t>
  </si>
  <si>
    <t xml:space="preserve">Предоставление субсидий местным бюджетам на реализацию муниципальных программ, направленных на реализацию проектов по строительству, реконструкции, модернизации объектов инфраструктуры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</si>
  <si>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06 2 01 86120</t>
  </si>
  <si>
    <t xml:space="preserve">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строительства, реконструкции, (модернизации), приобретения объектов капитального строительства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</si>
  <si>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06 2 01 86390</t>
  </si>
  <si>
    <t xml:space="preserve">Предоставление субсидий местным бюджетам на реализацию муниципальных программ, направленных на обеспечение мероприятий в сфере водоснабжения и водоотведения, источником финансового обеспечения на реализацию которых являются специальные казначейские кредиты, предоставляемые из федерального бюджета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</si>
  <si>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06 2 01 97020</t>
  </si>
  <si>
    <t xml:space="preserve">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сохранения и развития имеющегося потенциала мощности централизованных систем в рамках комплекса процессных мероприятий "Улучшение качества жилищного фонда,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</si>
  <si>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06 4 01 86490</t>
  </si>
  <si>
    <t>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t>
  </si>
  <si>
    <t>09 1 F1 50212</t>
  </si>
  <si>
    <t>08 4 F1 50212</t>
  </si>
  <si>
    <t>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t>
  </si>
  <si>
    <t xml:space="preserve">09 1 F1 50214 </t>
  </si>
  <si>
    <t>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 в рамках комплекса процессных мероприятий «Энергоэффективность, развитие энергетики и повышение надежности энергосбережения» государственной программы Липецкой области "Энергоэффективность, развитие энергетики и повышение надежности энергоснабжения в Липецкой области"</t>
  </si>
  <si>
    <t>10 4 01 86180</t>
  </si>
  <si>
    <t xml:space="preserve">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а также на приобретение, размещение контейнеров, бункеров в рамках ведомственного проекта «Создание условий для развития деятельности по сбору, обработке, утилизации, обезвреживанию и захоронению отходов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t>
  </si>
  <si>
    <t>11 3 02 86380</t>
  </si>
  <si>
    <t xml:space="preserve">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</si>
  <si>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1 F2 54240</t>
  </si>
  <si>
    <t xml:space="preserve">Реализация мероприятий, направленных на формирование современной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формирования современной городской среды" </t>
  </si>
  <si>
    <t>06 1 F2 55550</t>
  </si>
  <si>
    <t>Реализация мероприятий, направленных на формирование современной городской среды в целях достижения значений базового результата регионального проекта (предоставление субсидий местным бюджетам на реализацию муниципальных программ, направленных на организацию благоустройства территорий поселений, муниципальных и городских округов)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t>
  </si>
  <si>
    <t>06 1 F2 А5551</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</si>
  <si>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благоустройству общественных пространств на сельских территориях) в рамках регионального проекта "Благоустройство сельских территорий" комплексной государственной программы Липецкой области "Комплексное развитие сельских территорий Липецкой области"</t>
  </si>
  <si>
    <t>07 2 02 R5763</t>
  </si>
  <si>
    <t xml:space="preserve">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воинских захоронений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  </t>
  </si>
  <si>
    <t>20 4 02 86650</t>
  </si>
  <si>
    <t xml:space="preserve">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  </t>
  </si>
  <si>
    <t>20 4 02 R2991</t>
  </si>
  <si>
    <t>0505</t>
  </si>
  <si>
    <t>Другие вопросы в области жилищно-коммунального хозяйства</t>
  </si>
  <si>
    <t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обустройству объектами инженерной инфраструктуры и благоустройству площадок, расположенных на сельских территориях, под компактную жилищную застройку)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 </t>
  </si>
  <si>
    <t xml:space="preserve">07 2 01 R5768 </t>
  </si>
  <si>
    <t>0605</t>
  </si>
  <si>
    <t>Другие вопросы в области охраны окружающей среды</t>
  </si>
  <si>
    <t xml:space="preserve">Предоставление субсидий местным бюджетам на реализацию муниципальных программ, направленных на разработку проектов по рекультивации земель (разработка проектно-сметной документации и прохождение ее государственной экологической экспертизы в соответствии с требованиями действующего законодательства Российской Федерации), на рекультивацию земель, находящихся в муниципальной собственности, нарушенных при складировании и захоронении отходов производства и потребления в рамках ведомственного проекта «Создание условий для развития деятельности по сбору, обработке, утилизации, обезвреживанию и захоронению отходов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t>
  </si>
  <si>
    <t>11 3 02 86210</t>
  </si>
  <si>
    <t>0701</t>
  </si>
  <si>
    <t>Дошкольное образование</t>
  </si>
  <si>
    <t>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без условий софинансирования с федеральным бюджетом в рамках комплекса процессных мероприятий "Доступная среда" государственной программы Липецкой области "Социальная поддержка граждан, реализация семейно-демографической политики Липецкой области"</t>
  </si>
  <si>
    <t>01 4 05 86310</t>
  </si>
  <si>
    <t>Предоставление субсидии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 (без условий софинансирования с федеральным бюджетом) в рамках комплекса процессных мероприятий "Доступная среда" государственной программы Липецкой области "Социальная поддержка граждан, реализация семейно-демографической политики Липецкой области"</t>
  </si>
  <si>
    <t>01 4 05 86130</t>
  </si>
  <si>
    <t>Модернизация инфраструктуры общего образования в рамках регионального проекта "Современная школа" государственной программы Липецкой области "Развитие образования Липецкой области"</t>
  </si>
  <si>
    <t>04 1 E1 52390</t>
  </si>
  <si>
    <t>Создание новых мест в общеобразовательных организациях в рамках регионального проекта "Современная школа" государственной программы Липецкой области "Развитие образования Липецкой области"</t>
  </si>
  <si>
    <t>04 1 E1 55200</t>
  </si>
  <si>
    <t>05 5 E1 55200</t>
  </si>
  <si>
    <t>Создание новых мест в общеобразовательных организациях в целях достижения значений дополнительного результата федерального проекта в рамках регионального проекта "Современная школа" государственной программы Липецкой области "Развитие образования Липецкой области"</t>
  </si>
  <si>
    <t>04 1 E1 Д5200</t>
  </si>
  <si>
    <t>вид  расхода  522</t>
  </si>
  <si>
    <t>Модернизация инфраструктуры общего образования в целях достижения значений базового результата федерального проекта в рамках регионального проекта "Современная школа" государственной программы Липецкой области "Развитие образования Липецкой области"</t>
  </si>
  <si>
    <t>04 1 E1 A2390</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</si>
  <si>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рамках регионального проекта "Успех каждого ребенка" государственной программы Липецкой области "Развитие образования Липецкой области"</t>
  </si>
  <si>
    <t>04 1 E2 50980</t>
  </si>
  <si>
    <t>Предоставление субсидий местным бюджетам на реализацию муниципальных программ, направленных на оснащение средствами обучения и воспитания, соответствующими современным условиям обучения, новых мест, созданных в общеобразовательных организациях в рамках регионального проекта "Модернизация школьных систем образования" государственной программы Липецкой области "Развитие образования Липецкой области"</t>
  </si>
  <si>
    <t>04 2 01 86890</t>
  </si>
  <si>
    <t>Предоставление субсидий местным бюджетам на реализацию муниципальных программ, направленных на выполнение мероприятий по благоустройству и созданию спортивной (игровой) инфраструктуры на прилегающих территориях к зданиям капитально отремонтированных общеобразовательных учреждений в рамках регионального проекта "Модернизация школьных систем образования" государственной программы Липецкой области "Развитие образования Липецкой области"</t>
  </si>
  <si>
    <t>04 2 01 86920</t>
  </si>
  <si>
    <t>Реализация мероприятий по модернизации школьных систем образования в рамках регионального проекта "Модернизация школьных систем образования" государственной программы Липецкой области "Развитие образования Липецкой области"</t>
  </si>
  <si>
    <t xml:space="preserve">04 2 01 R7500 </t>
  </si>
  <si>
    <t>Реализация мероприятий по модернизации школьных систем образования в целях достижения значений базового результата проекта в рамках регионального проекта "Модернизация школьных систем образования" государственной программы Липецкой области "Развитие образования Липецкой области"</t>
  </si>
  <si>
    <t>04 2 01 A7500</t>
  </si>
  <si>
    <t>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 в рамках комплекса процессных мероприятий "Развитие и совершенствование системы дошкольного, общего и дополнительного образования" государственной программы Липецкой области "Развитие образования Липецкой области"</t>
  </si>
  <si>
    <t>04 4 02 86560</t>
  </si>
  <si>
    <t>0703</t>
  </si>
  <si>
    <t>Дополнительное  образование  детей</t>
  </si>
  <si>
    <t>Государственная поддержка отрасли культуры в целях достижения значений дополнительного результата федерального проекта (предоставление субсидий местным бюджетам на реализацию муниципальных программ, направленных на оснащение музыкальными инструментами, оборудованием и учебными материалами детских школ искусств) в рамках в рамках регионального проекта "Культурная среда" государственной программы Липецкой области "Развитие культуры и туризма в Липецкой области"</t>
  </si>
  <si>
    <t>05 1 A1 Д5195</t>
  </si>
  <si>
    <t>Государственная поддержка отрасли культуры (оснащение музыкальными инструментами, оборудованием и учебными материалами детских школ искусств) в рамках регионального проекта "Культурная среда" государственной программы Липецкой области "Развитие культуры и туризма в Липецкой области"</t>
  </si>
  <si>
    <t>05 1 A1 55198</t>
  </si>
  <si>
    <t>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 в рамках регионального проекта "Культурная среда" государственной программы Липецкой области "Развитие культуры и туризма в Липецкой области"</t>
  </si>
  <si>
    <t>05 1 A1 5519Б</t>
  </si>
  <si>
    <t>Создание школ креативных индустрий (предоставление субсидий местным бюджетам на реализацию муниципальных программ, направленных на создание школ креативных индустрий)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t>
  </si>
  <si>
    <t>05 4 02 R3530</t>
  </si>
  <si>
    <t>0709</t>
  </si>
  <si>
    <t>Другие  вопросы  в  области  образования</t>
  </si>
  <si>
    <t>Предоставление субсидий местным бюджетам на реализацию муниципальных программ, направленных на выполнение требований пожарной безопасности образовательных организаций в рамках комплекса процессных мероприятий "Развитие и совершенствование системы дошкольного, общего и дополнительного образования" государственной программы Липецкой области "Развитие образования Липецкой области"</t>
  </si>
  <si>
    <t>04 4 02 86880</t>
  </si>
  <si>
    <t>Предоставление субсидий местным бюджетам на реализацию муниципальных программ, направленных на дополнительное профессиональное образование педагогических работников муниципальных образовательных организаций в рамках комплекса процессных мероприятий "Поддержка профессионального развития педагогического корпуса системы образования" государственной программы Липецкой области "Развитие образования Липецкой области"</t>
  </si>
  <si>
    <t>04 4 04 86910</t>
  </si>
  <si>
    <t>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образовательных организаций в рамках комплекса процессных мероприятий "Профилактика терроризма и экстремизма, минимизация и ликвидация последствий их проявлений на территории Липецкой области" государственной программы Липецкой области "Профилактика терроризма и экстремизма в Липецкой области"</t>
  </si>
  <si>
    <t>14 4 01 86160</t>
  </si>
  <si>
    <t>0801</t>
  </si>
  <si>
    <t>Культура</t>
  </si>
  <si>
    <t xml:space="preserve">Создание модельных муниципальных библиотек в рамках регионального проекта "Культурная среда" государственной программы Липецкой области "Развитие культуры и туризма в Липецкой области" </t>
  </si>
  <si>
    <t>05 1 A1 54540</t>
  </si>
  <si>
    <t xml:space="preserve">Развитие сети учреждений культурно-досугового типа в целях достижения дополнительного результата федерального проекта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 в рамках регионального проекта "Культурная среда"  государственной программы Липецкой области "Развитие культуры и туризма в Липецкой области"      </t>
  </si>
  <si>
    <t>05 1 A1 Д5131</t>
  </si>
  <si>
    <t xml:space="preserve">Развитие сети учреждений культурно-досугового типа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 в рамках регионального проекта "Культурная среда" государственной программы Липецкой области "Развитие культуры и туризма в Липецкой области"     </t>
  </si>
  <si>
    <t>05 1 A1 55131</t>
  </si>
  <si>
    <t xml:space="preserve">Оснащение региональных и муниципальных театров в рамках регионального проекта "Культурная среда" государственной программы Липецкой области "Развитие культуры и туризма в Липецкой области" </t>
  </si>
  <si>
    <t>05 1 A1 55840</t>
  </si>
  <si>
    <t xml:space="preserve">Техническое оснащение региональных и муниципальных музеев в рамках регионального проекта "Культурная среда" государственной программы Липецкой области "Развитие культуры и туризма в Липецкой области"  </t>
  </si>
  <si>
    <t>05 1 A1 55900</t>
  </si>
  <si>
    <t xml:space="preserve">Реконструкция и капитальный ремонт региональных и муниципальных музеев в рамках регионального проекта "Культурная среда" государственной программы Липецкой области "Развитие культуры и туризма в Липецкой области" </t>
  </si>
  <si>
    <t>05 1 A1 55970</t>
  </si>
  <si>
    <t xml:space="preserve">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муниципальных округов, городских округов и поселений в части подготовки кадров учреждений культуры в рамках регионального проекта "Творческие люди" государственной программы Липецкой области "Развитие культуры и туризма в Липецкой области"  </t>
  </si>
  <si>
    <t>05 1 A2 86280</t>
  </si>
  <si>
    <t xml:space="preserve">Создание виртуальных концертных залов в рамках регионального проекта  "Цифровая культура" государственной программы Липецкой области "Развитие культуры и туризма в Липецкой области" </t>
  </si>
  <si>
    <t>05 1 A3 54530</t>
  </si>
  <si>
    <t xml:space="preserve">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t>
  </si>
  <si>
    <t>05 4 02 R4660</t>
  </si>
  <si>
    <t xml:space="preserve">Предоставление субсидий местным бюджетам на реализацию муниципальных программ, направленных на обеспечение развития и укрепления материально-технической базы муниципальных домов культуры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t>
  </si>
  <si>
    <t>05 4 02 R4670</t>
  </si>
  <si>
    <t xml:space="preserve">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t>
  </si>
  <si>
    <t xml:space="preserve">05 4 02 R5191 </t>
  </si>
  <si>
    <t>Физическая  культура  и  спорт</t>
  </si>
  <si>
    <t>Массовый  спорт</t>
  </si>
  <si>
    <t>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на реализацию муниципальных программ, направленных на создание на сельских территориях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 в рамках регионального проекта "Спорт-норма жизни" государственной программы Липецкой области "Развитие физической культуры и спорта Липецкой области"</t>
  </si>
  <si>
    <t>03 1 P5 52281</t>
  </si>
  <si>
    <t>Реализация мероприятий, направленных на закупку и монтаж оборудования для создания "умных" спортивных площадок в рамках регионального проекта "Развитие спортивной инфраструктуры" государственной программы Липецкой области "Развитие физической культуры и спорта Липецкой области"</t>
  </si>
  <si>
    <t>03 2 01 R7530</t>
  </si>
  <si>
    <t>Предоставление субсидий бюджетам муниципальных районов, муниципальных и городских округов на реализацию муниципальных программ, направленных на обеспечение условий для развития физической культуры и массового спорта в рамках комплекса процессных мероприятий "Развитие физической культуры, массового спорта и спорта высших достижений" государственной программы Липецкой области "Развитие физической культуры и спорта Липецкой области"</t>
  </si>
  <si>
    <t>03 4 01 86440</t>
  </si>
  <si>
    <t>Спорт высших достижений</t>
  </si>
  <si>
    <t>Предоставление субсидии бюджетам муниципальных районов, муниципальных и городских округов на реализацию муниципальных программ, направленных на обеспечение уровня финансирования организаций, входящих в систему спортивной подготовки в рамках комплекса процессных мероприятий "Развитие физической культуры, массового спорта и спорта высших достижений" государственной программы Липецкой области "Развитие физической культуры и спорта Липецкой области"</t>
  </si>
  <si>
    <t>03 4 01 86820</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</si>
  <si>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регионального проекта "Современный облик сельских территорий" комплексной государственной программы Липецкой области "Комплексное развитие сельских территорий Липецкой области"</t>
  </si>
  <si>
    <t>07 2 04 R5766</t>
  </si>
  <si>
    <t>Предоставление субсидий местным бюджетам на реализацию муниципальных программ в области энергосбережения и повышения энергетической эффективности в рамках комплекса процессных мероприятий «Энергоэффективность, развитие энергетики и повышение надежности энергосбережения» государственной программы Липецкой области "Энергоэффективность, развитие энергетики и повышение надежности энергоснабжения в Липецкой области"</t>
  </si>
  <si>
    <t>10 4 01 86080</t>
  </si>
  <si>
    <t>КС - 521</t>
  </si>
  <si>
    <t>ВР  521,  всего</t>
  </si>
  <si>
    <t>Отклонение</t>
  </si>
  <si>
    <t>отклонение  от  нераспределенной</t>
  </si>
  <si>
    <t>КС - 522</t>
  </si>
  <si>
    <t>ВР  522,  всего</t>
  </si>
  <si>
    <t>КС - 523</t>
  </si>
  <si>
    <t>ВР  523,  всего</t>
  </si>
  <si>
    <t>ВР  521</t>
  </si>
  <si>
    <t>ВР  522</t>
  </si>
  <si>
    <t>ВР  523</t>
  </si>
  <si>
    <t>генератор  отчетов  (Субсидия  МО  по  целевой  с  R с  fed)</t>
  </si>
  <si>
    <t xml:space="preserve"> публично-правовой компания "Фонд развития территорий"  </t>
  </si>
  <si>
    <t>КС</t>
  </si>
  <si>
    <t>годовой  план  МБТ_I  часть)</t>
  </si>
  <si>
    <t>отклонение  от  годового  плана</t>
  </si>
  <si>
    <t>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 в рамках подпрограммы "Повышение качества условий проживания населения области за счет обеспечения населенных пунктов области социальной инфраструктурой"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</si>
  <si>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08 5 03 86010</t>
  </si>
  <si>
    <t>СВЕДЕНИЯ  О  НЕРАСПРЕДЕЛЕННОЙ  ДОТАЦИИ  В  2024  ГОДУ</t>
  </si>
  <si>
    <t>(вид  расхода  512  "Иные дотации")</t>
  </si>
  <si>
    <t>Дотации местным бюджетам на поддержку мер по обеспечению сбалансированности бюджетов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</si>
  <si>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21 4 03 80030</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</si>
  <si>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сельских поселений Липецкой области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</si>
  <si>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21 4 03 80040</t>
  </si>
  <si>
    <t>Иные дотации местным бюджетам в целях поощрения достижения наилучших значений показателей качества управления финансами и платежеспособности городских округов, муниципальных округов и муниципальных районов Липецкой области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</si>
  <si>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21 4 03 80050</t>
  </si>
  <si>
    <t>Иные дотации местным бюджетам в целях поощрения достижения наилучших значений показателей увеличения налогового потенциала городских округов, муниципальных округов и муниципальных районов Липецкой области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</si>
  <si>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21 4 03 80060</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</si>
  <si>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поселений Липецкой области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</si>
  <si>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21 4 03 80070</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</si>
  <si>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 муниципальных округов и муниципальных районов Липецкой области в рамках комплекса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 государственной программы Липецкой области "Управление государственными финансами и государственным долгом Липецкой области"</t>
  </si>
  <si>
    <t>21 4 03 80080</t>
  </si>
  <si>
    <t>Справочно:</t>
  </si>
  <si>
    <t>нераспределенная  субсидия</t>
  </si>
  <si>
    <t>нераспределенная  субвенция</t>
  </si>
  <si>
    <t>нераспределенные  иные  МБТ</t>
  </si>
  <si>
    <t xml:space="preserve">Всего </t>
  </si>
  <si>
    <t>МЕЖБЮДЖЕТНЫЕ  ТРАНСФЕРТЫ  В  2024  ГОДУ</t>
  </si>
  <si>
    <t>Дотации бюджетам бюджетной системы Российской Федерации,  всего</t>
  </si>
  <si>
    <t>вид  расхода  511  "Дотации на выравнивание бюджетной обеспеченности"</t>
  </si>
  <si>
    <t>вид  расхода  512  "Иные дотации"</t>
  </si>
  <si>
    <t>Субсидии бюджетам бюджетной системы Российской Федерации (межбюджетные субсидии),  всего</t>
  </si>
  <si>
    <t xml:space="preserve">вид  расхода  521  "Субсидии, за исключением субсидий на софинансирование капитальных вложений в объекты государственной (муниципальной) собственности"  </t>
  </si>
  <si>
    <t>вид  расхода  522  "Субсидии на софинансирование капитальных вложений в объекты государственной (муниципальной) собственности"</t>
  </si>
  <si>
    <t>вид  расхода  523  "Консолидированные  субсидии"</t>
  </si>
  <si>
    <t>Субвенции бюджетам бюджетной системы Российской Федерации,  всего</t>
  </si>
  <si>
    <t>вид  расхода  530  "Субвенции"</t>
  </si>
  <si>
    <t>Иные  межбюджетные  трансферты,  всего</t>
  </si>
  <si>
    <t>вид  расхода  540  "Иные межбюджетные трансферты"</t>
  </si>
  <si>
    <t>Исполнено</t>
  </si>
  <si>
    <t>в  рамках  государственных  программ</t>
  </si>
  <si>
    <t>из  них</t>
  </si>
  <si>
    <t>в  рамках  непрограммной  деятельности</t>
  </si>
  <si>
    <t>Дотации бюджетам бюджетной системы Российской Федерации</t>
  </si>
  <si>
    <t xml:space="preserve">Субсидии бюджетам бюджетной системы Российской Федерации (межбюджетные субсидии) </t>
  </si>
  <si>
    <t>Субвенции бюджетам бюджетной системы Российской Федерации</t>
  </si>
  <si>
    <t>Иные  межбюджетные  трансферты</t>
  </si>
  <si>
    <t>без  учета  дотации</t>
  </si>
  <si>
    <t>ФЕДЕРАЛЬНЫЕ  СРЕДСТВА  В  2024  ГОДУ</t>
  </si>
  <si>
    <t>тыс.руб.</t>
  </si>
  <si>
    <t>СУБСИДИЯ</t>
  </si>
  <si>
    <t>1. 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на реализацию муниципальных программ, направленных на создание на сельских территориях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 в рамках регионального проекта "Спорт-норма жизни" государственной программы Липецкой области "Развитие физической культуры и спорта Липецкой области"  (ЦС  03 1 P5 52281)</t>
  </si>
  <si>
    <t>2. Реализация мероприятий, направленных на закупку и монтаж оборудования для создания "умных" спортивных площадок в рамках регионального проекта "Развитие спортивной инфраструктуры" государственной программы Липецкой области "Развитие физической культуры и спорта Липецкой области"  (ЦС  03 2 01 R7530)</t>
  </si>
  <si>
    <t>3. Модернизация инфраструктуры общего образования в рамках регионального проекта "Современная школа" государственной программы Липецкой области "Развитие образования Липецкой области"  (ЦС  04 1 E1 52390)</t>
  </si>
  <si>
    <t>4. Создание новых мест в общеобразовательных организациях в рамках регионального проекта "Современная школа" государственной программы Липецкой области "Развитие образования Липецкой области"  (ЦС  04 1 E1 55200)</t>
  </si>
  <si>
    <t>5.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рамках регионального проекта "Успех каждого ребенка" государственной программы Липецкой области "Развитие образования Липецкой области"  (ЦС  04 1 E2 50980)</t>
  </si>
  <si>
    <t>6. Реализация мероприятий по модернизации школьных систем образования в рамках регионального проекта "Модернизация школьных систем образования" государственной программы Липецкой области "Развитие образования Липецкой области"  (ЦС  04 2 01 R7500)</t>
  </si>
  <si>
    <t>7. Развитие сети учреждений культурно-досугового типа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 в рамках регионального проекта "Культурная среда" государственной программы Липецкой области "Развитие культуры и туризма в Липецкой области"   (ЦС  05 1 A1 55131)</t>
  </si>
  <si>
    <t>8.  Государственная поддержка отрасли культуры (оснащение музыкальными инструментами, оборудованием и учебными материалами детских школ искусств) в рамках регионального проекта "Культурная среда" государственной программы Липецкой области "Развитие культуры и туризма в Липецкой области"  (ЦС  05 1 A1 55198)</t>
  </si>
  <si>
    <t>9. 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 в рамках регионального проекта "Культурная среда" государственной программы Липецкой области "Развитие культуры и туризма в Липецкой области"  (ЦС  05 1 A1 5519Б)</t>
  </si>
  <si>
    <t>10. Создание модельных муниципальных библиотек в рамках регионального проекта "Культурная среда" государственной программы Липецкой области "Развитие культуры и туризма в Липецкой области"  (ЦС  05 1 A1 54540)</t>
  </si>
  <si>
    <t>11. Оснащение региональных и муниципальных театров в рамках регионального проекта "Культурная среда" государственной программы Липецкой области "Развитие культуры и туризма в Липецкой области"    (ЦС  05 1 A1 55840)</t>
  </si>
  <si>
    <t>12. Техническое оснащение региональных и муниципальных музеев в рамках регионального проекта "Культурная среда" государственной программы Липецкой области "Развитие культуры и туризма в Липецкой области"   (ЦС  05 1 A1 55900)</t>
  </si>
  <si>
    <t>13. Реконструкция и капитальный ремонт региональных и муниципальных музеев в рамках регионального проекта "Культурная среда" государственной программы Липецкой области "Развитие культуры и туризма в Липецкой области"  (ЦС  05 1 A1 55970)</t>
  </si>
  <si>
    <t>14. Создание виртуальных концертных залов в рамках регионального проекта  "Цифровая культура" государственной программы Липецкой области "Развитие культуры и туризма в Липецкой области"  (ЦС  05 1 A3 54530)</t>
  </si>
  <si>
    <t>15. Создание школ креативных индустрий (предоставление субсидий местным бюджетам на реализацию муниципальных программ, направленных на создание школ креативных индустрий)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(ЦС  05 4 02 R3530)</t>
  </si>
  <si>
    <t>16.  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(ЦС  05 4 02 R4660)</t>
  </si>
  <si>
    <t>17. Предоставление субсидий местным бюджетам на реализацию муниципальных программ, направленных на обеспечение развития и укрепления материально-технической базы муниципальных домов культуры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(ЦС  05 4 02 R4670)</t>
  </si>
  <si>
    <t>18. 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(ЦС  05 4 02 R5191)</t>
  </si>
  <si>
    <t>19.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(ЦС  06 1 F2 54240)</t>
  </si>
  <si>
    <t>20. Реализация мероприятий, направленных на формирование современной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формирования современной городской среды"   (ЦС  06 1 F2 55550)</t>
  </si>
  <si>
    <t>21.  Строительство и реконструкция (модернизация) объектов питьевого водоснабжения (предоставление субсидий местным бюджетам на реализацию муниципальных программ, направленных на строительство, реконструкцию (модернизацию) объектов питьевого водоснабжения) в рамках регионального проекта  «Чистая вода»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(ЦС  06 1 F5 52432)</t>
  </si>
  <si>
    <t>22.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  (ЦС  07 2 01 R5762)</t>
  </si>
  <si>
    <t>23.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обустройству объектами инженерной инфраструктуры и благоустройству площадок, расположенных на сельских территориях, под компактную жилищную застройку)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   (ЦС  07 2 01 R5768)</t>
  </si>
  <si>
    <t>24.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благоустройству общественных пространств на сельских территориях) в рамках регионального проекта "Благоустройство сельских территорий" комплексной государственной программы Липецкой области "Комплексное развитие сельских территорий Липецкой области" (ЦС  07 2 02 R5763)</t>
  </si>
  <si>
    <t>25. 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 в рамках регионального проекта "Развитие транспортной инфраструктуры на сельских территориях" комплексной государственной программы Липецкой области "Комплексное развитие сельских территорий Липецкой области"   (ЦС  07 2 03 R3722)</t>
  </si>
  <si>
    <t>26.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регионального проекта "Современный облик сельских территорий" комплексной государственной программы Липецкой области "Комплексное развитие сельских территорий Липецкой области" (ЦС  07 2 04 R5766)</t>
  </si>
  <si>
    <t>27.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в рамках регионального проекта "Региональная и местная дорожная сеть" государственной программы Липецкой области "Развитие транспортной системы Липецкой области" (ЦС  08 1 R1 53940)</t>
  </si>
  <si>
    <t>28. 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в рамках регионального проекта "Развитие общественного транспорта" государственной программы Липецкой области "Развитие транспортной системы Липецкой области"  (ЦС  08 1 R7 54010)</t>
  </si>
  <si>
    <t>29. 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  (ЦС  09 1 F1 50212)</t>
  </si>
  <si>
    <t>30.  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в рамках регионального проекта "Жилье" государственной программы Липецкой области "Обеспечение населения Липецкой области качественным жильем, социальной инфраструктурой и услугами ЖКХ"   (ЦС  09 1 F1 50213)</t>
  </si>
  <si>
    <t>31.  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   (ЦС  09 1 F1 50214)</t>
  </si>
  <si>
    <t>32. Подготовка проектов межевания земельных участков и проведение кадастровых работ в рамках регионального проекта "Вовлечение в оборот и комплексная мелиорация земель сельскохозяйственного назначения"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  (ЦС  17 2 05 R5990)</t>
  </si>
  <si>
    <t>33. Проведение комплексных кадастровых работ в рамках комплекса процессных мероприятий "Повышение эффективности оказания государственных (муниципальных) услуг, исполнения государственных функций" государственной программы Липецкой области "Эффективное государственное управление и развитие муниципальной службы в Липецкой области" (ЦС  19 4 01 R5110)</t>
  </si>
  <si>
    <t>34.  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  (ЦС  20 4 02 R2991)</t>
  </si>
  <si>
    <t>ИТОГО  СУБСИДИЯ</t>
  </si>
  <si>
    <t>СУБВЕНЦИЯ</t>
  </si>
  <si>
    <t>1.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в рамках  комплекса процессных мероприятий "Совершенствование системы социальной поддержки граждан"  государственной программы Липецкой области "Социальная поддержка граждан, реализация семейно-демографической политики Липецкой области" (ЦС  01 4 01 51340)</t>
  </si>
  <si>
    <t>2.  Осуществление полномочий по обеспечению жильем отдельных категорий граждан, установленных Федеральным законом от 12 января 1995 года № 5-ФЗ "О ветеранах" в рамках  комплекса процессных мероприятий "Совершенствование системы социальной поддержки граждан"  государственной программы Липецкой области "Социальная поддержка граждан, реализация семейно-демографической политики Липецкой области"  (ЦС 01 4 01 51350)</t>
  </si>
  <si>
    <t>3.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в рамках  комплекса процессных мероприятий "Совершенствование системы социальной поддержки граждан"  государственной программы Липецкой области "Социальная поддержка граждан, реализация семейно-демографической политики Липецкой области"  (ЦС 01 4 01 51760)</t>
  </si>
  <si>
    <t>4.  Обеспечение бесплатного горячего питания обучающихся по образовательным программам начального общего образования  в рамках  комплекса процессных мероприятий "Совершенствование социальной поддержки семьи и детей"  государственной программы Липецкой области "Социальная поддержка граждан, реализация семейно-демографической политики Липецкой области"  (ЦС 01 4 03 R3040)</t>
  </si>
  <si>
    <t>5.  Осуществление переданных органам государственной власти субъектов Российской Федерации в соответствии с пунктом 1 статьи 4 Федерального закона "Об актах гражданского состояния" полномочий Российской Федерации по государственной регистрации актов гражданского состояния в рамках  комплекса процессных мероприятий "Обеспечение деятельности органов записи актов гражданского состояния, органов в сфере архивного дела и подведомственных учреждений" государственной программы Липецкой области "Развитие культуры и туризма в Липецкой области"  (ЦС  05 4 04 59300)</t>
  </si>
  <si>
    <t>6.  Осуществление первичного воинского учета органами местного самоуправления поселений, муниципальных и городских округов по непрограммному направлению расходов "Иные непрограммные мероприятия" в рамках непрограммных расходов областного бюджета  (ЦС  99 9 00 51180)</t>
  </si>
  <si>
    <t>7.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"Иные непрограммные мероприятия" в рамках непрограммных расходов областного бюджета  (ЦС  99 9 00 51200)</t>
  </si>
  <si>
    <t>ИТОГО  СУБВЕНЦИЯ</t>
  </si>
  <si>
    <t>ИНЫЕ  МЕЖБЮДЖЕТНЫЕ  ТРАНСФЕРТЫ</t>
  </si>
  <si>
    <t>1.  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рамках комплекса процессных мероприятий "Развитие и совершенствование системы общего и дополнительного образования" государственной программы Липецкой области "Развитие образования Липецкой области"  (ЦС  04 4 02 53030)</t>
  </si>
  <si>
    <t>2.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"Патриотическое воспитание граждан Российской Федерации" государственной программы Липецкой области "Реализация внутренней политики Липецкой области"  (ЦС  20 1 EВ 51790)</t>
  </si>
  <si>
    <t>3.  Реализация программы комплексного развития молодежной политики "Регион для молодых" в Липецкой области в рамках регионального проекта "Развитие системы поддержки молодежи ("Молодежь России")" государственной программы Липецкой области «Реализация внутренней политики Липецкой области»   (ЦС  20 1 EГ 51160)</t>
  </si>
  <si>
    <t>ИТОГО  ИНЫЕ  МБТ</t>
  </si>
  <si>
    <t>Всего  федеральные  средства</t>
  </si>
  <si>
    <t>Кроме  того,  средства  публично-правовой компании "Фонд развития территорий"</t>
  </si>
  <si>
    <t>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публично-правовой компании "Фонд развития территорий" в рамках регионального проекта "Обеспечение устойчивого сокращения непригодного для проживания жилищного фонда"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(ЦС  06 1 F3 67483)</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</si>
  <si>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(ЦС  06 2 01 09507)</t>
  </si>
  <si>
    <t>ИТОГО</t>
  </si>
  <si>
    <t>УТОЧНЕННЫЙ  ПЛАН  И  ИСПОЛНЕНИЕ  ПО  СРЕДСТВАМ  ФЕДЕРАЛЬНОГО  БЮДЖЕТА</t>
  </si>
  <si>
    <t xml:space="preserve">Итого  средств,  поступившие от публично-правовой компании "Фонд развития территорий"  </t>
  </si>
  <si>
    <t>в  тос  числе</t>
  </si>
  <si>
    <t>Итого  средства  федерального  бюджета</t>
  </si>
  <si>
    <t>Субсидии бюджетам бюджетной системы Российской Федерации (межбюджетные субсидии)  ( 000 2 02 20000 00 0000 150 )</t>
  </si>
  <si>
    <t>Субвенции бюджетам бюджетной системы Российской Федерации  ( 000 2 02 30000 00 000 150 )</t>
  </si>
  <si>
    <t>Иные межбюджетные трансферты ( 000 2 02 40000 00 0000 150 )</t>
  </si>
  <si>
    <t xml:space="preserve">Субсидии бюджетам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(000 2 02 25401 00 0000 150 ) </t>
  </si>
  <si>
    <t>Субсидии бюджетам на проведение комплексных кадастровых работ  (000 2 02 25511 00 0000 150)</t>
  </si>
  <si>
    <t>Субсидии бюджетам на реконструкцию и капитальный ремонт муниципальных музеев  (000 2 02 25597 00 0000 150)</t>
  </si>
  <si>
    <t>Субсидии бюджетам на реализацию мероприятий по модернизации школьных систем образования  (000 2 02 25750 00 0000 150)</t>
  </si>
  <si>
    <t>Субсидии бюджетам на софинансирование закупки оборудования для создания «умных» спортивных площадок  (000 2 02 25753 00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</si>
  <si>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  ( 000 2 02 35118 00 0000 150 )</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</si>
  <si>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   ( 000 2 02 35120 00 0000 150 )</t>
  </si>
  <si>
    <t>Субвенции бюджетам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00 0000 150)</t>
  </si>
  <si>
    <t>Субвенции бюджетам на обеспечение жильем отдельных категорий граждан, установленных федеральным законом от 12 января 1995 года № 5-ФЗ "О ветеранах"   (000 2 02 35135  00 0000 150)</t>
  </si>
  <si>
    <t>Субвенции бюджетам 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    (000 2 02 35176 00 0000 150)</t>
  </si>
  <si>
    <t>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(000 2 02 35304 00 0000 150)</t>
  </si>
  <si>
    <t>Субвенции  бюджетам  на  государственную  регистрацию  актов  гражданского  состояния    ( 000 2 02 35930 00 0000 150 )</t>
  </si>
  <si>
    <t>Межбюджетные трансферты, передаваемые бюджетам на реализацию программы комплексного развития молодежной политики в регионах Российской Федерации «Регион для молодых»  (000 2 02 45116 00 0000 150)</t>
  </si>
  <si>
    <t>Межбюджетные трансферты, передаваемые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(000 2 02 45179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</si>
  <si>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(000 2 02 45303 00 0000 150)</t>
  </si>
  <si>
    <t xml:space="preserve">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t>
  </si>
  <si>
    <t xml:space="preserve">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t>
  </si>
  <si>
    <t>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t>
  </si>
  <si>
    <t xml:space="preserve">создание на сельских территориях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 </t>
  </si>
  <si>
    <t>Подготовка проектов межевания земельных участков и проведение кадастровых работ</t>
  </si>
  <si>
    <t xml:space="preserve">модернизация региональных и муниципальных детских школ искусств по видам искусств   </t>
  </si>
  <si>
    <t xml:space="preserve">государственная поддержка отрасли культуры (оснащение музыкальными инструментами, оборудованием и учебными материалами детских школ искусств) </t>
  </si>
  <si>
    <t>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t>
  </si>
  <si>
    <t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t>
  </si>
  <si>
    <t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t>
  </si>
  <si>
    <t>субвенция  МР</t>
  </si>
  <si>
    <t>районы</t>
  </si>
  <si>
    <t>муниципальные  округа</t>
  </si>
  <si>
    <t>городские  округа</t>
  </si>
  <si>
    <t>бухгалтерский  отчет</t>
  </si>
  <si>
    <t>Целевая  статья  06 1 F3 67483</t>
  </si>
  <si>
    <t>Целевая  статья  06 2 01 09507</t>
  </si>
  <si>
    <t>Целевая  статья  09 1 F1 50212</t>
  </si>
  <si>
    <t>Целевая  статья  09 1 F1 50213</t>
  </si>
  <si>
    <t>Целевая  статья  09 1 F1 50214</t>
  </si>
  <si>
    <t xml:space="preserve">Целевая  статья  04 1 Е2 50980  </t>
  </si>
  <si>
    <t xml:space="preserve">Целевая  статья  03 1 Р5 52281 </t>
  </si>
  <si>
    <t>Целевая  статья  04 1 Е1 52390</t>
  </si>
  <si>
    <t>Целевая  статья  06 1 F5 52432</t>
  </si>
  <si>
    <t>Целевая  статья  20 4 02 R2991</t>
  </si>
  <si>
    <t>Целевая  статья  05 4 02 R3530</t>
  </si>
  <si>
    <t>Целевая  статья  07 2 03 R3722</t>
  </si>
  <si>
    <t>Целевая  статья  08 1 R1 53940</t>
  </si>
  <si>
    <t>Целевая  статья  08 1 R7 54010</t>
  </si>
  <si>
    <t>Целевая  статья  06 1 F2 54240</t>
  </si>
  <si>
    <t>Целевая  статья  05 1 A3 54530</t>
  </si>
  <si>
    <t>Целевая  статья  05 1 A1 54540</t>
  </si>
  <si>
    <t xml:space="preserve">Целевая  статья  05 4 02 R4660  </t>
  </si>
  <si>
    <t xml:space="preserve">Целевая  статья  05 4 02 R4670  </t>
  </si>
  <si>
    <t>Целевая  статья  17 2 05 R5990</t>
  </si>
  <si>
    <t xml:space="preserve">Целевая  статья  19 4 01 R5110 </t>
  </si>
  <si>
    <t>Целевая  статья  05 1 A1 55131</t>
  </si>
  <si>
    <t>Целевая  статья 05 1 A1 5519Б</t>
  </si>
  <si>
    <t>Целевая  статья  05 1 A1 55198</t>
  </si>
  <si>
    <t xml:space="preserve">Целевая  статья  05 4 02 R5191 </t>
  </si>
  <si>
    <t xml:space="preserve">Целевая  статья  04 1 E1 55200  </t>
  </si>
  <si>
    <t>Целевая  статья  06 1 F2 55550</t>
  </si>
  <si>
    <t>Целевая  статья  07 2 02 R5763</t>
  </si>
  <si>
    <t>Целевая  статья  05 1 А1 55840</t>
  </si>
  <si>
    <t>Целевая  статья  05 1 A1 55900</t>
  </si>
  <si>
    <t>Целевая  статья  05 1 A1 55970</t>
  </si>
  <si>
    <t>Целевая  статья  04 2 01 R7500</t>
  </si>
  <si>
    <t>Целевая  статья  03 2 01 R7530</t>
  </si>
  <si>
    <t>Целевая  статья  07 2 01 R5762</t>
  </si>
  <si>
    <t>Целевая  статья  07 2 01 R5768</t>
  </si>
  <si>
    <t>Целевая  статья  07 2 04 R5766</t>
  </si>
  <si>
    <t>Целевая  статья  99 9 00 51180</t>
  </si>
  <si>
    <t>Целевая  статья  99 9 00 51200</t>
  </si>
  <si>
    <t>Целевая  статья  01 4 01 51340</t>
  </si>
  <si>
    <t>Целевая  статья  01 4 01 51350</t>
  </si>
  <si>
    <t>Целевая  статья  01 4 01 51760</t>
  </si>
  <si>
    <t>Целевая  статья  01 4 03 R3040</t>
  </si>
  <si>
    <t>Целевая  статья  05 4 04 59300</t>
  </si>
  <si>
    <t>Целевая  статья  20 1 EГ 51160</t>
  </si>
  <si>
    <t>Целевая  статья  20 1 EВ 51790</t>
  </si>
  <si>
    <t>Целевая  статья  04 4 02 53030</t>
  </si>
  <si>
    <t xml:space="preserve">РАСПРЕДЕЛЕНИЕ  МЕЖБЮДЖЕТНЫХ  ТРАНСФЕРТОВ  МЕЖДУ  УРОВНЯМИ  БЮДЖЕТОВ  </t>
  </si>
  <si>
    <t>Наименование  муниципальных  образований</t>
  </si>
  <si>
    <t xml:space="preserve"> из  них</t>
  </si>
  <si>
    <t>СЕЛЬСКИЕ  ПОСЕЛЕНИЯ</t>
  </si>
  <si>
    <t>ГОРОДСКИЕ  ПОСЕЛЕНИЯ</t>
  </si>
  <si>
    <t>муниципальные  районы,  мунуципальные  округа,  городские  округа</t>
  </si>
  <si>
    <t>поселения</t>
  </si>
  <si>
    <t>дотация</t>
  </si>
  <si>
    <t>субсидия</t>
  </si>
  <si>
    <t>субвенция</t>
  </si>
  <si>
    <t>иные  межбюджетные  трансферты</t>
  </si>
  <si>
    <t>прочие  безв. поступления</t>
  </si>
  <si>
    <t>дотация  на  выравнивание</t>
  </si>
  <si>
    <t>дотация  на  сбалансированность</t>
  </si>
  <si>
    <t>дотации на поощрение достижения наилучших показателей деятельности органов местного самоуправления</t>
  </si>
  <si>
    <t xml:space="preserve">субсидии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t>
  </si>
  <si>
    <t>Субсидии бюджетам поселений на софинансирование капитальных вложений в объекты муниципальной собственности</t>
  </si>
  <si>
    <t xml:space="preserve">субсидии бюджетам поселений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 </t>
  </si>
  <si>
    <t xml:space="preserve">Субсидии бюджетам поселений на проведение комплексных кадастровых работ </t>
  </si>
  <si>
    <t xml:space="preserve">субсидии бюджетам поселений на обеспечение мероприятий по переселению граждан из аварийного жилищного фонда за счет средств бюджетов   </t>
  </si>
  <si>
    <t xml:space="preserve">Субсидии бюджетам поселений на обустройство и восстановление воинских захоронений, находящихся в государственной собственности </t>
  </si>
  <si>
    <t xml:space="preserve">Субсидии бюджетам на развитие сети учреждений культурно-досугового типа  </t>
  </si>
  <si>
    <t xml:space="preserve">Субсидии бюджетам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t>
  </si>
  <si>
    <t xml:space="preserve">субсидия на поддержку отрасли культуры  </t>
  </si>
  <si>
    <t xml:space="preserve">Субсидии бюджетам поселений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t>
  </si>
  <si>
    <t xml:space="preserve">Субсидии бюджетам поселений на поддержку государственных программ субъектов Российской Федерации  и муниципальных программ формирования современной городской среды  </t>
  </si>
  <si>
    <t xml:space="preserve">Субсидии бюджетам поселений на обеспечение комплексного развития сельских территорий  </t>
  </si>
  <si>
    <t xml:space="preserve">Субсидии бюджетам  поселений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t>
  </si>
  <si>
    <t xml:space="preserve">Субсидии бюджетам поселений на реализацию мероприятий по стимулированию программ развития жилищного строительства субъектов Российской Федерации   </t>
  </si>
  <si>
    <t xml:space="preserve">субсидии бюджетам поселений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 </t>
  </si>
  <si>
    <t>Субсидии бюджетам поселений на техническое оснащение муниципальных музеев</t>
  </si>
  <si>
    <t xml:space="preserve">прочие  субсидии  </t>
  </si>
  <si>
    <t>субвенция  на  воинский  учет</t>
  </si>
  <si>
    <t xml:space="preserve">Межбюджетные трансферты, передаваемые бюджетам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t>
  </si>
  <si>
    <t>прочие межбюджетные трансферты, передаваемые бюджетам поселений</t>
  </si>
  <si>
    <t>всего  план</t>
  </si>
  <si>
    <t>всего  факт</t>
  </si>
  <si>
    <t>Всего  МБТ</t>
  </si>
  <si>
    <t>Дотация</t>
  </si>
  <si>
    <t>выравнивание</t>
  </si>
  <si>
    <t>сбалансированность</t>
  </si>
  <si>
    <t>гранты</t>
  </si>
  <si>
    <t>Субсидия</t>
  </si>
  <si>
    <t>Субвенция</t>
  </si>
  <si>
    <t>Иные  МБТ</t>
  </si>
  <si>
    <t xml:space="preserve">Субвенции  бюджетам  муниципальных  районов,  муниципальных  округов  и  городских  округов  на  выполнение  передаваемых  полномочий  субъектов  Российской  Федерации  </t>
  </si>
  <si>
    <t>руб.коп</t>
  </si>
  <si>
    <t>Закон Липецкой области от 02.09.2021 года № 578-ОЗ "О наделении органов местного самоуправления отдельными государственными полномочиями по возмещению стоимости услуг, предоставляемых согласно гарантированному перечню услуг по погребению"</t>
  </si>
  <si>
    <r>
      <t xml:space="preserve">Закон Липецкой области от 04.02.2008 года № 129-ОЗ "О наделении органов местного самоуправления отдельными государственными полномочиями на оплату жилых помещений и коммунальных услуг педагогическим, медицинским работникам, работникам культуры и искусства"  </t>
    </r>
    <r>
      <rPr>
        <b/>
        <u/>
        <sz val="13"/>
        <rFont val="Arial"/>
        <family val="2"/>
        <charset val="204"/>
      </rPr>
      <t>(оплата жилых помещений и коммунальных услуг педагогическим работникам, медицинским работникам образовательных организаций)</t>
    </r>
  </si>
  <si>
    <r>
      <t xml:space="preserve">Закон Липецкой области от 04.02.2008 года № 129-ОЗ "О наделении органов местного самоуправления отдельными государственными полномочиями на оплату жилых помещений и коммунальных услуг педагогическим, медицинским работникам, работникам культуры и искусства" </t>
    </r>
    <r>
      <rPr>
        <b/>
        <u/>
        <sz val="13"/>
        <rFont val="Arial"/>
        <family val="2"/>
        <charset val="204"/>
      </rPr>
      <t>(оплата жилых помещений и коммунальных услуг работникам учреждений культуры и искусства)</t>
    </r>
  </si>
  <si>
    <t xml:space="preserve">Закон  Липецкой  области  от  30.12.2004  года  № 167-ОЗ  «О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  </t>
  </si>
  <si>
    <t xml:space="preserve">    Закон  Липецкой  области  от  27.12.2007  года  № 119-ОЗ "О  наделении  органов  местного  самоуправления  отдельными  государственными  полномочиями  в  сфере  образования"  в части социальных выплат на питание обучающимся в муниципальных общеобразовательных организациях, в частных общеобразовательных организациях, имеющих государственную аккредитацию</t>
  </si>
  <si>
    <t>Закон  Липецкой  области  от  27.12.2007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осуществления деятельности специалистов органов местного самоуправления по опеке и попечительству</t>
  </si>
  <si>
    <t xml:space="preserve">    Закон  Липецкой  области  от  27.12.2007  года  № 119-ОЗ "О  наделении  органов  местного  самоуправления  отдельными  государственными  полномочиями  в  сфере  образования"  в части обеспечения бесплатным горячим питанием детей участников специальной военной операции, обучающихся по программам основного общего и среднего общего образования</t>
  </si>
  <si>
    <t>Закон  Липецкой  области  от  27.12.2007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предоставления единовременной выплаты детям-сиротам и детям, оставшимся без попечения родителей, а также лицам из числа детей-сирот и детей, оставшихся без попечения родителей, на ремонт жилого помещения</t>
  </si>
  <si>
    <t xml:space="preserve">Закон  Липецкой  области  от  19  августа  2008  года  № 180-ОЗ  "О нормативах финансирования муниципальных общеобразовательных организаций" </t>
  </si>
  <si>
    <t xml:space="preserve">Закон Липецкой области от 18.09.2015 года № 440-ОЗ "О наделении органов местного самоуправления государственными полномочиями по организации предоставления образования лицам, осужденным к лишению свободы" </t>
  </si>
  <si>
    <t xml:space="preserve">Закон  Липецкой  области  от  11.12.2013  года  № 217-ОЗ  "О  нормативах  финансирования  муниципальных  дошкольных  образовательных  организаций" </t>
  </si>
  <si>
    <t>Закон  Липецкой  области  от  27.12.2007  года  № 119-ОЗ  "О  наделении  органов  местного  самоуправления  отдельными  государственными  полномочиями  в  сфере  образования" в части компенсации затрат родителей (законных представителей) детей-инвалидов на организацию обучения по основным общеобразовательным программам на дому</t>
  </si>
  <si>
    <t xml:space="preserve">Закон  Липецкой  области  от  30.11.2000  года  № 117-ОЗ  «О  наделении  органов  местного  самоуправления  государственными  полномочиями  Липецкой  области  в  сфере  архивного  дела»  </t>
  </si>
  <si>
    <t>Закон  Липецкой  области  от  15.10.2009  года  № 311-ОЗ  "О  наделении  органов  местного  самоуправления  отдельными  государственными  полномочиями  по  предоставлению  социальной  выплаты  на  приобретение  или  строительство  жилья  по  подпрограмме  "Ипотечное  жилищное  кредитование"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</si>
  <si>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Закон  Липецкой  области  от  15.12.2015  года  № 481-ОЗ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t>
  </si>
  <si>
    <t>Закон Липецкой области от 2 мая 2023 года № 329-ОЗ "О наделении органов местного самоуправления отдельными государственными полномочиями Липецкой области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t>
  </si>
  <si>
    <t xml:space="preserve"> Закон  Липецкой  области  от  08.11.2012  года  № 88-ОЗ  "О  наделении  органов  местного  самоуправления  отдельными  государственными  полномочиями  в  области  охраны  труда  и  социально-трудовых  отношений"</t>
  </si>
  <si>
    <t xml:space="preserve">Закон  Липецкой  области  от  31.12.2009  года  №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  </t>
  </si>
  <si>
    <t>01 4 01 85190</t>
  </si>
  <si>
    <t>01 4 01 85251</t>
  </si>
  <si>
    <t>01 4 01 85252</t>
  </si>
  <si>
    <t>01 4 03 85080</t>
  </si>
  <si>
    <t>01 4 03 85130</t>
  </si>
  <si>
    <t>01 4 03 85440</t>
  </si>
  <si>
    <t xml:space="preserve">01 4 03 85460 </t>
  </si>
  <si>
    <t>01 4 04 85450</t>
  </si>
  <si>
    <t>04 4 02 85090</t>
  </si>
  <si>
    <t>04 4 02 85160</t>
  </si>
  <si>
    <t>04 4 02 85350</t>
  </si>
  <si>
    <t>04 4 02 85420</t>
  </si>
  <si>
    <t>05 4 04 85060</t>
  </si>
  <si>
    <t>09 4 01 85010</t>
  </si>
  <si>
    <t>13 4 01 85070</t>
  </si>
  <si>
    <t>17 4 03 85170</t>
  </si>
  <si>
    <t>17 4 03 85210</t>
  </si>
  <si>
    <t>18 4 03 85340</t>
  </si>
  <si>
    <t>99 9 00 85270</t>
  </si>
  <si>
    <t>муниципальные  районы</t>
  </si>
  <si>
    <t xml:space="preserve">Прочие  субсидии  бюджетам  поселений  </t>
  </si>
  <si>
    <t>руб. коп.</t>
  </si>
  <si>
    <t xml:space="preserve">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муниципальных округов, городских округов и поселений в части подготовки кадров учреждений культуры в рамках регионального проекта "Творческие люди" государственной программы Липецкой области "Развитие культуры и туризма в Липецкой области" </t>
  </si>
  <si>
    <t>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в рамках комплекса процессных мероприятий "Приведение автомобильных дорог общего пользования и мостовых сооружений в нормативное транспортно-эксплуатационное состояние и обеспечение сохранности существующей сети дорог" государственной программы Липецкой области "Развитие транспортной системы Липецкой области"</t>
  </si>
  <si>
    <t>Предоставление субсидий местным бюджетам на реализацию муниципальных программ, направленных на реализацию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 в рамках регионального проекта "Обеспечение инфраструктурой территорий для жилищного строительства"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</si>
  <si>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 в рамках ведомственного проекта "Стимулирование жилищного и социального строительства в Липецкой области"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</si>
  <si>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 xml:space="preserve">Предоставление субсидий местным бюджетам на реализацию муниципальных программ, направленных на совершенствование муниципального управления в рамках комплекса процессных мероприятий "Совершенствование государственной гражданской и муниципальной службы Липецкой области" государственной программы Липецкой области "Эффективное государственное управление и развитие муниципальной службы в Липецкой области" </t>
  </si>
  <si>
    <t>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воинских захоронений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t>
  </si>
  <si>
    <t>09 3 01 86010 - в  части  капремонта</t>
  </si>
  <si>
    <t xml:space="preserve">                    Прочие  субсидии  бюджетам  муниципальных  районов,  муниципальных  округов  и  городских  округов  </t>
  </si>
  <si>
    <t>Предоставление субсидии бюджетам муниципальных районов, муниципальных и городских округов на реализацию муниципальных программ, направленных на обеспечение уровня финансирования организаций, входящих в систему спортивной подготовки в рамках регионального проекта "Спорт-норма жизни" государственной программы Липецкой области "Развитие физической культуры и спорта Липецкой области"</t>
  </si>
  <si>
    <t>Предоставление субсидий местным бюджетам на реализацию муниципальных программ, направленных на проведение комплексных кадастровых работ без условий софинансирования с федеральным бюджетом в рамках комплекса процессных мероприятий "Повышение эффективности оказания государственных (муниципальных) услуг, исполнения государственных функций" государственной программы Липецкой области "Эффективное государственное управление и развитие муниципальной службы в Липецкой области"</t>
  </si>
  <si>
    <t>Предоставление субсидий местным бюджетам на реализацию муниципальных программ, направленных на совершенствование муниципального управления в рамках комплекса процессных мероприятий "Совершенствование государственной гражданской и муниципальной службы Липецкой области" государственной программы Липецкой области "Эффективное государственное управление и развитие муниципальной службы в Липецкой области"</t>
  </si>
  <si>
    <t xml:space="preserve">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воинских захоронений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 </t>
  </si>
  <si>
    <t xml:space="preserve">Предоставление субсидий местным бюджетам на реализацию муниципальных программ в части проведения мероприятий по укреплению единства российской нации и этнокультурному развитию народов России, социальной и культурной адаптации и интеграции мигрантов в общественное пространство Липецкой области в рамках комплекса процессных мероприятий "Укрепление гражданского единства, сохранение российской нации, гармонизация межнациональных (межэтнических) отношений, обеспечения межнационального мира" государственной программы Липецкой области "Реализация внутренней политики Липецкой области" </t>
  </si>
  <si>
    <t>03 1 P5 86820</t>
  </si>
  <si>
    <t>06 2 01 97020 - казнач. Кредит</t>
  </si>
  <si>
    <t>Справочно:  бюджеты  поселений</t>
  </si>
  <si>
    <t>Всего  консолидированный  бюджет</t>
  </si>
  <si>
    <t xml:space="preserve">УТОЧНЕННЫЙ  ПЛАН  И  ИСПОЛНЕНИЕ  ПО  МЕЖБЮДЖЕТНЫМ  ТРАНСФЕРТАМ  </t>
  </si>
  <si>
    <t>Безвозмездные  поступления     (000 2 00 00000 00 0000 000)</t>
  </si>
  <si>
    <t>Дотации бюджетам бюджетной системы Российской Федерации  (000 2 02 10000 00 0000 150)</t>
  </si>
  <si>
    <t>Субсидии бюджетам бюджетной системы Российской Федерации (межбюджетные субсидии)  (000 2 02 20000 00 0000 150)</t>
  </si>
  <si>
    <t>Субвенции бюджетам бюджетной системы Российской Федерации  (000 2 02 30000 00 000 150)</t>
  </si>
  <si>
    <t>Иные межбюджетные трансферты (000 2 02 04000 00 0000 150)</t>
  </si>
  <si>
    <t>Получение  бюджетных  кредитов  от  других  бюджетов  бюджетной  системы  Российской  Федерации  (000 01 03 00 00 00 0000 700)</t>
  </si>
  <si>
    <t>Погашение  бюджетных  кредитов,  полученных  от  других  бюджетов  бюджетной  системы  Российской  Федерации    (000 01 03 00 00 00 0000 800)</t>
  </si>
  <si>
    <t>Дотации  на  выравнивание  бюджетной  обеспеченности   (000 2 02 15001 00 0000 150)</t>
  </si>
  <si>
    <t>Дотации  бюджетам  на  поддержку  мер  по  обеспечению  сбалансированности  бюджетов  (000 2 02 15002 00 0000 150)</t>
  </si>
  <si>
    <t>Дотации (гранты) бюджетам за достижение показателей деятельности органов местного самоуправления  (000 2 02 16549 00 0000 150)</t>
  </si>
  <si>
    <t xml:space="preserve">Субсидии бюджетам на софинансирование капитальных вложений в объекты муниципальной собственности  (000 2 02 20077 00 0000 150)  </t>
  </si>
  <si>
    <t xml:space="preserve">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00 0000 150)  </t>
  </si>
  <si>
    <t>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(000 2 02 20300 04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</si>
  <si>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00 0000 150)</t>
  </si>
  <si>
    <t>Субсидии бюджетам муниципальных образований на обеспечение мероприятий по модернизации систем коммунальной инфраструктуры за счет средств бюджетов  (000 2 02 20303 00 0000 150)</t>
  </si>
  <si>
    <t>Субсидии бюджетам на реализацию мероприятий государственной программы Российской Федерации "Доступная среда"  (000 2 02 25027 00 0000 150)</t>
  </si>
  <si>
    <t>Субсидии бюджетам на строительство и реконструкцию (модернизацию) объектов питьевого водоснабжения   (000 2 02 25243 00 0000 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</si>
  <si>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00 0000 150)</t>
  </si>
  <si>
    <t xml:space="preserve">Субсидии бюджетам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(000 2 02 25401 00 0000 150 ) </t>
  </si>
  <si>
    <t xml:space="preserve">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00 0000 150) </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</si>
  <si>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   ( 000 2 02 25467 00 0000 150 )</t>
  </si>
  <si>
    <t>Субсидии бюджетам на реализацию программ формирования современной городской среды  ( 000 2 02 25555 00 0000 150 )</t>
  </si>
  <si>
    <t>Прочие  субсидии    ( 000 2 02 29999 00 0000 150 )</t>
  </si>
  <si>
    <t>областная</t>
  </si>
  <si>
    <t>федеральная</t>
  </si>
  <si>
    <t>Субвенции местным бюджетам на выполнение передаваемых полномочий субъектов  Российской  Федерации   (000 2 02 30024 00 0000 150)</t>
  </si>
  <si>
    <t>Субвенции бюджетам муниципальных образований на содержание ребенка в семье опекуна и приемной семье, а также вознаграждение, причитающееся приемному родителю       (000 2 02 30027 00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</si>
  <si>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    (000 2 02 35118 00 0000 150)</t>
  </si>
  <si>
    <t>Субвенции бюджетам на составление (изменение) списков кандидатов в присяжные заседатели федеральных судов общей юрисдикции в Российской Федерации     (000 2 02 35120 00 0000 150)</t>
  </si>
  <si>
    <t>Субвенции бюджетам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00 0000 150)</t>
  </si>
  <si>
    <t>Субвенции бюджетам на обеспечение жильем отдельных категорий граждан, установленных федеральным законом от 12 января 1995 года № 5-ФЗ "О ветеранах" (000 2 02 35135 00 0000 150)</t>
  </si>
  <si>
    <t>Субвенции  бюджетам  на  государственную  регистрацию  актов  гражданского  состояния   (000 2 02 35930 00 0000 150)</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</si>
  <si>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00 0000 150)</t>
  </si>
  <si>
    <t>Прочие межбюджетные трансферты, передаваемые бюджетам  (000 2 02 49999 00 0000 150)</t>
  </si>
  <si>
    <t>Безвозмездные  поступления  от  других  бюджетов  бюджетной  системы  Российской  Федерации    (000 2 02 00000 00 0000 000)</t>
  </si>
  <si>
    <t>Дотации  бюджетам  городских  округов  на  выравнивание  бюджетной  обеспеченности из бюджета субъекта Российской Федерации  (000 2 02 15001 04 0000 150)</t>
  </si>
  <si>
    <t xml:space="preserve">Дотации  бюджетам  поселений  на  выравнивание  бюджетной  обеспеченности  </t>
  </si>
  <si>
    <t>В  ТОМ  ЧИСЛЕ</t>
  </si>
  <si>
    <t>Дотации  бюджетам  городских  округов  на  поддержку  мер  по  обеспечению  сбалансированности  бюджетов  (000 2 02 15002 04 0000 150)</t>
  </si>
  <si>
    <t>Дотации  бюджетам  поселений  на  поддержку  мер  по  обеспечению  сбалансированности  бюджетов</t>
  </si>
  <si>
    <t>Дотации (гранты) бюджетам городских округов за достижение показателей деятельности органов местного самоуправления  (000 2 02 16549 04 0000 150)</t>
  </si>
  <si>
    <t xml:space="preserve">Дотации (гранты) бюджетам поселений за достижение показателей деятельности органов местного самоуправления </t>
  </si>
  <si>
    <t xml:space="preserve">Субсидии бюджетам городских округов на софинансирование капитальных вложений в объекты муниципальной собственности   (000 2 02 20077 04 0000 150)  </t>
  </si>
  <si>
    <t xml:space="preserve">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04 0000 150)  </t>
  </si>
  <si>
    <t xml:space="preserve">Субсидии бюджетам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</si>
  <si>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  (000 2 02 20299 04 0000 150)</t>
  </si>
  <si>
    <t>Субсидии бюджетам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</si>
  <si>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(000 2 02 20300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</si>
  <si>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04 0000 150)</t>
  </si>
  <si>
    <t xml:space="preserve">Субсидии бюджетам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</si>
  <si>
    <t>Субсидии бюджетам городских округов на обеспечение мероприятий по модернизации систем коммунальной инфраструктуры за счет средств бюджетов  (000 2 02 20303 04 0000 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</si>
  <si>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   (000 2 02 25021 04 0000 150)</t>
  </si>
  <si>
    <t>Субсидии бюджетам городских округов на реализацию мероприятий государственной программы Российской Федерации "Доступная среда"  (000 2 02 25027 04 0000 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</si>
  <si>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общеобразовательных организациях  (000 2 02 25098 04 0000 150 )</t>
  </si>
  <si>
    <t>Субсидии бюджетам городских округов на оснащение объектов спортивной инфраструктуры спортивно-технологическим оборудованием  (000 2 02 25228 04 0000 150)</t>
  </si>
  <si>
    <t>Субсидии бюджетам городских округов на модернизацию инфраструктуры общего образования в отдельных субъектах Российской Федерации  (000 2 02 25239 04 0000 150)</t>
  </si>
  <si>
    <t>Субсидии бюджетам городских округов на строительство и реконструкцию (модернизацию) объектов питьевого водоснабжения   (000 2 02 25243 04 0000 150)</t>
  </si>
  <si>
    <t>Субсидии бюджетам городских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04 0000 150)</t>
  </si>
  <si>
    <t xml:space="preserve">Субсидии бюджетам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t>
  </si>
  <si>
    <t xml:space="preserve">Субсидии бюджетам городских округов на создание школ креативных индустрий   (000 2 02 25353 04 0000 150) </t>
  </si>
  <si>
    <t xml:space="preserve">Субсидии бюджетам городских округов на развитие транспортной инфраструктуры на сельских территориях   (000 2 02 25372 04 0000 150) </t>
  </si>
  <si>
    <t xml:space="preserve">Субсидии бюджетам городских округов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(000 2 02 25394 04 0000 150) </t>
  </si>
  <si>
    <t xml:space="preserve">Субсидии бюджетам городских округов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(000 2 02 25401 04 0000 150 ) </t>
  </si>
  <si>
    <t xml:space="preserve">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04 0000 150) </t>
  </si>
  <si>
    <t xml:space="preserve">Субсидии бюджетам городских округов на создание виртуальных концертных залов  (ООО 2 02 25453 04 0000 150 ) </t>
  </si>
  <si>
    <t xml:space="preserve">Субсидии бюджетам городских округов на создание модельных муниципальных библиотек  (ООО 2 02 25454 04 0000 150 ) </t>
  </si>
  <si>
    <t xml:space="preserve">Субсидии бюджетам городских округов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04 0000 150) </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</si>
  <si>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    ( 000 2 02 25467 04 0000 150 )</t>
  </si>
  <si>
    <t xml:space="preserve">Субсидии бюджетам поселений на обеспечение развития и укрепления материально-технической базы домов культуры в населенных пунктах с числом жителей до 50 тысяч человек  </t>
  </si>
  <si>
    <t>Субсидии бюджетам городских округов на проведение комплексных кадастровых работ  ( 000 2 02 25511 04 0000 150 )</t>
  </si>
  <si>
    <t>Субсидии бюджетам поселений на проведение комплексных кадастровых работ</t>
  </si>
  <si>
    <t>Субсидии бюджетам городских округов на развитие сети учреждений культурно-досугового типа  (000 2 02 25513 04 0000 150 )</t>
  </si>
  <si>
    <t>Субсидия бюджетам поселений на развитие сети учреждений культурно-досугового типа</t>
  </si>
  <si>
    <t>Субсидия бюджетам городских округов на поддержку отрасли культуры    ( 000 2 02 25519 04 0000 150 )</t>
  </si>
  <si>
    <t xml:space="preserve">Субсидия бюджетам поселений на поддержку отрасли культуры   </t>
  </si>
  <si>
    <t>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   ( 000 2 02 25520 04 0000 150 )</t>
  </si>
  <si>
    <t>Субсидии бюджетам городских округов на реализацию программ формирования современной городской среды   ( 000 2 02 25555 04 0000 150 )</t>
  </si>
  <si>
    <t>Субсидии бюджетам поселений на реализацию программ формирования современной городской среды</t>
  </si>
  <si>
    <t>Субсидии бюджетам городских округов на обеспечение комплексного развития сельских территорий  (000 2 02 25576 04 0000 150)</t>
  </si>
  <si>
    <t xml:space="preserve">Субсидии бюджетам городских округов на оснащение региональных и муниципальных театров   (000 2 02 25584 04 0000 150) </t>
  </si>
  <si>
    <t xml:space="preserve">Субсидии бюджетам городских округов на техническое оснащение муниципальных музеев   (000 2 02 25590 04 0000 150) </t>
  </si>
  <si>
    <t>Субсидии бюджетам городских округов на реконструкцию и капитальный ремонт муниципальных музеев  (000 2 02 25597 04 0000 150)</t>
  </si>
  <si>
    <t>Субсидии бюджетам городских округов на реализацию мероприятий по модернизации школьных систем образования  (000 2 02 25750 04 0000 150)</t>
  </si>
  <si>
    <t>Субсидии бюджетам городских округов на софинансирование закупки оборудования для создания «умных» спортивных площадок  (000 2 02 25753 04 0000 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</si>
  <si>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04 0000 150)</t>
  </si>
  <si>
    <t>Прочие  субсидии  бюджетам  городских  округов      ( 000 2 02 29999 04 0000 150 )</t>
  </si>
  <si>
    <t>Субвенции бюджетам городских округов на выполнение передаваемых полномочий субъектов  Российской  Федерации  (000 2 02 30024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</si>
  <si>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       (000 2 02 30027 04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</si>
  <si>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  (000 2 02 35118 14 0000 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</si>
  <si>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  (000 2 02 35118 10 0000 150)</t>
  </si>
  <si>
    <t xml:space="preserve"> 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  (000 2 02 35120 04 0000 150)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</si>
  <si>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04 0000 150)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</si>
  <si>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(000 2 02 35135 04 0000 150)</t>
  </si>
  <si>
    <t>Субвенции бюджетам городских округов 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    (000 2 02 35176 04 0000 150)</t>
  </si>
  <si>
    <t>Субвенции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(000 2 02 35304 04 0000 150)</t>
  </si>
  <si>
    <t>Субвенции  бюджетам  городских  округов  на  государственную  регистрацию  актов  гражданского  состояния    (000 2 02 35930 04 0000 150)</t>
  </si>
  <si>
    <t>Межбюджетные трансферты, передаваемые бюджетам городских округов на реализацию программы комплексного развития молодежной политики в регионах Российской Федерации «Регион для молодых»  (000 2 02 45116 04 0000 150)</t>
  </si>
  <si>
    <t>Межбюджетные трансферты, передаваемые бюджетам городских округов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(000 2 02 45179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</si>
  <si>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(000 2 02 45303 04 0000 150)</t>
  </si>
  <si>
    <t>Межбюджетные трансферты, передаваемые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04 0000 150)</t>
  </si>
  <si>
    <t>Прочие межбюджетные трансферты, передаваемые бюджетам городских округов  (2 02 49999 04 0000 150)</t>
  </si>
  <si>
    <t>Прочие межбюджетные трансферты, передаваемые бюджетам поселений</t>
  </si>
  <si>
    <t>Получение  бюджетных  кредитов  от  других  бюджетов  бюджетной  системы  Российской  Федерации  бюджетами  городских  округов  ( 000 01 03 00 00 04 0000 700 )</t>
  </si>
  <si>
    <t>Получение  бюджетных  кредитов  от  других  бюджетов  бюджетной  системы  Российской  Федерации  бюджетами  поселений</t>
  </si>
  <si>
    <t>Погашение  бюджетных  кредитов,  полученных  от  других  бюджетов  бюджетной  системы  Российской  Федерации  бюджетами  городских  округов   (000 01 03 00 00 04 0000 800)</t>
  </si>
  <si>
    <t>Погашение  бюджетных  кредитов,  полученных  от  других  бюджетов  бюджетной  системы  Российской  Федерации  бюджетами  поселений</t>
  </si>
  <si>
    <t xml:space="preserve">Дотации  бюджетам  муниципальных  районов  на  выравнивание  бюджетной  обеспеченности из бюджета субъекта Российской Федерации  (000 2 02 15001 05 0000 150)  </t>
  </si>
  <si>
    <t>Дотации  бюджетам  сельских  поселений  на  выравнивание  бюджетной  обеспеченности   из бюджета субъекта Российской Федерации  (000 2 02 15001 10 0000 150)</t>
  </si>
  <si>
    <t>Дотации  бюджетам  городских  поселений  на  выравнивание  бюджетной  обеспеченности  из бюджета субъекта Российской Федерации  (000 2 02 15001 13 0000 150)</t>
  </si>
  <si>
    <t>Дотации  бюджетам  муниципальных  районов  на  поддержку  мер  по  обеспечению  сбалансированности  бюджетов  (000 2 02 15002 05 0000 150)</t>
  </si>
  <si>
    <t>Дотации  бюджетам  сельских  поселений  на  поддержку  мер  по  обеспечению  сбалансированности  бюджетов   (000 2 02 15002 10 0000 150)</t>
  </si>
  <si>
    <t xml:space="preserve">Дотации  бюджетам  городских  поселений  на  поддержку  мер  по  обеспечению  сбалансированности  бюджетов   (000 2 02 15002 13 0000 150) </t>
  </si>
  <si>
    <t>Дотации (гранты) бюджетам муниципальных районов за достижение показателей деятельности органов местного самоуправления  (000 2 02 16549 05 0000 150)</t>
  </si>
  <si>
    <t>Дотации (гранты) бюджетам сельских поселений за достижение показателей деятельности органов местного самоуправления  (000 2 02 16549 10 0000 150)</t>
  </si>
  <si>
    <t>Дотации (гранты) бюджетам городских поселений за достижение показателей деятельности органов местного самоуправления  (000 2 02 16549 13 0000 150)</t>
  </si>
  <si>
    <t xml:space="preserve">Субсидии бюджетам муниципальных районов на софинансирование капитальных вложений в объекты муниципальной собственности   (000 2 02 20077 05 0000 150)   </t>
  </si>
  <si>
    <t xml:space="preserve">Субсидии бюджетам сельских поселений на софинансирование капитальных вложений в объекты муниципальной собственности   (000 2 02 20077 10 0000 150)     </t>
  </si>
  <si>
    <t xml:space="preserve">Субсидии бюджетам городских поселений на софинансирование капитальных вложений в объекты муниципальной собственности   (000 2 02 20077 13 0000 150)     </t>
  </si>
  <si>
    <t xml:space="preserve">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05 0000 150)  </t>
  </si>
  <si>
    <t xml:space="preserve">Субсидии бюджетам сельских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10 0000 150)  </t>
  </si>
  <si>
    <t xml:space="preserve">Субсидии бюджетам городских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13 0000 150)  </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</si>
  <si>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  (000 2 02 20299 05 0000 150)</t>
  </si>
  <si>
    <t>Субсидии бюджетам сельских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  (000 2 02 20299 10 0000 150)</t>
  </si>
  <si>
    <t>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  (000 2 02 20299 13 0000 150)</t>
  </si>
  <si>
    <t>Субсидии бюджетам муниципальных районов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(000 2 02 20300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</si>
  <si>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05 0000 150)</t>
  </si>
  <si>
    <t>Субсидии бюджетам сельских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10 0000 150)</t>
  </si>
  <si>
    <t>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13 0000 150)</t>
  </si>
  <si>
    <t>Субсидии бюджетам муниципальных районов на обеспечение мероприятий по модернизации систем коммунальной инфраструктуры за счет средств бюджетов  (000 2 02 20303 05 0000 150)</t>
  </si>
  <si>
    <t>Субсидии бюджетам муниципальных районов на реализацию мероприятий по стимулированию программ развития жилищного строительства субъектов Российской Федерации   (000 2 02 25021 05 0000 150)</t>
  </si>
  <si>
    <t>Субсидии бюджетам сельских поселений на реализацию мероприятий по стимулированию программ развития жилищного строительства субъектов Российской Федерации      (000 2 02 25021 10 0000 150)</t>
  </si>
  <si>
    <t>Субсидии бюджетам городских поселений на реализацию мероприятий по стимулированию программ развития жилищного строительства субъектов Российской Федерации     (000 2 02 25021 13 0000 150)</t>
  </si>
  <si>
    <t>Субсидии бюджетам муниципальных районов на реализацию мероприятий государственной программы Российской Федерации "Доступная среда"  (000 2 02 25027 05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</si>
  <si>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общеобразовательных организациях  (000 2 02 25098 05 0000 150 )</t>
  </si>
  <si>
    <t>Субсидии бюджетам муниципальных районов на оснащение объектов спортивной инфраструктуры спортивно-технологическим оборудованием  (000 2 02 25228 05 0000 150)</t>
  </si>
  <si>
    <t>Субсидии бюджетам муниципальных районов на модернизацию инфраструктуры общего образования в отдельных субъектах Российской Федерации  (000 2 02 25239 05 0000 150)</t>
  </si>
  <si>
    <t>Субсидии бюджетам муниципальных районов на строительство и реконструкцию (модернизацию) объектов питьевого водоснабжения   (000 2 02 25243 05 0000 150)</t>
  </si>
  <si>
    <t>Субсидии бюджетам муниципальных районов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05 0000 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</si>
  <si>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10 0000 150)</t>
  </si>
  <si>
    <t>Субсидии бюджетам городских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13 0000 150)</t>
  </si>
  <si>
    <t xml:space="preserve">Субсидии бюджетам муниципальных районов на создание школ креативных индустрий   (000 2 02 25353 05 0000 150) </t>
  </si>
  <si>
    <t xml:space="preserve">Субсидии бюджетам муниципальных районов на развитие транспортной инфраструктуры на сельских территориях   (000 2 02 25372 05 0000 150) </t>
  </si>
  <si>
    <t xml:space="preserve">Субсидии бюджетам муниципальных районов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(000 2 02 25394 05 0000 150) </t>
  </si>
  <si>
    <t xml:space="preserve">Субсидии бюджетам сельских поселений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(000 2 02 25394 10 0000 150) </t>
  </si>
  <si>
    <t xml:space="preserve">Субсидии бюджетам городских поселений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(000 2 02 25394 13 0000 150) </t>
  </si>
  <si>
    <t xml:space="preserve">Субсидии бюджетам муниципальных районов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(000 2 02 25401 05 0000 150 ) </t>
  </si>
  <si>
    <t xml:space="preserve">Субсидии бюджетам муниципальных районов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05 0000 150) </t>
  </si>
  <si>
    <t>Субсидии бюджетам сельских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10 0000 150)</t>
  </si>
  <si>
    <t>Субсидии бюджетам городских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13 0000 150)</t>
  </si>
  <si>
    <t xml:space="preserve">Субсидии бюджетам муниципальных районов на создание виртуальных концертных залов  (ООО 2 02 25453 05 0000 150 ) </t>
  </si>
  <si>
    <t xml:space="preserve">Субсидии бюджетам муниципальных районов на создание модельных муниципальных библиотек  (ООО 2 02 25454 05 0000 150 ) </t>
  </si>
  <si>
    <t xml:space="preserve">Субсидии бюджетам муниципальных районов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05 0000 150) </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</si>
  <si>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      ( 000 2 02 25467 05 0000 150 )</t>
  </si>
  <si>
    <t>Субсидии бюджетам сельских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   ( 000 2 02 25467 10 0000 150 )</t>
  </si>
  <si>
    <t>Субсидии бюджетам городских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      ( 000 2 02 25467 13 0000 150 )</t>
  </si>
  <si>
    <t>Субсидии бюджетам муниципальных районов на проведение комплексных кадастровых работ  ( 000 2 02 25511 05 0000 150 )</t>
  </si>
  <si>
    <t>Субсидии бюджетам сельских поселений на проведение комплексных кадастровых работ  ( 000 2 02 25511 10 0000 150 )</t>
  </si>
  <si>
    <t>Субсидии бюджетам городских поселений на проведение комплексных кадастровых работ  ( 000 2 02 25511 13 0000 150 )</t>
  </si>
  <si>
    <t>Субсидии бюджетам муниципальных районов на развитие сети учреждений культурно-досугового типа  (000 2 02 25513 05 0000 150 )</t>
  </si>
  <si>
    <t>Субсидия бюджетам сельских поселений на развитие сети учреждений культурно-досугового типа   (000 2 02 25513 10 0000 150 )</t>
  </si>
  <si>
    <t>Субсидия бюджетам городских поселений на развитие сети учреждений культурно-досугового типа   (000 2 02 25513 13 0000 150 )</t>
  </si>
  <si>
    <t>Субсидия бюджетам муниципальных районов на поддержку отрасли культуры    ( 000 2 02 25519 05 0000 150 )</t>
  </si>
  <si>
    <t>Субсидия бюджетам сельских поселений на поддержку отрасли культуры    (000 2 02 25519 10 0000 150)</t>
  </si>
  <si>
    <t>Субсидия бюджетам городских поселений на поддержку отрасли культуры    (000 2 02 25519 13 0000 150)</t>
  </si>
  <si>
    <t>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   ( 000 2 02 25520 05 0000 150 )</t>
  </si>
  <si>
    <t>Субсидии бюджетам муниципальных районов на реализацию программ формирования современной городской среды   ( 000 2 02 25555 05 0000 150 )</t>
  </si>
  <si>
    <t>Субсидии бюджетам сельских поселений на реализацию программ формирования современной городской среды   ( 000 2 02 25555 10 0000 150 )</t>
  </si>
  <si>
    <t>Субсидии бюджетам городских поселений на реализацию программ формирования современной городской среды   ( 000 2 02 25555 13 0000 150 )</t>
  </si>
  <si>
    <t>Субсидии бюджетам муниципальных районов на обеспечение комплексного развития сельских территорий  (000 2 02 25576 05 0000 150)</t>
  </si>
  <si>
    <t>Субсидии бюджетам сельских поселений на обеспечение комплексного развития сельских территорий  (000 2 02 25576 10 0000 150)</t>
  </si>
  <si>
    <t>Субсидии бюджетам городских поселений на обеспечение комплексного развития сельских территорий  (000 2 02 25576 13 0000 150)</t>
  </si>
  <si>
    <t xml:space="preserve">Субсидии бюджетам муниципальных районов на оснащение региональных и муниципальных театров   (000 2 02 25584 05 0000 150) </t>
  </si>
  <si>
    <t xml:space="preserve">Субсидии бюджетам муниципальных районов на техническое оснащение муниципальных музеев   (000 2 02 25590 05 0000 150) </t>
  </si>
  <si>
    <t xml:space="preserve">Субсидии бюджетам сельских поселений на техническое оснащение муниципальных музеев (000 2 02 25590 10 0000 150) </t>
  </si>
  <si>
    <t xml:space="preserve">Субсидии бюджетам городских поселений на техническое оснащение муниципальных музеев  (000 2 02 25590 13 0000 150) </t>
  </si>
  <si>
    <t>Субсидии бюджетам муниципальных районов на реконструкцию и капитальный ремонт муниципальных музеев  (000 2 02 25597 05 0000 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</si>
  <si>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05 0000 150)</t>
  </si>
  <si>
    <t>Субсидии бюджетам сельских  поселений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10 0000 150)</t>
  </si>
  <si>
    <t>Субсидии бюджетам городских поселений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13 0000 150)</t>
  </si>
  <si>
    <t>Прочие  субсидии  бюджетам  муниципальных  районов      ( 000 2 02 29999 05 0000 150 )</t>
  </si>
  <si>
    <t>Прочие  субсидии  бюджетам  сельских  поселений  (000 2 02 29999 10 0000 150)</t>
  </si>
  <si>
    <t>Прочие  субсидии  бюджетам  городских  поселений  (000 2 02 29999 13 0000 150)</t>
  </si>
  <si>
    <t>Субвенции бюджетам муниципальных районов на выполнение передаваемых полномочий субъектов  Российской  Федерации  (000 2 02 30024 05 0000 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</si>
  <si>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       (000 2 02 30027 05 0000 150)</t>
  </si>
  <si>
    <t xml:space="preserve"> 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   (000 2 02 35120 05 0000 150)</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</si>
  <si>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05 0000 150)</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</si>
  <si>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 5-ФЗ "О ветеранах"  (000 2 02 35135 05 0000 150)</t>
  </si>
  <si>
    <t>Субвенции бюджетам муниципальных районов 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    (000 2 02 35176 05 0000 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</si>
  <si>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(000 2 02 35304 05 0000 150)</t>
  </si>
  <si>
    <t>Субвенции  бюджетам  муниципальных  районов  на  государственную  регистрацию  актов  гражданского  состояния (000 2 02 35930 05 0000 150)</t>
  </si>
  <si>
    <t>Межбюджетные трансферты, передаваемые бюджетам муниципальных районов на реализацию программы комплексного развития молодежной политики в регионах Российской Федерации «Регион для молодых»  (000 2 02 45116 05 0000 150)</t>
  </si>
  <si>
    <t>Межбюджетные трансферты, передаваемые бюджетам муниципальных районов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(000 2 02 45179 05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</si>
  <si>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(000 2 02 45303 05 0000 150)</t>
  </si>
  <si>
    <t>Межбюджетные трансферты, передаваемые бюджетам муниципальных районов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05 0000 150)</t>
  </si>
  <si>
    <t>Межбюджетные трансферты, передаваемые бюджетам сельских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10 0000 150)</t>
  </si>
  <si>
    <t>Межбюджетные трансферты, передаваемые бюджетам городских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13 0000 150)</t>
  </si>
  <si>
    <t>Прочие межбюджетные трансферты, передаваемые бюджетам муниципальных районов  (2 02 49999 05 0000 150)</t>
  </si>
  <si>
    <t>Прочие межбюджетные трансферты, передаваемые бюджетам сельских поселений  (2 02 49999 10 0000 150)</t>
  </si>
  <si>
    <t>Прочие межбюджетные трансферты, передаваемые бюджетам городских поселений  (2 02 49999 13 0000 150)</t>
  </si>
  <si>
    <t>Получение  бюджетных  кредитов  от  других  бюджетов  бюджетной  системы  Российской  Федерации  бюджетами  муниципальных  районов  ( 000 01 03 00 00 05 0000 700 )</t>
  </si>
  <si>
    <t>Получение  бюджетных  кредитов  от  других  бюджетов  бюджетной  системы  Российской  Федерации  бюджетами  сельских  поселений  (000 01 03 00 00 10 0000 700)</t>
  </si>
  <si>
    <t>Получение  бюджетных  кредитов  от  других  бюджетов  бюджетной  системы  Российской  Федерации  бюджетами  городских  поселений  (000 01 03 00 00 13 0000 700)</t>
  </si>
  <si>
    <t>Погашение  бюджетных  кредитов,  полученных  от  других  бюджетов  бюджетной  системы  Российской  Федерации  бюджетами  муниципальных  районов  (000 01 03 00 00 05 0000 800)</t>
  </si>
  <si>
    <t>Погашение  бюджетных  кредитов,  полученных  от  других  бюджетов  бюджетной  системы  Российской  Федерации  бюджетами  сельских  поселений   (000 01 03 00 00 10 0000 800)</t>
  </si>
  <si>
    <t>Погашение  бюджетных  кредитов,  полученных  от  других  бюджетов  бюджетной  системы  Российской  Федерации  бюджетами  городских  поселений   (000 01 03 00 00 13 0000 800)</t>
  </si>
  <si>
    <t xml:space="preserve">Дотации  бюджетам  муниципальных  округов  на  выравнивание  бюджетной  обеспеченности из бюджета субъекта Российской Федерации  (000 2 02 15001 14 0000 150)  </t>
  </si>
  <si>
    <t>Дотации  бюджетам  муниципальных  округов  на  поддержку  мер  по  обеспечению  сбалансированности  бюджетов  (000 2 02 15002 14 0000 150)</t>
  </si>
  <si>
    <t>Дотации (гранты) бюджетам муниципальных округов за достижение показателей деятельности органов местного самоуправления  (000 2 02 16549 14 0000 150)</t>
  </si>
  <si>
    <t xml:space="preserve">Субсидии бюджетам муниципальных округов на софинансирование капитальных вложений в объекты муниципальной собственности   (000 2 02 20077 14 0000 150)   </t>
  </si>
  <si>
    <t xml:space="preserve">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(000 2 02 20216 14 0000 150)  </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</si>
  <si>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  (000 2 02 20299 14 0000 150)</t>
  </si>
  <si>
    <t>Субсидии бюджетам муниципальных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(000 2 02 20300 14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</si>
  <si>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(000 2 02 20302 14 0000 150)</t>
  </si>
  <si>
    <t>Субсидии бюджетам муниципальных округов на обеспечение мероприятий по модернизации систем коммунальной инфраструктуры за счет средств бюджетов  (000 2 02 20303 14 0000 150)</t>
  </si>
  <si>
    <t>Субсидии бюджетам муниципальных округов на реализацию мероприятий по стимулированию программ развития жилищного строительства субъектов Российской Федерации   (000 2 02 25021 14 0000 150)</t>
  </si>
  <si>
    <t>Субсидии бюджетам муниципальных округов на реализацию мероприятий государственной программы Российской Федерации "Доступная среда"  (000 2 02 25027 14 0000 150)</t>
  </si>
  <si>
    <t>Субсидии бюджетам муниципальных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общеобразовательных организациях  (000 2 02 25098 14 0000 150 )</t>
  </si>
  <si>
    <t>Субсидии бюджетам муниципальных округов на оснащение объектов спортивной инфраструктуры спортивно-технологическим оборудованием  (000 2 02 25228 14 0000 150)</t>
  </si>
  <si>
    <t>Субсидии бюджетам муниципальных округов на модернизацию инфраструктуры общего образования в отдельных субъектах Российской Федерации  (000 2 02 25239 14 0000 150)</t>
  </si>
  <si>
    <t>Субсидии бюджетам муниципальных округов на строительство и реконструкцию (модернизацию) объектов питьевого водоснабжения   (000 2 02 25243 14 0000 150)</t>
  </si>
  <si>
    <t>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(000 2 02 25299 14 0000 150)</t>
  </si>
  <si>
    <t xml:space="preserve">Субсидии бюджетам муниципальных округов на создание школ креативных индустрий   (000 2 02 25353 14 0000 150) </t>
  </si>
  <si>
    <t xml:space="preserve">Субсидии бюджетам муниципальных округов на развитие транспортной инфраструктуры на сельских территориях   (000 2 02 25372 14 0000 150) </t>
  </si>
  <si>
    <t xml:space="preserve">Субсидии бюджетам муниципальных округов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(000 2 02 25394 14 0000 150) </t>
  </si>
  <si>
    <t xml:space="preserve">Субсидии бюджетам муниципальных округов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(000 2 02 25401 14 0000 150 ) </t>
  </si>
  <si>
    <t xml:space="preserve">Субсидии бюджетам муниципальных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25424 14 0000 150) </t>
  </si>
  <si>
    <t xml:space="preserve">Субсидии бюджетам муниципальных округов на создание виртуальных концертных залов  (ООО 2 02 25453 14 0000 150 ) </t>
  </si>
  <si>
    <t xml:space="preserve">Субсидии бюджетам муниципальных округов на создание модельных муниципальных библиотек  (ООО 2 02 25454 14 0000 150 ) </t>
  </si>
  <si>
    <t xml:space="preserve">Субсидии бюджетам муниципальных округов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(000 2 02 25466 14 0000 150) </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</si>
  <si>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      ( 000 2 02 25467 14 0000 150 )</t>
  </si>
  <si>
    <t>Субсидии бюджетам муниципальных округов на проведение комплексных кадастровых работ  ( 000 2 02 25511 14 0000 150 )</t>
  </si>
  <si>
    <t>Субсидии бюджетам муниципальных округов на развитие сети учреждений культурно-досугового типа  (000 2 02 25513 14 0000 150 )</t>
  </si>
  <si>
    <t>Субсидия бюджетам муниципальных округов на поддержку отрасли культуры    ( 000 2 02 25519 14 0000 150 )</t>
  </si>
  <si>
    <t>Субсидии бюджетам муниципальных округов на реализацию мероприятий по содействию созданию в субъектах Российской Федерации новых мест в общеобразовательных организациях   ( 000 2 02 25520 14 0000 150 )</t>
  </si>
  <si>
    <t>Субсидии бюджетам муниципальных округов на реализацию программ формирования современной городской среды   ( 000 2 02 25555 14 0000 150 )</t>
  </si>
  <si>
    <t>Субсидии бюджетам муниципальных округов на обеспечение комплексного развития сельских территорий  (000 2 02 25576 14 0000 150)</t>
  </si>
  <si>
    <t xml:space="preserve">Субсидии бюджетам муниципальных округов на оснащение региональных и муниципальных театров   (000 2 02 25584 14 0000 150) </t>
  </si>
  <si>
    <t xml:space="preserve">Субсидии бюджетам муниципальных округов на техническое оснащение муниципальных музеев   (000 2 02 25590 14 0000 150) </t>
  </si>
  <si>
    <t>Субсидии бюджетам муниципальных округов на реконструкцию и капитальный ремонт муниципальных музеев  (000 2 02 25597 14 0000 150)</t>
  </si>
  <si>
    <t>Субсидии бюджетам муниципальных округов на реализацию мероприятий по модернизации школьных систем образования  (000 2 02 25750 14 0000 150)</t>
  </si>
  <si>
    <t>Субсидии бюджетам муниципальных округов на софинансирование закупки оборудования для создания «умных» спортивных площадок  (000 2 02 25753 14 0000 150)</t>
  </si>
  <si>
    <t>Субсидии бюджетам муниципальных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(000 2 02 27576 14 0000 150)</t>
  </si>
  <si>
    <t>Прочие  субсидии  бюджетам  муниципальных  округов   ( 000 2 02 29999 14 0000 150 )</t>
  </si>
  <si>
    <t>Субвенции бюджетам муниципальных округов на выполнение передаваемых полномочий субъектов  Российской  Федерации  (000 2 02 30024 14 0000 150)</t>
  </si>
  <si>
    <t>Субвенции бюджетам муниципальных округов на содержание ребенка в семье опекуна и приемной семье, а также вознаграждение, причитающееся приемному родителю       (000 2 02 30027 14 0000 150)</t>
  </si>
  <si>
    <t xml:space="preserve"> Субвенции бюджетам муниципальных округов на составление (изменение) списков кандидатов в присяжные заседатели федеральных судов общей юрисдикции в Российской Федерации   (000 2 02 35120 14 0000 150)</t>
  </si>
  <si>
    <t>Субвенции бюджетам муниципальных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(000 2 02 35134 14 0000 150)</t>
  </si>
  <si>
    <t>Субвенции бюджетам муниципальных округов на обеспечение жильем отдельных категорий граждан, установленных федеральным законом от 12 января 1995 года № 5-ФЗ "О ветеранах"  (000 2 02 35135 14 0000 150)</t>
  </si>
  <si>
    <t>Субвенции бюджетам муниципальных округов на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    (000 2 02 35176 14 0000 150)</t>
  </si>
  <si>
    <t>Субвенции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(000 2 02 35304 14 0000 150)</t>
  </si>
  <si>
    <t>Субвенции  бюджетам  муниципальных  округов  на  государственную  регистрацию  актов  гражданского  состояния (000 2 02 35930 14 0000 150)</t>
  </si>
  <si>
    <t>Межбюджетные трансферты, передаваемые бюджетам муниципальных округов на реализацию программы комплексного развития молодежной политики в регионах Российской Федерации «Регион для молодых»  (000 2 02 45116 14 0000 150)</t>
  </si>
  <si>
    <t>Межбюджетные трансферты, передаваемые бюджетам муниципальных округов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(000 2 02 45179 14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</si>
  <si>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(000 2 02 45303 14 0000 150)</t>
  </si>
  <si>
    <t>Межбюджетные трансферты, передаваемые бюджетам муниципальных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(000 2 02 45424 14 0000 150)</t>
  </si>
  <si>
    <t>Прочие межбюджетные трансферты, передаваемые бюджетам муниципальных округов  (2 02 49999 14 0000 150)</t>
  </si>
  <si>
    <t>Получение  бюджетных  кредитов  от  других  бюджетов  бюджетной  системы  Российской  Федерации  бюджетами  муниципальных  округов  ( 000 01 03 00 00 14 0000 700 )</t>
  </si>
  <si>
    <t>Погашение  бюджетных  кредитов,  полученных  от  других  бюджетов  бюджетной  системы  Российской  Федерации  бюджетами  муниципальных  округов  (000 01 03 00 00 14 0000 800)</t>
  </si>
  <si>
    <t>09 3 01 86010 - бюдж. Инвест.</t>
  </si>
  <si>
    <t>09 1 F1 50212 - обл</t>
  </si>
  <si>
    <t>09 1 F1 50212 - фед</t>
  </si>
  <si>
    <t>09 1 F1 50213 - обл</t>
  </si>
  <si>
    <t>09 1 F1 50213 - фед</t>
  </si>
  <si>
    <t>09 1 F1 50214 - обл</t>
  </si>
  <si>
    <t>09 1 F1 50214 - фед</t>
  </si>
  <si>
    <t>04 1 Е2 50980 - обл</t>
  </si>
  <si>
    <t>04 1 Е2 50980 - фед</t>
  </si>
  <si>
    <t>03 1 Р5 52281</t>
  </si>
  <si>
    <t>03 1 Р5 52281 - фед</t>
  </si>
  <si>
    <t>04 1 E1 А2390</t>
  </si>
  <si>
    <t>04 1 Е1 52390 - обл</t>
  </si>
  <si>
    <t>04 1 Е1 52390 - фед</t>
  </si>
  <si>
    <t>06 1 F5 52432 - обл</t>
  </si>
  <si>
    <t>06 1 F5 52432 - фед</t>
  </si>
  <si>
    <t>20 4 02 R2991 - обл</t>
  </si>
  <si>
    <t>20 4 02 R2991 - фед</t>
  </si>
  <si>
    <t>05 4 02 R3530 - фед</t>
  </si>
  <si>
    <t>07 2 03 R3722 - фед</t>
  </si>
  <si>
    <t>08 1 R1 53940 - обл</t>
  </si>
  <si>
    <t>08 1 R1 53940 - фед</t>
  </si>
  <si>
    <t xml:space="preserve">08 1 R1 А3944 </t>
  </si>
  <si>
    <t>08 1 R7 54010 - обл</t>
  </si>
  <si>
    <t>08 1 R7 54010 - фед</t>
  </si>
  <si>
    <t>06 1 F2 54240 - обл</t>
  </si>
  <si>
    <t>06 1 F2 54240 - фед</t>
  </si>
  <si>
    <t>05 1 A3 54530 - обл</t>
  </si>
  <si>
    <t>05 1 A3 54530 - фед</t>
  </si>
  <si>
    <t>05 1 A1 54540 - обл</t>
  </si>
  <si>
    <t>05 1 A1 54540 - фед</t>
  </si>
  <si>
    <t>05 4 02 R4660 - обл</t>
  </si>
  <si>
    <t>05 4 02 R4660 - фед</t>
  </si>
  <si>
    <t>05 4 02 R4670 - обл</t>
  </si>
  <si>
    <t>05 4 02 R4670 - фед</t>
  </si>
  <si>
    <t>17 2 05 R5990 - обл</t>
  </si>
  <si>
    <t>17 2 05 R5990- фед</t>
  </si>
  <si>
    <t>19 4 01 R5110 - обл</t>
  </si>
  <si>
    <t>19 4 01 R5110- фед</t>
  </si>
  <si>
    <t>05 1 A1 55131 - обл</t>
  </si>
  <si>
    <t>05 1 A1 55131 - фед</t>
  </si>
  <si>
    <t>05 1 A1 55198 - обл</t>
  </si>
  <si>
    <t>05 1 A1 55198 - фед</t>
  </si>
  <si>
    <t>05 1 A1 5519Б - обл</t>
  </si>
  <si>
    <t>05 1 A1 5519Б - фед</t>
  </si>
  <si>
    <t>05 4 02 R5191 - обл</t>
  </si>
  <si>
    <t>05 4 02 R5191 - фед</t>
  </si>
  <si>
    <t>04 1 E1 55200 - фед</t>
  </si>
  <si>
    <t>06 1 F2 55550 - обл</t>
  </si>
  <si>
    <t>06 1 F2 55550 - фед</t>
  </si>
  <si>
    <t xml:space="preserve">06 1 F2 A5551 </t>
  </si>
  <si>
    <t>план</t>
  </si>
  <si>
    <t>07 2 02 R5763 - фед</t>
  </si>
  <si>
    <t>05 1 А1 55840  - обл</t>
  </si>
  <si>
    <t>05 1 А1 55840  - фед</t>
  </si>
  <si>
    <t>05 1 A1 55900  - обл</t>
  </si>
  <si>
    <t>05 1 A1 55900  - фед</t>
  </si>
  <si>
    <t>05 1 A1 55970 - обл</t>
  </si>
  <si>
    <t>05 1 A1 55970 - фед</t>
  </si>
  <si>
    <t>04 2 01 А7500</t>
  </si>
  <si>
    <t>04 2 01 R7500 - обл</t>
  </si>
  <si>
    <t>04 2 01 R7500 - фед</t>
  </si>
  <si>
    <t>03 2 01 R7530 - обл</t>
  </si>
  <si>
    <t>03 2 01 R7530 - фед</t>
  </si>
  <si>
    <t>07 2 01 R5762</t>
  </si>
  <si>
    <t>07 2 01 R5762 - фед</t>
  </si>
  <si>
    <t>07 2 01 R5768</t>
  </si>
  <si>
    <t>07 2 01 R5768 - фед</t>
  </si>
  <si>
    <t>07 2 04 R5766 - фед</t>
  </si>
  <si>
    <t>01 4 03 R3040</t>
  </si>
  <si>
    <t>01 4 03 R3040 - фед</t>
  </si>
  <si>
    <t>05 4 04 85020</t>
  </si>
  <si>
    <t>05 4 04 59300</t>
  </si>
  <si>
    <t xml:space="preserve"> 20 1 EВ 51790</t>
  </si>
  <si>
    <t>план  погашения  КБ</t>
  </si>
  <si>
    <t>факт  погашения  КБ</t>
  </si>
  <si>
    <t>Целевые  статьи  21 4 03 80010, 21 4 03 80020</t>
  </si>
  <si>
    <t>Целевая  статья  21 4 03 80030</t>
  </si>
  <si>
    <t>Целевые  статьи  21 4 03 80050,  21 4 03 80060,  21 4 03 80080</t>
  </si>
  <si>
    <t>Целевые  статьи  21 4 03 80040,  21 4 03 80070</t>
  </si>
  <si>
    <t>Целевые  статьи  06 2 01 86390,  09 3 01 86010  в  части  бюджетных  инвестиций (ВР 522)</t>
  </si>
  <si>
    <t>Целевая  статья  08 3 01 86030</t>
  </si>
  <si>
    <t>Целевая  статья  06 1 F3 67484</t>
  </si>
  <si>
    <t>Целевые  статьи  06 2 01 09606,  06 2 01 09607</t>
  </si>
  <si>
    <t>Целевые  статьи  09 1 F1 50212,   09 1 F1 50213,  09 1 F1 50214</t>
  </si>
  <si>
    <t>Целевые  статьи  01 4 05 86130,  01 4 05 86310,  01 4 05 86430</t>
  </si>
  <si>
    <t>Целевая  статья  04 1 Е2 50980</t>
  </si>
  <si>
    <t>Целевая  статья  03 1 Р5 52281</t>
  </si>
  <si>
    <t>Целевые  статьи  04 1 Е1 52390,  04 1 E1 А2390</t>
  </si>
  <si>
    <t xml:space="preserve">Целевые  статьи  08 1 R1 53940,  08 1 R1 А3944 </t>
  </si>
  <si>
    <t>Целевая  статья  05 4 02 R4660</t>
  </si>
  <si>
    <t>Целевая  статья  05 4 02 R4670</t>
  </si>
  <si>
    <t>Целевые  статьи  17 2 05 R5990,  19 4 01 R5110</t>
  </si>
  <si>
    <t>Целевые  статьи  05 1 A1 55131,  05 1 A1 Д5131</t>
  </si>
  <si>
    <t xml:space="preserve">Целевые  статьи  05 1 A1 55198,  05 1 A1 5519Б,  05 1 A1 Д5195,  05 4 02 R5191  </t>
  </si>
  <si>
    <t>Целевые  статьи  04 1 E1 55200, 04 1 E1 Д5200</t>
  </si>
  <si>
    <t xml:space="preserve">Целевые  статьи 06 1 F2 55550,  06 1 F2 A5551 </t>
  </si>
  <si>
    <t>Целевые  статьи  04 2 01 R7500,  04 2 01 А7500</t>
  </si>
  <si>
    <t>Целевые  статьи  07 2 01 R5762,  07 2 01 R5768,  07 2 04 R5766</t>
  </si>
  <si>
    <t>Целевые  статьи  03 1 P5 86820,  03 4 01 86440,  03 4 01 86820,  04 2 01 86890,  04 2 01 86920,  04 4 02 86560,  04 4 02 86880,  04 4 04 86910,  05 1 A2 86280,  06 2 01 86120,  06 2 01 97020,  06 4 01 86490,  08 4 01 86070,  08 4 01 86230,  09 2 01 98010,  09 3 01 86010,  10 4 01 86080,  10 4 01 86180,  11 3 02 86210,  11 3 02 86380,  14 4 01 86160,  15 4 01 86060,  15 4 01 86860,  19 4 01 86470,  19 4 02 86790,  20 4 01 86670,  20 4 02 86650,  20 4 03 86630</t>
  </si>
  <si>
    <t>Целевые  статьи   05 1 A2 86280,  08 4 01 86070,  09 2 01 98010,  09 3 01 86010,  10 4 01 86080,  11 3 02 86210, 11 3 02 86380,  19 4 02 86790,  20 4 02 86650,  20 4 03 86630</t>
  </si>
  <si>
    <t>Целевые  статьи  01 4 01 85190,  01 4 01 85251,  01 4 01 85252,  01 4 03 85080,  01 4 03 85130,  01 4 03 85440,  01 4 03 85460,  01 4 03 85450,  04 4 02 85090,  04 4 02 85160,  04 4 02 85350,  04 4 02 85420,  05 4 04 85060,  09 4 01 85010,  13 4 01 85070,  17 4 03 85170,  17 4 03 85210,  18 4 03 85340,  99 9 00 85270</t>
  </si>
  <si>
    <t>Целевая  статья  01 4 03 85430</t>
  </si>
  <si>
    <t>Целевые  статьи  05 4 04 85020  (областные),  05 4 04 59300  (федеральные)</t>
  </si>
  <si>
    <t>Целевая  статья  06 1 F2 А4240</t>
  </si>
  <si>
    <t>Целевые  статьи  03 2 01 87090,  04 2 01 87080,  06 4 03 87070,  08 4 02 87110,  08 4 02 97060,  09 3 01 87130,  21 3 01 80090,  99 9 00 55491,  99 9 00 87100,  99 9 00 87120</t>
  </si>
  <si>
    <t>города</t>
  </si>
  <si>
    <t>район</t>
  </si>
  <si>
    <t>Закон  Липецкой  области  от  31  августа  2004  года  № 120-ОЗ  "О  наделении  органов  местного  самоуправления  отдельными  государственными  полномочиями  в  сфере  деятельности  административных  комиссий  и  производства  по  делам  об  административных  правонарушениях"</t>
  </si>
  <si>
    <t>06 2 01 97010</t>
  </si>
  <si>
    <t xml:space="preserve">Предоставление субсидий местным бюджетам на реализацию муниципальных программ, направленных на обеспечение мероприятий в сфере теплоснабжения, источником финансового обеспечения на реализацию которых являются специальные казначейские кредиты, предоставляемые из федерального бюджета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t>
  </si>
  <si>
    <t>06 2 01 97010 - казнач. Кредит</t>
  </si>
  <si>
    <t xml:space="preserve">Субсидии бюджетам поселений на развитие транспортной инфраструктуры на сельских территориях  </t>
  </si>
  <si>
    <t xml:space="preserve">Субсидии бюджетам сельских поселений на развитие транспортной инфраструктуры на сельских территориях   (000 2 02 25372 10 0000 150) </t>
  </si>
  <si>
    <t xml:space="preserve">Субсидии бюджетам городских поселений на развитие транспортной инфраструктуры на сельских территориях   (000 2 02 25372 13 0000 150) </t>
  </si>
  <si>
    <t>рублей</t>
  </si>
  <si>
    <t xml:space="preserve"> Наименование  муниципальных  образований</t>
  </si>
  <si>
    <t>Итого  по  районам</t>
  </si>
  <si>
    <t>г. Елец</t>
  </si>
  <si>
    <t>г. Липецк</t>
  </si>
  <si>
    <t>Итого  по  городам</t>
  </si>
  <si>
    <t>Всего  по  области</t>
  </si>
  <si>
    <t>ОБЪЕМ  МЕЖБЮДЖЕТНЫХ  ТРАНСФЕРТОВ,  ПРЕДОСТАВЛЕННЫХ  ИЗ  ОБЛАСТНОГО  БЮДЖЕТА  БЮДЖЕТАМ  МУНИЦИПАЛЬНЫХ  ОБРАЗОВАНИЙ  ЗА 1 квартал 2024  ГОДА</t>
  </si>
  <si>
    <t xml:space="preserve"> Утвержденные бюджетные назначения</t>
  </si>
  <si>
    <t>Итого по муниципальным округам</t>
  </si>
  <si>
    <t>% исполнения</t>
  </si>
  <si>
    <t>Утвержденные бюджетные назначения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</si>
</sst>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_-;\-* #,##0.00\ _₽_-;_-* &quot;-&quot;??\ _₽_-;_-@_-"/>
    <numFmt numFmtId="164" formatCode="_-* #,##0.00_-;\-* #,##0.00_-;_-* &quot;-&quot;??_-;_-@_-"/>
    <numFmt numFmtId="165" formatCode="_-* #,##0.00_р_._-;\-* #,##0.00_р_._-;_-* &quot;-&quot;??_р_._-;_-@_-"/>
    <numFmt numFmtId="166" formatCode="_-* #,##0_р_._-;\-* #,##0_р_._-;_-* &quot;-&quot;??_р_._-;_-@_-"/>
    <numFmt numFmtId="167" formatCode="_-* #,##0.0\ _р_._-;\-* #,##0.0\ _р_._-;_-* &quot;-&quot;??\ _р_._-;_-@_-"/>
    <numFmt numFmtId="168" formatCode="_-* #,##0.00\ _р_._-;\-* #,##0.00\ _р_._-;_-* &quot;-&quot;??\ _р_._-;_-@_-"/>
    <numFmt numFmtId="169" formatCode="#,##0.00_ ;\-#,##0.00\ "/>
    <numFmt numFmtId="170" formatCode="_-* #,##0.00000_р_._-;\-* #,##0.00000_р_._-;_-* &quot;-&quot;??_р_._-;_-@_-"/>
    <numFmt numFmtId="171" formatCode="_-* #,##0.0_р_._-;\-* #,##0.0_р_._-;_-* &quot;-&quot;??_р_._-;_-@_-"/>
    <numFmt numFmtId="172" formatCode="_-* #,##0.0_р_._-;\-* #,##0.0_р_._-;_-* &quot;-&quot;?_р_._-;_-@_-"/>
    <numFmt numFmtId="173" formatCode="_-* #,##0.0\ _₽_-;\-* #,##0.0\ _₽_-;_-* &quot;-&quot;?\ _₽_-;_-@_-"/>
    <numFmt numFmtId="174" formatCode="#,##0.0"/>
  </numFmts>
  <fonts count="106" x14ac:knownFonts="1">
    <font>
      <sz val="11"/>
      <color theme="1"/>
      <name val="Calibri"/>
      <family val="2"/>
      <charset val="204"/>
      <scheme val="minor"/>
    </font>
    <font>
      <sz val="10"/>
      <name val="Arial Cyr"/>
      <charset val="204"/>
    </font>
    <font>
      <b/>
      <sz val="11"/>
      <name val="Arial Cyr"/>
      <charset val="204"/>
    </font>
    <font>
      <b/>
      <sz val="10"/>
      <color rgb="FF000000"/>
      <name val="Arial"/>
      <family val="2"/>
      <charset val="204"/>
    </font>
    <font>
      <sz val="11"/>
      <name val="Calibri"/>
      <family val="2"/>
      <scheme val="minor"/>
    </font>
    <font>
      <sz val="10"/>
      <color rgb="FF000000"/>
      <name val="Arial Cyr"/>
    </font>
    <font>
      <b/>
      <sz val="10"/>
      <color rgb="FF000000"/>
      <name val="Arial Cyr"/>
      <charset val="204"/>
    </font>
    <font>
      <sz val="10"/>
      <color rgb="FF000000"/>
      <name val="Arial"/>
      <family val="2"/>
      <charset val="204"/>
    </font>
    <font>
      <b/>
      <sz val="10"/>
      <color rgb="FFFF0000"/>
      <name val="Arial"/>
      <family val="2"/>
      <charset val="204"/>
    </font>
    <font>
      <sz val="10"/>
      <color rgb="FFFF0000"/>
      <name val="Arial Cyr"/>
      <charset val="204"/>
    </font>
    <font>
      <b/>
      <sz val="12"/>
      <name val="Arial Cyr"/>
      <charset val="204"/>
    </font>
    <font>
      <b/>
      <sz val="11"/>
      <color rgb="FF000000"/>
      <name val="Arial"/>
      <family val="2"/>
      <charset val="204"/>
    </font>
    <font>
      <b/>
      <sz val="12"/>
      <color rgb="FF000000"/>
      <name val="Arial"/>
      <family val="2"/>
      <charset val="204"/>
    </font>
    <font>
      <b/>
      <sz val="12"/>
      <color rgb="FFFF0000"/>
      <name val="Arial Cyr"/>
      <charset val="204"/>
    </font>
    <font>
      <sz val="11"/>
      <color rgb="FF000000"/>
      <name val="Arial"/>
      <family val="2"/>
      <charset val="204"/>
    </font>
    <font>
      <sz val="11"/>
      <name val="Arial Cyr"/>
      <charset val="204"/>
    </font>
    <font>
      <b/>
      <sz val="15"/>
      <name val="Arial Cyr"/>
      <family val="2"/>
      <charset val="204"/>
    </font>
    <font>
      <b/>
      <sz val="15"/>
      <color indexed="10"/>
      <name val="Arial Cyr"/>
      <charset val="204"/>
    </font>
    <font>
      <b/>
      <sz val="10"/>
      <name val="Arial Cyr"/>
      <family val="2"/>
      <charset val="204"/>
    </font>
    <font>
      <b/>
      <sz val="12"/>
      <name val="Arial Cyr"/>
      <family val="2"/>
      <charset val="204"/>
    </font>
    <font>
      <b/>
      <sz val="14"/>
      <name val="Arial Cyr"/>
      <family val="2"/>
      <charset val="204"/>
    </font>
    <font>
      <b/>
      <sz val="13"/>
      <name val="Arial Cyr"/>
      <family val="2"/>
      <charset val="204"/>
    </font>
    <font>
      <b/>
      <sz val="13"/>
      <color indexed="10"/>
      <name val="Arial Cyr"/>
      <family val="2"/>
      <charset val="204"/>
    </font>
    <font>
      <b/>
      <sz val="12"/>
      <color rgb="FFFF0000"/>
      <name val="Arial Cyr"/>
      <family val="2"/>
      <charset val="204"/>
    </font>
    <font>
      <sz val="13"/>
      <name val="Arial Cyr"/>
      <family val="2"/>
      <charset val="204"/>
    </font>
    <font>
      <b/>
      <sz val="13"/>
      <color rgb="FFFF0000"/>
      <name val="Arial Cyr"/>
      <family val="2"/>
      <charset val="204"/>
    </font>
    <font>
      <b/>
      <sz val="12"/>
      <color indexed="10"/>
      <name val="Arial Cyr"/>
      <charset val="204"/>
    </font>
    <font>
      <b/>
      <sz val="12"/>
      <color indexed="10"/>
      <name val="Arial Cyr"/>
      <family val="2"/>
      <charset val="204"/>
    </font>
    <font>
      <b/>
      <sz val="13"/>
      <color rgb="FFFF0000"/>
      <name val="Arial Cyr"/>
      <charset val="204"/>
    </font>
    <font>
      <sz val="13"/>
      <color rgb="FFFF0000"/>
      <name val="Arial Cyr"/>
      <charset val="204"/>
    </font>
    <font>
      <b/>
      <sz val="12"/>
      <name val="Arial"/>
      <family val="2"/>
      <charset val="204"/>
    </font>
    <font>
      <b/>
      <sz val="12"/>
      <color indexed="10"/>
      <name val="Arial"/>
      <family val="2"/>
      <charset val="204"/>
    </font>
    <font>
      <b/>
      <sz val="14"/>
      <color rgb="FFFF0000"/>
      <name val="Arial Cyr"/>
      <charset val="204"/>
    </font>
    <font>
      <b/>
      <sz val="11"/>
      <name val="Arial"/>
      <family val="2"/>
      <charset val="204"/>
    </font>
    <font>
      <b/>
      <sz val="11"/>
      <color rgb="FFFF0000"/>
      <name val="Arial Cyr"/>
      <charset val="204"/>
    </font>
    <font>
      <sz val="10"/>
      <color rgb="FFFF0000"/>
      <name val="Arial"/>
      <family val="2"/>
      <charset val="204"/>
    </font>
    <font>
      <b/>
      <sz val="10"/>
      <color rgb="FFFF0000"/>
      <name val="Arial Cyr"/>
    </font>
    <font>
      <b/>
      <sz val="10"/>
      <name val="Arial Cyr"/>
      <charset val="204"/>
    </font>
    <font>
      <b/>
      <sz val="10"/>
      <name val="Arial"/>
      <family val="2"/>
      <charset val="204"/>
    </font>
    <font>
      <b/>
      <sz val="10"/>
      <color rgb="FFFF0000"/>
      <name val="Arial Cyr"/>
      <charset val="204"/>
    </font>
    <font>
      <b/>
      <sz val="11"/>
      <color indexed="10"/>
      <name val="Arial"/>
      <family val="2"/>
      <charset val="204"/>
    </font>
    <font>
      <b/>
      <sz val="11"/>
      <color rgb="FFFF0000"/>
      <name val="Arial"/>
      <family val="2"/>
      <charset val="204"/>
    </font>
    <font>
      <b/>
      <i/>
      <sz val="10"/>
      <name val="Arial"/>
      <family val="2"/>
      <charset val="204"/>
    </font>
    <font>
      <b/>
      <i/>
      <u/>
      <sz val="10"/>
      <name val="Arial Cyr"/>
      <charset val="204"/>
    </font>
    <font>
      <b/>
      <i/>
      <sz val="11"/>
      <name val="Arial Cyr"/>
      <charset val="204"/>
    </font>
    <font>
      <b/>
      <i/>
      <sz val="11"/>
      <name val="Arial"/>
      <family val="2"/>
      <charset val="204"/>
    </font>
    <font>
      <b/>
      <i/>
      <sz val="11"/>
      <color rgb="FFFF0000"/>
      <name val="Arial"/>
      <family val="2"/>
      <charset val="204"/>
    </font>
    <font>
      <b/>
      <i/>
      <sz val="11"/>
      <color indexed="10"/>
      <name val="Arial"/>
      <family val="2"/>
      <charset val="204"/>
    </font>
    <font>
      <b/>
      <i/>
      <sz val="10"/>
      <name val="Arial Cyr"/>
      <charset val="204"/>
    </font>
    <font>
      <b/>
      <sz val="11"/>
      <color indexed="10"/>
      <name val="Arial Cyr"/>
      <charset val="204"/>
    </font>
    <font>
      <b/>
      <sz val="10"/>
      <color indexed="10"/>
      <name val="Arial Cyr"/>
      <charset val="204"/>
    </font>
    <font>
      <b/>
      <u/>
      <sz val="10"/>
      <name val="Arial Cyr"/>
      <charset val="204"/>
    </font>
    <font>
      <b/>
      <sz val="11"/>
      <color indexed="8"/>
      <name val="Arial Cyr"/>
      <charset val="204"/>
    </font>
    <font>
      <b/>
      <sz val="10"/>
      <color indexed="10"/>
      <name val="Arial"/>
      <family val="2"/>
      <charset val="204"/>
    </font>
    <font>
      <sz val="8"/>
      <color rgb="FF000000"/>
      <name val="Arial Cyr"/>
      <family val="2"/>
    </font>
    <font>
      <b/>
      <sz val="12"/>
      <color rgb="FFFF0000"/>
      <name val="Arial"/>
      <family val="2"/>
      <charset val="204"/>
    </font>
    <font>
      <b/>
      <i/>
      <sz val="12"/>
      <color indexed="10"/>
      <name val="Arial"/>
      <family val="2"/>
      <charset val="204"/>
    </font>
    <font>
      <b/>
      <i/>
      <sz val="11"/>
      <color indexed="10"/>
      <name val="Arial Cyr"/>
      <charset val="204"/>
    </font>
    <font>
      <b/>
      <sz val="16"/>
      <name val="Arial Cyr"/>
      <charset val="204"/>
    </font>
    <font>
      <b/>
      <sz val="15"/>
      <color rgb="FFFF0000"/>
      <name val="Arial Cyr"/>
      <charset val="204"/>
    </font>
    <font>
      <b/>
      <sz val="13"/>
      <name val="Arial Cyr"/>
      <charset val="204"/>
    </font>
    <font>
      <b/>
      <sz val="13"/>
      <name val="Arial"/>
      <family val="2"/>
      <charset val="204"/>
    </font>
    <font>
      <b/>
      <sz val="13"/>
      <color indexed="10"/>
      <name val="Arial"/>
      <family val="2"/>
      <charset val="204"/>
    </font>
    <font>
      <sz val="13"/>
      <name val="Arial Cyr"/>
      <charset val="204"/>
    </font>
    <font>
      <b/>
      <sz val="13"/>
      <color indexed="10"/>
      <name val="Arial Cyr"/>
      <charset val="204"/>
    </font>
    <font>
      <b/>
      <sz val="20"/>
      <name val="Arial Cyr"/>
      <charset val="204"/>
    </font>
    <font>
      <b/>
      <sz val="11"/>
      <name val="Arial Cyr"/>
      <family val="2"/>
      <charset val="204"/>
    </font>
    <font>
      <sz val="11"/>
      <name val="Arial CYR"/>
      <family val="2"/>
      <charset val="204"/>
    </font>
    <font>
      <i/>
      <sz val="11"/>
      <name val="Arial Cyr"/>
      <charset val="204"/>
    </font>
    <font>
      <sz val="10"/>
      <name val="Arial"/>
      <family val="2"/>
      <charset val="204"/>
    </font>
    <font>
      <b/>
      <u/>
      <sz val="13"/>
      <name val="Arial"/>
      <family val="2"/>
      <charset val="204"/>
    </font>
    <font>
      <b/>
      <sz val="8"/>
      <color rgb="FF000000"/>
      <name val="Arial Cyr"/>
      <family val="2"/>
    </font>
    <font>
      <b/>
      <sz val="13"/>
      <color rgb="FF000000"/>
      <name val="Arial"/>
      <family val="2"/>
      <charset val="204"/>
    </font>
    <font>
      <b/>
      <sz val="14"/>
      <name val="Arial Cyr"/>
      <charset val="204"/>
    </font>
    <font>
      <sz val="12"/>
      <name val="Arial"/>
      <family val="2"/>
      <charset val="204"/>
    </font>
    <font>
      <sz val="12"/>
      <name val="Arial Cyr"/>
      <family val="2"/>
      <charset val="204"/>
    </font>
    <font>
      <b/>
      <sz val="14"/>
      <name val="Arial"/>
      <family val="2"/>
      <charset val="204"/>
    </font>
    <font>
      <b/>
      <sz val="14"/>
      <color rgb="FFFF0000"/>
      <name val="Arial"/>
      <family val="2"/>
      <charset val="204"/>
    </font>
    <font>
      <b/>
      <sz val="13"/>
      <color rgb="FFFF0000"/>
      <name val="Arial"/>
      <family val="2"/>
      <charset val="204"/>
    </font>
    <font>
      <b/>
      <sz val="10"/>
      <color rgb="FF000000"/>
      <name val="Arial Cyr"/>
    </font>
    <font>
      <sz val="10"/>
      <color rgb="FF000000"/>
      <name val="Arial Cyr"/>
      <family val="2"/>
    </font>
    <font>
      <b/>
      <sz val="12"/>
      <color rgb="FF000000"/>
      <name val="Arial Cyr"/>
    </font>
    <font>
      <b/>
      <sz val="10"/>
      <color rgb="FF000000"/>
      <name val="Arial Cyr"/>
      <family val="2"/>
    </font>
    <font>
      <b/>
      <sz val="12"/>
      <color rgb="FF000000"/>
      <name val="Arial Cyr"/>
      <family val="2"/>
    </font>
    <font>
      <sz val="12"/>
      <color rgb="FFFF0000"/>
      <name val="Arial"/>
      <family val="2"/>
      <charset val="204"/>
    </font>
    <font>
      <sz val="8"/>
      <name val="Arial Cyr"/>
      <family val="2"/>
      <charset val="204"/>
    </font>
    <font>
      <sz val="10"/>
      <color rgb="FF000000"/>
      <name val="Times New Roman Cyr"/>
      <family val="2"/>
    </font>
    <font>
      <b/>
      <i/>
      <sz val="13"/>
      <name val="Arial"/>
      <family val="2"/>
      <charset val="204"/>
    </font>
    <font>
      <b/>
      <sz val="16"/>
      <name val="Arial"/>
      <family val="2"/>
      <charset val="204"/>
    </font>
    <font>
      <b/>
      <sz val="11"/>
      <color rgb="FF000000"/>
      <name val="Arial"/>
    </font>
    <font>
      <sz val="12"/>
      <name val="Arial Cyr"/>
      <charset val="204"/>
    </font>
    <font>
      <sz val="11"/>
      <name val="Calibri"/>
      <family val="2"/>
      <charset val="204"/>
      <scheme val="minor"/>
    </font>
    <font>
      <b/>
      <sz val="13"/>
      <name val="Arial Cyr"/>
    </font>
    <font>
      <b/>
      <sz val="13"/>
      <name val="Arial Cyr"/>
      <family val="2"/>
    </font>
    <font>
      <b/>
      <sz val="10"/>
      <name val="Arial Cyr"/>
    </font>
    <font>
      <sz val="11"/>
      <name val="Arial"/>
      <family val="2"/>
      <charset val="204"/>
    </font>
    <font>
      <b/>
      <sz val="12"/>
      <name val="Arial Cyr"/>
    </font>
    <font>
      <sz val="13"/>
      <name val="Arial"/>
      <family val="2"/>
      <charset val="204"/>
    </font>
    <font>
      <b/>
      <sz val="11"/>
      <name val="Arial Cyr"/>
    </font>
    <font>
      <b/>
      <sz val="14"/>
      <name val="Arial Cyr"/>
    </font>
    <font>
      <b/>
      <sz val="11"/>
      <name val="Times New Roman"/>
      <family val="1"/>
      <charset val="204"/>
    </font>
    <font>
      <b/>
      <sz val="10"/>
      <name val="Times New Roman"/>
      <family val="1"/>
      <charset val="204"/>
    </font>
    <font>
      <sz val="11"/>
      <name val="Times New Roman"/>
      <family val="1"/>
      <charset val="204"/>
    </font>
    <font>
      <sz val="12"/>
      <name val="Times New Roman"/>
      <family val="1"/>
      <charset val="204"/>
    </font>
    <font>
      <b/>
      <sz val="12"/>
      <name val="Times New Roman"/>
      <family val="1"/>
      <charset val="204"/>
    </font>
    <font>
      <sz val="12"/>
      <color theme="1"/>
      <name val="Calibri"/>
      <family val="2"/>
      <charset val="204"/>
      <scheme val="minor"/>
    </font>
  </fonts>
  <fills count="27">
    <fill>
      <patternFill patternType="none"/>
    </fill>
    <fill>
      <patternFill patternType="gray125"/>
    </fill>
    <fill>
      <patternFill patternType="solid">
        <fgColor rgb="FFF1F5F9"/>
      </patternFill>
    </fill>
    <fill>
      <patternFill patternType="solid">
        <fgColor rgb="FF92D05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CCFFFF"/>
        <bgColor indexed="64"/>
      </patternFill>
    </fill>
    <fill>
      <patternFill patternType="solid">
        <fgColor theme="6" tint="0.59999389629810485"/>
        <bgColor indexed="64"/>
      </patternFill>
    </fill>
    <fill>
      <patternFill patternType="solid">
        <fgColor rgb="FFCCFFCC"/>
        <bgColor indexed="64"/>
      </patternFill>
    </fill>
    <fill>
      <patternFill patternType="solid">
        <fgColor indexed="42"/>
        <bgColor indexed="64"/>
      </patternFill>
    </fill>
    <fill>
      <patternFill patternType="solid">
        <fgColor indexed="13"/>
        <bgColor indexed="64"/>
      </patternFill>
    </fill>
    <fill>
      <patternFill patternType="solid">
        <fgColor rgb="FFFFD5AB"/>
      </patternFill>
    </fill>
    <fill>
      <patternFill patternType="solid">
        <fgColor indexed="41"/>
        <bgColor indexed="64"/>
      </patternFill>
    </fill>
    <fill>
      <patternFill patternType="solid">
        <fgColor rgb="FF00B0F0"/>
        <bgColor indexed="64"/>
      </patternFill>
    </fill>
    <fill>
      <patternFill patternType="solid">
        <fgColor indexed="15"/>
        <bgColor indexed="64"/>
      </patternFill>
    </fill>
    <fill>
      <patternFill patternType="solid">
        <fgColor theme="8" tint="0.59999389629810485"/>
        <bgColor indexed="64"/>
      </patternFill>
    </fill>
    <fill>
      <patternFill patternType="solid">
        <fgColor rgb="FF66FFFF"/>
        <bgColor indexed="64"/>
      </patternFill>
    </fill>
    <fill>
      <patternFill patternType="solid">
        <fgColor indexed="4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CFFFF"/>
      </patternFill>
    </fill>
    <fill>
      <patternFill patternType="solid">
        <fgColor indexed="65"/>
        <bgColor indexed="64"/>
      </patternFill>
    </fill>
    <fill>
      <patternFill patternType="solid">
        <fgColor indexed="27"/>
        <bgColor indexed="64"/>
      </patternFill>
    </fill>
    <fill>
      <patternFill patternType="solid">
        <fgColor rgb="FFFFFFCC"/>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s>
  <borders count="67">
    <border>
      <left/>
      <right/>
      <top/>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style="thin">
        <color indexed="64"/>
      </top>
      <bottom style="thin">
        <color indexed="64"/>
      </bottom>
      <diagonal/>
    </border>
    <border>
      <left style="thin">
        <color rgb="FFD9D9D9"/>
      </left>
      <right style="thin">
        <color rgb="FFD9D9D9"/>
      </right>
      <top style="thin">
        <color rgb="FFA6A6A6"/>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A6A6A6"/>
      </left>
      <right style="thin">
        <color rgb="FFD9D9D9"/>
      </right>
      <top style="thin">
        <color rgb="FFA6A6A6"/>
      </top>
      <bottom/>
      <diagonal/>
    </border>
    <border>
      <left style="thin">
        <color rgb="FFD9D9D9"/>
      </left>
      <right style="thin">
        <color rgb="FFD9D9D9"/>
      </right>
      <top style="thin">
        <color rgb="FFA6A6A6"/>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FAC090"/>
      </top>
      <bottom style="medium">
        <color rgb="FFFAC09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style="thin">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rgb="FFD9D9D9"/>
      </left>
      <right style="thin">
        <color rgb="FFD9D9D9"/>
      </right>
      <top/>
      <bottom style="thin">
        <color rgb="FFB9CDE5"/>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8"/>
      </left>
      <right style="thin">
        <color indexed="8"/>
      </right>
      <top/>
      <bottom style="thin">
        <color indexed="8"/>
      </bottom>
      <diagonal/>
    </border>
  </borders>
  <cellStyleXfs count="33">
    <xf numFmtId="0" fontId="0" fillId="0" borderId="0"/>
    <xf numFmtId="0" fontId="1" fillId="0" borderId="0"/>
    <xf numFmtId="49" fontId="3" fillId="0" borderId="1">
      <alignment horizontal="center" vertical="center" wrapText="1"/>
    </xf>
    <xf numFmtId="49" fontId="3" fillId="0" borderId="3">
      <alignment horizontal="center" vertical="center" wrapText="1"/>
    </xf>
    <xf numFmtId="164" fontId="4" fillId="0" borderId="0" applyFont="0" applyFill="0" applyBorder="0" applyAlignment="0" applyProtection="0"/>
    <xf numFmtId="0" fontId="3" fillId="2" borderId="4">
      <alignment horizontal="left" vertical="top" wrapText="1"/>
    </xf>
    <xf numFmtId="49" fontId="3" fillId="2" borderId="5">
      <alignment horizontal="center" vertical="top" shrinkToFit="1"/>
    </xf>
    <xf numFmtId="0" fontId="3" fillId="2" borderId="5">
      <alignment horizontal="left" vertical="top" wrapText="1"/>
    </xf>
    <xf numFmtId="4" fontId="3" fillId="2" borderId="5">
      <alignment horizontal="right" vertical="top" shrinkToFit="1"/>
    </xf>
    <xf numFmtId="0" fontId="5" fillId="0" borderId="4">
      <alignment horizontal="left" vertical="top" wrapText="1"/>
    </xf>
    <xf numFmtId="49" fontId="7" fillId="0" borderId="5">
      <alignment horizontal="center" vertical="top" shrinkToFit="1"/>
    </xf>
    <xf numFmtId="0" fontId="7" fillId="0" borderId="5">
      <alignment horizontal="left" vertical="top" wrapText="1"/>
    </xf>
    <xf numFmtId="4" fontId="7" fillId="0" borderId="5">
      <alignment horizontal="right" vertical="top" shrinkToFit="1"/>
    </xf>
    <xf numFmtId="165" fontId="1" fillId="0" borderId="0" applyFont="0" applyFill="0" applyBorder="0" applyAlignment="0" applyProtection="0"/>
    <xf numFmtId="0" fontId="1" fillId="0" borderId="0"/>
    <xf numFmtId="4" fontId="11" fillId="11" borderId="47">
      <alignment horizontal="right" shrinkToFit="1"/>
    </xf>
    <xf numFmtId="4" fontId="7" fillId="0" borderId="5">
      <alignment horizontal="right" vertical="top" shrinkToFit="1"/>
    </xf>
    <xf numFmtId="0" fontId="54" fillId="0" borderId="0"/>
    <xf numFmtId="0" fontId="1" fillId="0" borderId="0"/>
    <xf numFmtId="0" fontId="71" fillId="0" borderId="57">
      <alignment horizontal="center" vertical="center" wrapText="1"/>
    </xf>
    <xf numFmtId="4" fontId="54" fillId="0" borderId="49">
      <alignment horizontal="right" vertical="top" shrinkToFit="1"/>
    </xf>
    <xf numFmtId="0" fontId="1" fillId="0" borderId="0"/>
    <xf numFmtId="0" fontId="1" fillId="0" borderId="0"/>
    <xf numFmtId="0" fontId="80" fillId="0" borderId="0">
      <alignment vertical="top"/>
    </xf>
    <xf numFmtId="4" fontId="82" fillId="20" borderId="49">
      <alignment horizontal="right" vertical="top" shrinkToFit="1"/>
    </xf>
    <xf numFmtId="0" fontId="1" fillId="0" borderId="0"/>
    <xf numFmtId="0" fontId="85" fillId="0" borderId="0"/>
    <xf numFmtId="4" fontId="86" fillId="0" borderId="49">
      <alignment horizontal="right" vertical="top" wrapText="1" shrinkToFit="1"/>
    </xf>
    <xf numFmtId="0" fontId="1" fillId="0" borderId="0"/>
    <xf numFmtId="4" fontId="7" fillId="0" borderId="5">
      <alignment horizontal="right" vertical="top" shrinkToFit="1"/>
    </xf>
    <xf numFmtId="0" fontId="69" fillId="21" borderId="0"/>
    <xf numFmtId="4" fontId="79" fillId="23" borderId="49">
      <alignment horizontal="right" vertical="top" shrinkToFit="1"/>
    </xf>
    <xf numFmtId="4" fontId="89" fillId="11" borderId="47">
      <alignment horizontal="right" shrinkToFit="1"/>
    </xf>
  </cellStyleXfs>
  <cellXfs count="1757">
    <xf numFmtId="0" fontId="0" fillId="0" borderId="0" xfId="0"/>
    <xf numFmtId="0" fontId="1" fillId="0" borderId="0" xfId="1"/>
    <xf numFmtId="49" fontId="3" fillId="0" borderId="2" xfId="2" applyBorder="1">
      <alignment horizontal="center" vertical="center" wrapText="1"/>
    </xf>
    <xf numFmtId="49" fontId="3" fillId="0" borderId="2" xfId="3" applyBorder="1">
      <alignment horizontal="center" vertical="center" wrapText="1"/>
    </xf>
    <xf numFmtId="164" fontId="3" fillId="0" borderId="2" xfId="4" applyFont="1" applyBorder="1" applyAlignment="1">
      <alignment horizontal="center" vertical="center" wrapText="1"/>
    </xf>
    <xf numFmtId="0" fontId="3" fillId="3" borderId="2" xfId="5" applyFill="1" applyBorder="1" applyAlignment="1">
      <alignment horizontal="center" vertical="center" wrapText="1"/>
    </xf>
    <xf numFmtId="49" fontId="3" fillId="3" borderId="2" xfId="6" applyFill="1" applyBorder="1" applyAlignment="1">
      <alignment horizontal="center" vertical="center" shrinkToFit="1"/>
    </xf>
    <xf numFmtId="0" fontId="3" fillId="3" borderId="2" xfId="7" applyFill="1" applyBorder="1" applyAlignment="1">
      <alignment horizontal="left" vertical="center" wrapText="1"/>
    </xf>
    <xf numFmtId="4" fontId="3" fillId="3" borderId="2" xfId="8" applyFill="1" applyBorder="1" applyAlignment="1">
      <alignment horizontal="right" vertical="center" shrinkToFit="1"/>
    </xf>
    <xf numFmtId="0" fontId="6" fillId="3" borderId="2" xfId="9" applyFont="1" applyFill="1" applyBorder="1" applyAlignment="1">
      <alignment horizontal="left" vertical="center" wrapText="1"/>
    </xf>
    <xf numFmtId="49" fontId="3" fillId="3" borderId="2" xfId="10" applyFont="1" applyFill="1" applyBorder="1" applyAlignment="1">
      <alignment horizontal="center" vertical="center" shrinkToFit="1"/>
    </xf>
    <xf numFmtId="0" fontId="3" fillId="3" borderId="2" xfId="11" applyFont="1" applyFill="1" applyBorder="1" applyAlignment="1">
      <alignment horizontal="left" vertical="center" wrapText="1"/>
    </xf>
    <xf numFmtId="4" fontId="3" fillId="3" borderId="2" xfId="12" applyFont="1" applyFill="1" applyBorder="1" applyAlignment="1">
      <alignment horizontal="right" vertical="center" shrinkToFit="1"/>
    </xf>
    <xf numFmtId="49" fontId="3" fillId="0" borderId="2" xfId="10" applyFont="1" applyBorder="1" applyAlignment="1">
      <alignment horizontal="center" vertical="center" shrinkToFit="1"/>
    </xf>
    <xf numFmtId="164" fontId="8" fillId="0" borderId="2" xfId="4" applyFont="1" applyBorder="1" applyAlignment="1">
      <alignment horizontal="right" vertical="center" shrinkToFit="1"/>
    </xf>
    <xf numFmtId="164" fontId="8" fillId="3" borderId="2" xfId="4" applyFont="1" applyFill="1" applyBorder="1" applyAlignment="1">
      <alignment horizontal="right" vertical="center" shrinkToFit="1"/>
    </xf>
    <xf numFmtId="43" fontId="9" fillId="0" borderId="0" xfId="1" applyNumberFormat="1" applyFont="1"/>
    <xf numFmtId="49" fontId="11" fillId="0" borderId="6" xfId="2" applyFont="1" applyBorder="1">
      <alignment horizontal="center" vertical="center" wrapText="1"/>
    </xf>
    <xf numFmtId="49" fontId="11" fillId="0" borderId="7" xfId="3" applyFont="1" applyBorder="1">
      <alignment horizontal="center" vertical="center" wrapText="1"/>
    </xf>
    <xf numFmtId="165" fontId="12" fillId="0" borderId="7" xfId="13" applyFont="1" applyBorder="1" applyAlignment="1">
      <alignment horizontal="center" vertical="center" wrapText="1"/>
    </xf>
    <xf numFmtId="165" fontId="13" fillId="0" borderId="0" xfId="13" applyFont="1" applyAlignment="1">
      <alignment vertical="center"/>
    </xf>
    <xf numFmtId="0" fontId="3" fillId="2" borderId="8" xfId="5" applyBorder="1" applyAlignment="1">
      <alignment horizontal="left" vertical="center" wrapText="1"/>
    </xf>
    <xf numFmtId="0" fontId="3" fillId="2" borderId="5" xfId="7" applyAlignment="1">
      <alignment horizontal="left" vertical="center" wrapText="1"/>
    </xf>
    <xf numFmtId="164" fontId="11" fillId="2" borderId="5" xfId="4" applyFont="1" applyFill="1" applyBorder="1" applyAlignment="1">
      <alignment horizontal="right" vertical="center" shrinkToFit="1"/>
    </xf>
    <xf numFmtId="0" fontId="5" fillId="4" borderId="2" xfId="9" applyFill="1" applyBorder="1" applyAlignment="1">
      <alignment horizontal="left" vertical="center" wrapText="1"/>
    </xf>
    <xf numFmtId="0" fontId="7" fillId="0" borderId="5" xfId="11" applyAlignment="1">
      <alignment horizontal="left" vertical="center" wrapText="1"/>
    </xf>
    <xf numFmtId="164" fontId="14" fillId="0" borderId="5" xfId="4" applyFont="1" applyBorder="1" applyAlignment="1">
      <alignment horizontal="right" vertical="center" shrinkToFit="1"/>
    </xf>
    <xf numFmtId="165" fontId="13" fillId="4" borderId="2" xfId="13" applyFont="1" applyFill="1" applyBorder="1" applyAlignment="1">
      <alignment vertical="center"/>
    </xf>
    <xf numFmtId="0" fontId="5" fillId="4" borderId="9" xfId="9" applyFill="1" applyBorder="1" applyAlignment="1">
      <alignment horizontal="left" vertical="center" wrapText="1"/>
    </xf>
    <xf numFmtId="0" fontId="5" fillId="0" borderId="9" xfId="9" applyBorder="1" applyAlignment="1">
      <alignment horizontal="left" vertical="center" wrapText="1"/>
    </xf>
    <xf numFmtId="165" fontId="13" fillId="4" borderId="0" xfId="13" applyFont="1" applyFill="1" applyAlignment="1">
      <alignment vertical="center"/>
    </xf>
    <xf numFmtId="0" fontId="5" fillId="0" borderId="2" xfId="9" applyBorder="1" applyAlignment="1">
      <alignment horizontal="left" vertical="center" wrapText="1"/>
    </xf>
    <xf numFmtId="0" fontId="5" fillId="4" borderId="8" xfId="9" applyFill="1" applyBorder="1" applyAlignment="1">
      <alignment horizontal="left" vertical="center" wrapText="1"/>
    </xf>
    <xf numFmtId="0" fontId="5" fillId="0" borderId="8" xfId="9" applyBorder="1" applyAlignment="1">
      <alignment horizontal="left" vertical="center" wrapText="1"/>
    </xf>
    <xf numFmtId="0" fontId="3" fillId="2" borderId="4" xfId="5" applyAlignment="1">
      <alignment horizontal="left" vertical="center" wrapText="1"/>
    </xf>
    <xf numFmtId="0" fontId="15" fillId="0" borderId="0" xfId="1" applyFont="1"/>
    <xf numFmtId="0" fontId="5" fillId="0" borderId="4" xfId="9" applyAlignment="1">
      <alignment horizontal="left" vertical="center" wrapText="1"/>
    </xf>
    <xf numFmtId="0" fontId="16" fillId="0" borderId="0" xfId="1" applyFont="1"/>
    <xf numFmtId="0" fontId="17" fillId="0" borderId="0" xfId="1" applyFont="1"/>
    <xf numFmtId="0" fontId="18" fillId="0" borderId="0" xfId="1" applyFont="1"/>
    <xf numFmtId="0" fontId="19" fillId="0" borderId="14" xfId="1" applyFont="1" applyBorder="1" applyAlignment="1">
      <alignment horizontal="center" vertical="center" wrapText="1"/>
    </xf>
    <xf numFmtId="0" fontId="21" fillId="0" borderId="12" xfId="1" applyFont="1" applyBorder="1" applyAlignment="1">
      <alignment vertical="center" wrapText="1"/>
    </xf>
    <xf numFmtId="0" fontId="19" fillId="0" borderId="15" xfId="1" applyFont="1" applyBorder="1" applyAlignment="1">
      <alignment horizontal="center" vertical="center" wrapText="1"/>
    </xf>
    <xf numFmtId="0" fontId="19" fillId="0" borderId="21" xfId="1" applyFont="1" applyBorder="1" applyAlignment="1">
      <alignment vertical="center" wrapText="1"/>
    </xf>
    <xf numFmtId="0" fontId="19" fillId="0" borderId="14" xfId="1" applyFont="1" applyBorder="1" applyAlignment="1">
      <alignment horizontal="center" vertical="center"/>
    </xf>
    <xf numFmtId="0" fontId="19" fillId="5" borderId="14" xfId="1" applyFont="1" applyFill="1" applyBorder="1" applyAlignment="1">
      <alignment horizontal="center" vertical="center"/>
    </xf>
    <xf numFmtId="0" fontId="19" fillId="5" borderId="10" xfId="1" applyFont="1" applyFill="1" applyBorder="1" applyAlignment="1">
      <alignment horizontal="center" vertical="center"/>
    </xf>
    <xf numFmtId="0" fontId="19" fillId="5" borderId="17" xfId="1" applyFont="1" applyFill="1" applyBorder="1" applyAlignment="1">
      <alignment horizontal="center" vertical="center"/>
    </xf>
    <xf numFmtId="0" fontId="19" fillId="0" borderId="22" xfId="1" applyFont="1" applyBorder="1" applyAlignment="1">
      <alignment horizontal="center" vertical="center"/>
    </xf>
    <xf numFmtId="0" fontId="19" fillId="0" borderId="14" xfId="1" applyFont="1" applyBorder="1" applyAlignment="1">
      <alignment horizontal="center"/>
    </xf>
    <xf numFmtId="0" fontId="19" fillId="5" borderId="22" xfId="1" applyFont="1" applyFill="1" applyBorder="1" applyAlignment="1">
      <alignment horizontal="center"/>
    </xf>
    <xf numFmtId="0" fontId="19" fillId="5" borderId="10" xfId="1" applyFont="1" applyFill="1" applyBorder="1" applyAlignment="1">
      <alignment horizontal="center"/>
    </xf>
    <xf numFmtId="0" fontId="19" fillId="0" borderId="16" xfId="1" applyFont="1" applyBorder="1" applyAlignment="1">
      <alignment horizontal="center"/>
    </xf>
    <xf numFmtId="0" fontId="19" fillId="5" borderId="22" xfId="1" applyFont="1" applyFill="1" applyBorder="1" applyAlignment="1">
      <alignment horizontal="center" vertical="center"/>
    </xf>
    <xf numFmtId="0" fontId="19" fillId="5" borderId="16" xfId="1" applyFont="1" applyFill="1" applyBorder="1" applyAlignment="1">
      <alignment horizontal="center"/>
    </xf>
    <xf numFmtId="0" fontId="19" fillId="0" borderId="16" xfId="1" applyFont="1" applyBorder="1" applyAlignment="1">
      <alignment horizontal="center" vertical="center"/>
    </xf>
    <xf numFmtId="0" fontId="19" fillId="5" borderId="11" xfId="1" applyFont="1" applyFill="1" applyBorder="1" applyAlignment="1">
      <alignment horizontal="center" vertical="center"/>
    </xf>
    <xf numFmtId="0" fontId="19" fillId="5" borderId="13" xfId="1" applyFont="1" applyFill="1" applyBorder="1" applyAlignment="1">
      <alignment horizontal="center" vertical="center"/>
    </xf>
    <xf numFmtId="0" fontId="19" fillId="0" borderId="12" xfId="1" applyFont="1" applyBorder="1" applyAlignment="1">
      <alignment horizontal="center" vertical="center"/>
    </xf>
    <xf numFmtId="0" fontId="19" fillId="0" borderId="11" xfId="1" applyFont="1" applyBorder="1" applyAlignment="1">
      <alignment horizontal="center" vertical="center"/>
    </xf>
    <xf numFmtId="0" fontId="19" fillId="0" borderId="13" xfId="1" applyFont="1" applyBorder="1" applyAlignment="1">
      <alignment horizontal="center" vertical="center"/>
    </xf>
    <xf numFmtId="0" fontId="19" fillId="5" borderId="12" xfId="1" applyFont="1" applyFill="1" applyBorder="1" applyAlignment="1">
      <alignment horizontal="center" vertical="center"/>
    </xf>
    <xf numFmtId="0" fontId="19" fillId="5" borderId="16" xfId="1" applyFont="1" applyFill="1" applyBorder="1" applyAlignment="1">
      <alignment horizontal="center" vertical="center"/>
    </xf>
    <xf numFmtId="0" fontId="19" fillId="0" borderId="10" xfId="1" applyFont="1" applyBorder="1" applyAlignment="1">
      <alignment horizontal="center" vertical="center"/>
    </xf>
    <xf numFmtId="0" fontId="19" fillId="7" borderId="14" xfId="1" applyFont="1" applyFill="1" applyBorder="1"/>
    <xf numFmtId="165" fontId="22" fillId="7" borderId="23" xfId="13" applyFont="1" applyFill="1" applyBorder="1" applyAlignment="1">
      <alignment horizontal="center"/>
    </xf>
    <xf numFmtId="0" fontId="19" fillId="0" borderId="24" xfId="1" applyFont="1" applyBorder="1"/>
    <xf numFmtId="165" fontId="23" fillId="0" borderId="24" xfId="1" applyNumberFormat="1" applyFont="1" applyBorder="1"/>
    <xf numFmtId="165" fontId="22" fillId="7" borderId="25" xfId="13" applyFont="1" applyFill="1" applyBorder="1" applyAlignment="1">
      <alignment horizontal="center"/>
    </xf>
    <xf numFmtId="165" fontId="22" fillId="7" borderId="26" xfId="13" applyFont="1" applyFill="1" applyBorder="1" applyAlignment="1">
      <alignment horizontal="center"/>
    </xf>
    <xf numFmtId="165" fontId="22" fillId="7" borderId="27" xfId="13" applyFont="1" applyFill="1" applyBorder="1" applyAlignment="1">
      <alignment horizontal="center"/>
    </xf>
    <xf numFmtId="165" fontId="22" fillId="7" borderId="28" xfId="13" applyFont="1" applyFill="1" applyBorder="1" applyAlignment="1">
      <alignment horizontal="center"/>
    </xf>
    <xf numFmtId="165" fontId="22" fillId="7" borderId="16" xfId="13" applyFont="1" applyFill="1" applyBorder="1" applyAlignment="1">
      <alignment horizontal="center"/>
    </xf>
    <xf numFmtId="165" fontId="22" fillId="7" borderId="14" xfId="13" applyFont="1" applyFill="1" applyBorder="1" applyAlignment="1">
      <alignment horizontal="center"/>
    </xf>
    <xf numFmtId="165" fontId="22" fillId="7" borderId="17" xfId="13" applyFont="1" applyFill="1" applyBorder="1" applyAlignment="1">
      <alignment horizontal="center"/>
    </xf>
    <xf numFmtId="165" fontId="22" fillId="7" borderId="10" xfId="13" applyFont="1" applyFill="1" applyBorder="1" applyAlignment="1">
      <alignment horizontal="center"/>
    </xf>
    <xf numFmtId="165" fontId="22" fillId="7" borderId="29" xfId="13" applyFont="1" applyFill="1" applyBorder="1" applyAlignment="1">
      <alignment horizontal="center"/>
    </xf>
    <xf numFmtId="165" fontId="22" fillId="7" borderId="0" xfId="13" applyFont="1" applyFill="1" applyAlignment="1">
      <alignment horizontal="center"/>
    </xf>
    <xf numFmtId="165" fontId="22" fillId="7" borderId="24" xfId="13" applyFont="1" applyFill="1" applyBorder="1" applyAlignment="1">
      <alignment horizontal="center"/>
    </xf>
    <xf numFmtId="165" fontId="22" fillId="7" borderId="15" xfId="13" applyFont="1" applyFill="1" applyBorder="1" applyAlignment="1">
      <alignment horizontal="center"/>
    </xf>
    <xf numFmtId="165" fontId="22" fillId="0" borderId="25" xfId="13" applyFont="1" applyBorder="1" applyAlignment="1">
      <alignment horizontal="center"/>
    </xf>
    <xf numFmtId="165" fontId="22" fillId="5" borderId="30" xfId="13" applyFont="1" applyFill="1" applyBorder="1" applyAlignment="1">
      <alignment horizontal="center"/>
    </xf>
    <xf numFmtId="165" fontId="22" fillId="5" borderId="25" xfId="13" applyFont="1" applyFill="1" applyBorder="1" applyAlignment="1">
      <alignment horizontal="center"/>
    </xf>
    <xf numFmtId="165" fontId="22" fillId="5" borderId="26" xfId="13" applyFont="1" applyFill="1" applyBorder="1" applyAlignment="1">
      <alignment horizontal="center"/>
    </xf>
    <xf numFmtId="165" fontId="22" fillId="8" borderId="28" xfId="13" applyFont="1" applyFill="1" applyBorder="1" applyAlignment="1">
      <alignment horizontal="center"/>
    </xf>
    <xf numFmtId="165" fontId="22" fillId="8" borderId="25" xfId="13" applyFont="1" applyFill="1" applyBorder="1" applyAlignment="1">
      <alignment horizontal="center"/>
    </xf>
    <xf numFmtId="165" fontId="22" fillId="8" borderId="26" xfId="13" applyFont="1" applyFill="1" applyBorder="1" applyAlignment="1">
      <alignment horizontal="center"/>
    </xf>
    <xf numFmtId="165" fontId="22" fillId="8" borderId="27" xfId="13" applyFont="1" applyFill="1" applyBorder="1" applyAlignment="1">
      <alignment horizontal="center"/>
    </xf>
    <xf numFmtId="165" fontId="22" fillId="8" borderId="17" xfId="13" applyFont="1" applyFill="1" applyBorder="1" applyAlignment="1">
      <alignment horizontal="center"/>
    </xf>
    <xf numFmtId="165" fontId="22" fillId="8" borderId="16" xfId="13" applyFont="1" applyFill="1" applyBorder="1" applyAlignment="1">
      <alignment horizontal="center"/>
    </xf>
    <xf numFmtId="0" fontId="19" fillId="0" borderId="31" xfId="1" applyFont="1" applyBorder="1"/>
    <xf numFmtId="165" fontId="22" fillId="0" borderId="23" xfId="13" applyFont="1" applyBorder="1" applyAlignment="1">
      <alignment horizontal="center"/>
    </xf>
    <xf numFmtId="165" fontId="22" fillId="5" borderId="23" xfId="13" applyFont="1" applyFill="1" applyBorder="1" applyAlignment="1">
      <alignment horizontal="center"/>
    </xf>
    <xf numFmtId="165" fontId="22" fillId="0" borderId="32" xfId="13" applyFont="1" applyBorder="1" applyAlignment="1">
      <alignment horizontal="center"/>
    </xf>
    <xf numFmtId="165" fontId="22" fillId="5" borderId="32" xfId="13" applyFont="1" applyFill="1" applyBorder="1" applyAlignment="1">
      <alignment horizontal="center"/>
    </xf>
    <xf numFmtId="165" fontId="22" fillId="5" borderId="33" xfId="13" applyFont="1" applyFill="1" applyBorder="1" applyAlignment="1">
      <alignment horizontal="center"/>
    </xf>
    <xf numFmtId="165" fontId="22" fillId="5" borderId="31" xfId="13" applyFont="1" applyFill="1" applyBorder="1" applyAlignment="1">
      <alignment horizontal="center"/>
    </xf>
    <xf numFmtId="165" fontId="22" fillId="0" borderId="30" xfId="13" applyFont="1" applyBorder="1" applyAlignment="1">
      <alignment horizontal="center"/>
    </xf>
    <xf numFmtId="165" fontId="22" fillId="0" borderId="31" xfId="13" applyFont="1" applyBorder="1" applyAlignment="1">
      <alignment horizontal="center"/>
    </xf>
    <xf numFmtId="165" fontId="22" fillId="0" borderId="33" xfId="13" applyFont="1" applyBorder="1" applyAlignment="1">
      <alignment horizontal="center"/>
    </xf>
    <xf numFmtId="165" fontId="22" fillId="5" borderId="0" xfId="13" applyFont="1" applyFill="1" applyAlignment="1">
      <alignment horizontal="center"/>
    </xf>
    <xf numFmtId="165" fontId="22" fillId="5" borderId="24" xfId="13" applyFont="1" applyFill="1" applyBorder="1" applyAlignment="1">
      <alignment horizontal="center"/>
    </xf>
    <xf numFmtId="165" fontId="22" fillId="5" borderId="29" xfId="13" applyFont="1" applyFill="1" applyBorder="1" applyAlignment="1">
      <alignment horizontal="center"/>
    </xf>
    <xf numFmtId="165" fontId="22" fillId="5" borderId="15" xfId="13" applyFont="1" applyFill="1" applyBorder="1" applyAlignment="1">
      <alignment horizontal="center"/>
    </xf>
    <xf numFmtId="0" fontId="19" fillId="7" borderId="24" xfId="1" applyFont="1" applyFill="1" applyBorder="1"/>
    <xf numFmtId="165" fontId="22" fillId="7" borderId="32" xfId="13" applyFont="1" applyFill="1" applyBorder="1" applyAlignment="1">
      <alignment horizontal="center"/>
    </xf>
    <xf numFmtId="165" fontId="22" fillId="7" borderId="30" xfId="13" applyFont="1" applyFill="1" applyBorder="1" applyAlignment="1">
      <alignment horizontal="center"/>
    </xf>
    <xf numFmtId="165" fontId="22" fillId="7" borderId="33" xfId="13" applyFont="1" applyFill="1" applyBorder="1" applyAlignment="1">
      <alignment horizontal="center"/>
    </xf>
    <xf numFmtId="165" fontId="22" fillId="7" borderId="31" xfId="13" applyFont="1" applyFill="1" applyBorder="1" applyAlignment="1">
      <alignment horizontal="center"/>
    </xf>
    <xf numFmtId="165" fontId="22" fillId="8" borderId="30" xfId="13" applyFont="1" applyFill="1" applyBorder="1" applyAlignment="1">
      <alignment horizontal="center"/>
    </xf>
    <xf numFmtId="165" fontId="22" fillId="8" borderId="31" xfId="13" applyFont="1" applyFill="1" applyBorder="1" applyAlignment="1">
      <alignment horizontal="center"/>
    </xf>
    <xf numFmtId="165" fontId="22" fillId="8" borderId="32" xfId="13" applyFont="1" applyFill="1" applyBorder="1" applyAlignment="1">
      <alignment horizontal="center"/>
    </xf>
    <xf numFmtId="165" fontId="22" fillId="8" borderId="33" xfId="13" applyFont="1" applyFill="1" applyBorder="1" applyAlignment="1">
      <alignment horizontal="center"/>
    </xf>
    <xf numFmtId="0" fontId="19" fillId="7" borderId="31" xfId="1" applyFont="1" applyFill="1" applyBorder="1"/>
    <xf numFmtId="0" fontId="19" fillId="0" borderId="18" xfId="1" applyFont="1" applyBorder="1"/>
    <xf numFmtId="165" fontId="22" fillId="0" borderId="34" xfId="13" applyFont="1" applyBorder="1" applyAlignment="1">
      <alignment horizontal="center"/>
    </xf>
    <xf numFmtId="165" fontId="22" fillId="5" borderId="35" xfId="13" applyFont="1" applyFill="1" applyBorder="1" applyAlignment="1">
      <alignment horizontal="center"/>
    </xf>
    <xf numFmtId="165" fontId="22" fillId="5" borderId="34" xfId="13" applyFont="1" applyFill="1" applyBorder="1" applyAlignment="1">
      <alignment horizontal="center"/>
    </xf>
    <xf numFmtId="165" fontId="22" fillId="5" borderId="36" xfId="13" applyFont="1" applyFill="1" applyBorder="1" applyAlignment="1">
      <alignment horizontal="center"/>
    </xf>
    <xf numFmtId="165" fontId="22" fillId="5" borderId="37" xfId="13" applyFont="1" applyFill="1" applyBorder="1" applyAlignment="1">
      <alignment horizontal="center"/>
    </xf>
    <xf numFmtId="165" fontId="22" fillId="0" borderId="35" xfId="13" applyFont="1" applyBorder="1" applyAlignment="1">
      <alignment horizontal="center"/>
    </xf>
    <xf numFmtId="165" fontId="22" fillId="0" borderId="37" xfId="13" applyFont="1" applyBorder="1" applyAlignment="1">
      <alignment horizontal="center"/>
    </xf>
    <xf numFmtId="165" fontId="22" fillId="0" borderId="36" xfId="13" applyFont="1" applyBorder="1" applyAlignment="1">
      <alignment horizontal="center"/>
    </xf>
    <xf numFmtId="165" fontId="22" fillId="5" borderId="21" xfId="13" applyFont="1" applyFill="1" applyBorder="1" applyAlignment="1">
      <alignment horizontal="center"/>
    </xf>
    <xf numFmtId="165" fontId="22" fillId="5" borderId="19" xfId="13" applyFont="1" applyFill="1" applyBorder="1" applyAlignment="1">
      <alignment horizontal="center"/>
    </xf>
    <xf numFmtId="165" fontId="22" fillId="5" borderId="38" xfId="13" applyFont="1" applyFill="1" applyBorder="1" applyAlignment="1">
      <alignment horizontal="center"/>
    </xf>
    <xf numFmtId="165" fontId="22" fillId="5" borderId="39" xfId="13" applyFont="1" applyFill="1" applyBorder="1" applyAlignment="1">
      <alignment horizontal="center"/>
    </xf>
    <xf numFmtId="165" fontId="22" fillId="0" borderId="39" xfId="13" applyFont="1" applyBorder="1" applyAlignment="1">
      <alignment horizontal="center"/>
    </xf>
    <xf numFmtId="165" fontId="22" fillId="5" borderId="40" xfId="13" applyFont="1" applyFill="1" applyBorder="1" applyAlignment="1">
      <alignment horizontal="center"/>
    </xf>
    <xf numFmtId="165" fontId="22" fillId="5" borderId="41" xfId="13" applyFont="1" applyFill="1" applyBorder="1" applyAlignment="1">
      <alignment horizontal="center"/>
    </xf>
    <xf numFmtId="0" fontId="19" fillId="0" borderId="11" xfId="1" applyFont="1" applyBorder="1"/>
    <xf numFmtId="165" fontId="21" fillId="0" borderId="22" xfId="13" applyFont="1" applyBorder="1"/>
    <xf numFmtId="165" fontId="21" fillId="5" borderId="22" xfId="13" applyFont="1" applyFill="1" applyBorder="1"/>
    <xf numFmtId="165" fontId="21" fillId="0" borderId="18" xfId="13" applyFont="1" applyBorder="1"/>
    <xf numFmtId="165" fontId="21" fillId="5" borderId="18" xfId="13" applyFont="1" applyFill="1" applyBorder="1"/>
    <xf numFmtId="165" fontId="21" fillId="5" borderId="21" xfId="13" applyFont="1" applyFill="1" applyBorder="1"/>
    <xf numFmtId="165" fontId="21" fillId="5" borderId="20" xfId="13" applyFont="1" applyFill="1" applyBorder="1"/>
    <xf numFmtId="165" fontId="21" fillId="0" borderId="19" xfId="13" applyFont="1" applyBorder="1"/>
    <xf numFmtId="165" fontId="21" fillId="5" borderId="19" xfId="13" applyFont="1" applyFill="1" applyBorder="1"/>
    <xf numFmtId="165" fontId="21" fillId="5" borderId="12" xfId="13" applyFont="1" applyFill="1" applyBorder="1"/>
    <xf numFmtId="165" fontId="21" fillId="0" borderId="21" xfId="13" applyFont="1" applyBorder="1"/>
    <xf numFmtId="165" fontId="21" fillId="0" borderId="20" xfId="13" applyFont="1" applyBorder="1"/>
    <xf numFmtId="165" fontId="21" fillId="5" borderId="13" xfId="13" applyFont="1" applyFill="1" applyBorder="1"/>
    <xf numFmtId="165" fontId="21" fillId="5" borderId="11" xfId="13" applyFont="1" applyFill="1" applyBorder="1"/>
    <xf numFmtId="166" fontId="21" fillId="0" borderId="15" xfId="13" applyNumberFormat="1" applyFont="1" applyBorder="1"/>
    <xf numFmtId="166" fontId="21" fillId="5" borderId="15" xfId="13" applyNumberFormat="1" applyFont="1" applyFill="1" applyBorder="1"/>
    <xf numFmtId="165" fontId="21" fillId="0" borderId="42" xfId="13" applyFont="1" applyBorder="1"/>
    <xf numFmtId="165" fontId="21" fillId="5" borderId="42" xfId="13" applyFont="1" applyFill="1" applyBorder="1"/>
    <xf numFmtId="165" fontId="21" fillId="5" borderId="23" xfId="13" applyFont="1" applyFill="1" applyBorder="1"/>
    <xf numFmtId="165" fontId="21" fillId="5" borderId="43" xfId="13" applyFont="1" applyFill="1" applyBorder="1"/>
    <xf numFmtId="165" fontId="21" fillId="0" borderId="23" xfId="13" applyFont="1" applyBorder="1"/>
    <xf numFmtId="165" fontId="21" fillId="5" borderId="44" xfId="13" applyFont="1" applyFill="1" applyBorder="1"/>
    <xf numFmtId="165" fontId="21" fillId="0" borderId="43" xfId="13" applyFont="1" applyBorder="1"/>
    <xf numFmtId="165" fontId="21" fillId="0" borderId="44" xfId="13" applyFont="1" applyBorder="1"/>
    <xf numFmtId="165" fontId="21" fillId="5" borderId="15" xfId="13" applyFont="1" applyFill="1" applyBorder="1"/>
    <xf numFmtId="165" fontId="21" fillId="0" borderId="28" xfId="13" applyFont="1" applyBorder="1"/>
    <xf numFmtId="165" fontId="21" fillId="0" borderId="24" xfId="13" applyFont="1" applyBorder="1"/>
    <xf numFmtId="165" fontId="21" fillId="5" borderId="0" xfId="13" applyFont="1" applyFill="1"/>
    <xf numFmtId="165" fontId="21" fillId="0" borderId="10" xfId="13" applyFont="1" applyBorder="1"/>
    <xf numFmtId="165" fontId="21" fillId="5" borderId="24" xfId="13" applyFont="1" applyFill="1" applyBorder="1"/>
    <xf numFmtId="165" fontId="21" fillId="0" borderId="16" xfId="13" applyFont="1" applyBorder="1"/>
    <xf numFmtId="165" fontId="21" fillId="0" borderId="25" xfId="13" applyFont="1" applyBorder="1"/>
    <xf numFmtId="165" fontId="21" fillId="0" borderId="0" xfId="13" applyFont="1"/>
    <xf numFmtId="165" fontId="21" fillId="0" borderId="15" xfId="13" applyFont="1" applyBorder="1"/>
    <xf numFmtId="165" fontId="21" fillId="5" borderId="29" xfId="13" applyFont="1" applyFill="1" applyBorder="1"/>
    <xf numFmtId="165" fontId="21" fillId="0" borderId="14" xfId="13" applyFont="1" applyBorder="1"/>
    <xf numFmtId="165" fontId="21" fillId="0" borderId="27" xfId="13" applyFont="1" applyBorder="1"/>
    <xf numFmtId="165" fontId="21" fillId="0" borderId="26" xfId="13" applyFont="1" applyBorder="1"/>
    <xf numFmtId="165" fontId="22" fillId="0" borderId="2" xfId="13" applyFont="1" applyBorder="1" applyAlignment="1">
      <alignment horizontal="center"/>
    </xf>
    <xf numFmtId="165" fontId="22" fillId="5" borderId="43" xfId="13" applyFont="1" applyFill="1" applyBorder="1" applyAlignment="1">
      <alignment horizontal="center"/>
    </xf>
    <xf numFmtId="165" fontId="22" fillId="5" borderId="44" xfId="13" applyFont="1" applyFill="1" applyBorder="1" applyAlignment="1">
      <alignment horizontal="center"/>
    </xf>
    <xf numFmtId="165" fontId="22" fillId="0" borderId="42" xfId="13" applyFont="1" applyBorder="1" applyAlignment="1">
      <alignment horizontal="center"/>
    </xf>
    <xf numFmtId="165" fontId="22" fillId="0" borderId="43" xfId="13" applyFont="1" applyBorder="1" applyAlignment="1">
      <alignment horizontal="center"/>
    </xf>
    <xf numFmtId="165" fontId="21" fillId="5" borderId="14" xfId="13" applyFont="1" applyFill="1" applyBorder="1"/>
    <xf numFmtId="165" fontId="21" fillId="5" borderId="10" xfId="13" applyFont="1" applyFill="1" applyBorder="1"/>
    <xf numFmtId="165" fontId="21" fillId="5" borderId="17" xfId="13" applyFont="1" applyFill="1" applyBorder="1"/>
    <xf numFmtId="165" fontId="21" fillId="5" borderId="16" xfId="13" applyFont="1" applyFill="1" applyBorder="1"/>
    <xf numFmtId="165" fontId="21" fillId="0" borderId="17" xfId="13" applyFont="1" applyBorder="1"/>
    <xf numFmtId="165" fontId="21" fillId="0" borderId="11" xfId="13" applyFont="1" applyBorder="1"/>
    <xf numFmtId="165" fontId="21" fillId="0" borderId="13" xfId="13" applyFont="1" applyBorder="1"/>
    <xf numFmtId="165" fontId="21" fillId="0" borderId="12" xfId="13" applyFont="1" applyBorder="1"/>
    <xf numFmtId="0" fontId="19" fillId="0" borderId="14" xfId="1" applyFont="1" applyBorder="1"/>
    <xf numFmtId="0" fontId="24" fillId="0" borderId="10" xfId="1" applyFont="1" applyBorder="1"/>
    <xf numFmtId="0" fontId="24" fillId="5" borderId="10" xfId="1" applyFont="1" applyFill="1" applyBorder="1"/>
    <xf numFmtId="0" fontId="24" fillId="0" borderId="14" xfId="1" applyFont="1" applyBorder="1"/>
    <xf numFmtId="0" fontId="24" fillId="5" borderId="14" xfId="1" applyFont="1" applyFill="1" applyBorder="1"/>
    <xf numFmtId="0" fontId="24" fillId="5" borderId="17" xfId="1" applyFont="1" applyFill="1" applyBorder="1"/>
    <xf numFmtId="0" fontId="24" fillId="0" borderId="16" xfId="1" applyFont="1" applyBorder="1"/>
    <xf numFmtId="0" fontId="24" fillId="5" borderId="16" xfId="1" applyFont="1" applyFill="1" applyBorder="1"/>
    <xf numFmtId="165" fontId="24" fillId="0" borderId="0" xfId="1" applyNumberFormat="1" applyFont="1"/>
    <xf numFmtId="165" fontId="24" fillId="0" borderId="14" xfId="1" applyNumberFormat="1" applyFont="1" applyBorder="1"/>
    <xf numFmtId="165" fontId="24" fillId="0" borderId="24" xfId="1" applyNumberFormat="1" applyFont="1" applyBorder="1"/>
    <xf numFmtId="165" fontId="24" fillId="0" borderId="10" xfId="1" applyNumberFormat="1" applyFont="1" applyBorder="1"/>
    <xf numFmtId="165" fontId="24" fillId="0" borderId="16" xfId="1" applyNumberFormat="1" applyFont="1" applyBorder="1"/>
    <xf numFmtId="165" fontId="24" fillId="0" borderId="15" xfId="1" applyNumberFormat="1" applyFont="1" applyBorder="1"/>
    <xf numFmtId="165" fontId="24" fillId="0" borderId="17" xfId="1" applyNumberFormat="1" applyFont="1" applyBorder="1"/>
    <xf numFmtId="0" fontId="24" fillId="0" borderId="21" xfId="1" applyFont="1" applyBorder="1"/>
    <xf numFmtId="0" fontId="24" fillId="5" borderId="21" xfId="1" applyFont="1" applyFill="1" applyBorder="1"/>
    <xf numFmtId="0" fontId="24" fillId="0" borderId="18" xfId="1" applyFont="1" applyBorder="1"/>
    <xf numFmtId="0" fontId="24" fillId="5" borderId="18" xfId="1" applyFont="1" applyFill="1" applyBorder="1"/>
    <xf numFmtId="0" fontId="24" fillId="5" borderId="20" xfId="1" applyFont="1" applyFill="1" applyBorder="1"/>
    <xf numFmtId="0" fontId="24" fillId="0" borderId="19" xfId="1" applyFont="1" applyBorder="1"/>
    <xf numFmtId="0" fontId="24" fillId="5" borderId="19" xfId="1" applyFont="1" applyFill="1" applyBorder="1"/>
    <xf numFmtId="165" fontId="24" fillId="0" borderId="19" xfId="1" applyNumberFormat="1" applyFont="1" applyBorder="1"/>
    <xf numFmtId="165" fontId="24" fillId="0" borderId="18" xfId="1" applyNumberFormat="1" applyFont="1" applyBorder="1"/>
    <xf numFmtId="165" fontId="24" fillId="0" borderId="21" xfId="1" applyNumberFormat="1" applyFont="1" applyBorder="1"/>
    <xf numFmtId="165" fontId="24" fillId="0" borderId="20" xfId="1" applyNumberFormat="1" applyFont="1" applyBorder="1"/>
    <xf numFmtId="165" fontId="21" fillId="0" borderId="34" xfId="13" applyFont="1" applyBorder="1" applyAlignment="1">
      <alignment horizontal="center"/>
    </xf>
    <xf numFmtId="165" fontId="21" fillId="5" borderId="34" xfId="13" applyFont="1" applyFill="1" applyBorder="1" applyAlignment="1">
      <alignment horizontal="center"/>
    </xf>
    <xf numFmtId="165" fontId="21" fillId="0" borderId="18" xfId="13" applyFont="1" applyBorder="1" applyAlignment="1">
      <alignment horizontal="center"/>
    </xf>
    <xf numFmtId="165" fontId="21" fillId="5" borderId="18" xfId="13" applyFont="1" applyFill="1" applyBorder="1" applyAlignment="1">
      <alignment horizontal="center"/>
    </xf>
    <xf numFmtId="165" fontId="21" fillId="5" borderId="21" xfId="13" applyFont="1" applyFill="1" applyBorder="1" applyAlignment="1">
      <alignment horizontal="center"/>
    </xf>
    <xf numFmtId="165" fontId="21" fillId="5" borderId="20" xfId="13" applyFont="1" applyFill="1" applyBorder="1" applyAlignment="1">
      <alignment horizontal="center"/>
    </xf>
    <xf numFmtId="165" fontId="21" fillId="0" borderId="21" xfId="13" applyFont="1" applyBorder="1" applyAlignment="1">
      <alignment horizontal="center"/>
    </xf>
    <xf numFmtId="165" fontId="21" fillId="0" borderId="19" xfId="13" applyFont="1" applyBorder="1" applyAlignment="1">
      <alignment horizontal="center"/>
    </xf>
    <xf numFmtId="165" fontId="21" fillId="5" borderId="19" xfId="13" applyFont="1" applyFill="1" applyBorder="1" applyAlignment="1">
      <alignment horizontal="center"/>
    </xf>
    <xf numFmtId="165" fontId="21" fillId="0" borderId="12" xfId="13" applyFont="1" applyBorder="1" applyAlignment="1">
      <alignment horizontal="center"/>
    </xf>
    <xf numFmtId="165" fontId="21" fillId="0" borderId="11" xfId="13" applyFont="1" applyBorder="1" applyAlignment="1">
      <alignment horizontal="center"/>
    </xf>
    <xf numFmtId="165" fontId="21" fillId="0" borderId="22" xfId="13" applyFont="1" applyBorder="1" applyAlignment="1">
      <alignment horizontal="center"/>
    </xf>
    <xf numFmtId="165" fontId="21" fillId="0" borderId="13" xfId="13" applyFont="1" applyBorder="1" applyAlignment="1">
      <alignment horizontal="center"/>
    </xf>
    <xf numFmtId="0" fontId="21" fillId="0" borderId="0" xfId="1" applyFont="1"/>
    <xf numFmtId="165" fontId="25" fillId="0" borderId="0" xfId="1" applyNumberFormat="1" applyFont="1"/>
    <xf numFmtId="0" fontId="25" fillId="0" borderId="0" xfId="1" applyFont="1"/>
    <xf numFmtId="165" fontId="26" fillId="0" borderId="0" xfId="1" applyNumberFormat="1" applyFont="1"/>
    <xf numFmtId="165" fontId="22" fillId="0" borderId="0" xfId="1" applyNumberFormat="1" applyFont="1"/>
    <xf numFmtId="165" fontId="27" fillId="0" borderId="0" xfId="1" applyNumberFormat="1" applyFont="1"/>
    <xf numFmtId="0" fontId="24" fillId="0" borderId="0" xfId="1" applyFont="1"/>
    <xf numFmtId="0" fontId="28" fillId="0" borderId="0" xfId="1" applyFont="1" applyAlignment="1">
      <alignment horizontal="center" vertical="center" wrapText="1"/>
    </xf>
    <xf numFmtId="165" fontId="28" fillId="0" borderId="0" xfId="1" applyNumberFormat="1" applyFont="1" applyAlignment="1">
      <alignment horizontal="center" vertical="center" wrapText="1"/>
    </xf>
    <xf numFmtId="165" fontId="28" fillId="0" borderId="0" xfId="1" applyNumberFormat="1" applyFont="1"/>
    <xf numFmtId="165" fontId="28" fillId="0" borderId="0" xfId="1" applyNumberFormat="1" applyFont="1" applyAlignment="1">
      <alignment vertical="center" wrapText="1"/>
    </xf>
    <xf numFmtId="0" fontId="29" fillId="0" borderId="0" xfId="1" applyFont="1" applyAlignment="1">
      <alignment vertical="center" wrapText="1"/>
    </xf>
    <xf numFmtId="0" fontId="1" fillId="0" borderId="0" xfId="1" applyAlignment="1">
      <alignment vertical="center"/>
    </xf>
    <xf numFmtId="167" fontId="30" fillId="0" borderId="2" xfId="1" applyNumberFormat="1" applyFont="1" applyBorder="1" applyAlignment="1">
      <alignment horizontal="center" vertical="center"/>
    </xf>
    <xf numFmtId="167" fontId="30" fillId="0" borderId="2" xfId="13" applyNumberFormat="1" applyFont="1" applyBorder="1" applyAlignment="1">
      <alignment horizontal="center" vertical="center" wrapText="1"/>
    </xf>
    <xf numFmtId="168" fontId="31" fillId="4" borderId="2" xfId="1" applyNumberFormat="1" applyFont="1" applyFill="1" applyBorder="1"/>
    <xf numFmtId="168" fontId="31" fillId="4" borderId="2" xfId="13" applyNumberFormat="1" applyFont="1" applyFill="1" applyBorder="1"/>
    <xf numFmtId="43" fontId="32" fillId="0" borderId="2" xfId="1" applyNumberFormat="1" applyFont="1" applyBorder="1"/>
    <xf numFmtId="0" fontId="2" fillId="0" borderId="0" xfId="1" applyFont="1" applyAlignment="1">
      <alignment vertical="center"/>
    </xf>
    <xf numFmtId="0" fontId="2" fillId="0" borderId="0" xfId="1" applyFont="1" applyAlignment="1">
      <alignment horizontal="center" vertical="center"/>
    </xf>
    <xf numFmtId="165" fontId="2" fillId="0" borderId="0" xfId="13" applyFont="1" applyAlignment="1">
      <alignment vertical="center"/>
    </xf>
    <xf numFmtId="0" fontId="33" fillId="0" borderId="2" xfId="1" applyFont="1" applyBorder="1" applyAlignment="1">
      <alignment horizontal="center" vertical="center" wrapText="1"/>
    </xf>
    <xf numFmtId="165" fontId="33" fillId="4" borderId="2" xfId="13" applyFont="1" applyFill="1" applyBorder="1" applyAlignment="1">
      <alignment horizontal="center" vertical="center" wrapText="1"/>
    </xf>
    <xf numFmtId="0" fontId="33" fillId="4" borderId="2" xfId="1" applyFont="1" applyFill="1" applyBorder="1" applyAlignment="1">
      <alignment horizontal="center" vertical="center" wrapText="1"/>
    </xf>
    <xf numFmtId="169" fontId="34" fillId="0" borderId="2" xfId="1" applyNumberFormat="1" applyFont="1" applyBorder="1" applyAlignment="1">
      <alignment vertical="center" wrapText="1"/>
    </xf>
    <xf numFmtId="169" fontId="34" fillId="0" borderId="2" xfId="1" applyNumberFormat="1" applyFont="1" applyBorder="1" applyAlignment="1">
      <alignment horizontal="center" vertical="center" wrapText="1"/>
    </xf>
    <xf numFmtId="165" fontId="34" fillId="0" borderId="2" xfId="13" applyFont="1" applyBorder="1" applyAlignment="1">
      <alignment vertical="center"/>
    </xf>
    <xf numFmtId="165" fontId="34" fillId="0" borderId="2" xfId="13" applyFont="1" applyBorder="1" applyAlignment="1">
      <alignment horizontal="right" vertical="center" shrinkToFit="1"/>
    </xf>
    <xf numFmtId="165" fontId="34" fillId="0" borderId="2" xfId="1" applyNumberFormat="1" applyFont="1" applyBorder="1" applyAlignment="1">
      <alignment vertical="center"/>
    </xf>
    <xf numFmtId="0" fontId="34" fillId="0" borderId="0" xfId="1" applyFont="1" applyAlignment="1">
      <alignment vertical="center"/>
    </xf>
    <xf numFmtId="165" fontId="34" fillId="0" borderId="2" xfId="13" applyFont="1" applyBorder="1" applyAlignment="1">
      <alignment horizontal="center" vertical="center" wrapText="1"/>
    </xf>
    <xf numFmtId="165" fontId="34" fillId="0" borderId="2" xfId="1" applyNumberFormat="1" applyFont="1" applyBorder="1" applyAlignment="1">
      <alignment horizontal="center" vertical="center"/>
    </xf>
    <xf numFmtId="4" fontId="35" fillId="0" borderId="2" xfId="12" applyFont="1" applyBorder="1" applyAlignment="1">
      <alignment horizontal="right" vertical="center" shrinkToFit="1"/>
    </xf>
    <xf numFmtId="169" fontId="34" fillId="0" borderId="2" xfId="1" applyNumberFormat="1" applyFont="1" applyBorder="1" applyAlignment="1">
      <alignment horizontal="left" vertical="center" wrapText="1"/>
    </xf>
    <xf numFmtId="165" fontId="36" fillId="0" borderId="2" xfId="13" applyFont="1" applyBorder="1" applyAlignment="1">
      <alignment horizontal="right" vertical="center" shrinkToFit="1"/>
    </xf>
    <xf numFmtId="4" fontId="11" fillId="0" borderId="5" xfId="12" applyFont="1" applyAlignment="1">
      <alignment horizontal="right" vertical="center" shrinkToFit="1"/>
    </xf>
    <xf numFmtId="165" fontId="34" fillId="0" borderId="2" xfId="13" applyFont="1" applyBorder="1" applyAlignment="1">
      <alignment vertical="center" wrapText="1"/>
    </xf>
    <xf numFmtId="0" fontId="37" fillId="0" borderId="2" xfId="1" applyFont="1" applyBorder="1" applyAlignment="1">
      <alignment horizontal="left" vertical="center" wrapText="1"/>
    </xf>
    <xf numFmtId="0" fontId="2" fillId="0" borderId="45" xfId="1" applyFont="1" applyBorder="1" applyAlignment="1">
      <alignment horizontal="center" vertical="center" wrapText="1"/>
    </xf>
    <xf numFmtId="165" fontId="11" fillId="0" borderId="2" xfId="13" applyFont="1" applyBorder="1" applyAlignment="1">
      <alignment horizontal="right" vertical="center" shrinkToFit="1"/>
    </xf>
    <xf numFmtId="0" fontId="38" fillId="4" borderId="2" xfId="1" applyFont="1" applyFill="1" applyBorder="1" applyAlignment="1">
      <alignment horizontal="center" vertical="center" wrapText="1"/>
    </xf>
    <xf numFmtId="0" fontId="2" fillId="4" borderId="45" xfId="1" applyFont="1" applyFill="1" applyBorder="1" applyAlignment="1">
      <alignment horizontal="center" vertical="center" wrapText="1"/>
    </xf>
    <xf numFmtId="165" fontId="34" fillId="4" borderId="2" xfId="13" applyFont="1" applyFill="1" applyBorder="1" applyAlignment="1">
      <alignment vertical="center"/>
    </xf>
    <xf numFmtId="165" fontId="34" fillId="4" borderId="2" xfId="1" applyNumberFormat="1" applyFont="1" applyFill="1" applyBorder="1" applyAlignment="1">
      <alignment vertical="center"/>
    </xf>
    <xf numFmtId="165" fontId="34" fillId="0" borderId="0" xfId="13" applyFont="1" applyAlignment="1">
      <alignment vertical="center"/>
    </xf>
    <xf numFmtId="165" fontId="34" fillId="0" borderId="0" xfId="1" applyNumberFormat="1" applyFont="1" applyAlignment="1">
      <alignment vertical="center"/>
    </xf>
    <xf numFmtId="0" fontId="38" fillId="0" borderId="2" xfId="1" applyFont="1" applyBorder="1" applyAlignment="1">
      <alignment horizontal="center" vertical="center" wrapText="1"/>
    </xf>
    <xf numFmtId="165" fontId="38" fillId="4" borderId="2" xfId="13" applyFont="1" applyFill="1" applyBorder="1" applyAlignment="1">
      <alignment horizontal="center" vertical="center" wrapText="1"/>
    </xf>
    <xf numFmtId="165" fontId="39" fillId="0" borderId="2" xfId="13" applyFont="1" applyBorder="1" applyAlignment="1">
      <alignment horizontal="right" vertical="center" shrinkToFit="1"/>
    </xf>
    <xf numFmtId="0" fontId="2" fillId="5" borderId="0" xfId="1" applyFont="1" applyFill="1" applyAlignment="1">
      <alignment vertical="center"/>
    </xf>
    <xf numFmtId="4" fontId="11" fillId="0" borderId="2" xfId="12" applyFont="1" applyBorder="1" applyAlignment="1">
      <alignment horizontal="right" vertical="center" shrinkToFit="1"/>
    </xf>
    <xf numFmtId="0" fontId="2" fillId="0" borderId="0" xfId="1" applyFont="1" applyAlignment="1">
      <alignment horizontal="left" vertical="center"/>
    </xf>
    <xf numFmtId="0" fontId="37" fillId="0" borderId="0" xfId="1" applyFont="1" applyAlignment="1">
      <alignment vertical="center"/>
    </xf>
    <xf numFmtId="0" fontId="37" fillId="0" borderId="0" xfId="1" applyFont="1" applyAlignment="1">
      <alignment horizontal="center" vertical="center" wrapText="1"/>
    </xf>
    <xf numFmtId="0" fontId="2" fillId="0" borderId="0" xfId="1" applyFont="1" applyAlignment="1">
      <alignment horizontal="center" vertical="center" wrapText="1"/>
    </xf>
    <xf numFmtId="0" fontId="38" fillId="10" borderId="2" xfId="1" quotePrefix="1" applyFont="1" applyFill="1" applyBorder="1" applyAlignment="1">
      <alignment horizontal="center" vertical="center" wrapText="1"/>
    </xf>
    <xf numFmtId="0" fontId="38" fillId="10" borderId="2" xfId="1" applyFont="1" applyFill="1" applyBorder="1" applyAlignment="1">
      <alignment vertical="center" wrapText="1"/>
    </xf>
    <xf numFmtId="0" fontId="33" fillId="10" borderId="2" xfId="1" applyFont="1" applyFill="1" applyBorder="1" applyAlignment="1">
      <alignment horizontal="center" vertical="center" wrapText="1"/>
    </xf>
    <xf numFmtId="165" fontId="40" fillId="10" borderId="2" xfId="1" applyNumberFormat="1" applyFont="1" applyFill="1" applyBorder="1" applyAlignment="1">
      <alignment horizontal="center" vertical="center" wrapText="1"/>
    </xf>
    <xf numFmtId="166" fontId="40" fillId="0" borderId="0" xfId="13" applyNumberFormat="1" applyFont="1" applyAlignment="1">
      <alignment horizontal="center" vertical="center" wrapText="1"/>
    </xf>
    <xf numFmtId="0" fontId="38" fillId="0" borderId="2" xfId="1" quotePrefix="1" applyFont="1" applyBorder="1" applyAlignment="1">
      <alignment horizontal="center" vertical="center" wrapText="1"/>
    </xf>
    <xf numFmtId="0" fontId="40" fillId="0" borderId="2" xfId="1" applyFont="1" applyBorder="1" applyAlignment="1">
      <alignment horizontal="center" vertical="center" wrapText="1"/>
    </xf>
    <xf numFmtId="49" fontId="38" fillId="0" borderId="2" xfId="1" applyNumberFormat="1" applyFont="1" applyBorder="1" applyAlignment="1">
      <alignment horizontal="center" vertical="center" wrapText="1"/>
    </xf>
    <xf numFmtId="0" fontId="38" fillId="0" borderId="2" xfId="1" applyFont="1" applyBorder="1" applyAlignment="1">
      <alignment horizontal="left" vertical="center" wrapText="1"/>
    </xf>
    <xf numFmtId="0" fontId="2" fillId="0" borderId="2" xfId="1" applyFont="1" applyBorder="1" applyAlignment="1">
      <alignment horizontal="center" vertical="center" wrapText="1"/>
    </xf>
    <xf numFmtId="4" fontId="2" fillId="0" borderId="2" xfId="14" applyNumberFormat="1" applyFont="1" applyBorder="1" applyAlignment="1">
      <alignment horizontal="center" vertical="center"/>
    </xf>
    <xf numFmtId="165" fontId="41" fillId="0" borderId="2" xfId="13" applyFont="1" applyBorder="1" applyAlignment="1">
      <alignment horizontal="center" vertical="center" wrapText="1"/>
    </xf>
    <xf numFmtId="165" fontId="40" fillId="0" borderId="2" xfId="13" applyFont="1" applyBorder="1" applyAlignment="1">
      <alignment vertical="center"/>
    </xf>
    <xf numFmtId="0" fontId="2" fillId="0" borderId="2" xfId="1" quotePrefix="1" applyFont="1" applyBorder="1" applyAlignment="1">
      <alignment horizontal="center" vertical="center" wrapText="1"/>
    </xf>
    <xf numFmtId="4" fontId="34" fillId="0" borderId="2" xfId="14" applyNumberFormat="1" applyFont="1" applyBorder="1" applyAlignment="1">
      <alignment horizontal="center" vertical="center"/>
    </xf>
    <xf numFmtId="165" fontId="33" fillId="0" borderId="2" xfId="13" applyFont="1" applyBorder="1" applyAlignment="1">
      <alignment horizontal="center" vertical="center" wrapText="1"/>
    </xf>
    <xf numFmtId="165" fontId="40" fillId="0" borderId="2" xfId="1" applyNumberFormat="1" applyFont="1" applyBorder="1" applyAlignment="1">
      <alignment horizontal="center" vertical="center" wrapText="1"/>
    </xf>
    <xf numFmtId="165" fontId="39" fillId="0" borderId="0" xfId="1" applyNumberFormat="1" applyFont="1" applyAlignment="1">
      <alignment vertical="center"/>
    </xf>
    <xf numFmtId="49" fontId="42" fillId="5" borderId="2" xfId="1" applyNumberFormat="1" applyFont="1" applyFill="1" applyBorder="1" applyAlignment="1">
      <alignment horizontal="center" vertical="center" wrapText="1"/>
    </xf>
    <xf numFmtId="0" fontId="43" fillId="5" borderId="2" xfId="1" applyFont="1" applyFill="1" applyBorder="1" applyAlignment="1">
      <alignment horizontal="center" vertical="center" wrapText="1"/>
    </xf>
    <xf numFmtId="0" fontId="44" fillId="5" borderId="2" xfId="1" applyFont="1" applyFill="1" applyBorder="1" applyAlignment="1">
      <alignment horizontal="center" vertical="center" wrapText="1"/>
    </xf>
    <xf numFmtId="165" fontId="45" fillId="5" borderId="2" xfId="13" applyFont="1" applyFill="1" applyBorder="1" applyAlignment="1">
      <alignment horizontal="center" vertical="center" wrapText="1"/>
    </xf>
    <xf numFmtId="165" fontId="46" fillId="5" borderId="2" xfId="13" applyFont="1" applyFill="1" applyBorder="1" applyAlignment="1">
      <alignment vertical="center"/>
    </xf>
    <xf numFmtId="165" fontId="47" fillId="5" borderId="2" xfId="13" applyFont="1" applyFill="1" applyBorder="1" applyAlignment="1">
      <alignment vertical="center"/>
    </xf>
    <xf numFmtId="166" fontId="47" fillId="0" borderId="0" xfId="13" applyNumberFormat="1" applyFont="1" applyAlignment="1">
      <alignment horizontal="center" vertical="center" wrapText="1"/>
    </xf>
    <xf numFmtId="0" fontId="48" fillId="0" borderId="0" xfId="1" applyFont="1" applyAlignment="1">
      <alignment vertical="center"/>
    </xf>
    <xf numFmtId="43" fontId="39" fillId="0" borderId="0" xfId="1" applyNumberFormat="1" applyFont="1" applyAlignment="1">
      <alignment vertical="center"/>
    </xf>
    <xf numFmtId="165" fontId="46" fillId="5" borderId="2" xfId="13" applyFont="1" applyFill="1" applyBorder="1" applyAlignment="1">
      <alignment horizontal="center" vertical="center" wrapText="1"/>
    </xf>
    <xf numFmtId="165" fontId="40" fillId="0" borderId="2" xfId="13" applyFont="1" applyBorder="1" applyAlignment="1">
      <alignment horizontal="center" vertical="center" wrapText="1"/>
    </xf>
    <xf numFmtId="49" fontId="33" fillId="10" borderId="2" xfId="1" applyNumberFormat="1" applyFont="1" applyFill="1" applyBorder="1" applyAlignment="1">
      <alignment horizontal="center" vertical="center" wrapText="1"/>
    </xf>
    <xf numFmtId="165" fontId="40" fillId="10" borderId="2" xfId="13" applyFont="1" applyFill="1" applyBorder="1" applyAlignment="1">
      <alignment vertical="center"/>
    </xf>
    <xf numFmtId="49" fontId="33" fillId="0" borderId="2" xfId="1" applyNumberFormat="1" applyFont="1" applyBorder="1" applyAlignment="1">
      <alignment horizontal="center" vertical="center" wrapText="1"/>
    </xf>
    <xf numFmtId="165" fontId="33" fillId="0" borderId="2" xfId="13" applyFont="1" applyBorder="1" applyAlignment="1">
      <alignment vertical="center"/>
    </xf>
    <xf numFmtId="0" fontId="38" fillId="0" borderId="2" xfId="1" applyFont="1" applyBorder="1" applyAlignment="1">
      <alignment vertical="center" wrapText="1"/>
    </xf>
    <xf numFmtId="165" fontId="41" fillId="0" borderId="2" xfId="13" applyFont="1" applyBorder="1" applyAlignment="1">
      <alignment vertical="center"/>
    </xf>
    <xf numFmtId="49" fontId="38" fillId="5" borderId="2" xfId="1" applyNumberFormat="1" applyFont="1" applyFill="1" applyBorder="1" applyAlignment="1">
      <alignment horizontal="center" vertical="center" wrapText="1"/>
    </xf>
    <xf numFmtId="0" fontId="2" fillId="5" borderId="2" xfId="1" applyFont="1" applyFill="1" applyBorder="1" applyAlignment="1">
      <alignment horizontal="center" vertical="center" wrapText="1"/>
    </xf>
    <xf numFmtId="165" fontId="33" fillId="5" borderId="2" xfId="13" applyFont="1" applyFill="1" applyBorder="1" applyAlignment="1">
      <alignment vertical="center"/>
    </xf>
    <xf numFmtId="165" fontId="2" fillId="0" borderId="2" xfId="13" applyFont="1" applyBorder="1" applyAlignment="1">
      <alignment horizontal="center" vertical="center"/>
    </xf>
    <xf numFmtId="166" fontId="49" fillId="0" borderId="0" xfId="1" applyNumberFormat="1" applyFont="1" applyAlignment="1">
      <alignment horizontal="center" vertical="center"/>
    </xf>
    <xf numFmtId="0" fontId="37" fillId="0" borderId="0" xfId="1" applyFont="1" applyAlignment="1">
      <alignment horizontal="center" vertical="center"/>
    </xf>
    <xf numFmtId="165" fontId="50" fillId="0" borderId="0" xfId="1" applyNumberFormat="1" applyFont="1" applyAlignment="1">
      <alignment vertical="center"/>
    </xf>
    <xf numFmtId="165" fontId="33" fillId="5" borderId="2" xfId="13" applyFont="1" applyFill="1" applyBorder="1" applyAlignment="1">
      <alignment horizontal="center" vertical="center"/>
    </xf>
    <xf numFmtId="165" fontId="40" fillId="5" borderId="2" xfId="13" applyFont="1" applyFill="1" applyBorder="1" applyAlignment="1">
      <alignment horizontal="center" vertical="center"/>
    </xf>
    <xf numFmtId="165" fontId="33" fillId="0" borderId="0" xfId="13" applyFont="1" applyAlignment="1">
      <alignment horizontal="center" vertical="center"/>
    </xf>
    <xf numFmtId="165" fontId="38" fillId="0" borderId="0" xfId="13" applyFont="1" applyAlignment="1">
      <alignment vertical="center" wrapText="1"/>
    </xf>
    <xf numFmtId="0" fontId="37" fillId="0" borderId="2" xfId="1" applyFont="1" applyBorder="1" applyAlignment="1">
      <alignment horizontal="center" vertical="center"/>
    </xf>
    <xf numFmtId="4" fontId="3" fillId="2" borderId="2" xfId="8" applyBorder="1" applyAlignment="1">
      <alignment horizontal="right" vertical="center" shrinkToFit="1"/>
    </xf>
    <xf numFmtId="165" fontId="33" fillId="0" borderId="0" xfId="13" applyFont="1" applyAlignment="1">
      <alignment horizontal="center" vertical="center" wrapText="1"/>
    </xf>
    <xf numFmtId="4" fontId="11" fillId="0" borderId="2" xfId="15" applyFill="1" applyBorder="1">
      <alignment horizontal="right" shrinkToFit="1"/>
    </xf>
    <xf numFmtId="165" fontId="33" fillId="0" borderId="2" xfId="13" applyFont="1" applyBorder="1" applyAlignment="1">
      <alignment horizontal="center" vertical="center"/>
    </xf>
    <xf numFmtId="4" fontId="41" fillId="0" borderId="2" xfId="15" applyFont="1" applyFill="1" applyBorder="1">
      <alignment horizontal="right" shrinkToFit="1"/>
    </xf>
    <xf numFmtId="165" fontId="38" fillId="0" borderId="0" xfId="13" applyFont="1" applyAlignment="1">
      <alignment horizontal="center" vertical="center"/>
    </xf>
    <xf numFmtId="165" fontId="41" fillId="0" borderId="0" xfId="13" applyFont="1" applyAlignment="1">
      <alignment horizontal="center" vertical="center"/>
    </xf>
    <xf numFmtId="165" fontId="40" fillId="10" borderId="2" xfId="13" applyFont="1" applyFill="1" applyBorder="1" applyAlignment="1">
      <alignment horizontal="center" vertical="center" wrapText="1"/>
    </xf>
    <xf numFmtId="166" fontId="33" fillId="0" borderId="0" xfId="13" applyNumberFormat="1" applyFont="1" applyAlignment="1">
      <alignment vertical="center"/>
    </xf>
    <xf numFmtId="165" fontId="33" fillId="0" borderId="0" xfId="13" applyFont="1" applyAlignment="1">
      <alignment vertical="center"/>
    </xf>
    <xf numFmtId="0" fontId="38" fillId="0" borderId="0" xfId="1" applyFont="1" applyAlignment="1">
      <alignment vertical="center"/>
    </xf>
    <xf numFmtId="166" fontId="33" fillId="0" borderId="0" xfId="13" applyNumberFormat="1" applyFont="1" applyAlignment="1">
      <alignment horizontal="center" vertical="center" wrapText="1"/>
    </xf>
    <xf numFmtId="0" fontId="38" fillId="0" borderId="0" xfId="1" applyFont="1" applyAlignment="1">
      <alignment horizontal="center" vertical="center" wrapText="1"/>
    </xf>
    <xf numFmtId="0" fontId="38" fillId="12" borderId="2" xfId="1" quotePrefix="1" applyFont="1" applyFill="1" applyBorder="1" applyAlignment="1">
      <alignment horizontal="center" vertical="center" wrapText="1"/>
    </xf>
    <xf numFmtId="0" fontId="48" fillId="12" borderId="2" xfId="1" applyFont="1" applyFill="1" applyBorder="1" applyAlignment="1">
      <alignment horizontal="center" vertical="center" wrapText="1"/>
    </xf>
    <xf numFmtId="0" fontId="33" fillId="12" borderId="2" xfId="1" applyFont="1" applyFill="1" applyBorder="1" applyAlignment="1">
      <alignment horizontal="center" vertical="center" wrapText="1"/>
    </xf>
    <xf numFmtId="165" fontId="47" fillId="6" borderId="2" xfId="13" applyFont="1" applyFill="1" applyBorder="1" applyAlignment="1">
      <alignment horizontal="center" vertical="center" wrapText="1"/>
    </xf>
    <xf numFmtId="49" fontId="38" fillId="13" borderId="2" xfId="1" applyNumberFormat="1" applyFont="1" applyFill="1" applyBorder="1" applyAlignment="1">
      <alignment horizontal="center" vertical="center" wrapText="1"/>
    </xf>
    <xf numFmtId="165" fontId="33" fillId="14" borderId="2" xfId="13" applyFont="1" applyFill="1" applyBorder="1" applyAlignment="1">
      <alignment horizontal="center" vertical="center" wrapText="1"/>
    </xf>
    <xf numFmtId="49" fontId="38" fillId="9" borderId="2" xfId="1" applyNumberFormat="1" applyFont="1" applyFill="1" applyBorder="1" applyAlignment="1">
      <alignment horizontal="center" vertical="center" wrapText="1"/>
    </xf>
    <xf numFmtId="0" fontId="48" fillId="9" borderId="2" xfId="1" applyFont="1" applyFill="1" applyBorder="1" applyAlignment="1">
      <alignment horizontal="center" vertical="center" wrapText="1"/>
    </xf>
    <xf numFmtId="49" fontId="33" fillId="9" borderId="2" xfId="1" quotePrefix="1" applyNumberFormat="1" applyFont="1" applyFill="1" applyBorder="1" applyAlignment="1">
      <alignment horizontal="center" vertical="center" wrapText="1"/>
    </xf>
    <xf numFmtId="165" fontId="47" fillId="9" borderId="2" xfId="13" applyFont="1" applyFill="1" applyBorder="1" applyAlignment="1">
      <alignment vertical="center"/>
    </xf>
    <xf numFmtId="165" fontId="46" fillId="9" borderId="2" xfId="13" applyFont="1" applyFill="1" applyBorder="1" applyAlignment="1">
      <alignment vertical="center"/>
    </xf>
    <xf numFmtId="165" fontId="41" fillId="0" borderId="0" xfId="13" applyFont="1" applyAlignment="1">
      <alignment vertical="center"/>
    </xf>
    <xf numFmtId="165" fontId="45" fillId="5" borderId="2" xfId="13" quotePrefix="1" applyFont="1" applyFill="1" applyBorder="1" applyAlignment="1">
      <alignment horizontal="center" vertical="center"/>
    </xf>
    <xf numFmtId="0" fontId="48" fillId="5" borderId="2" xfId="1" applyFont="1" applyFill="1" applyBorder="1" applyAlignment="1">
      <alignment horizontal="center" vertical="center" wrapText="1"/>
    </xf>
    <xf numFmtId="49" fontId="33" fillId="5" borderId="2" xfId="1" quotePrefix="1" applyNumberFormat="1" applyFont="1" applyFill="1" applyBorder="1" applyAlignment="1">
      <alignment horizontal="center" vertical="center" wrapText="1"/>
    </xf>
    <xf numFmtId="165" fontId="47" fillId="6" borderId="2" xfId="13" applyFont="1" applyFill="1" applyBorder="1" applyAlignment="1">
      <alignment vertical="center"/>
    </xf>
    <xf numFmtId="165" fontId="40" fillId="6" borderId="2" xfId="13" applyFont="1" applyFill="1" applyBorder="1" applyAlignment="1">
      <alignment vertical="center"/>
    </xf>
    <xf numFmtId="165" fontId="38" fillId="0" borderId="0" xfId="13" applyFont="1" applyAlignment="1">
      <alignment vertical="center"/>
    </xf>
    <xf numFmtId="0" fontId="37" fillId="9" borderId="2" xfId="1" applyFont="1" applyFill="1" applyBorder="1" applyAlignment="1">
      <alignment horizontal="center" vertical="center" wrapText="1"/>
    </xf>
    <xf numFmtId="165" fontId="40" fillId="9" borderId="2" xfId="13" applyFont="1" applyFill="1" applyBorder="1" applyAlignment="1">
      <alignment vertical="center"/>
    </xf>
    <xf numFmtId="165" fontId="33" fillId="9" borderId="2" xfId="13" applyFont="1" applyFill="1" applyBorder="1" applyAlignment="1">
      <alignment vertical="center"/>
    </xf>
    <xf numFmtId="0" fontId="51" fillId="5" borderId="2" xfId="1" applyFont="1" applyFill="1" applyBorder="1" applyAlignment="1">
      <alignment horizontal="center" vertical="center" wrapText="1"/>
    </xf>
    <xf numFmtId="165" fontId="33" fillId="5" borderId="2" xfId="13" quotePrefix="1" applyFont="1" applyFill="1" applyBorder="1" applyAlignment="1">
      <alignment horizontal="center" vertical="center"/>
    </xf>
    <xf numFmtId="165" fontId="41" fillId="5" borderId="2" xfId="13" applyFont="1" applyFill="1" applyBorder="1" applyAlignment="1">
      <alignment vertical="center"/>
    </xf>
    <xf numFmtId="165" fontId="40" fillId="5" borderId="2" xfId="13" applyFont="1" applyFill="1" applyBorder="1" applyAlignment="1">
      <alignment vertical="center"/>
    </xf>
    <xf numFmtId="0" fontId="37" fillId="5" borderId="2" xfId="1" applyFont="1" applyFill="1" applyBorder="1" applyAlignment="1">
      <alignment horizontal="center" vertical="center" wrapText="1"/>
    </xf>
    <xf numFmtId="49" fontId="38" fillId="0" borderId="45" xfId="1" applyNumberFormat="1" applyFont="1" applyBorder="1" applyAlignment="1">
      <alignment horizontal="center" vertical="center" wrapText="1"/>
    </xf>
    <xf numFmtId="165" fontId="33" fillId="0" borderId="2" xfId="13" applyFont="1" applyBorder="1" applyAlignment="1">
      <alignment vertical="center" wrapText="1"/>
    </xf>
    <xf numFmtId="165" fontId="45" fillId="15" borderId="2" xfId="13" applyFont="1" applyFill="1" applyBorder="1" applyAlignment="1">
      <alignment vertical="center"/>
    </xf>
    <xf numFmtId="43" fontId="38" fillId="0" borderId="0" xfId="1" applyNumberFormat="1" applyFont="1" applyAlignment="1">
      <alignment vertical="center"/>
    </xf>
    <xf numFmtId="4" fontId="7" fillId="0" borderId="5" xfId="16">
      <alignment horizontal="right" vertical="top" shrinkToFit="1"/>
    </xf>
    <xf numFmtId="49" fontId="38" fillId="13" borderId="45" xfId="1" applyNumberFormat="1" applyFont="1" applyFill="1" applyBorder="1" applyAlignment="1">
      <alignment horizontal="center" vertical="center" wrapText="1"/>
    </xf>
    <xf numFmtId="49" fontId="38" fillId="9" borderId="45" xfId="1" applyNumberFormat="1" applyFont="1" applyFill="1" applyBorder="1" applyAlignment="1">
      <alignment horizontal="center" vertical="center" wrapText="1"/>
    </xf>
    <xf numFmtId="165" fontId="46" fillId="8" borderId="2" xfId="13" applyFont="1" applyFill="1" applyBorder="1" applyAlignment="1">
      <alignment vertical="center"/>
    </xf>
    <xf numFmtId="165" fontId="45" fillId="9" borderId="2" xfId="13" applyFont="1" applyFill="1" applyBorder="1" applyAlignment="1">
      <alignment vertical="center"/>
    </xf>
    <xf numFmtId="0" fontId="48" fillId="0" borderId="2" xfId="1" applyFont="1" applyBorder="1" applyAlignment="1">
      <alignment horizontal="center" vertical="center" wrapText="1"/>
    </xf>
    <xf numFmtId="49" fontId="33" fillId="0" borderId="2" xfId="1" quotePrefix="1" applyNumberFormat="1" applyFont="1" applyBorder="1" applyAlignment="1">
      <alignment horizontal="center" vertical="center" wrapText="1"/>
    </xf>
    <xf numFmtId="165" fontId="47" fillId="0" borderId="2" xfId="13" applyFont="1" applyBorder="1" applyAlignment="1">
      <alignment vertical="center"/>
    </xf>
    <xf numFmtId="0" fontId="48" fillId="6" borderId="2" xfId="1" applyFont="1" applyFill="1" applyBorder="1" applyAlignment="1">
      <alignment horizontal="center" vertical="center" wrapText="1"/>
    </xf>
    <xf numFmtId="165" fontId="41" fillId="9" borderId="2" xfId="13" applyFont="1" applyFill="1" applyBorder="1" applyAlignment="1">
      <alignment vertical="center"/>
    </xf>
    <xf numFmtId="0" fontId="38" fillId="16" borderId="2" xfId="1" applyFont="1" applyFill="1" applyBorder="1" applyAlignment="1">
      <alignment vertical="center" wrapText="1"/>
    </xf>
    <xf numFmtId="0" fontId="38" fillId="0" borderId="45" xfId="1" applyFont="1" applyBorder="1" applyAlignment="1">
      <alignment vertical="center" wrapText="1"/>
    </xf>
    <xf numFmtId="165" fontId="33" fillId="0" borderId="46" xfId="13" applyFont="1" applyBorder="1" applyAlignment="1">
      <alignment vertical="center" wrapText="1"/>
    </xf>
    <xf numFmtId="49" fontId="33" fillId="9" borderId="9" xfId="1" quotePrefix="1" applyNumberFormat="1" applyFont="1" applyFill="1" applyBorder="1" applyAlignment="1">
      <alignment horizontal="center" vertical="center" wrapText="1"/>
    </xf>
    <xf numFmtId="0" fontId="48" fillId="8" borderId="2" xfId="1" applyFont="1" applyFill="1" applyBorder="1" applyAlignment="1">
      <alignment horizontal="center" vertical="center" wrapText="1"/>
    </xf>
    <xf numFmtId="49" fontId="33" fillId="9" borderId="8" xfId="1" quotePrefix="1" applyNumberFormat="1" applyFont="1" applyFill="1" applyBorder="1" applyAlignment="1">
      <alignment horizontal="center" vertical="center" wrapText="1"/>
    </xf>
    <xf numFmtId="49" fontId="33" fillId="5" borderId="2" xfId="1" applyNumberFormat="1" applyFont="1" applyFill="1" applyBorder="1" applyAlignment="1">
      <alignment horizontal="center" vertical="center" wrapText="1"/>
    </xf>
    <xf numFmtId="165" fontId="40" fillId="5" borderId="2" xfId="13" applyFont="1" applyFill="1" applyBorder="1" applyAlignment="1">
      <alignment horizontal="center" vertical="center" wrapText="1"/>
    </xf>
    <xf numFmtId="165" fontId="45" fillId="5" borderId="2" xfId="13" applyFont="1" applyFill="1" applyBorder="1" applyAlignment="1">
      <alignment vertical="center"/>
    </xf>
    <xf numFmtId="165" fontId="40" fillId="4" borderId="2" xfId="13" applyFont="1" applyFill="1" applyBorder="1" applyAlignment="1">
      <alignment vertical="center"/>
    </xf>
    <xf numFmtId="0" fontId="38" fillId="0" borderId="45" xfId="1" applyFont="1" applyBorder="1" applyAlignment="1">
      <alignment horizontal="left" vertical="center" wrapText="1"/>
    </xf>
    <xf numFmtId="165" fontId="33" fillId="0" borderId="46" xfId="13" applyFont="1" applyBorder="1" applyAlignment="1">
      <alignment vertical="center"/>
    </xf>
    <xf numFmtId="165" fontId="47" fillId="5" borderId="46" xfId="13" applyFont="1" applyFill="1" applyBorder="1" applyAlignment="1">
      <alignment vertical="center"/>
    </xf>
    <xf numFmtId="0" fontId="38" fillId="0" borderId="0" xfId="1" applyFont="1" applyAlignment="1">
      <alignment horizontal="center" vertical="center"/>
    </xf>
    <xf numFmtId="4" fontId="52" fillId="0" borderId="48" xfId="1" applyNumberFormat="1" applyFont="1" applyBorder="1" applyAlignment="1">
      <alignment horizontal="right" vertical="center" shrinkToFit="1"/>
    </xf>
    <xf numFmtId="0" fontId="38" fillId="0" borderId="2" xfId="1" applyFont="1" applyBorder="1" applyAlignment="1">
      <alignment vertical="center"/>
    </xf>
    <xf numFmtId="0" fontId="33" fillId="0" borderId="2" xfId="1" applyFont="1" applyBorder="1" applyAlignment="1">
      <alignment vertical="center"/>
    </xf>
    <xf numFmtId="0" fontId="38" fillId="10" borderId="2" xfId="1" applyFont="1" applyFill="1" applyBorder="1" applyAlignment="1">
      <alignment horizontal="center" vertical="center"/>
    </xf>
    <xf numFmtId="0" fontId="33" fillId="10" borderId="2" xfId="1" applyFont="1" applyFill="1" applyBorder="1" applyAlignment="1">
      <alignment horizontal="center" vertical="center"/>
    </xf>
    <xf numFmtId="165" fontId="40" fillId="10" borderId="2" xfId="13" applyFont="1" applyFill="1" applyBorder="1" applyAlignment="1">
      <alignment horizontal="center" vertical="center"/>
    </xf>
    <xf numFmtId="0" fontId="44" fillId="12" borderId="2" xfId="1" applyFont="1" applyFill="1" applyBorder="1" applyAlignment="1">
      <alignment horizontal="center" vertical="center" wrapText="1"/>
    </xf>
    <xf numFmtId="165" fontId="47" fillId="6" borderId="2" xfId="13" applyFont="1" applyFill="1" applyBorder="1" applyAlignment="1">
      <alignment horizontal="center" vertical="center"/>
    </xf>
    <xf numFmtId="0" fontId="38" fillId="0" borderId="0" xfId="1" quotePrefix="1" applyFont="1" applyAlignment="1">
      <alignment horizontal="center" vertical="center" wrapText="1"/>
    </xf>
    <xf numFmtId="0" fontId="48" fillId="0" borderId="0" xfId="1" applyFont="1" applyAlignment="1">
      <alignment horizontal="center" vertical="center" wrapText="1"/>
    </xf>
    <xf numFmtId="0" fontId="33" fillId="0" borderId="0" xfId="1" applyFont="1" applyAlignment="1">
      <alignment horizontal="center" vertical="center" wrapText="1"/>
    </xf>
    <xf numFmtId="165" fontId="40" fillId="0" borderId="0" xfId="13" applyFont="1" applyAlignment="1">
      <alignment horizontal="center" vertical="center"/>
    </xf>
    <xf numFmtId="166" fontId="40" fillId="0" borderId="0" xfId="13" applyNumberFormat="1" applyFont="1" applyAlignment="1">
      <alignment vertical="center"/>
    </xf>
    <xf numFmtId="165" fontId="40" fillId="0" borderId="0" xfId="1" applyNumberFormat="1" applyFont="1" applyAlignment="1">
      <alignment vertical="center"/>
    </xf>
    <xf numFmtId="165" fontId="53" fillId="0" borderId="0" xfId="1" applyNumberFormat="1" applyFont="1" applyAlignment="1">
      <alignment vertical="center"/>
    </xf>
    <xf numFmtId="0" fontId="33" fillId="0" borderId="2" xfId="1" applyFont="1" applyBorder="1" applyAlignment="1">
      <alignment horizontal="center" vertical="center"/>
    </xf>
    <xf numFmtId="165" fontId="40" fillId="0" borderId="46" xfId="13" applyFont="1" applyBorder="1" applyAlignment="1">
      <alignment horizontal="center" vertical="center"/>
    </xf>
    <xf numFmtId="165" fontId="40" fillId="0" borderId="2" xfId="13" applyFont="1" applyBorder="1" applyAlignment="1">
      <alignment horizontal="center" vertical="center"/>
    </xf>
    <xf numFmtId="164" fontId="11" fillId="11" borderId="47" xfId="4" applyFont="1" applyFill="1" applyBorder="1" applyAlignment="1">
      <alignment horizontal="right" vertical="center" shrinkToFit="1"/>
    </xf>
    <xf numFmtId="165" fontId="33" fillId="0" borderId="45" xfId="13" applyFont="1" applyBorder="1" applyAlignment="1">
      <alignment horizontal="center" vertical="center"/>
    </xf>
    <xf numFmtId="4" fontId="41" fillId="0" borderId="2" xfId="15" applyFont="1" applyFill="1" applyBorder="1" applyAlignment="1">
      <alignment horizontal="right" vertical="center" shrinkToFit="1"/>
    </xf>
    <xf numFmtId="0" fontId="33" fillId="0" borderId="0" xfId="1" applyFont="1" applyAlignment="1">
      <alignment horizontal="center" vertical="center"/>
    </xf>
    <xf numFmtId="4" fontId="55" fillId="0" borderId="49" xfId="17" applyNumberFormat="1" applyFont="1" applyBorder="1" applyAlignment="1">
      <alignment horizontal="right" vertical="top" shrinkToFit="1"/>
    </xf>
    <xf numFmtId="170" fontId="40" fillId="0" borderId="2" xfId="1" applyNumberFormat="1" applyFont="1" applyBorder="1" applyAlignment="1">
      <alignment vertical="center"/>
    </xf>
    <xf numFmtId="165" fontId="41" fillId="0" borderId="2" xfId="1" applyNumberFormat="1" applyFont="1" applyBorder="1" applyAlignment="1">
      <alignment vertical="center"/>
    </xf>
    <xf numFmtId="0" fontId="33" fillId="0" borderId="0" xfId="1" applyFont="1" applyAlignment="1">
      <alignment horizontal="right" vertical="center"/>
    </xf>
    <xf numFmtId="4" fontId="56" fillId="17" borderId="2" xfId="18" applyNumberFormat="1" applyFont="1" applyFill="1" applyBorder="1" applyAlignment="1">
      <alignment horizontal="right" vertical="center" wrapText="1" shrinkToFit="1"/>
    </xf>
    <xf numFmtId="165" fontId="38" fillId="0" borderId="2" xfId="1" applyNumberFormat="1" applyFont="1" applyBorder="1" applyAlignment="1">
      <alignment horizontal="center" vertical="center" wrapText="1"/>
    </xf>
    <xf numFmtId="4" fontId="38" fillId="0" borderId="0" xfId="1" applyNumberFormat="1" applyFont="1" applyAlignment="1">
      <alignment vertical="center"/>
    </xf>
    <xf numFmtId="165" fontId="40" fillId="0" borderId="46" xfId="13" applyFont="1" applyBorder="1" applyAlignment="1">
      <alignment vertical="center" wrapText="1"/>
    </xf>
    <xf numFmtId="0" fontId="44" fillId="8" borderId="2" xfId="1" applyFont="1" applyFill="1" applyBorder="1" applyAlignment="1">
      <alignment horizontal="center" vertical="center" wrapText="1"/>
    </xf>
    <xf numFmtId="0" fontId="33" fillId="8" borderId="9" xfId="1" applyFont="1" applyFill="1" applyBorder="1" applyAlignment="1">
      <alignment horizontal="center" vertical="center" wrapText="1"/>
    </xf>
    <xf numFmtId="165" fontId="40" fillId="8" borderId="46" xfId="13" applyFont="1" applyFill="1" applyBorder="1" applyAlignment="1">
      <alignment vertical="center" wrapText="1"/>
    </xf>
    <xf numFmtId="0" fontId="33" fillId="8" borderId="2" xfId="1" applyFont="1" applyFill="1" applyBorder="1" applyAlignment="1">
      <alignment horizontal="center" vertical="center" wrapText="1"/>
    </xf>
    <xf numFmtId="0" fontId="37" fillId="0" borderId="0" xfId="1" applyFont="1"/>
    <xf numFmtId="43" fontId="34" fillId="18" borderId="0" xfId="1" applyNumberFormat="1" applyFont="1" applyFill="1"/>
    <xf numFmtId="0" fontId="37" fillId="0" borderId="2" xfId="1" applyFont="1" applyBorder="1" applyAlignment="1">
      <alignment horizontal="center" vertical="center" wrapText="1"/>
    </xf>
    <xf numFmtId="0" fontId="37" fillId="0" borderId="2" xfId="1" applyFont="1" applyBorder="1" applyAlignment="1">
      <alignment vertical="center" wrapText="1"/>
    </xf>
    <xf numFmtId="49" fontId="2" fillId="0" borderId="2" xfId="1" applyNumberFormat="1" applyFont="1" applyBorder="1" applyAlignment="1">
      <alignment horizontal="center" vertical="center" wrapText="1"/>
    </xf>
    <xf numFmtId="165" fontId="2" fillId="0" borderId="2" xfId="13" applyFont="1" applyBorder="1" applyAlignment="1">
      <alignment vertical="center"/>
    </xf>
    <xf numFmtId="165" fontId="49" fillId="0" borderId="2" xfId="13" applyFont="1" applyBorder="1" applyAlignment="1">
      <alignment horizontal="center" vertical="center" wrapText="1"/>
    </xf>
    <xf numFmtId="165" fontId="49" fillId="0" borderId="2" xfId="13" applyFont="1" applyBorder="1" applyAlignment="1">
      <alignment vertical="center"/>
    </xf>
    <xf numFmtId="165" fontId="49" fillId="4" borderId="2" xfId="13" applyFont="1" applyFill="1" applyBorder="1" applyAlignment="1">
      <alignment vertical="center"/>
    </xf>
    <xf numFmtId="0" fontId="37" fillId="0" borderId="2" xfId="1" applyFont="1" applyBorder="1" applyAlignment="1">
      <alignment vertical="center"/>
    </xf>
    <xf numFmtId="171" fontId="2" fillId="0" borderId="2" xfId="13" applyNumberFormat="1" applyFont="1" applyBorder="1" applyAlignment="1">
      <alignment vertical="center"/>
    </xf>
    <xf numFmtId="0" fontId="37" fillId="0" borderId="0" xfId="1" applyFont="1" applyAlignment="1">
      <alignment horizontal="center"/>
    </xf>
    <xf numFmtId="4" fontId="50" fillId="0" borderId="0" xfId="1" applyNumberFormat="1" applyFont="1"/>
    <xf numFmtId="0" fontId="2" fillId="0" borderId="2" xfId="1" applyFont="1" applyBorder="1" applyAlignment="1">
      <alignment horizontal="center" vertical="center"/>
    </xf>
    <xf numFmtId="0" fontId="37" fillId="9" borderId="2" xfId="1" applyFont="1" applyFill="1" applyBorder="1" applyAlignment="1">
      <alignment vertical="center" wrapText="1"/>
    </xf>
    <xf numFmtId="165" fontId="49" fillId="9" borderId="2" xfId="13" applyFont="1" applyFill="1" applyBorder="1" applyAlignment="1">
      <alignment vertical="center"/>
    </xf>
    <xf numFmtId="165" fontId="49" fillId="8" borderId="2" xfId="13" applyFont="1" applyFill="1" applyBorder="1" applyAlignment="1">
      <alignment vertical="center"/>
    </xf>
    <xf numFmtId="165" fontId="57" fillId="0" borderId="2" xfId="13" applyFont="1" applyBorder="1" applyAlignment="1">
      <alignment vertical="center"/>
    </xf>
    <xf numFmtId="0" fontId="2" fillId="10" borderId="2" xfId="1" applyFont="1" applyFill="1" applyBorder="1" applyAlignment="1">
      <alignment horizontal="center" vertical="center" wrapText="1"/>
    </xf>
    <xf numFmtId="165" fontId="2" fillId="10" borderId="2" xfId="13" applyFont="1" applyFill="1" applyBorder="1" applyAlignment="1">
      <alignment vertical="center"/>
    </xf>
    <xf numFmtId="0" fontId="50" fillId="0" borderId="0" xfId="1" applyFont="1" applyAlignment="1">
      <alignment vertical="center"/>
    </xf>
    <xf numFmtId="0" fontId="49" fillId="0" borderId="0" xfId="1" applyFont="1" applyAlignment="1">
      <alignment vertical="center"/>
    </xf>
    <xf numFmtId="165" fontId="49" fillId="0" borderId="0" xfId="1" applyNumberFormat="1" applyFont="1" applyAlignment="1">
      <alignment vertical="center"/>
    </xf>
    <xf numFmtId="171" fontId="2" fillId="0" borderId="2" xfId="13" applyNumberFormat="1" applyFont="1" applyBorder="1" applyAlignment="1">
      <alignment horizontal="center" vertical="center"/>
    </xf>
    <xf numFmtId="171" fontId="26" fillId="0" borderId="2" xfId="13" applyNumberFormat="1" applyFont="1" applyBorder="1" applyAlignment="1">
      <alignment vertical="center"/>
    </xf>
    <xf numFmtId="171" fontId="34" fillId="0" borderId="2" xfId="13" applyNumberFormat="1" applyFont="1" applyBorder="1" applyAlignment="1">
      <alignment vertical="center"/>
    </xf>
    <xf numFmtId="171" fontId="34" fillId="0" borderId="2" xfId="13" applyNumberFormat="1" applyFont="1" applyBorder="1" applyAlignment="1">
      <alignment horizontal="center" vertical="center"/>
    </xf>
    <xf numFmtId="0" fontId="58" fillId="0" borderId="0" xfId="1" applyFont="1" applyAlignment="1">
      <alignment vertical="center"/>
    </xf>
    <xf numFmtId="171" fontId="26" fillId="10" borderId="2" xfId="13" applyNumberFormat="1" applyFont="1" applyFill="1" applyBorder="1" applyAlignment="1">
      <alignment vertical="center"/>
    </xf>
    <xf numFmtId="172" fontId="34" fillId="5" borderId="0" xfId="1" applyNumberFormat="1" applyFont="1" applyFill="1" applyAlignment="1">
      <alignment vertical="center"/>
    </xf>
    <xf numFmtId="0" fontId="2" fillId="4" borderId="2" xfId="1" applyFont="1" applyFill="1" applyBorder="1" applyAlignment="1">
      <alignment horizontal="center" vertical="center"/>
    </xf>
    <xf numFmtId="171" fontId="26" fillId="4" borderId="2" xfId="13" applyNumberFormat="1" applyFont="1" applyFill="1" applyBorder="1" applyAlignment="1">
      <alignment vertical="center"/>
    </xf>
    <xf numFmtId="171" fontId="26" fillId="4" borderId="2" xfId="1" applyNumberFormat="1" applyFont="1" applyFill="1" applyBorder="1" applyAlignment="1">
      <alignment vertical="center"/>
    </xf>
    <xf numFmtId="173" fontId="39" fillId="0" borderId="0" xfId="1" applyNumberFormat="1" applyFont="1" applyAlignment="1">
      <alignment vertical="center"/>
    </xf>
    <xf numFmtId="0" fontId="59" fillId="0" borderId="0" xfId="1" applyFont="1"/>
    <xf numFmtId="0" fontId="19" fillId="0" borderId="0" xfId="1" applyFont="1"/>
    <xf numFmtId="0" fontId="60" fillId="0" borderId="0" xfId="1" applyFont="1"/>
    <xf numFmtId="0" fontId="10" fillId="0" borderId="11" xfId="1" applyFont="1" applyBorder="1" applyAlignment="1">
      <alignment vertical="center"/>
    </xf>
    <xf numFmtId="0" fontId="10" fillId="0" borderId="12" xfId="1" applyFont="1" applyBorder="1" applyAlignment="1">
      <alignment vertical="center"/>
    </xf>
    <xf numFmtId="0" fontId="10" fillId="0" borderId="13" xfId="1" applyFont="1" applyBorder="1" applyAlignment="1">
      <alignment vertical="center"/>
    </xf>
    <xf numFmtId="0" fontId="21" fillId="0" borderId="19" xfId="1" applyFont="1" applyBorder="1" applyAlignment="1">
      <alignment vertical="center" wrapText="1"/>
    </xf>
    <xf numFmtId="0" fontId="21" fillId="0" borderId="13" xfId="1" applyFont="1" applyBorder="1" applyAlignment="1">
      <alignment vertical="center" wrapText="1"/>
    </xf>
    <xf numFmtId="0" fontId="19" fillId="0" borderId="10" xfId="1" applyFont="1" applyBorder="1" applyAlignment="1">
      <alignment horizontal="center"/>
    </xf>
    <xf numFmtId="0" fontId="19" fillId="19" borderId="11" xfId="1" applyFont="1" applyFill="1" applyBorder="1" applyAlignment="1">
      <alignment horizontal="center"/>
    </xf>
    <xf numFmtId="0" fontId="19" fillId="19" borderId="22" xfId="1" applyFont="1" applyFill="1" applyBorder="1" applyAlignment="1">
      <alignment horizontal="center"/>
    </xf>
    <xf numFmtId="0" fontId="19" fillId="0" borderId="24" xfId="1" applyFont="1" applyBorder="1" applyAlignment="1">
      <alignment horizontal="center"/>
    </xf>
    <xf numFmtId="0" fontId="19" fillId="0" borderId="22" xfId="1" applyFont="1" applyBorder="1" applyAlignment="1">
      <alignment horizontal="center"/>
    </xf>
    <xf numFmtId="0" fontId="19" fillId="0" borderId="13" xfId="1" applyFont="1" applyBorder="1" applyAlignment="1">
      <alignment horizontal="center"/>
    </xf>
    <xf numFmtId="0" fontId="19" fillId="5" borderId="14" xfId="1" applyFont="1" applyFill="1" applyBorder="1"/>
    <xf numFmtId="43" fontId="25" fillId="5" borderId="25" xfId="1" applyNumberFormat="1" applyFont="1" applyFill="1" applyBorder="1"/>
    <xf numFmtId="43" fontId="25" fillId="5" borderId="26" xfId="1" applyNumberFormat="1" applyFont="1" applyFill="1" applyBorder="1"/>
    <xf numFmtId="165" fontId="21" fillId="0" borderId="28" xfId="1" applyNumberFormat="1" applyFont="1" applyBorder="1"/>
    <xf numFmtId="165" fontId="21" fillId="0" borderId="25" xfId="1" applyNumberFormat="1" applyFont="1" applyBorder="1"/>
    <xf numFmtId="165" fontId="22" fillId="19" borderId="44" xfId="13" applyFont="1" applyFill="1" applyBorder="1" applyAlignment="1">
      <alignment horizontal="center"/>
    </xf>
    <xf numFmtId="165" fontId="22" fillId="19" borderId="42" xfId="13" applyFont="1" applyFill="1" applyBorder="1" applyAlignment="1">
      <alignment horizontal="center"/>
    </xf>
    <xf numFmtId="165" fontId="22" fillId="19" borderId="23" xfId="13" applyFont="1" applyFill="1" applyBorder="1" applyAlignment="1">
      <alignment horizontal="center"/>
    </xf>
    <xf numFmtId="165" fontId="22" fillId="0" borderId="26" xfId="13" applyFont="1" applyBorder="1" applyAlignment="1">
      <alignment horizontal="center"/>
    </xf>
    <xf numFmtId="165" fontId="22" fillId="0" borderId="28" xfId="13" applyFont="1" applyBorder="1" applyAlignment="1">
      <alignment horizontal="center"/>
    </xf>
    <xf numFmtId="165" fontId="22" fillId="0" borderId="27" xfId="13" applyFont="1" applyBorder="1" applyAlignment="1">
      <alignment horizontal="center"/>
    </xf>
    <xf numFmtId="165" fontId="62" fillId="0" borderId="28" xfId="13" applyFont="1" applyBorder="1" applyAlignment="1">
      <alignment horizontal="center" wrapText="1" shrinkToFit="1"/>
    </xf>
    <xf numFmtId="165" fontId="62" fillId="0" borderId="25" xfId="13" applyFont="1" applyBorder="1" applyAlignment="1">
      <alignment horizontal="center" wrapText="1" shrinkToFit="1"/>
    </xf>
    <xf numFmtId="165" fontId="62" fillId="0" borderId="26" xfId="13" applyFont="1" applyBorder="1" applyAlignment="1">
      <alignment horizontal="center" wrapText="1" shrinkToFit="1"/>
    </xf>
    <xf numFmtId="165" fontId="22" fillId="0" borderId="16" xfId="13" applyFont="1" applyBorder="1" applyAlignment="1">
      <alignment horizontal="center"/>
    </xf>
    <xf numFmtId="165" fontId="22" fillId="0" borderId="10" xfId="13" applyFont="1" applyBorder="1" applyAlignment="1">
      <alignment horizontal="center"/>
    </xf>
    <xf numFmtId="171" fontId="13" fillId="0" borderId="0" xfId="13" applyNumberFormat="1" applyFont="1"/>
    <xf numFmtId="43" fontId="25" fillId="0" borderId="32" xfId="1" applyNumberFormat="1" applyFont="1" applyBorder="1"/>
    <xf numFmtId="43" fontId="25" fillId="0" borderId="30" xfId="1" applyNumberFormat="1" applyFont="1" applyBorder="1"/>
    <xf numFmtId="165" fontId="21" fillId="0" borderId="31" xfId="1" applyNumberFormat="1" applyFont="1" applyBorder="1"/>
    <xf numFmtId="165" fontId="21" fillId="0" borderId="32" xfId="1" applyNumberFormat="1" applyFont="1" applyBorder="1"/>
    <xf numFmtId="165" fontId="22" fillId="19" borderId="31" xfId="13" applyFont="1" applyFill="1" applyBorder="1" applyAlignment="1">
      <alignment horizontal="center"/>
    </xf>
    <xf numFmtId="165" fontId="22" fillId="19" borderId="32" xfId="13" applyFont="1" applyFill="1" applyBorder="1" applyAlignment="1">
      <alignment horizontal="center"/>
    </xf>
    <xf numFmtId="165" fontId="62" fillId="0" borderId="31" xfId="13" applyFont="1" applyBorder="1" applyAlignment="1">
      <alignment horizontal="center" wrapText="1" shrinkToFit="1"/>
    </xf>
    <xf numFmtId="165" fontId="62" fillId="0" borderId="32" xfId="13" applyFont="1" applyBorder="1" applyAlignment="1">
      <alignment horizontal="center" wrapText="1" shrinkToFit="1"/>
    </xf>
    <xf numFmtId="165" fontId="62" fillId="0" borderId="30" xfId="13" applyFont="1" applyBorder="1" applyAlignment="1">
      <alignment horizontal="center" wrapText="1" shrinkToFit="1"/>
    </xf>
    <xf numFmtId="0" fontId="19" fillId="5" borderId="24" xfId="1" applyFont="1" applyFill="1" applyBorder="1"/>
    <xf numFmtId="43" fontId="25" fillId="5" borderId="32" xfId="1" applyNumberFormat="1" applyFont="1" applyFill="1" applyBorder="1"/>
    <xf numFmtId="43" fontId="25" fillId="5" borderId="30" xfId="1" applyNumberFormat="1" applyFont="1" applyFill="1" applyBorder="1"/>
    <xf numFmtId="0" fontId="19" fillId="5" borderId="31" xfId="1" applyFont="1" applyFill="1" applyBorder="1"/>
    <xf numFmtId="43" fontId="25" fillId="0" borderId="34" xfId="1" applyNumberFormat="1" applyFont="1" applyBorder="1"/>
    <xf numFmtId="43" fontId="25" fillId="0" borderId="35" xfId="1" applyNumberFormat="1" applyFont="1" applyBorder="1"/>
    <xf numFmtId="165" fontId="21" fillId="0" borderId="37" xfId="1" applyNumberFormat="1" applyFont="1" applyBorder="1"/>
    <xf numFmtId="165" fontId="21" fillId="0" borderId="34" xfId="1" applyNumberFormat="1" applyFont="1" applyBorder="1"/>
    <xf numFmtId="165" fontId="22" fillId="19" borderId="37" xfId="13" applyFont="1" applyFill="1" applyBorder="1" applyAlignment="1">
      <alignment horizontal="center"/>
    </xf>
    <xf numFmtId="165" fontId="22" fillId="19" borderId="34" xfId="13" applyFont="1" applyFill="1" applyBorder="1" applyAlignment="1">
      <alignment horizontal="center"/>
    </xf>
    <xf numFmtId="165" fontId="22" fillId="0" borderId="41" xfId="13" applyFont="1" applyBorder="1" applyAlignment="1">
      <alignment horizontal="center"/>
    </xf>
    <xf numFmtId="165" fontId="62" fillId="0" borderId="37" xfId="13" applyFont="1" applyBorder="1" applyAlignment="1">
      <alignment horizontal="center" wrapText="1" shrinkToFit="1"/>
    </xf>
    <xf numFmtId="165" fontId="62" fillId="0" borderId="34" xfId="13" applyFont="1" applyBorder="1" applyAlignment="1">
      <alignment horizontal="center" wrapText="1" shrinkToFit="1"/>
    </xf>
    <xf numFmtId="165" fontId="62" fillId="0" borderId="35" xfId="13" applyFont="1" applyBorder="1" applyAlignment="1">
      <alignment horizontal="center" wrapText="1" shrinkToFit="1"/>
    </xf>
    <xf numFmtId="165" fontId="21" fillId="19" borderId="22" xfId="13" applyFont="1" applyFill="1" applyBorder="1"/>
    <xf numFmtId="165" fontId="21" fillId="19" borderId="13" xfId="13" applyFont="1" applyFill="1" applyBorder="1"/>
    <xf numFmtId="165" fontId="21" fillId="19" borderId="18" xfId="13" applyFont="1" applyFill="1" applyBorder="1"/>
    <xf numFmtId="165" fontId="21" fillId="19" borderId="21" xfId="13" applyFont="1" applyFill="1" applyBorder="1"/>
    <xf numFmtId="0" fontId="19" fillId="0" borderId="15" xfId="1" applyFont="1" applyBorder="1"/>
    <xf numFmtId="165" fontId="21" fillId="19" borderId="23" xfId="13" applyFont="1" applyFill="1" applyBorder="1"/>
    <xf numFmtId="165" fontId="21" fillId="19" borderId="43" xfId="13" applyFont="1" applyFill="1" applyBorder="1"/>
    <xf numFmtId="166" fontId="21" fillId="0" borderId="42" xfId="13" applyNumberFormat="1" applyFont="1" applyBorder="1"/>
    <xf numFmtId="166" fontId="21" fillId="0" borderId="24" xfId="13" applyNumberFormat="1" applyFont="1" applyBorder="1"/>
    <xf numFmtId="165" fontId="61" fillId="0" borderId="28" xfId="13" applyFont="1" applyBorder="1"/>
    <xf numFmtId="165" fontId="61" fillId="0" borderId="25" xfId="13" applyFont="1" applyBorder="1"/>
    <xf numFmtId="165" fontId="61" fillId="0" borderId="27" xfId="13" applyFont="1" applyBorder="1"/>
    <xf numFmtId="166" fontId="21" fillId="0" borderId="0" xfId="13" applyNumberFormat="1" applyFont="1"/>
    <xf numFmtId="165" fontId="62" fillId="0" borderId="33" xfId="13" applyFont="1" applyBorder="1" applyAlignment="1">
      <alignment horizontal="center" wrapText="1" shrinkToFit="1"/>
    </xf>
    <xf numFmtId="165" fontId="21" fillId="19" borderId="10" xfId="13" applyFont="1" applyFill="1" applyBorder="1"/>
    <xf numFmtId="165" fontId="21" fillId="19" borderId="16" xfId="13" applyFont="1" applyFill="1" applyBorder="1"/>
    <xf numFmtId="0" fontId="24" fillId="19" borderId="10" xfId="1" applyFont="1" applyFill="1" applyBorder="1"/>
    <xf numFmtId="0" fontId="24" fillId="19" borderId="16" xfId="1" applyFont="1" applyFill="1" applyBorder="1"/>
    <xf numFmtId="165" fontId="22" fillId="0" borderId="14" xfId="13" applyFont="1" applyBorder="1" applyAlignment="1">
      <alignment horizontal="center"/>
    </xf>
    <xf numFmtId="0" fontId="24" fillId="0" borderId="24" xfId="1" applyFont="1" applyBorder="1"/>
    <xf numFmtId="0" fontId="24" fillId="0" borderId="15" xfId="1" applyFont="1" applyBorder="1"/>
    <xf numFmtId="0" fontId="24" fillId="19" borderId="21" xfId="1" applyFont="1" applyFill="1" applyBorder="1"/>
    <xf numFmtId="0" fontId="24" fillId="19" borderId="19" xfId="1" applyFont="1" applyFill="1" applyBorder="1"/>
    <xf numFmtId="165" fontId="22" fillId="0" borderId="18" xfId="13" applyFont="1" applyBorder="1" applyAlignment="1">
      <alignment horizontal="center"/>
    </xf>
    <xf numFmtId="165" fontId="21" fillId="19" borderId="21" xfId="13" applyFont="1" applyFill="1" applyBorder="1" applyAlignment="1">
      <alignment horizontal="center"/>
    </xf>
    <xf numFmtId="165" fontId="21" fillId="19" borderId="19" xfId="13" applyFont="1" applyFill="1" applyBorder="1" applyAlignment="1">
      <alignment horizontal="center"/>
    </xf>
    <xf numFmtId="43" fontId="25" fillId="0" borderId="0" xfId="1" applyNumberFormat="1" applyFont="1"/>
    <xf numFmtId="0" fontId="10" fillId="0" borderId="0" xfId="1" applyFont="1"/>
    <xf numFmtId="0" fontId="10" fillId="0" borderId="2" xfId="1" applyFont="1" applyBorder="1"/>
    <xf numFmtId="43" fontId="28" fillId="0" borderId="2" xfId="1" applyNumberFormat="1" applyFont="1" applyBorder="1"/>
    <xf numFmtId="0" fontId="10" fillId="5" borderId="2" xfId="1" applyFont="1" applyFill="1" applyBorder="1"/>
    <xf numFmtId="43" fontId="28" fillId="5" borderId="2" xfId="1" applyNumberFormat="1" applyFont="1" applyFill="1" applyBorder="1"/>
    <xf numFmtId="165" fontId="28" fillId="0" borderId="2" xfId="1" applyNumberFormat="1" applyFont="1" applyBorder="1"/>
    <xf numFmtId="0" fontId="10" fillId="0" borderId="2" xfId="1" applyFont="1" applyBorder="1" applyAlignment="1">
      <alignment horizontal="center" vertical="center"/>
    </xf>
    <xf numFmtId="165" fontId="63" fillId="0" borderId="0" xfId="1" applyNumberFormat="1" applyFont="1" applyAlignment="1">
      <alignment vertical="center" wrapText="1"/>
    </xf>
    <xf numFmtId="165" fontId="64" fillId="0" borderId="0" xfId="13" applyFont="1" applyAlignment="1">
      <alignment vertical="center" wrapText="1"/>
    </xf>
    <xf numFmtId="0" fontId="63" fillId="0" borderId="0" xfId="1" applyFont="1" applyAlignment="1">
      <alignment vertical="center" wrapText="1"/>
    </xf>
    <xf numFmtId="165" fontId="32" fillId="0" borderId="0" xfId="1" applyNumberFormat="1" applyFont="1" applyAlignment="1">
      <alignment horizontal="center"/>
    </xf>
    <xf numFmtId="165" fontId="32" fillId="5" borderId="0" xfId="1" applyNumberFormat="1" applyFont="1" applyFill="1"/>
    <xf numFmtId="0" fontId="65" fillId="0" borderId="0" xfId="1" applyFont="1"/>
    <xf numFmtId="0" fontId="2" fillId="0" borderId="0" xfId="1" applyFont="1"/>
    <xf numFmtId="0" fontId="66" fillId="0" borderId="24" xfId="1" applyFont="1" applyBorder="1" applyAlignment="1">
      <alignment horizontal="center" vertical="center" wrapText="1"/>
    </xf>
    <xf numFmtId="0" fontId="66" fillId="0" borderId="22" xfId="1" applyFont="1" applyBorder="1" applyAlignment="1">
      <alignment horizontal="center" vertical="center" wrapText="1"/>
    </xf>
    <xf numFmtId="0" fontId="66" fillId="12" borderId="22" xfId="1" applyFont="1" applyFill="1" applyBorder="1" applyAlignment="1">
      <alignment horizontal="center" vertical="center" wrapText="1"/>
    </xf>
    <xf numFmtId="0" fontId="66" fillId="6" borderId="22" xfId="1" applyFont="1" applyFill="1" applyBorder="1" applyAlignment="1">
      <alignment horizontal="center" vertical="center" wrapText="1"/>
    </xf>
    <xf numFmtId="0" fontId="66" fillId="5" borderId="14" xfId="1" applyFont="1" applyFill="1" applyBorder="1"/>
    <xf numFmtId="0" fontId="66" fillId="0" borderId="31" xfId="1" applyFont="1" applyBorder="1"/>
    <xf numFmtId="0" fontId="66" fillId="0" borderId="24" xfId="1" applyFont="1" applyBorder="1"/>
    <xf numFmtId="0" fontId="66" fillId="5" borderId="24" xfId="1" applyFont="1" applyFill="1" applyBorder="1"/>
    <xf numFmtId="0" fontId="66" fillId="5" borderId="31" xfId="1" applyFont="1" applyFill="1" applyBorder="1"/>
    <xf numFmtId="0" fontId="66" fillId="0" borderId="18" xfId="1" applyFont="1" applyBorder="1"/>
    <xf numFmtId="0" fontId="66" fillId="0" borderId="22" xfId="1" applyFont="1" applyBorder="1"/>
    <xf numFmtId="165" fontId="66" fillId="0" borderId="21" xfId="13" applyFont="1" applyBorder="1"/>
    <xf numFmtId="165" fontId="66" fillId="0" borderId="19" xfId="13" applyFont="1" applyBorder="1"/>
    <xf numFmtId="165" fontId="66" fillId="0" borderId="18" xfId="13" applyFont="1" applyBorder="1"/>
    <xf numFmtId="165" fontId="66" fillId="0" borderId="0" xfId="13" applyFont="1"/>
    <xf numFmtId="165" fontId="66" fillId="0" borderId="15" xfId="13" applyFont="1" applyBorder="1"/>
    <xf numFmtId="165" fontId="66" fillId="0" borderId="22" xfId="13" applyFont="1" applyBorder="1"/>
    <xf numFmtId="165" fontId="66" fillId="12" borderId="22" xfId="13" applyFont="1" applyFill="1" applyBorder="1"/>
    <xf numFmtId="165" fontId="66" fillId="12" borderId="19" xfId="13" applyFont="1" applyFill="1" applyBorder="1"/>
    <xf numFmtId="165" fontId="66" fillId="12" borderId="21" xfId="13" applyFont="1" applyFill="1" applyBorder="1"/>
    <xf numFmtId="165" fontId="66" fillId="12" borderId="20" xfId="13" applyFont="1" applyFill="1" applyBorder="1"/>
    <xf numFmtId="165" fontId="66" fillId="12" borderId="18" xfId="13" applyFont="1" applyFill="1" applyBorder="1"/>
    <xf numFmtId="0" fontId="66" fillId="0" borderId="15" xfId="1" applyFont="1" applyBorder="1"/>
    <xf numFmtId="0" fontId="66" fillId="0" borderId="0" xfId="1" applyFont="1"/>
    <xf numFmtId="166" fontId="66" fillId="0" borderId="26" xfId="13" applyNumberFormat="1" applyFont="1" applyBorder="1"/>
    <xf numFmtId="166" fontId="66" fillId="0" borderId="25" xfId="13" applyNumberFormat="1" applyFont="1" applyBorder="1"/>
    <xf numFmtId="166" fontId="66" fillId="0" borderId="23" xfId="13" applyNumberFormat="1" applyFont="1" applyBorder="1"/>
    <xf numFmtId="166" fontId="66" fillId="0" borderId="43" xfId="13" applyNumberFormat="1" applyFont="1" applyBorder="1"/>
    <xf numFmtId="166" fontId="66" fillId="0" borderId="0" xfId="13" applyNumberFormat="1" applyFont="1"/>
    <xf numFmtId="166" fontId="66" fillId="0" borderId="10" xfId="13" applyNumberFormat="1" applyFont="1" applyBorder="1"/>
    <xf numFmtId="166" fontId="66" fillId="12" borderId="23" xfId="13" applyNumberFormat="1" applyFont="1" applyFill="1" applyBorder="1"/>
    <xf numFmtId="166" fontId="66" fillId="12" borderId="0" xfId="13" applyNumberFormat="1" applyFont="1" applyFill="1"/>
    <xf numFmtId="166" fontId="66" fillId="12" borderId="15" xfId="13" applyNumberFormat="1" applyFont="1" applyFill="1" applyBorder="1"/>
    <xf numFmtId="0" fontId="66" fillId="12" borderId="15" xfId="1" applyFont="1" applyFill="1" applyBorder="1"/>
    <xf numFmtId="0" fontId="66" fillId="0" borderId="32" xfId="1" applyFont="1" applyBorder="1"/>
    <xf numFmtId="165" fontId="66" fillId="0" borderId="10" xfId="13" applyFont="1" applyBorder="1"/>
    <xf numFmtId="165" fontId="66" fillId="0" borderId="16" xfId="13" applyFont="1" applyBorder="1"/>
    <xf numFmtId="165" fontId="66" fillId="12" borderId="10" xfId="13" applyFont="1" applyFill="1" applyBorder="1"/>
    <xf numFmtId="165" fontId="66" fillId="12" borderId="16" xfId="13" applyFont="1" applyFill="1" applyBorder="1"/>
    <xf numFmtId="165" fontId="66" fillId="0" borderId="14" xfId="13" applyFont="1" applyBorder="1"/>
    <xf numFmtId="0" fontId="66" fillId="0" borderId="10" xfId="1" applyFont="1" applyBorder="1"/>
    <xf numFmtId="0" fontId="66" fillId="0" borderId="16" xfId="1" applyFont="1" applyBorder="1"/>
    <xf numFmtId="0" fontId="67" fillId="0" borderId="16" xfId="1" applyFont="1" applyBorder="1"/>
    <xf numFmtId="0" fontId="67" fillId="0" borderId="10" xfId="1" applyFont="1" applyBorder="1"/>
    <xf numFmtId="0" fontId="67" fillId="12" borderId="10" xfId="1" applyFont="1" applyFill="1" applyBorder="1"/>
    <xf numFmtId="0" fontId="67" fillId="12" borderId="16" xfId="1" applyFont="1" applyFill="1" applyBorder="1"/>
    <xf numFmtId="0" fontId="66" fillId="12" borderId="10" xfId="1" applyFont="1" applyFill="1" applyBorder="1"/>
    <xf numFmtId="0" fontId="66" fillId="0" borderId="21" xfId="1" applyFont="1" applyBorder="1"/>
    <xf numFmtId="0" fontId="66" fillId="0" borderId="19" xfId="1" applyFont="1" applyBorder="1"/>
    <xf numFmtId="0" fontId="67" fillId="0" borderId="19" xfId="1" applyFont="1" applyBorder="1"/>
    <xf numFmtId="0" fontId="67" fillId="0" borderId="21" xfId="1" applyFont="1" applyBorder="1"/>
    <xf numFmtId="0" fontId="67" fillId="12" borderId="21" xfId="1" applyFont="1" applyFill="1" applyBorder="1"/>
    <xf numFmtId="0" fontId="67" fillId="12" borderId="19" xfId="1" applyFont="1" applyFill="1" applyBorder="1"/>
    <xf numFmtId="0" fontId="66" fillId="12" borderId="21" xfId="1" applyFont="1" applyFill="1" applyBorder="1"/>
    <xf numFmtId="165" fontId="66" fillId="0" borderId="22" xfId="13" applyFont="1" applyBorder="1" applyAlignment="1">
      <alignment horizontal="center"/>
    </xf>
    <xf numFmtId="165" fontId="66" fillId="0" borderId="12" xfId="13" applyFont="1" applyBorder="1" applyAlignment="1">
      <alignment horizontal="center"/>
    </xf>
    <xf numFmtId="165" fontId="66" fillId="12" borderId="22" xfId="13" applyFont="1" applyFill="1" applyBorder="1" applyAlignment="1">
      <alignment horizontal="center"/>
    </xf>
    <xf numFmtId="165" fontId="66" fillId="12" borderId="12" xfId="13" applyFont="1" applyFill="1" applyBorder="1" applyAlignment="1">
      <alignment horizontal="center"/>
    </xf>
    <xf numFmtId="0" fontId="2" fillId="0" borderId="2" xfId="1" applyFont="1" applyBorder="1"/>
    <xf numFmtId="0" fontId="2" fillId="5" borderId="2" xfId="1" applyFont="1" applyFill="1" applyBorder="1"/>
    <xf numFmtId="0" fontId="2" fillId="0" borderId="30" xfId="1" applyFont="1" applyBorder="1"/>
    <xf numFmtId="0" fontId="2" fillId="0" borderId="30" xfId="1" applyFont="1" applyBorder="1" applyAlignment="1">
      <alignment wrapText="1"/>
    </xf>
    <xf numFmtId="0" fontId="15" fillId="0" borderId="30" xfId="1" applyFont="1" applyBorder="1"/>
    <xf numFmtId="0" fontId="2" fillId="0" borderId="38" xfId="1" applyFont="1" applyBorder="1"/>
    <xf numFmtId="0" fontId="2" fillId="0" borderId="38" xfId="1" applyFont="1" applyBorder="1" applyAlignment="1">
      <alignment wrapText="1"/>
    </xf>
    <xf numFmtId="0" fontId="15" fillId="0" borderId="38" xfId="1" applyFont="1" applyBorder="1"/>
    <xf numFmtId="0" fontId="2" fillId="0" borderId="38" xfId="1" applyFont="1" applyBorder="1" applyAlignment="1">
      <alignment horizontal="left"/>
    </xf>
    <xf numFmtId="0" fontId="2" fillId="0" borderId="38" xfId="1" applyFont="1" applyBorder="1" applyAlignment="1">
      <alignment horizontal="left" wrapText="1"/>
    </xf>
    <xf numFmtId="0" fontId="2" fillId="0" borderId="30" xfId="1" applyFont="1" applyBorder="1" applyAlignment="1">
      <alignment horizontal="left"/>
    </xf>
    <xf numFmtId="0" fontId="2" fillId="0" borderId="43" xfId="1" applyFont="1" applyBorder="1" applyAlignment="1">
      <alignment wrapText="1"/>
    </xf>
    <xf numFmtId="0" fontId="15" fillId="0" borderId="43" xfId="1" applyFont="1" applyBorder="1"/>
    <xf numFmtId="0" fontId="2" fillId="0" borderId="43" xfId="1" applyFont="1" applyBorder="1"/>
    <xf numFmtId="0" fontId="68" fillId="0" borderId="0" xfId="1" applyFont="1" applyAlignment="1">
      <alignment horizontal="center" wrapText="1"/>
    </xf>
    <xf numFmtId="167" fontId="30" fillId="0" borderId="2" xfId="1" applyNumberFormat="1" applyFont="1" applyBorder="1" applyAlignment="1">
      <alignment horizontal="center" vertical="center" wrapText="1"/>
    </xf>
    <xf numFmtId="0" fontId="33" fillId="0" borderId="0" xfId="1" applyFont="1" applyAlignment="1">
      <alignment horizontal="right"/>
    </xf>
    <xf numFmtId="0" fontId="69" fillId="0" borderId="0" xfId="1" applyFont="1"/>
    <xf numFmtId="168" fontId="69" fillId="4" borderId="0" xfId="1" applyNumberFormat="1" applyFont="1" applyFill="1"/>
    <xf numFmtId="168" fontId="69" fillId="0" borderId="0" xfId="1" applyNumberFormat="1" applyFont="1"/>
    <xf numFmtId="0" fontId="61" fillId="0" borderId="0" xfId="1" applyFont="1"/>
    <xf numFmtId="0" fontId="32" fillId="0" borderId="0" xfId="1" applyFont="1" applyAlignment="1">
      <alignment vertical="center"/>
    </xf>
    <xf numFmtId="0" fontId="61" fillId="0" borderId="0" xfId="1" applyFont="1" applyAlignment="1">
      <alignment wrapText="1"/>
    </xf>
    <xf numFmtId="0" fontId="61" fillId="0" borderId="0" xfId="1" applyFont="1" applyAlignment="1">
      <alignment horizontal="left"/>
    </xf>
    <xf numFmtId="0" fontId="61" fillId="0" borderId="0" xfId="1" applyFont="1" applyAlignment="1">
      <alignment horizontal="center" wrapText="1"/>
    </xf>
    <xf numFmtId="0" fontId="61" fillId="0" borderId="0" xfId="1" applyFont="1" applyAlignment="1">
      <alignment vertical="center"/>
    </xf>
    <xf numFmtId="0" fontId="61" fillId="0" borderId="2" xfId="1" applyFont="1" applyBorder="1" applyAlignment="1">
      <alignment horizontal="center" vertical="center" wrapText="1"/>
    </xf>
    <xf numFmtId="0" fontId="61" fillId="0" borderId="2" xfId="1" applyFont="1" applyBorder="1" applyAlignment="1">
      <alignment horizontal="center" vertical="center"/>
    </xf>
    <xf numFmtId="0" fontId="61" fillId="0" borderId="46" xfId="1" applyFont="1" applyBorder="1" applyAlignment="1">
      <alignment horizontal="center" vertical="center"/>
    </xf>
    <xf numFmtId="0" fontId="61" fillId="0" borderId="45" xfId="1" applyFont="1" applyBorder="1" applyAlignment="1">
      <alignment horizontal="center" vertical="center"/>
    </xf>
    <xf numFmtId="0" fontId="61" fillId="0" borderId="0" xfId="1" applyFont="1" applyAlignment="1">
      <alignment horizontal="center" vertical="center"/>
    </xf>
    <xf numFmtId="165" fontId="62" fillId="0" borderId="2" xfId="13" applyFont="1" applyBorder="1" applyAlignment="1">
      <alignment horizontal="right" wrapText="1" shrinkToFit="1"/>
    </xf>
    <xf numFmtId="4" fontId="72" fillId="0" borderId="49" xfId="19" applyNumberFormat="1" applyFont="1" applyBorder="1" applyAlignment="1">
      <alignment horizontal="right" shrinkToFit="1"/>
    </xf>
    <xf numFmtId="4" fontId="72" fillId="0" borderId="58" xfId="19" applyNumberFormat="1" applyFont="1" applyBorder="1" applyAlignment="1">
      <alignment horizontal="right" shrinkToFit="1"/>
    </xf>
    <xf numFmtId="4" fontId="61" fillId="0" borderId="2" xfId="20" applyFont="1" applyBorder="1" applyAlignment="1" applyProtection="1">
      <alignment horizontal="right" shrinkToFit="1"/>
      <protection locked="0"/>
    </xf>
    <xf numFmtId="4" fontId="72" fillId="0" borderId="2" xfId="19" applyNumberFormat="1" applyFont="1" applyBorder="1" applyAlignment="1">
      <alignment horizontal="right" shrinkToFit="1"/>
    </xf>
    <xf numFmtId="4" fontId="72" fillId="0" borderId="59" xfId="19" applyNumberFormat="1" applyFont="1" applyBorder="1" applyAlignment="1">
      <alignment horizontal="right" shrinkToFit="1"/>
    </xf>
    <xf numFmtId="49" fontId="61" fillId="0" borderId="0" xfId="1" applyNumberFormat="1" applyFont="1" applyAlignment="1">
      <alignment horizontal="left" vertical="top" wrapText="1"/>
    </xf>
    <xf numFmtId="4" fontId="61" fillId="0" borderId="0" xfId="21" applyNumberFormat="1" applyFont="1" applyAlignment="1">
      <alignment horizontal="right" shrinkToFit="1"/>
    </xf>
    <xf numFmtId="0" fontId="61" fillId="0" borderId="2" xfId="1" applyFont="1" applyBorder="1"/>
    <xf numFmtId="165" fontId="62" fillId="0" borderId="2" xfId="13" applyFont="1" applyBorder="1"/>
    <xf numFmtId="4" fontId="61" fillId="0" borderId="0" xfId="22" applyNumberFormat="1" applyFont="1" applyAlignment="1">
      <alignment vertical="top"/>
    </xf>
    <xf numFmtId="165" fontId="61" fillId="0" borderId="2" xfId="13" applyFont="1" applyBorder="1"/>
    <xf numFmtId="165" fontId="62" fillId="0" borderId="46" xfId="13" applyFont="1" applyBorder="1"/>
    <xf numFmtId="165" fontId="62" fillId="0" borderId="45" xfId="13" applyFont="1" applyBorder="1"/>
    <xf numFmtId="165" fontId="62" fillId="0" borderId="0" xfId="13" applyFont="1"/>
    <xf numFmtId="165" fontId="61" fillId="0" borderId="0" xfId="13" applyFont="1"/>
    <xf numFmtId="0" fontId="61" fillId="0" borderId="2" xfId="1" applyFont="1" applyBorder="1" applyAlignment="1">
      <alignment wrapText="1"/>
    </xf>
    <xf numFmtId="165" fontId="62" fillId="0" borderId="2" xfId="13" applyFont="1" applyBorder="1" applyAlignment="1">
      <alignment wrapText="1"/>
    </xf>
    <xf numFmtId="4" fontId="61" fillId="0" borderId="0" xfId="21" applyNumberFormat="1" applyFont="1" applyAlignment="1">
      <alignment horizontal="right" wrapText="1" shrinkToFit="1"/>
    </xf>
    <xf numFmtId="0" fontId="61" fillId="0" borderId="0" xfId="1" quotePrefix="1" applyFont="1" applyAlignment="1">
      <alignment horizontal="center"/>
    </xf>
    <xf numFmtId="165" fontId="62" fillId="0" borderId="0" xfId="1" applyNumberFormat="1" applyFont="1"/>
    <xf numFmtId="0" fontId="61" fillId="0" borderId="0" xfId="1" applyFont="1" applyAlignment="1">
      <alignment horizontal="center"/>
    </xf>
    <xf numFmtId="4" fontId="62" fillId="0" borderId="0" xfId="1" applyNumberFormat="1" applyFont="1"/>
    <xf numFmtId="0" fontId="73" fillId="0" borderId="0" xfId="1" applyFont="1" applyAlignment="1">
      <alignment horizontal="left"/>
    </xf>
    <xf numFmtId="0" fontId="32" fillId="0" borderId="0" xfId="1" applyFont="1"/>
    <xf numFmtId="0" fontId="10" fillId="0" borderId="0" xfId="1" applyFont="1" applyAlignment="1">
      <alignment horizontal="center" wrapText="1"/>
    </xf>
    <xf numFmtId="0" fontId="74" fillId="0" borderId="0" xfId="1" applyFont="1"/>
    <xf numFmtId="0" fontId="67" fillId="0" borderId="0" xfId="1" applyFont="1"/>
    <xf numFmtId="0" fontId="75" fillId="0" borderId="0" xfId="1" applyFont="1"/>
    <xf numFmtId="0" fontId="2" fillId="6" borderId="2" xfId="1" applyFont="1" applyFill="1" applyBorder="1" applyAlignment="1">
      <alignment horizontal="center" vertical="center"/>
    </xf>
    <xf numFmtId="0" fontId="2" fillId="12" borderId="2" xfId="1" applyFont="1" applyFill="1" applyBorder="1" applyAlignment="1">
      <alignment horizontal="center" vertical="center"/>
    </xf>
    <xf numFmtId="0" fontId="33" fillId="5" borderId="2" xfId="1" applyFont="1" applyFill="1" applyBorder="1"/>
    <xf numFmtId="165" fontId="31" fillId="5" borderId="2" xfId="13" applyFont="1" applyFill="1" applyBorder="1"/>
    <xf numFmtId="165" fontId="31" fillId="6" borderId="2" xfId="13" applyFont="1" applyFill="1" applyBorder="1"/>
    <xf numFmtId="165" fontId="31" fillId="0" borderId="2" xfId="13" applyFont="1" applyBorder="1" applyAlignment="1">
      <alignment horizontal="right" wrapText="1" shrinkToFit="1"/>
    </xf>
    <xf numFmtId="165" fontId="55" fillId="0" borderId="2" xfId="13" applyFont="1" applyBorder="1" applyAlignment="1">
      <alignment horizontal="right" shrinkToFit="1"/>
    </xf>
    <xf numFmtId="165" fontId="31" fillId="6" borderId="2" xfId="13" applyFont="1" applyFill="1" applyBorder="1" applyAlignment="1">
      <alignment horizontal="right" wrapText="1" shrinkToFit="1"/>
    </xf>
    <xf numFmtId="165" fontId="30" fillId="6" borderId="2" xfId="13" applyFont="1" applyFill="1" applyBorder="1"/>
    <xf numFmtId="165" fontId="62" fillId="0" borderId="2" xfId="13" applyFont="1" applyBorder="1" applyAlignment="1">
      <alignment horizontal="center"/>
    </xf>
    <xf numFmtId="165" fontId="61" fillId="0" borderId="2" xfId="13" applyFont="1" applyBorder="1" applyAlignment="1">
      <alignment horizontal="center"/>
    </xf>
    <xf numFmtId="165" fontId="30" fillId="0" borderId="2" xfId="13" applyFont="1" applyBorder="1" applyAlignment="1">
      <alignment horizontal="right" shrinkToFit="1"/>
    </xf>
    <xf numFmtId="0" fontId="33" fillId="0" borderId="0" xfId="1" applyFont="1"/>
    <xf numFmtId="0" fontId="33" fillId="0" borderId="2" xfId="1" applyFont="1" applyBorder="1"/>
    <xf numFmtId="165" fontId="31" fillId="0" borderId="2" xfId="13" applyFont="1" applyBorder="1"/>
    <xf numFmtId="0" fontId="33" fillId="0" borderId="8" xfId="1" applyFont="1" applyBorder="1"/>
    <xf numFmtId="165" fontId="30" fillId="0" borderId="46" xfId="13" applyFont="1" applyBorder="1"/>
    <xf numFmtId="165" fontId="30" fillId="6" borderId="46" xfId="13" applyFont="1" applyFill="1" applyBorder="1"/>
    <xf numFmtId="165" fontId="30" fillId="0" borderId="2" xfId="13" applyFont="1" applyBorder="1" applyAlignment="1">
      <alignment horizontal="right" wrapText="1" shrinkToFit="1"/>
    </xf>
    <xf numFmtId="165" fontId="30" fillId="12" borderId="46" xfId="13" applyFont="1" applyFill="1" applyBorder="1"/>
    <xf numFmtId="165" fontId="30" fillId="0" borderId="0" xfId="13" applyFont="1"/>
    <xf numFmtId="165" fontId="30" fillId="0" borderId="0" xfId="13" applyFont="1" applyAlignment="1">
      <alignment horizontal="right" wrapText="1" shrinkToFit="1"/>
    </xf>
    <xf numFmtId="165" fontId="31" fillId="0" borderId="0" xfId="13" applyFont="1"/>
    <xf numFmtId="165" fontId="31" fillId="0" borderId="0" xfId="1" applyNumberFormat="1" applyFont="1"/>
    <xf numFmtId="0" fontId="30" fillId="0" borderId="0" xfId="1" applyFont="1"/>
    <xf numFmtId="4" fontId="61" fillId="0" borderId="0" xfId="1" applyNumberFormat="1" applyFont="1" applyAlignment="1">
      <alignment horizontal="right" vertical="center" shrinkToFit="1"/>
    </xf>
    <xf numFmtId="165" fontId="62" fillId="0" borderId="0" xfId="1" applyNumberFormat="1" applyFont="1" applyAlignment="1">
      <alignment horizontal="center" vertical="center"/>
    </xf>
    <xf numFmtId="165" fontId="62" fillId="0" borderId="0" xfId="1" applyNumberFormat="1" applyFont="1" applyAlignment="1">
      <alignment vertical="center"/>
    </xf>
    <xf numFmtId="0" fontId="76" fillId="0" borderId="0" xfId="1" applyFont="1" applyAlignment="1">
      <alignment horizontal="left"/>
    </xf>
    <xf numFmtId="0" fontId="77" fillId="0" borderId="0" xfId="1" applyFont="1"/>
    <xf numFmtId="0" fontId="30" fillId="0" borderId="0" xfId="1" applyFont="1" applyAlignment="1">
      <alignment horizontal="center" wrapText="1"/>
    </xf>
    <xf numFmtId="0" fontId="30" fillId="0" borderId="2" xfId="1" applyFont="1" applyBorder="1" applyAlignment="1">
      <alignment horizontal="center" vertical="center"/>
    </xf>
    <xf numFmtId="0" fontId="30" fillId="0" borderId="9" xfId="1" applyFont="1" applyBorder="1" applyAlignment="1">
      <alignment horizontal="center" vertical="center"/>
    </xf>
    <xf numFmtId="0" fontId="30" fillId="0" borderId="46" xfId="1" applyFont="1" applyBorder="1" applyAlignment="1">
      <alignment horizontal="center" vertical="center"/>
    </xf>
    <xf numFmtId="0" fontId="30" fillId="0" borderId="0" xfId="1" applyFont="1" applyAlignment="1">
      <alignment horizontal="center" vertical="center"/>
    </xf>
    <xf numFmtId="0" fontId="30" fillId="5" borderId="2" xfId="1" applyFont="1" applyFill="1" applyBorder="1"/>
    <xf numFmtId="165" fontId="30" fillId="0" borderId="45" xfId="13" applyFont="1" applyBorder="1" applyAlignment="1">
      <alignment horizontal="right" shrinkToFit="1"/>
    </xf>
    <xf numFmtId="165" fontId="78" fillId="0" borderId="46" xfId="13" applyFont="1" applyBorder="1" applyAlignment="1">
      <alignment horizontal="center"/>
    </xf>
    <xf numFmtId="165" fontId="31" fillId="0" borderId="2" xfId="13" applyFont="1" applyBorder="1" applyAlignment="1">
      <alignment horizontal="center" wrapText="1" shrinkToFit="1"/>
    </xf>
    <xf numFmtId="165" fontId="30" fillId="0" borderId="2" xfId="13" applyFont="1" applyBorder="1" applyAlignment="1">
      <alignment horizontal="center" shrinkToFit="1"/>
    </xf>
    <xf numFmtId="165" fontId="31" fillId="0" borderId="46" xfId="13" applyFont="1" applyBorder="1" applyAlignment="1">
      <alignment horizontal="right" wrapText="1" shrinkToFit="1"/>
    </xf>
    <xf numFmtId="0" fontId="30" fillId="0" borderId="2" xfId="1" applyFont="1" applyBorder="1"/>
    <xf numFmtId="165" fontId="30" fillId="5" borderId="2" xfId="13" applyFont="1" applyFill="1" applyBorder="1" applyAlignment="1">
      <alignment horizontal="right" shrinkToFit="1"/>
    </xf>
    <xf numFmtId="0" fontId="30" fillId="0" borderId="8" xfId="1" applyFont="1" applyBorder="1"/>
    <xf numFmtId="165" fontId="30" fillId="0" borderId="45" xfId="13" applyFont="1" applyBorder="1" applyAlignment="1">
      <alignment horizontal="right" wrapText="1" shrinkToFit="1"/>
    </xf>
    <xf numFmtId="165" fontId="61" fillId="0" borderId="46" xfId="13" applyFont="1" applyBorder="1" applyAlignment="1">
      <alignment horizontal="center"/>
    </xf>
    <xf numFmtId="165" fontId="30" fillId="0" borderId="2" xfId="13" applyFont="1" applyBorder="1" applyAlignment="1">
      <alignment horizontal="center" wrapText="1" shrinkToFit="1"/>
    </xf>
    <xf numFmtId="165" fontId="30" fillId="0" borderId="46" xfId="13" applyFont="1" applyBorder="1" applyAlignment="1">
      <alignment horizontal="right" wrapText="1" shrinkToFit="1"/>
    </xf>
    <xf numFmtId="165" fontId="30" fillId="0" borderId="2" xfId="13" applyFont="1" applyBorder="1"/>
    <xf numFmtId="165" fontId="30" fillId="0" borderId="30" xfId="13" applyFont="1" applyBorder="1"/>
    <xf numFmtId="165" fontId="30" fillId="0" borderId="46" xfId="13" applyFont="1" applyBorder="1" applyAlignment="1">
      <alignment horizontal="center"/>
    </xf>
    <xf numFmtId="165" fontId="31" fillId="0" borderId="46" xfId="13" applyFont="1" applyBorder="1"/>
    <xf numFmtId="165" fontId="74" fillId="0" borderId="2" xfId="13" applyFont="1" applyBorder="1"/>
    <xf numFmtId="165" fontId="74" fillId="0" borderId="2" xfId="13" applyFont="1" applyBorder="1" applyAlignment="1">
      <alignment horizontal="center"/>
    </xf>
    <xf numFmtId="165" fontId="74" fillId="0" borderId="0" xfId="13" applyFont="1"/>
    <xf numFmtId="165" fontId="74" fillId="0" borderId="0" xfId="13" applyFont="1" applyAlignment="1">
      <alignment horizontal="center"/>
    </xf>
    <xf numFmtId="0" fontId="30" fillId="0" borderId="2" xfId="1" applyFont="1" applyBorder="1" applyAlignment="1">
      <alignment wrapText="1"/>
    </xf>
    <xf numFmtId="165" fontId="31" fillId="0" borderId="2" xfId="13" applyFont="1" applyBorder="1" applyAlignment="1">
      <alignment wrapText="1"/>
    </xf>
    <xf numFmtId="165" fontId="30" fillId="0" borderId="2" xfId="13" applyFont="1" applyBorder="1" applyAlignment="1">
      <alignment wrapText="1"/>
    </xf>
    <xf numFmtId="0" fontId="30" fillId="5" borderId="2" xfId="1" applyFont="1" applyFill="1" applyBorder="1" applyAlignment="1">
      <alignment wrapText="1"/>
    </xf>
    <xf numFmtId="165" fontId="31" fillId="5" borderId="2" xfId="13" applyFont="1" applyFill="1" applyBorder="1" applyAlignment="1">
      <alignment wrapText="1"/>
    </xf>
    <xf numFmtId="165" fontId="30" fillId="5" borderId="2" xfId="13" applyFont="1" applyFill="1" applyBorder="1" applyAlignment="1">
      <alignment wrapText="1"/>
    </xf>
    <xf numFmtId="165" fontId="31" fillId="0" borderId="2" xfId="13" applyFont="1" applyBorder="1" applyAlignment="1">
      <alignment horizontal="center"/>
    </xf>
    <xf numFmtId="165" fontId="30" fillId="0" borderId="2" xfId="13" applyFont="1" applyBorder="1" applyAlignment="1">
      <alignment horizontal="center"/>
    </xf>
    <xf numFmtId="0" fontId="30" fillId="0" borderId="0" xfId="1" applyFont="1" applyAlignment="1">
      <alignment wrapText="1"/>
    </xf>
    <xf numFmtId="4" fontId="79" fillId="0" borderId="49" xfId="17" applyNumberFormat="1" applyFont="1" applyBorder="1" applyAlignment="1">
      <alignment horizontal="right" vertical="top" shrinkToFit="1"/>
    </xf>
    <xf numFmtId="4" fontId="81" fillId="0" borderId="49" xfId="23" applyNumberFormat="1" applyFont="1" applyBorder="1" applyAlignment="1">
      <alignment horizontal="right" shrinkToFit="1"/>
    </xf>
    <xf numFmtId="165" fontId="12" fillId="2" borderId="5" xfId="13" applyFont="1" applyFill="1" applyBorder="1" applyAlignment="1">
      <alignment horizontal="right" vertical="center" shrinkToFit="1"/>
    </xf>
    <xf numFmtId="4" fontId="83" fillId="20" borderId="49" xfId="24" applyFont="1" applyAlignment="1" applyProtection="1">
      <alignment horizontal="right" shrinkToFit="1"/>
      <protection locked="0"/>
    </xf>
    <xf numFmtId="165" fontId="12" fillId="2" borderId="5" xfId="13" applyFont="1" applyFill="1" applyBorder="1" applyAlignment="1">
      <alignment horizontal="right" vertical="top" shrinkToFit="1"/>
    </xf>
    <xf numFmtId="4" fontId="30" fillId="17" borderId="2" xfId="25" applyNumberFormat="1" applyFont="1" applyFill="1" applyBorder="1" applyAlignment="1">
      <alignment horizontal="right" vertical="top" shrinkToFit="1"/>
    </xf>
    <xf numFmtId="165" fontId="30" fillId="0" borderId="0" xfId="1" applyNumberFormat="1" applyFont="1"/>
    <xf numFmtId="0" fontId="84" fillId="0" borderId="0" xfId="1" applyFont="1"/>
    <xf numFmtId="165" fontId="55" fillId="0" borderId="0" xfId="1" applyNumberFormat="1" applyFont="1"/>
    <xf numFmtId="4" fontId="79" fillId="0" borderId="0" xfId="23" applyNumberFormat="1" applyFont="1" applyAlignment="1">
      <alignment horizontal="right" vertical="top" shrinkToFit="1"/>
    </xf>
    <xf numFmtId="165" fontId="62" fillId="0" borderId="0" xfId="13" applyFont="1" applyAlignment="1">
      <alignment horizontal="right" vertical="top" shrinkToFit="1"/>
    </xf>
    <xf numFmtId="0" fontId="61" fillId="0" borderId="0" xfId="0" applyFont="1" applyAlignment="1">
      <alignment vertical="center"/>
    </xf>
    <xf numFmtId="0" fontId="61" fillId="0" borderId="11" xfId="0" applyFont="1" applyBorder="1" applyAlignment="1">
      <alignment vertical="center"/>
    </xf>
    <xf numFmtId="0" fontId="60" fillId="0" borderId="12" xfId="0" applyFont="1" applyBorder="1"/>
    <xf numFmtId="0" fontId="60" fillId="0" borderId="13" xfId="0" applyFont="1" applyBorder="1"/>
    <xf numFmtId="0" fontId="61" fillId="0" borderId="22" xfId="0" applyFont="1" applyBorder="1" applyAlignment="1">
      <alignment horizontal="center" vertical="center" wrapText="1"/>
    </xf>
    <xf numFmtId="0" fontId="61" fillId="12" borderId="22" xfId="0" applyFont="1" applyFill="1" applyBorder="1" applyAlignment="1">
      <alignment horizontal="center" vertical="center" wrapText="1"/>
    </xf>
    <xf numFmtId="0" fontId="61" fillId="4" borderId="22" xfId="0" applyFont="1" applyFill="1" applyBorder="1" applyAlignment="1">
      <alignment horizontal="center" vertical="center" wrapText="1"/>
    </xf>
    <xf numFmtId="0" fontId="61" fillId="4" borderId="22" xfId="0" quotePrefix="1" applyFont="1" applyFill="1" applyBorder="1" applyAlignment="1">
      <alignment horizontal="center" vertical="center" wrapText="1"/>
    </xf>
    <xf numFmtId="0" fontId="61" fillId="10" borderId="22" xfId="0" applyFont="1" applyFill="1" applyBorder="1" applyAlignment="1">
      <alignment horizontal="center" vertical="center" wrapText="1"/>
    </xf>
    <xf numFmtId="0" fontId="61" fillId="10" borderId="12" xfId="0" quotePrefix="1" applyFont="1" applyFill="1" applyBorder="1" applyAlignment="1">
      <alignment horizontal="center" vertical="center" wrapText="1"/>
    </xf>
    <xf numFmtId="0" fontId="61" fillId="6" borderId="22" xfId="0" applyFont="1" applyFill="1" applyBorder="1" applyAlignment="1">
      <alignment horizontal="center" vertical="center" wrapText="1"/>
    </xf>
    <xf numFmtId="0" fontId="61" fillId="4" borderId="11" xfId="0" quotePrefix="1" applyFont="1" applyFill="1" applyBorder="1" applyAlignment="1">
      <alignment horizontal="center" vertical="center" wrapText="1"/>
    </xf>
    <xf numFmtId="0" fontId="61" fillId="12" borderId="10" xfId="0" applyFont="1" applyFill="1" applyBorder="1" applyAlignment="1">
      <alignment horizontal="center" vertical="center" wrapText="1"/>
    </xf>
    <xf numFmtId="3" fontId="61" fillId="4" borderId="10" xfId="0" applyNumberFormat="1" applyFont="1" applyFill="1" applyBorder="1" applyAlignment="1">
      <alignment horizontal="center" vertical="center" wrapText="1"/>
    </xf>
    <xf numFmtId="3" fontId="61" fillId="4" borderId="22" xfId="0" applyNumberFormat="1" applyFont="1" applyFill="1" applyBorder="1" applyAlignment="1">
      <alignment horizontal="center" vertical="center" wrapText="1"/>
    </xf>
    <xf numFmtId="3" fontId="61" fillId="5" borderId="12" xfId="0" applyNumberFormat="1" applyFont="1" applyFill="1" applyBorder="1" applyAlignment="1">
      <alignment horizontal="center" vertical="center" wrapText="1"/>
    </xf>
    <xf numFmtId="3" fontId="61" fillId="5" borderId="13" xfId="0" applyNumberFormat="1" applyFont="1" applyFill="1" applyBorder="1" applyAlignment="1">
      <alignment horizontal="center" vertical="center" wrapText="1"/>
    </xf>
    <xf numFmtId="3" fontId="61" fillId="4" borderId="14" xfId="0" applyNumberFormat="1" applyFont="1" applyFill="1" applyBorder="1" applyAlignment="1">
      <alignment horizontal="center" vertical="center" wrapText="1"/>
    </xf>
    <xf numFmtId="3" fontId="61" fillId="5" borderId="22" xfId="0" applyNumberFormat="1" applyFont="1" applyFill="1" applyBorder="1" applyAlignment="1">
      <alignment horizontal="center" vertical="center" wrapText="1"/>
    </xf>
    <xf numFmtId="3" fontId="61" fillId="4" borderId="11" xfId="0" applyNumberFormat="1" applyFont="1" applyFill="1" applyBorder="1" applyAlignment="1">
      <alignment horizontal="center" vertical="center" wrapText="1"/>
    </xf>
    <xf numFmtId="0" fontId="61" fillId="5" borderId="22" xfId="0" applyFont="1" applyFill="1" applyBorder="1" applyAlignment="1">
      <alignment horizontal="center" vertical="center" wrapText="1"/>
    </xf>
    <xf numFmtId="3" fontId="61" fillId="10" borderId="22" xfId="0" applyNumberFormat="1" applyFont="1" applyFill="1" applyBorder="1" applyAlignment="1">
      <alignment horizontal="center" vertical="center" wrapText="1"/>
    </xf>
    <xf numFmtId="0" fontId="60" fillId="5" borderId="22" xfId="0" applyFont="1" applyFill="1" applyBorder="1" applyAlignment="1">
      <alignment horizontal="center" vertical="center" wrapText="1"/>
    </xf>
    <xf numFmtId="0" fontId="60" fillId="4" borderId="13" xfId="0" applyFont="1" applyFill="1" applyBorder="1" applyAlignment="1">
      <alignment horizontal="center" vertical="center" wrapText="1"/>
    </xf>
    <xf numFmtId="0" fontId="60" fillId="4" borderId="22" xfId="0" applyFont="1" applyFill="1" applyBorder="1" applyAlignment="1">
      <alignment horizontal="center" vertical="center" wrapText="1"/>
    </xf>
    <xf numFmtId="0" fontId="60" fillId="5" borderId="13" xfId="0" applyFont="1" applyFill="1" applyBorder="1" applyAlignment="1">
      <alignment horizontal="center" vertical="center" wrapText="1"/>
    </xf>
    <xf numFmtId="0" fontId="60" fillId="5" borderId="12" xfId="0" applyFont="1" applyFill="1" applyBorder="1" applyAlignment="1">
      <alignment horizontal="center" vertical="center" wrapText="1"/>
    </xf>
    <xf numFmtId="0" fontId="61" fillId="5" borderId="12" xfId="0" applyFont="1" applyFill="1" applyBorder="1" applyAlignment="1">
      <alignment horizontal="center" vertical="center" wrapText="1"/>
    </xf>
    <xf numFmtId="3" fontId="61" fillId="4" borderId="12" xfId="0" applyNumberFormat="1" applyFont="1" applyFill="1" applyBorder="1" applyAlignment="1">
      <alignment horizontal="center" vertical="center" wrapText="1"/>
    </xf>
    <xf numFmtId="0" fontId="61" fillId="5" borderId="13" xfId="0" applyFont="1" applyFill="1" applyBorder="1" applyAlignment="1">
      <alignment horizontal="center" vertical="center" wrapText="1"/>
    </xf>
    <xf numFmtId="0" fontId="61" fillId="0" borderId="10" xfId="0" applyFont="1" applyBorder="1" applyAlignment="1">
      <alignment horizontal="center" vertical="center"/>
    </xf>
    <xf numFmtId="0" fontId="61" fillId="0" borderId="16" xfId="0" applyFont="1" applyBorder="1" applyAlignment="1">
      <alignment horizontal="center" vertical="center"/>
    </xf>
    <xf numFmtId="0" fontId="61" fillId="0" borderId="22" xfId="0" applyFont="1" applyBorder="1" applyAlignment="1">
      <alignment horizontal="center" vertical="center"/>
    </xf>
    <xf numFmtId="0" fontId="61" fillId="0" borderId="14" xfId="0" applyFont="1" applyBorder="1" applyAlignment="1">
      <alignment horizontal="center" vertical="center"/>
    </xf>
    <xf numFmtId="0" fontId="61" fillId="0" borderId="17" xfId="0" applyFont="1" applyBorder="1" applyAlignment="1">
      <alignment horizontal="center" vertical="center"/>
    </xf>
    <xf numFmtId="0" fontId="61" fillId="5" borderId="10" xfId="0" applyFont="1" applyFill="1" applyBorder="1" applyAlignment="1">
      <alignment horizontal="center" vertical="center" wrapText="1"/>
    </xf>
    <xf numFmtId="0" fontId="61" fillId="10" borderId="16" xfId="0" applyFont="1" applyFill="1" applyBorder="1" applyAlignment="1">
      <alignment horizontal="center" vertical="center"/>
    </xf>
    <xf numFmtId="0" fontId="61" fillId="5" borderId="10" xfId="0" applyFont="1" applyFill="1" applyBorder="1" applyAlignment="1">
      <alignment horizontal="center" vertical="center"/>
    </xf>
    <xf numFmtId="0" fontId="61" fillId="4" borderId="16" xfId="0" applyFont="1" applyFill="1" applyBorder="1" applyAlignment="1">
      <alignment horizontal="center" vertical="center"/>
    </xf>
    <xf numFmtId="0" fontId="61" fillId="4" borderId="14" xfId="0" applyFont="1" applyFill="1" applyBorder="1" applyAlignment="1">
      <alignment horizontal="center" vertical="center"/>
    </xf>
    <xf numFmtId="0" fontId="61" fillId="10" borderId="10" xfId="0" applyFont="1" applyFill="1" applyBorder="1" applyAlignment="1">
      <alignment horizontal="center" vertical="center"/>
    </xf>
    <xf numFmtId="0" fontId="61" fillId="10" borderId="14" xfId="0" applyFont="1" applyFill="1" applyBorder="1" applyAlignment="1">
      <alignment horizontal="center" vertical="center"/>
    </xf>
    <xf numFmtId="0" fontId="61" fillId="4" borderId="10" xfId="0" applyFont="1" applyFill="1" applyBorder="1" applyAlignment="1">
      <alignment horizontal="center" vertical="center"/>
    </xf>
    <xf numFmtId="0" fontId="61" fillId="6" borderId="16" xfId="0" applyFont="1" applyFill="1" applyBorder="1" applyAlignment="1">
      <alignment horizontal="center" vertical="center"/>
    </xf>
    <xf numFmtId="0" fontId="61" fillId="6" borderId="10" xfId="0" applyFont="1" applyFill="1" applyBorder="1" applyAlignment="1">
      <alignment horizontal="center" vertical="center"/>
    </xf>
    <xf numFmtId="3" fontId="61" fillId="4" borderId="16" xfId="0" applyNumberFormat="1" applyFont="1" applyFill="1" applyBorder="1" applyAlignment="1">
      <alignment horizontal="center" vertical="center"/>
    </xf>
    <xf numFmtId="3" fontId="61" fillId="4" borderId="10" xfId="0" applyNumberFormat="1" applyFont="1" applyFill="1" applyBorder="1" applyAlignment="1">
      <alignment horizontal="center" vertical="center"/>
    </xf>
    <xf numFmtId="3" fontId="61" fillId="4" borderId="22" xfId="0" applyNumberFormat="1" applyFont="1" applyFill="1" applyBorder="1" applyAlignment="1">
      <alignment horizontal="center" vertical="center"/>
    </xf>
    <xf numFmtId="3" fontId="61" fillId="4" borderId="17" xfId="0" applyNumberFormat="1" applyFont="1" applyFill="1" applyBorder="1" applyAlignment="1">
      <alignment horizontal="center" vertical="center"/>
    </xf>
    <xf numFmtId="3" fontId="61" fillId="4" borderId="14" xfId="0" applyNumberFormat="1" applyFont="1" applyFill="1" applyBorder="1" applyAlignment="1">
      <alignment horizontal="center" vertical="center"/>
    </xf>
    <xf numFmtId="3" fontId="61" fillId="4" borderId="11" xfId="0" applyNumberFormat="1" applyFont="1" applyFill="1" applyBorder="1" applyAlignment="1">
      <alignment horizontal="center" vertical="center"/>
    </xf>
    <xf numFmtId="3" fontId="61" fillId="4" borderId="12" xfId="0" applyNumberFormat="1" applyFont="1" applyFill="1" applyBorder="1" applyAlignment="1">
      <alignment horizontal="center" vertical="center"/>
    </xf>
    <xf numFmtId="0" fontId="61" fillId="12" borderId="22" xfId="0" applyFont="1" applyFill="1" applyBorder="1" applyAlignment="1">
      <alignment horizontal="center" vertical="center"/>
    </xf>
    <xf numFmtId="0" fontId="61" fillId="12" borderId="10" xfId="0" applyFont="1" applyFill="1" applyBorder="1" applyAlignment="1">
      <alignment horizontal="center" vertical="center"/>
    </xf>
    <xf numFmtId="0" fontId="61" fillId="12" borderId="14" xfId="0" applyFont="1" applyFill="1" applyBorder="1" applyAlignment="1">
      <alignment horizontal="center" vertical="center"/>
    </xf>
    <xf numFmtId="0" fontId="61" fillId="5" borderId="14" xfId="0" applyFont="1" applyFill="1" applyBorder="1" applyAlignment="1">
      <alignment horizontal="left"/>
    </xf>
    <xf numFmtId="165" fontId="61" fillId="6" borderId="43" xfId="13" applyFont="1" applyFill="1" applyBorder="1" applyAlignment="1">
      <alignment horizontal="center" wrapText="1" shrinkToFit="1"/>
    </xf>
    <xf numFmtId="165" fontId="61" fillId="4" borderId="23" xfId="13" applyFont="1" applyFill="1" applyBorder="1" applyAlignment="1">
      <alignment horizontal="center" wrapText="1" shrinkToFit="1"/>
    </xf>
    <xf numFmtId="165" fontId="61" fillId="4" borderId="43" xfId="13" applyFont="1" applyFill="1" applyBorder="1" applyAlignment="1">
      <alignment horizontal="center" wrapText="1" shrinkToFit="1"/>
    </xf>
    <xf numFmtId="165" fontId="61" fillId="6" borderId="23" xfId="13" applyFont="1" applyFill="1" applyBorder="1" applyAlignment="1">
      <alignment horizontal="center" wrapText="1" shrinkToFit="1"/>
    </xf>
    <xf numFmtId="165" fontId="61" fillId="4" borderId="23" xfId="13" applyFont="1" applyFill="1" applyBorder="1" applyAlignment="1">
      <alignment horizontal="center"/>
    </xf>
    <xf numFmtId="165" fontId="61" fillId="4" borderId="43" xfId="13" applyFont="1" applyFill="1" applyBorder="1" applyAlignment="1">
      <alignment horizontal="center"/>
    </xf>
    <xf numFmtId="165" fontId="61" fillId="0" borderId="25" xfId="13" applyFont="1" applyBorder="1" applyAlignment="1">
      <alignment horizontal="center" wrapText="1" shrinkToFit="1"/>
    </xf>
    <xf numFmtId="165" fontId="61" fillId="0" borderId="27" xfId="13" applyFont="1" applyBorder="1" applyAlignment="1">
      <alignment horizontal="center" wrapText="1" shrinkToFit="1"/>
    </xf>
    <xf numFmtId="165" fontId="61" fillId="6" borderId="16" xfId="13" applyFont="1" applyFill="1" applyBorder="1" applyAlignment="1">
      <alignment horizontal="center" wrapText="1" shrinkToFit="1"/>
    </xf>
    <xf numFmtId="165" fontId="61" fillId="0" borderId="26" xfId="13" applyFont="1" applyBorder="1" applyAlignment="1">
      <alignment horizontal="center" wrapText="1" shrinkToFit="1"/>
    </xf>
    <xf numFmtId="165" fontId="61" fillId="0" borderId="17" xfId="13" applyFont="1" applyBorder="1" applyAlignment="1">
      <alignment horizontal="center" wrapText="1" shrinkToFit="1"/>
    </xf>
    <xf numFmtId="165" fontId="61" fillId="4" borderId="25" xfId="13" applyFont="1" applyFill="1" applyBorder="1" applyAlignment="1">
      <alignment horizontal="center"/>
    </xf>
    <xf numFmtId="165" fontId="61" fillId="5" borderId="42" xfId="13" applyFont="1" applyFill="1" applyBorder="1" applyAlignment="1">
      <alignment horizontal="center"/>
    </xf>
    <xf numFmtId="165" fontId="61" fillId="4" borderId="42" xfId="13" applyFont="1" applyFill="1" applyBorder="1" applyAlignment="1">
      <alignment horizontal="center"/>
    </xf>
    <xf numFmtId="165" fontId="61" fillId="5" borderId="23" xfId="13" applyFont="1" applyFill="1" applyBorder="1" applyAlignment="1">
      <alignment horizontal="center"/>
    </xf>
    <xf numFmtId="165" fontId="61" fillId="4" borderId="10" xfId="13" applyFont="1" applyFill="1" applyBorder="1" applyAlignment="1">
      <alignment horizontal="center"/>
    </xf>
    <xf numFmtId="165" fontId="61" fillId="4" borderId="31" xfId="13" applyFont="1" applyFill="1" applyBorder="1" applyAlignment="1">
      <alignment horizontal="center"/>
    </xf>
    <xf numFmtId="165" fontId="61" fillId="5" borderId="32" xfId="13" applyFont="1" applyFill="1" applyBorder="1" applyAlignment="1">
      <alignment horizontal="center"/>
    </xf>
    <xf numFmtId="165" fontId="61" fillId="5" borderId="44" xfId="13" applyFont="1" applyFill="1" applyBorder="1" applyAlignment="1">
      <alignment horizontal="center"/>
    </xf>
    <xf numFmtId="165" fontId="61" fillId="4" borderId="44" xfId="13" applyFont="1" applyFill="1" applyBorder="1" applyAlignment="1">
      <alignment horizontal="center"/>
    </xf>
    <xf numFmtId="165" fontId="61" fillId="4" borderId="32" xfId="13" applyFont="1" applyFill="1" applyBorder="1" applyAlignment="1">
      <alignment horizontal="center"/>
    </xf>
    <xf numFmtId="165" fontId="61" fillId="5" borderId="43" xfId="13" applyFont="1" applyFill="1" applyBorder="1" applyAlignment="1">
      <alignment horizontal="center"/>
    </xf>
    <xf numFmtId="165" fontId="61" fillId="0" borderId="26" xfId="13" applyFont="1" applyBorder="1" applyAlignment="1">
      <alignment horizontal="center" shrinkToFit="1"/>
    </xf>
    <xf numFmtId="165" fontId="61" fillId="0" borderId="25" xfId="13" applyFont="1" applyBorder="1" applyAlignment="1">
      <alignment horizontal="center" shrinkToFit="1"/>
    </xf>
    <xf numFmtId="165" fontId="61" fillId="5" borderId="26" xfId="13" applyFont="1" applyFill="1" applyBorder="1" applyAlignment="1">
      <alignment horizontal="center"/>
    </xf>
    <xf numFmtId="165" fontId="61" fillId="4" borderId="28" xfId="13" applyFont="1" applyFill="1" applyBorder="1" applyAlignment="1">
      <alignment horizontal="center" wrapText="1" shrinkToFit="1"/>
    </xf>
    <xf numFmtId="165" fontId="61" fillId="5" borderId="25" xfId="13" applyFont="1" applyFill="1" applyBorder="1" applyAlignment="1">
      <alignment horizontal="center" wrapText="1" shrinkToFit="1"/>
    </xf>
    <xf numFmtId="165" fontId="61" fillId="4" borderId="25" xfId="13" applyFont="1" applyFill="1" applyBorder="1" applyAlignment="1">
      <alignment horizontal="center" wrapText="1" shrinkToFit="1"/>
    </xf>
    <xf numFmtId="165" fontId="61" fillId="4" borderId="26" xfId="13" applyFont="1" applyFill="1" applyBorder="1" applyAlignment="1">
      <alignment horizontal="center"/>
    </xf>
    <xf numFmtId="165" fontId="61" fillId="4" borderId="26" xfId="13" applyFont="1" applyFill="1" applyBorder="1" applyAlignment="1">
      <alignment horizontal="center" wrapText="1" shrinkToFit="1"/>
    </xf>
    <xf numFmtId="165" fontId="61" fillId="0" borderId="28" xfId="13" applyFont="1" applyBorder="1" applyAlignment="1">
      <alignment horizontal="center"/>
    </xf>
    <xf numFmtId="165" fontId="61" fillId="6" borderId="27" xfId="13" applyFont="1" applyFill="1" applyBorder="1" applyAlignment="1">
      <alignment horizontal="center"/>
    </xf>
    <xf numFmtId="165" fontId="61" fillId="6" borderId="25" xfId="13" applyFont="1" applyFill="1" applyBorder="1" applyAlignment="1">
      <alignment horizontal="center"/>
    </xf>
    <xf numFmtId="165" fontId="61" fillId="6" borderId="23" xfId="13" applyFont="1" applyFill="1" applyBorder="1" applyAlignment="1">
      <alignment horizontal="center"/>
    </xf>
    <xf numFmtId="165" fontId="61" fillId="6" borderId="32" xfId="13" applyFont="1" applyFill="1" applyBorder="1" applyAlignment="1">
      <alignment horizontal="center"/>
    </xf>
    <xf numFmtId="0" fontId="61" fillId="0" borderId="31" xfId="0" applyFont="1" applyBorder="1" applyAlignment="1">
      <alignment horizontal="left"/>
    </xf>
    <xf numFmtId="165" fontId="61" fillId="6" borderId="30" xfId="13" applyFont="1" applyFill="1" applyBorder="1" applyAlignment="1">
      <alignment horizontal="center" wrapText="1" shrinkToFit="1"/>
    </xf>
    <xf numFmtId="165" fontId="61" fillId="4" borderId="32" xfId="13" applyFont="1" applyFill="1" applyBorder="1" applyAlignment="1">
      <alignment horizontal="center" wrapText="1" shrinkToFit="1"/>
    </xf>
    <xf numFmtId="165" fontId="61" fillId="4" borderId="30" xfId="13" applyFont="1" applyFill="1" applyBorder="1" applyAlignment="1">
      <alignment horizontal="center" wrapText="1" shrinkToFit="1"/>
    </xf>
    <xf numFmtId="165" fontId="61" fillId="6" borderId="32" xfId="13" applyFont="1" applyFill="1" applyBorder="1" applyAlignment="1">
      <alignment horizontal="center" wrapText="1" shrinkToFit="1"/>
    </xf>
    <xf numFmtId="165" fontId="61" fillId="4" borderId="30" xfId="13" applyFont="1" applyFill="1" applyBorder="1" applyAlignment="1">
      <alignment horizontal="center"/>
    </xf>
    <xf numFmtId="165" fontId="61" fillId="0" borderId="32" xfId="13" applyFont="1" applyBorder="1" applyAlignment="1">
      <alignment horizontal="center" wrapText="1" shrinkToFit="1"/>
    </xf>
    <xf numFmtId="165" fontId="61" fillId="0" borderId="33" xfId="13" applyFont="1" applyBorder="1" applyAlignment="1">
      <alignment horizontal="center" wrapText="1" shrinkToFit="1"/>
    </xf>
    <xf numFmtId="165" fontId="61" fillId="0" borderId="30" xfId="13" applyFont="1" applyBorder="1" applyAlignment="1">
      <alignment horizontal="center" wrapText="1" shrinkToFit="1"/>
    </xf>
    <xf numFmtId="165" fontId="61" fillId="5" borderId="31" xfId="13" applyFont="1" applyFill="1" applyBorder="1" applyAlignment="1">
      <alignment horizontal="center"/>
    </xf>
    <xf numFmtId="165" fontId="61" fillId="5" borderId="33" xfId="13" applyFont="1" applyFill="1" applyBorder="1" applyAlignment="1">
      <alignment horizontal="center"/>
    </xf>
    <xf numFmtId="165" fontId="61" fillId="4" borderId="33" xfId="13" applyFont="1" applyFill="1" applyBorder="1" applyAlignment="1">
      <alignment horizontal="center"/>
    </xf>
    <xf numFmtId="165" fontId="61" fillId="0" borderId="30" xfId="13" applyFont="1" applyBorder="1" applyAlignment="1">
      <alignment horizontal="center" shrinkToFit="1"/>
    </xf>
    <xf numFmtId="165" fontId="61" fillId="0" borderId="32" xfId="13" applyFont="1" applyBorder="1" applyAlignment="1">
      <alignment horizontal="center" shrinkToFit="1"/>
    </xf>
    <xf numFmtId="165" fontId="61" fillId="5" borderId="30" xfId="13" applyFont="1" applyFill="1" applyBorder="1" applyAlignment="1">
      <alignment horizontal="center"/>
    </xf>
    <xf numFmtId="165" fontId="61" fillId="4" borderId="31" xfId="13" applyFont="1" applyFill="1" applyBorder="1" applyAlignment="1">
      <alignment horizontal="center" wrapText="1" shrinkToFit="1"/>
    </xf>
    <xf numFmtId="165" fontId="61" fillId="5" borderId="32" xfId="13" applyFont="1" applyFill="1" applyBorder="1" applyAlignment="1">
      <alignment horizontal="center" wrapText="1" shrinkToFit="1"/>
    </xf>
    <xf numFmtId="165" fontId="61" fillId="0" borderId="31" xfId="13" applyFont="1" applyBorder="1" applyAlignment="1">
      <alignment horizontal="center"/>
    </xf>
    <xf numFmtId="165" fontId="61" fillId="6" borderId="33" xfId="13" applyFont="1" applyFill="1" applyBorder="1" applyAlignment="1">
      <alignment horizontal="center"/>
    </xf>
    <xf numFmtId="0" fontId="61" fillId="0" borderId="24" xfId="0" applyFont="1" applyBorder="1" applyAlignment="1">
      <alignment horizontal="left"/>
    </xf>
    <xf numFmtId="165" fontId="61" fillId="6" borderId="0" xfId="13" applyFont="1" applyFill="1" applyAlignment="1">
      <alignment horizontal="center" wrapText="1" shrinkToFit="1"/>
    </xf>
    <xf numFmtId="165" fontId="61" fillId="0" borderId="29" xfId="13" applyFont="1" applyBorder="1" applyAlignment="1">
      <alignment horizontal="center" wrapText="1" shrinkToFit="1"/>
    </xf>
    <xf numFmtId="165" fontId="61" fillId="4" borderId="15" xfId="13" applyFont="1" applyFill="1" applyBorder="1" applyAlignment="1">
      <alignment horizontal="center"/>
    </xf>
    <xf numFmtId="0" fontId="61" fillId="5" borderId="24" xfId="0" applyFont="1" applyFill="1" applyBorder="1" applyAlignment="1">
      <alignment horizontal="left"/>
    </xf>
    <xf numFmtId="0" fontId="61" fillId="5" borderId="31" xfId="0" applyFont="1" applyFill="1" applyBorder="1" applyAlignment="1">
      <alignment horizontal="left"/>
    </xf>
    <xf numFmtId="165" fontId="61" fillId="12" borderId="32" xfId="13" applyFont="1" applyFill="1" applyBorder="1" applyAlignment="1">
      <alignment horizontal="center"/>
    </xf>
    <xf numFmtId="165" fontId="61" fillId="4" borderId="0" xfId="13" applyFont="1" applyFill="1" applyAlignment="1">
      <alignment horizontal="center"/>
    </xf>
    <xf numFmtId="165" fontId="61" fillId="5" borderId="24" xfId="13" applyFont="1" applyFill="1" applyBorder="1" applyAlignment="1">
      <alignment horizontal="center"/>
    </xf>
    <xf numFmtId="165" fontId="61" fillId="4" borderId="24" xfId="13" applyFont="1" applyFill="1" applyBorder="1" applyAlignment="1">
      <alignment horizontal="center"/>
    </xf>
    <xf numFmtId="165" fontId="61" fillId="5" borderId="15" xfId="13" applyFont="1" applyFill="1" applyBorder="1" applyAlignment="1">
      <alignment horizontal="center"/>
    </xf>
    <xf numFmtId="165" fontId="61" fillId="4" borderId="29" xfId="13" applyFont="1" applyFill="1" applyBorder="1" applyAlignment="1">
      <alignment horizontal="center"/>
    </xf>
    <xf numFmtId="165" fontId="61" fillId="12" borderId="33" xfId="13" applyFont="1" applyFill="1" applyBorder="1" applyAlignment="1">
      <alignment horizontal="center"/>
    </xf>
    <xf numFmtId="0" fontId="61" fillId="0" borderId="18" xfId="0" applyFont="1" applyBorder="1" applyAlignment="1">
      <alignment horizontal="left"/>
    </xf>
    <xf numFmtId="165" fontId="61" fillId="6" borderId="38" xfId="13" applyFont="1" applyFill="1" applyBorder="1" applyAlignment="1">
      <alignment horizontal="center" wrapText="1" shrinkToFit="1"/>
    </xf>
    <xf numFmtId="165" fontId="61" fillId="4" borderId="39" xfId="13" applyFont="1" applyFill="1" applyBorder="1" applyAlignment="1">
      <alignment horizontal="center" wrapText="1" shrinkToFit="1"/>
    </xf>
    <xf numFmtId="165" fontId="61" fillId="4" borderId="38" xfId="13" applyFont="1" applyFill="1" applyBorder="1" applyAlignment="1">
      <alignment horizontal="center" wrapText="1" shrinkToFit="1"/>
    </xf>
    <xf numFmtId="165" fontId="61" fillId="6" borderId="39" xfId="13" applyFont="1" applyFill="1" applyBorder="1" applyAlignment="1">
      <alignment horizontal="center" wrapText="1" shrinkToFit="1"/>
    </xf>
    <xf numFmtId="165" fontId="61" fillId="4" borderId="34" xfId="13" applyFont="1" applyFill="1" applyBorder="1" applyAlignment="1">
      <alignment horizontal="center"/>
    </xf>
    <xf numFmtId="165" fontId="61" fillId="4" borderId="35" xfId="13" applyFont="1" applyFill="1" applyBorder="1" applyAlignment="1">
      <alignment horizontal="center"/>
    </xf>
    <xf numFmtId="165" fontId="61" fillId="0" borderId="34" xfId="13" applyFont="1" applyBorder="1" applyAlignment="1">
      <alignment horizontal="center" wrapText="1" shrinkToFit="1"/>
    </xf>
    <xf numFmtId="165" fontId="61" fillId="0" borderId="36" xfId="13" applyFont="1" applyBorder="1" applyAlignment="1">
      <alignment horizontal="center" wrapText="1" shrinkToFit="1"/>
    </xf>
    <xf numFmtId="165" fontId="61" fillId="0" borderId="40" xfId="13" applyFont="1" applyBorder="1" applyAlignment="1">
      <alignment horizontal="center" wrapText="1" shrinkToFit="1"/>
    </xf>
    <xf numFmtId="165" fontId="61" fillId="0" borderId="35" xfId="13" applyFont="1" applyBorder="1" applyAlignment="1">
      <alignment horizontal="center" wrapText="1" shrinkToFit="1"/>
    </xf>
    <xf numFmtId="165" fontId="61" fillId="6" borderId="15" xfId="13" applyFont="1" applyFill="1" applyBorder="1" applyAlignment="1">
      <alignment horizontal="center" wrapText="1" shrinkToFit="1"/>
    </xf>
    <xf numFmtId="165" fontId="61" fillId="4" borderId="37" xfId="13" applyFont="1" applyFill="1" applyBorder="1" applyAlignment="1">
      <alignment horizontal="center"/>
    </xf>
    <xf numFmtId="165" fontId="61" fillId="5" borderId="34" xfId="13" applyFont="1" applyFill="1" applyBorder="1" applyAlignment="1">
      <alignment horizontal="center"/>
    </xf>
    <xf numFmtId="165" fontId="61" fillId="4" borderId="21" xfId="13" applyFont="1" applyFill="1" applyBorder="1" applyAlignment="1">
      <alignment horizontal="center"/>
    </xf>
    <xf numFmtId="165" fontId="61" fillId="4" borderId="41" xfId="13" applyFont="1" applyFill="1" applyBorder="1" applyAlignment="1">
      <alignment horizontal="center"/>
    </xf>
    <xf numFmtId="165" fontId="61" fillId="5" borderId="39" xfId="13" applyFont="1" applyFill="1" applyBorder="1" applyAlignment="1">
      <alignment horizontal="center"/>
    </xf>
    <xf numFmtId="165" fontId="61" fillId="5" borderId="29" xfId="13" applyFont="1" applyFill="1" applyBorder="1" applyAlignment="1">
      <alignment horizontal="center"/>
    </xf>
    <xf numFmtId="165" fontId="61" fillId="5" borderId="0" xfId="13" applyFont="1" applyFill="1" applyAlignment="1">
      <alignment horizontal="center"/>
    </xf>
    <xf numFmtId="165" fontId="61" fillId="0" borderId="35" xfId="13" applyFont="1" applyBorder="1" applyAlignment="1">
      <alignment horizontal="center" shrinkToFit="1"/>
    </xf>
    <xf numFmtId="165" fontId="61" fillId="0" borderId="34" xfId="13" applyFont="1" applyBorder="1" applyAlignment="1">
      <alignment horizontal="center" shrinkToFit="1"/>
    </xf>
    <xf numFmtId="165" fontId="61" fillId="5" borderId="35" xfId="13" applyFont="1" applyFill="1" applyBorder="1" applyAlignment="1">
      <alignment horizontal="center"/>
    </xf>
    <xf numFmtId="165" fontId="61" fillId="4" borderId="37" xfId="13" applyFont="1" applyFill="1" applyBorder="1" applyAlignment="1">
      <alignment horizontal="center" wrapText="1" shrinkToFit="1"/>
    </xf>
    <xf numFmtId="165" fontId="61" fillId="5" borderId="34" xfId="13" applyFont="1" applyFill="1" applyBorder="1" applyAlignment="1">
      <alignment horizontal="center" wrapText="1" shrinkToFit="1"/>
    </xf>
    <xf numFmtId="165" fontId="61" fillId="4" borderId="21" xfId="13" applyFont="1" applyFill="1" applyBorder="1" applyAlignment="1">
      <alignment horizontal="center" wrapText="1" shrinkToFit="1"/>
    </xf>
    <xf numFmtId="165" fontId="61" fillId="5" borderId="21" xfId="13" applyFont="1" applyFill="1" applyBorder="1" applyAlignment="1">
      <alignment horizontal="center" wrapText="1" shrinkToFit="1"/>
    </xf>
    <xf numFmtId="165" fontId="61" fillId="4" borderId="34" xfId="13" applyFont="1" applyFill="1" applyBorder="1" applyAlignment="1">
      <alignment horizontal="center" wrapText="1" shrinkToFit="1"/>
    </xf>
    <xf numFmtId="165" fontId="61" fillId="4" borderId="35" xfId="13" applyFont="1" applyFill="1" applyBorder="1" applyAlignment="1">
      <alignment horizontal="center" wrapText="1" shrinkToFit="1"/>
    </xf>
    <xf numFmtId="165" fontId="61" fillId="0" borderId="37" xfId="13" applyFont="1" applyBorder="1" applyAlignment="1">
      <alignment horizontal="center"/>
    </xf>
    <xf numFmtId="165" fontId="61" fillId="12" borderId="36" xfId="13" applyFont="1" applyFill="1" applyBorder="1" applyAlignment="1">
      <alignment horizontal="center"/>
    </xf>
    <xf numFmtId="165" fontId="61" fillId="12" borderId="34" xfId="13" applyFont="1" applyFill="1" applyBorder="1" applyAlignment="1">
      <alignment horizontal="center"/>
    </xf>
    <xf numFmtId="0" fontId="61" fillId="0" borderId="22" xfId="0" applyFont="1" applyBorder="1" applyAlignment="1">
      <alignment horizontal="left"/>
    </xf>
    <xf numFmtId="165" fontId="61" fillId="0" borderId="24" xfId="13" applyFont="1" applyBorder="1" applyAlignment="1">
      <alignment horizontal="center"/>
    </xf>
    <xf numFmtId="165" fontId="61" fillId="0" borderId="21" xfId="13" applyFont="1" applyBorder="1" applyAlignment="1">
      <alignment horizontal="center"/>
    </xf>
    <xf numFmtId="165" fontId="61" fillId="0" borderId="18" xfId="13" applyFont="1" applyBorder="1" applyAlignment="1">
      <alignment horizontal="center"/>
    </xf>
    <xf numFmtId="165" fontId="61" fillId="0" borderId="11" xfId="13" applyFont="1" applyBorder="1" applyAlignment="1">
      <alignment horizontal="center"/>
    </xf>
    <xf numFmtId="165" fontId="61" fillId="0" borderId="22" xfId="13" applyFont="1" applyBorder="1" applyAlignment="1">
      <alignment horizontal="center" wrapText="1"/>
    </xf>
    <xf numFmtId="165" fontId="61" fillId="0" borderId="12" xfId="13" applyFont="1" applyBorder="1" applyAlignment="1">
      <alignment horizontal="center" wrapText="1"/>
    </xf>
    <xf numFmtId="165" fontId="61" fillId="12" borderId="22" xfId="13" applyFont="1" applyFill="1" applyBorder="1" applyAlignment="1">
      <alignment horizontal="center" wrapText="1"/>
    </xf>
    <xf numFmtId="165" fontId="61" fillId="12" borderId="12" xfId="13" applyFont="1" applyFill="1" applyBorder="1" applyAlignment="1">
      <alignment horizontal="center" wrapText="1"/>
    </xf>
    <xf numFmtId="165" fontId="61" fillId="10" borderId="22" xfId="13" applyFont="1" applyFill="1" applyBorder="1" applyAlignment="1">
      <alignment horizontal="center" wrapText="1"/>
    </xf>
    <xf numFmtId="165" fontId="61" fillId="10" borderId="12" xfId="13" applyFont="1" applyFill="1" applyBorder="1" applyAlignment="1">
      <alignment horizontal="center" wrapText="1"/>
    </xf>
    <xf numFmtId="165" fontId="61" fillId="0" borderId="12" xfId="13" applyFont="1" applyBorder="1" applyAlignment="1">
      <alignment horizontal="center"/>
    </xf>
    <xf numFmtId="165" fontId="61" fillId="0" borderId="22" xfId="13" applyFont="1" applyBorder="1" applyAlignment="1">
      <alignment horizontal="center"/>
    </xf>
    <xf numFmtId="165" fontId="61" fillId="4" borderId="19" xfId="13" applyFont="1" applyFill="1" applyBorder="1" applyAlignment="1">
      <alignment horizontal="center"/>
    </xf>
    <xf numFmtId="165" fontId="61" fillId="10" borderId="21" xfId="13" applyFont="1" applyFill="1" applyBorder="1" applyAlignment="1">
      <alignment horizontal="center"/>
    </xf>
    <xf numFmtId="165" fontId="61" fillId="10" borderId="19" xfId="13" applyFont="1" applyFill="1" applyBorder="1" applyAlignment="1">
      <alignment horizontal="center"/>
    </xf>
    <xf numFmtId="165" fontId="61" fillId="4" borderId="22" xfId="13" applyFont="1" applyFill="1" applyBorder="1" applyAlignment="1">
      <alignment horizontal="center"/>
    </xf>
    <xf numFmtId="165" fontId="61" fillId="6" borderId="22" xfId="13" applyFont="1" applyFill="1" applyBorder="1" applyAlignment="1">
      <alignment horizontal="center"/>
    </xf>
    <xf numFmtId="165" fontId="61" fillId="6" borderId="21" xfId="13" applyFont="1" applyFill="1" applyBorder="1" applyAlignment="1">
      <alignment horizontal="center"/>
    </xf>
    <xf numFmtId="165" fontId="61" fillId="10" borderId="22" xfId="13" applyFont="1" applyFill="1" applyBorder="1" applyAlignment="1">
      <alignment horizontal="center"/>
    </xf>
    <xf numFmtId="165" fontId="61" fillId="12" borderId="11" xfId="13" applyFont="1" applyFill="1" applyBorder="1" applyAlignment="1">
      <alignment horizontal="center"/>
    </xf>
    <xf numFmtId="165" fontId="61" fillId="12" borderId="22" xfId="13" applyFont="1" applyFill="1" applyBorder="1" applyAlignment="1">
      <alignment horizontal="center"/>
    </xf>
    <xf numFmtId="165" fontId="61" fillId="12" borderId="12" xfId="13" applyFont="1" applyFill="1" applyBorder="1" applyAlignment="1">
      <alignment horizontal="center"/>
    </xf>
    <xf numFmtId="165" fontId="61" fillId="0" borderId="19" xfId="13" applyFont="1" applyBorder="1" applyAlignment="1">
      <alignment horizontal="center"/>
    </xf>
    <xf numFmtId="165" fontId="61" fillId="12" borderId="19" xfId="13" applyFont="1" applyFill="1" applyBorder="1" applyAlignment="1">
      <alignment horizontal="center"/>
    </xf>
    <xf numFmtId="165" fontId="61" fillId="12" borderId="21" xfId="13" applyFont="1" applyFill="1" applyBorder="1" applyAlignment="1">
      <alignment horizontal="center"/>
    </xf>
    <xf numFmtId="165" fontId="61" fillId="12" borderId="20" xfId="13" applyFont="1" applyFill="1" applyBorder="1" applyAlignment="1">
      <alignment horizontal="center"/>
    </xf>
    <xf numFmtId="165" fontId="61" fillId="0" borderId="13" xfId="13" applyFont="1" applyBorder="1" applyAlignment="1">
      <alignment horizontal="center"/>
    </xf>
    <xf numFmtId="165" fontId="61" fillId="6" borderId="11" xfId="13" applyFont="1" applyFill="1" applyBorder="1" applyAlignment="1">
      <alignment horizontal="center"/>
    </xf>
    <xf numFmtId="165" fontId="61" fillId="4" borderId="11" xfId="13" applyFont="1" applyFill="1" applyBorder="1" applyAlignment="1">
      <alignment horizontal="center"/>
    </xf>
    <xf numFmtId="165" fontId="61" fillId="5" borderId="11" xfId="13" applyFont="1" applyFill="1" applyBorder="1" applyAlignment="1">
      <alignment horizontal="center"/>
    </xf>
    <xf numFmtId="165" fontId="61" fillId="5" borderId="22" xfId="13" applyFont="1" applyFill="1" applyBorder="1" applyAlignment="1">
      <alignment horizontal="center"/>
    </xf>
    <xf numFmtId="165" fontId="61" fillId="10" borderId="12" xfId="13" applyFont="1" applyFill="1" applyBorder="1" applyAlignment="1">
      <alignment horizontal="center"/>
    </xf>
    <xf numFmtId="165" fontId="61" fillId="5" borderId="12" xfId="13" applyFont="1" applyFill="1" applyBorder="1" applyAlignment="1">
      <alignment horizontal="center"/>
    </xf>
    <xf numFmtId="165" fontId="61" fillId="5" borderId="13" xfId="13" applyFont="1" applyFill="1" applyBorder="1" applyAlignment="1">
      <alignment horizontal="center"/>
    </xf>
    <xf numFmtId="165" fontId="61" fillId="4" borderId="18" xfId="13" applyFont="1" applyFill="1" applyBorder="1" applyAlignment="1">
      <alignment horizontal="center"/>
    </xf>
    <xf numFmtId="165" fontId="61" fillId="5" borderId="21" xfId="13" applyFont="1" applyFill="1" applyBorder="1" applyAlignment="1">
      <alignment horizontal="center"/>
    </xf>
    <xf numFmtId="165" fontId="61" fillId="10" borderId="18" xfId="13" applyFont="1" applyFill="1" applyBorder="1" applyAlignment="1">
      <alignment horizontal="center"/>
    </xf>
    <xf numFmtId="165" fontId="61" fillId="10" borderId="11" xfId="13" applyFont="1" applyFill="1" applyBorder="1" applyAlignment="1">
      <alignment horizontal="center"/>
    </xf>
    <xf numFmtId="165" fontId="61" fillId="4" borderId="12" xfId="13" applyFont="1" applyFill="1" applyBorder="1" applyAlignment="1">
      <alignment horizontal="center"/>
    </xf>
    <xf numFmtId="165" fontId="61" fillId="6" borderId="12" xfId="13" applyFont="1" applyFill="1" applyBorder="1" applyAlignment="1">
      <alignment horizontal="center"/>
    </xf>
    <xf numFmtId="165" fontId="61" fillId="4" borderId="13" xfId="13" applyFont="1" applyFill="1" applyBorder="1" applyAlignment="1">
      <alignment horizontal="center"/>
    </xf>
    <xf numFmtId="165" fontId="61" fillId="12" borderId="11" xfId="13" applyFont="1" applyFill="1" applyBorder="1" applyAlignment="1">
      <alignment horizontal="center" wrapText="1"/>
    </xf>
    <xf numFmtId="165" fontId="61" fillId="12" borderId="13" xfId="13" applyFont="1" applyFill="1" applyBorder="1" applyAlignment="1">
      <alignment horizontal="center" wrapText="1"/>
    </xf>
    <xf numFmtId="165" fontId="61" fillId="10" borderId="20" xfId="13" applyFont="1" applyFill="1" applyBorder="1" applyAlignment="1">
      <alignment horizontal="center"/>
    </xf>
    <xf numFmtId="165" fontId="61" fillId="0" borderId="20" xfId="13" applyFont="1" applyBorder="1" applyAlignment="1">
      <alignment horizontal="center"/>
    </xf>
    <xf numFmtId="165" fontId="61" fillId="5" borderId="19" xfId="13" applyFont="1" applyFill="1" applyBorder="1" applyAlignment="1">
      <alignment horizontal="center"/>
    </xf>
    <xf numFmtId="165" fontId="61" fillId="0" borderId="18" xfId="13" applyFont="1" applyBorder="1"/>
    <xf numFmtId="165" fontId="61" fillId="0" borderId="21" xfId="13" applyFont="1" applyBorder="1"/>
    <xf numFmtId="165" fontId="61" fillId="0" borderId="13" xfId="13" applyFont="1" applyBorder="1"/>
    <xf numFmtId="165" fontId="61" fillId="4" borderId="12" xfId="13" applyFont="1" applyFill="1" applyBorder="1"/>
    <xf numFmtId="165" fontId="61" fillId="0" borderId="22" xfId="13" applyFont="1" applyBorder="1"/>
    <xf numFmtId="165" fontId="61" fillId="4" borderId="18" xfId="13" applyFont="1" applyFill="1" applyBorder="1"/>
    <xf numFmtId="165" fontId="61" fillId="4" borderId="21" xfId="13" applyFont="1" applyFill="1" applyBorder="1"/>
    <xf numFmtId="165" fontId="61" fillId="6" borderId="19" xfId="13" applyFont="1" applyFill="1" applyBorder="1"/>
    <xf numFmtId="165" fontId="61" fillId="6" borderId="21" xfId="13" applyFont="1" applyFill="1" applyBorder="1"/>
    <xf numFmtId="165" fontId="61" fillId="4" borderId="19" xfId="13" applyFont="1" applyFill="1" applyBorder="1"/>
    <xf numFmtId="165" fontId="61" fillId="4" borderId="22" xfId="13" applyFont="1" applyFill="1" applyBorder="1"/>
    <xf numFmtId="165" fontId="61" fillId="4" borderId="20" xfId="13" applyFont="1" applyFill="1" applyBorder="1"/>
    <xf numFmtId="165" fontId="61" fillId="0" borderId="11" xfId="13" applyFont="1" applyBorder="1"/>
    <xf numFmtId="165" fontId="61" fillId="0" borderId="15" xfId="13" applyFont="1" applyBorder="1"/>
    <xf numFmtId="165" fontId="61" fillId="12" borderId="24" xfId="13" applyFont="1" applyFill="1" applyBorder="1"/>
    <xf numFmtId="165" fontId="61" fillId="12" borderId="21" xfId="13" applyFont="1" applyFill="1" applyBorder="1"/>
    <xf numFmtId="165" fontId="61" fillId="12" borderId="15" xfId="13" applyFont="1" applyFill="1" applyBorder="1"/>
    <xf numFmtId="0" fontId="61" fillId="0" borderId="15" xfId="0" applyFont="1" applyBorder="1" applyAlignment="1">
      <alignment horizontal="left"/>
    </xf>
    <xf numFmtId="165" fontId="61" fillId="0" borderId="23" xfId="13" applyFont="1" applyBorder="1" applyAlignment="1">
      <alignment horizontal="center"/>
    </xf>
    <xf numFmtId="165" fontId="61" fillId="0" borderId="15" xfId="13" applyFont="1" applyBorder="1" applyAlignment="1">
      <alignment horizontal="center" wrapText="1"/>
    </xf>
    <xf numFmtId="165" fontId="61" fillId="0" borderId="16" xfId="13" applyFont="1" applyBorder="1" applyAlignment="1">
      <alignment horizontal="center" wrapText="1"/>
    </xf>
    <xf numFmtId="165" fontId="61" fillId="12" borderId="15" xfId="13" applyFont="1" applyFill="1" applyBorder="1" applyAlignment="1">
      <alignment horizontal="center" wrapText="1"/>
    </xf>
    <xf numFmtId="165" fontId="61" fillId="12" borderId="16" xfId="13" applyFont="1" applyFill="1" applyBorder="1" applyAlignment="1">
      <alignment horizontal="center" wrapText="1"/>
    </xf>
    <xf numFmtId="165" fontId="61" fillId="0" borderId="10" xfId="13" applyFont="1" applyBorder="1" applyAlignment="1">
      <alignment horizontal="center" wrapText="1"/>
    </xf>
    <xf numFmtId="165" fontId="61" fillId="12" borderId="10" xfId="13" applyFont="1" applyFill="1" applyBorder="1" applyAlignment="1">
      <alignment horizontal="center" wrapText="1"/>
    </xf>
    <xf numFmtId="165" fontId="61" fillId="10" borderId="10" xfId="13" applyFont="1" applyFill="1" applyBorder="1" applyAlignment="1">
      <alignment horizontal="center" wrapText="1"/>
    </xf>
    <xf numFmtId="165" fontId="61" fillId="10" borderId="16" xfId="13" applyFont="1" applyFill="1" applyBorder="1" applyAlignment="1">
      <alignment horizontal="center" wrapText="1"/>
    </xf>
    <xf numFmtId="165" fontId="61" fillId="0" borderId="0" xfId="13" applyFont="1" applyAlignment="1">
      <alignment horizontal="center" wrapText="1"/>
    </xf>
    <xf numFmtId="165" fontId="61" fillId="0" borderId="43" xfId="13" applyFont="1" applyBorder="1" applyAlignment="1">
      <alignment horizontal="center"/>
    </xf>
    <xf numFmtId="165" fontId="61" fillId="0" borderId="42" xfId="13" applyFont="1" applyBorder="1" applyAlignment="1">
      <alignment horizontal="center"/>
    </xf>
    <xf numFmtId="165" fontId="61" fillId="0" borderId="15" xfId="13" applyFont="1" applyBorder="1" applyAlignment="1">
      <alignment horizontal="center"/>
    </xf>
    <xf numFmtId="165" fontId="61" fillId="10" borderId="15" xfId="13" applyFont="1" applyFill="1" applyBorder="1" applyAlignment="1">
      <alignment horizontal="center"/>
    </xf>
    <xf numFmtId="165" fontId="61" fillId="6" borderId="15" xfId="13" applyFont="1" applyFill="1" applyBorder="1" applyAlignment="1">
      <alignment horizontal="center"/>
    </xf>
    <xf numFmtId="165" fontId="61" fillId="10" borderId="24" xfId="13" applyFont="1" applyFill="1" applyBorder="1" applyAlignment="1">
      <alignment horizontal="center"/>
    </xf>
    <xf numFmtId="165" fontId="61" fillId="4" borderId="16" xfId="13" applyFont="1" applyFill="1" applyBorder="1" applyAlignment="1">
      <alignment horizontal="center"/>
    </xf>
    <xf numFmtId="165" fontId="61" fillId="4" borderId="14" xfId="13" applyFont="1" applyFill="1" applyBorder="1" applyAlignment="1">
      <alignment horizontal="center"/>
    </xf>
    <xf numFmtId="165" fontId="61" fillId="12" borderId="15" xfId="13" applyFont="1" applyFill="1" applyBorder="1" applyAlignment="1">
      <alignment horizontal="center"/>
    </xf>
    <xf numFmtId="165" fontId="61" fillId="12" borderId="24" xfId="13" applyFont="1" applyFill="1" applyBorder="1" applyAlignment="1">
      <alignment horizontal="center"/>
    </xf>
    <xf numFmtId="165" fontId="61" fillId="0" borderId="15" xfId="13" applyFont="1" applyBorder="1" applyAlignment="1">
      <alignment horizontal="center" wrapText="1" shrinkToFit="1"/>
    </xf>
    <xf numFmtId="165" fontId="61" fillId="0" borderId="0" xfId="13" applyFont="1" applyAlignment="1">
      <alignment horizontal="center"/>
    </xf>
    <xf numFmtId="165" fontId="61" fillId="0" borderId="10" xfId="13" applyFont="1" applyBorder="1" applyAlignment="1">
      <alignment horizontal="center" wrapText="1" shrinkToFit="1"/>
    </xf>
    <xf numFmtId="165" fontId="61" fillId="12" borderId="0" xfId="13" applyFont="1" applyFill="1" applyAlignment="1">
      <alignment horizontal="center"/>
    </xf>
    <xf numFmtId="165" fontId="61" fillId="12" borderId="15" xfId="13" applyFont="1" applyFill="1" applyBorder="1" applyAlignment="1">
      <alignment horizontal="center" wrapText="1" shrinkToFit="1"/>
    </xf>
    <xf numFmtId="165" fontId="61" fillId="6" borderId="0" xfId="13" applyFont="1" applyFill="1" applyAlignment="1">
      <alignment horizontal="center"/>
    </xf>
    <xf numFmtId="165" fontId="61" fillId="5" borderId="10" xfId="13" applyFont="1" applyFill="1" applyBorder="1" applyAlignment="1">
      <alignment horizontal="center"/>
    </xf>
    <xf numFmtId="165" fontId="61" fillId="6" borderId="24" xfId="13" applyFont="1" applyFill="1" applyBorder="1" applyAlignment="1">
      <alignment horizontal="center"/>
    </xf>
    <xf numFmtId="165" fontId="61" fillId="4" borderId="17" xfId="13" applyFont="1" applyFill="1" applyBorder="1" applyAlignment="1">
      <alignment horizontal="center"/>
    </xf>
    <xf numFmtId="165" fontId="61" fillId="5" borderId="16" xfId="13" applyFont="1" applyFill="1" applyBorder="1" applyAlignment="1">
      <alignment horizontal="center"/>
    </xf>
    <xf numFmtId="165" fontId="61" fillId="5" borderId="17" xfId="13" applyFont="1" applyFill="1" applyBorder="1" applyAlignment="1">
      <alignment horizontal="center"/>
    </xf>
    <xf numFmtId="165" fontId="61" fillId="12" borderId="24" xfId="13" applyFont="1" applyFill="1" applyBorder="1" applyAlignment="1">
      <alignment horizontal="center" wrapText="1"/>
    </xf>
    <xf numFmtId="165" fontId="61" fillId="0" borderId="17" xfId="13" applyFont="1" applyBorder="1" applyAlignment="1">
      <alignment horizontal="center"/>
    </xf>
    <xf numFmtId="165" fontId="61" fillId="0" borderId="10" xfId="13" applyFont="1" applyBorder="1" applyAlignment="1">
      <alignment horizontal="center"/>
    </xf>
    <xf numFmtId="165" fontId="61" fillId="0" borderId="16" xfId="13" applyFont="1" applyBorder="1" applyAlignment="1">
      <alignment horizontal="center"/>
    </xf>
    <xf numFmtId="165" fontId="61" fillId="10" borderId="0" xfId="13" applyFont="1" applyFill="1" applyAlignment="1">
      <alignment horizontal="center"/>
    </xf>
    <xf numFmtId="165" fontId="61" fillId="0" borderId="29" xfId="13" applyFont="1" applyBorder="1"/>
    <xf numFmtId="165" fontId="61" fillId="4" borderId="0" xfId="13" applyFont="1" applyFill="1"/>
    <xf numFmtId="165" fontId="61" fillId="4" borderId="29" xfId="13" applyFont="1" applyFill="1" applyBorder="1"/>
    <xf numFmtId="165" fontId="61" fillId="6" borderId="29" xfId="13" applyFont="1" applyFill="1" applyBorder="1"/>
    <xf numFmtId="165" fontId="61" fillId="0" borderId="23" xfId="13" applyFont="1" applyBorder="1"/>
    <xf numFmtId="165" fontId="61" fillId="4" borderId="42" xfId="13" applyFont="1" applyFill="1" applyBorder="1"/>
    <xf numFmtId="165" fontId="61" fillId="4" borderId="23" xfId="13" applyFont="1" applyFill="1" applyBorder="1"/>
    <xf numFmtId="165" fontId="61" fillId="4" borderId="43" xfId="13" applyFont="1" applyFill="1" applyBorder="1"/>
    <xf numFmtId="165" fontId="61" fillId="4" borderId="15" xfId="13" applyFont="1" applyFill="1" applyBorder="1"/>
    <xf numFmtId="165" fontId="61" fillId="0" borderId="42" xfId="13" applyFont="1" applyBorder="1"/>
    <xf numFmtId="165" fontId="61" fillId="12" borderId="25" xfId="13" applyFont="1" applyFill="1" applyBorder="1"/>
    <xf numFmtId="0" fontId="61" fillId="0" borderId="32" xfId="0" applyFont="1" applyBorder="1" applyAlignment="1">
      <alignment horizontal="left"/>
    </xf>
    <xf numFmtId="165" fontId="61" fillId="0" borderId="32" xfId="13" applyFont="1" applyBorder="1" applyAlignment="1">
      <alignment horizontal="center"/>
    </xf>
    <xf numFmtId="165" fontId="61" fillId="12" borderId="32" xfId="13" applyFont="1" applyFill="1" applyBorder="1" applyAlignment="1">
      <alignment horizontal="center" wrapText="1"/>
    </xf>
    <xf numFmtId="165" fontId="61" fillId="0" borderId="21" xfId="13" applyFont="1" applyBorder="1" applyAlignment="1">
      <alignment horizontal="center" wrapText="1" shrinkToFit="1"/>
    </xf>
    <xf numFmtId="165" fontId="61" fillId="0" borderId="43" xfId="13" applyFont="1" applyBorder="1" applyAlignment="1">
      <alignment horizontal="center" wrapText="1" shrinkToFit="1"/>
    </xf>
    <xf numFmtId="165" fontId="61" fillId="0" borderId="23" xfId="13" applyFont="1" applyBorder="1" applyAlignment="1">
      <alignment horizontal="center" wrapText="1" shrinkToFit="1"/>
    </xf>
    <xf numFmtId="165" fontId="61" fillId="4" borderId="42" xfId="13" applyFont="1" applyFill="1" applyBorder="1" applyAlignment="1">
      <alignment horizontal="center" wrapText="1" shrinkToFit="1"/>
    </xf>
    <xf numFmtId="165" fontId="61" fillId="5" borderId="23" xfId="13" applyFont="1" applyFill="1" applyBorder="1" applyAlignment="1">
      <alignment horizontal="center" wrapText="1" shrinkToFit="1"/>
    </xf>
    <xf numFmtId="165" fontId="61" fillId="0" borderId="14" xfId="13" applyFont="1" applyBorder="1" applyAlignment="1">
      <alignment horizontal="center"/>
    </xf>
    <xf numFmtId="165" fontId="61" fillId="12" borderId="17" xfId="13" applyFont="1" applyFill="1" applyBorder="1" applyAlignment="1">
      <alignment horizontal="center"/>
    </xf>
    <xf numFmtId="165" fontId="61" fillId="12" borderId="16" xfId="13" applyFont="1" applyFill="1" applyBorder="1" applyAlignment="1">
      <alignment horizontal="center"/>
    </xf>
    <xf numFmtId="165" fontId="61" fillId="6" borderId="10" xfId="13" applyFont="1" applyFill="1" applyBorder="1" applyAlignment="1">
      <alignment horizontal="center"/>
    </xf>
    <xf numFmtId="165" fontId="61" fillId="12" borderId="14" xfId="13" applyFont="1" applyFill="1" applyBorder="1" applyAlignment="1">
      <alignment horizontal="center"/>
    </xf>
    <xf numFmtId="165" fontId="61" fillId="10" borderId="16" xfId="13" applyFont="1" applyFill="1" applyBorder="1" applyAlignment="1">
      <alignment horizontal="center"/>
    </xf>
    <xf numFmtId="165" fontId="61" fillId="10" borderId="10" xfId="13" applyFont="1" applyFill="1" applyBorder="1" applyAlignment="1">
      <alignment horizontal="center"/>
    </xf>
    <xf numFmtId="165" fontId="61" fillId="10" borderId="14" xfId="13" applyFont="1" applyFill="1" applyBorder="1" applyAlignment="1">
      <alignment horizontal="center"/>
    </xf>
    <xf numFmtId="165" fontId="61" fillId="12" borderId="10" xfId="13" applyFont="1" applyFill="1" applyBorder="1" applyAlignment="1">
      <alignment horizontal="center"/>
    </xf>
    <xf numFmtId="165" fontId="61" fillId="5" borderId="14" xfId="13" applyFont="1" applyFill="1" applyBorder="1" applyAlignment="1">
      <alignment horizontal="center"/>
    </xf>
    <xf numFmtId="165" fontId="61" fillId="6" borderId="14" xfId="13" applyFont="1" applyFill="1" applyBorder="1" applyAlignment="1">
      <alignment horizontal="center"/>
    </xf>
    <xf numFmtId="165" fontId="61" fillId="0" borderId="14" xfId="13" applyFont="1" applyBorder="1"/>
    <xf numFmtId="165" fontId="61" fillId="0" borderId="17" xfId="13" applyFont="1" applyBorder="1"/>
    <xf numFmtId="165" fontId="61" fillId="4" borderId="14" xfId="13" applyFont="1" applyFill="1" applyBorder="1"/>
    <xf numFmtId="165" fontId="61" fillId="0" borderId="10" xfId="13" applyFont="1" applyBorder="1"/>
    <xf numFmtId="165" fontId="61" fillId="4" borderId="10" xfId="13" applyFont="1" applyFill="1" applyBorder="1"/>
    <xf numFmtId="165" fontId="61" fillId="6" borderId="10" xfId="13" applyFont="1" applyFill="1" applyBorder="1"/>
    <xf numFmtId="165" fontId="61" fillId="4" borderId="16" xfId="13" applyFont="1" applyFill="1" applyBorder="1"/>
    <xf numFmtId="165" fontId="61" fillId="12" borderId="10" xfId="13" applyFont="1" applyFill="1" applyBorder="1"/>
    <xf numFmtId="0" fontId="61" fillId="0" borderId="10" xfId="0" applyFont="1" applyBorder="1" applyAlignment="1">
      <alignment horizontal="left"/>
    </xf>
    <xf numFmtId="165" fontId="61" fillId="10" borderId="17" xfId="13" applyFont="1" applyFill="1" applyBorder="1" applyAlignment="1">
      <alignment horizontal="center"/>
    </xf>
    <xf numFmtId="0" fontId="61" fillId="0" borderId="21" xfId="0" applyFont="1" applyBorder="1" applyAlignment="1">
      <alignment horizontal="left"/>
    </xf>
    <xf numFmtId="165" fontId="61" fillId="6" borderId="18" xfId="13" applyFont="1" applyFill="1" applyBorder="1" applyAlignment="1">
      <alignment horizontal="center"/>
    </xf>
    <xf numFmtId="165" fontId="61" fillId="5" borderId="18" xfId="13" applyFont="1" applyFill="1" applyBorder="1" applyAlignment="1">
      <alignment horizontal="center"/>
    </xf>
    <xf numFmtId="165" fontId="61" fillId="5" borderId="20" xfId="13" applyFont="1" applyFill="1" applyBorder="1" applyAlignment="1">
      <alignment horizontal="center"/>
    </xf>
    <xf numFmtId="165" fontId="61" fillId="12" borderId="18" xfId="13" applyFont="1" applyFill="1" applyBorder="1" applyAlignment="1">
      <alignment horizontal="center"/>
    </xf>
    <xf numFmtId="165" fontId="61" fillId="4" borderId="20" xfId="13" applyFont="1" applyFill="1" applyBorder="1" applyAlignment="1">
      <alignment horizontal="center"/>
    </xf>
    <xf numFmtId="0" fontId="61" fillId="0" borderId="22" xfId="0" applyFont="1" applyBorder="1" applyAlignment="1">
      <alignment horizontal="center"/>
    </xf>
    <xf numFmtId="0" fontId="61" fillId="0" borderId="0" xfId="0" applyFont="1"/>
    <xf numFmtId="165" fontId="61" fillId="0" borderId="0" xfId="0" applyNumberFormat="1" applyFont="1" applyAlignment="1">
      <alignment vertical="center"/>
    </xf>
    <xf numFmtId="165" fontId="61" fillId="0" borderId="0" xfId="13" applyFont="1" applyAlignment="1">
      <alignment vertical="center"/>
    </xf>
    <xf numFmtId="43" fontId="61" fillId="0" borderId="0" xfId="0" applyNumberFormat="1" applyFont="1" applyAlignment="1">
      <alignment horizontal="center" vertical="center"/>
    </xf>
    <xf numFmtId="165" fontId="61" fillId="0" borderId="0" xfId="0" applyNumberFormat="1" applyFont="1" applyAlignment="1">
      <alignment horizontal="center" vertical="center"/>
    </xf>
    <xf numFmtId="0" fontId="60" fillId="0" borderId="2" xfId="0" applyFont="1" applyBorder="1"/>
    <xf numFmtId="0" fontId="60" fillId="5" borderId="2" xfId="0" applyFont="1" applyFill="1" applyBorder="1"/>
    <xf numFmtId="0" fontId="60" fillId="0" borderId="0" xfId="0" applyFont="1"/>
    <xf numFmtId="2" fontId="61" fillId="0" borderId="0" xfId="0" applyNumberFormat="1" applyFont="1" applyAlignment="1">
      <alignment vertical="center"/>
    </xf>
    <xf numFmtId="165" fontId="61" fillId="0" borderId="0" xfId="0" applyNumberFormat="1" applyFont="1" applyAlignment="1">
      <alignment vertical="center" wrapText="1"/>
    </xf>
    <xf numFmtId="0" fontId="61" fillId="0" borderId="0" xfId="0" applyFont="1" applyAlignment="1">
      <alignment vertical="center" wrapText="1"/>
    </xf>
    <xf numFmtId="0" fontId="87" fillId="0" borderId="50" xfId="0" applyFont="1" applyBorder="1" applyAlignment="1">
      <alignment horizontal="center" vertical="center"/>
    </xf>
    <xf numFmtId="0" fontId="87" fillId="0" borderId="0" xfId="0" applyFont="1" applyAlignment="1">
      <alignment horizontal="center" vertical="center"/>
    </xf>
    <xf numFmtId="165" fontId="61" fillId="0" borderId="50" xfId="0" applyNumberFormat="1" applyFont="1" applyBorder="1" applyAlignment="1">
      <alignment vertical="center"/>
    </xf>
    <xf numFmtId="0" fontId="61" fillId="0" borderId="0" xfId="0" applyFont="1" applyAlignment="1">
      <alignment horizontal="right" vertical="center"/>
    </xf>
    <xf numFmtId="4" fontId="61" fillId="0" borderId="0" xfId="0" applyNumberFormat="1" applyFont="1" applyAlignment="1">
      <alignment horizontal="right" vertical="center" shrinkToFit="1"/>
    </xf>
    <xf numFmtId="4" fontId="61" fillId="0" borderId="0" xfId="28" applyNumberFormat="1" applyFont="1" applyAlignment="1">
      <alignment horizontal="right" vertical="top" shrinkToFit="1"/>
    </xf>
    <xf numFmtId="4" fontId="37" fillId="22" borderId="66" xfId="30" applyNumberFormat="1" applyFont="1" applyFill="1" applyBorder="1" applyAlignment="1">
      <alignment horizontal="right" vertical="top" shrinkToFit="1"/>
    </xf>
    <xf numFmtId="165" fontId="61" fillId="17" borderId="2" xfId="13" applyFont="1" applyFill="1" applyBorder="1" applyAlignment="1">
      <alignment vertical="center"/>
    </xf>
    <xf numFmtId="165" fontId="61" fillId="17" borderId="9" xfId="13" applyFont="1" applyFill="1" applyBorder="1" applyAlignment="1">
      <alignment vertical="center"/>
    </xf>
    <xf numFmtId="0" fontId="88" fillId="0" borderId="0" xfId="0" applyFont="1" applyAlignment="1">
      <alignment horizontal="center" vertical="center" wrapText="1"/>
    </xf>
    <xf numFmtId="4" fontId="61" fillId="0" borderId="0" xfId="0" applyNumberFormat="1" applyFont="1" applyAlignment="1">
      <alignment horizontal="right" vertical="top" shrinkToFit="1"/>
    </xf>
    <xf numFmtId="4" fontId="61" fillId="0" borderId="0" xfId="28" applyNumberFormat="1" applyFont="1" applyAlignment="1">
      <alignment horizontal="right" shrinkToFit="1"/>
    </xf>
    <xf numFmtId="4" fontId="87" fillId="0" borderId="0" xfId="1" applyNumberFormat="1" applyFont="1" applyAlignment="1">
      <alignment horizontal="right" vertical="top" shrinkToFit="1"/>
    </xf>
    <xf numFmtId="0" fontId="61" fillId="18" borderId="2" xfId="1" applyFont="1" applyFill="1" applyBorder="1" applyAlignment="1">
      <alignment wrapText="1"/>
    </xf>
    <xf numFmtId="165" fontId="62" fillId="18" borderId="2" xfId="13" applyFont="1" applyFill="1" applyBorder="1" applyAlignment="1">
      <alignment wrapText="1"/>
    </xf>
    <xf numFmtId="0" fontId="61" fillId="18" borderId="2" xfId="1" applyFont="1" applyFill="1" applyBorder="1"/>
    <xf numFmtId="165" fontId="62" fillId="18" borderId="2" xfId="13" applyFont="1" applyFill="1" applyBorder="1"/>
    <xf numFmtId="0" fontId="61" fillId="0" borderId="19" xfId="0" applyFont="1" applyBorder="1" applyAlignment="1">
      <alignment vertical="center" wrapText="1"/>
    </xf>
    <xf numFmtId="49" fontId="38" fillId="0" borderId="2" xfId="1" applyNumberFormat="1" applyFont="1" applyBorder="1" applyAlignment="1">
      <alignment horizontal="center" vertical="center" wrapText="1"/>
    </xf>
    <xf numFmtId="165" fontId="41" fillId="0" borderId="2" xfId="13" applyFont="1" applyFill="1" applyBorder="1" applyAlignment="1">
      <alignment horizontal="center" vertical="center" wrapText="1"/>
    </xf>
    <xf numFmtId="49" fontId="38" fillId="0" borderId="2" xfId="1" applyNumberFormat="1" applyFont="1" applyBorder="1" applyAlignment="1">
      <alignment horizontal="center" vertical="center" wrapText="1"/>
    </xf>
    <xf numFmtId="165" fontId="31" fillId="0" borderId="2" xfId="13" applyFont="1" applyFill="1" applyBorder="1"/>
    <xf numFmtId="165" fontId="40" fillId="0" borderId="2" xfId="13" applyFont="1" applyFill="1" applyBorder="1" applyAlignment="1">
      <alignment horizontal="center" vertical="center" wrapText="1"/>
    </xf>
    <xf numFmtId="49" fontId="38" fillId="0" borderId="2" xfId="1" applyNumberFormat="1" applyFont="1" applyFill="1" applyBorder="1" applyAlignment="1">
      <alignment horizontal="center" vertical="center" wrapText="1"/>
    </xf>
    <xf numFmtId="0" fontId="61" fillId="6" borderId="10" xfId="0" applyFont="1" applyFill="1" applyBorder="1" applyAlignment="1">
      <alignment horizontal="center" vertical="center" wrapText="1"/>
    </xf>
    <xf numFmtId="165" fontId="61" fillId="6" borderId="19" xfId="13" applyFont="1" applyFill="1" applyBorder="1" applyAlignment="1">
      <alignment horizontal="center"/>
    </xf>
    <xf numFmtId="165" fontId="33" fillId="0" borderId="2" xfId="13" applyFont="1" applyBorder="1" applyAlignment="1">
      <alignment horizontal="center" vertical="center"/>
    </xf>
    <xf numFmtId="165" fontId="61" fillId="0" borderId="2" xfId="13" applyFont="1" applyFill="1" applyBorder="1" applyAlignment="1">
      <alignment horizontal="right" vertical="center" wrapText="1" shrinkToFit="1"/>
    </xf>
    <xf numFmtId="165" fontId="61" fillId="10" borderId="32" xfId="13" applyFont="1" applyFill="1" applyBorder="1" applyAlignment="1">
      <alignment horizontal="center"/>
    </xf>
    <xf numFmtId="4" fontId="89" fillId="11" borderId="47" xfId="32">
      <alignment horizontal="right" shrinkToFit="1"/>
    </xf>
    <xf numFmtId="4" fontId="3" fillId="2" borderId="5" xfId="8" applyAlignment="1">
      <alignment horizontal="right" vertical="center" shrinkToFit="1"/>
    </xf>
    <xf numFmtId="4" fontId="41" fillId="0" borderId="2" xfId="12" applyFont="1" applyBorder="1" applyAlignment="1">
      <alignment horizontal="right" vertical="center" shrinkToFit="1"/>
    </xf>
    <xf numFmtId="165" fontId="33" fillId="18" borderId="2" xfId="13" applyFont="1" applyFill="1" applyBorder="1" applyAlignment="1">
      <alignment horizontal="center" vertical="center"/>
    </xf>
    <xf numFmtId="165" fontId="40" fillId="18" borderId="2" xfId="13" applyFont="1" applyFill="1" applyBorder="1" applyAlignment="1">
      <alignment horizontal="center" vertical="center"/>
    </xf>
    <xf numFmtId="0" fontId="90" fillId="0" borderId="0" xfId="1" applyFont="1"/>
    <xf numFmtId="0" fontId="19" fillId="5" borderId="60" xfId="1" applyFont="1" applyFill="1" applyBorder="1" applyAlignment="1">
      <alignment horizontal="center" vertical="center" wrapText="1"/>
    </xf>
    <xf numFmtId="0" fontId="10" fillId="5" borderId="2" xfId="1" applyFont="1" applyFill="1" applyBorder="1" applyAlignment="1">
      <alignment horizontal="center" vertical="center"/>
    </xf>
    <xf numFmtId="164" fontId="30" fillId="5" borderId="62" xfId="4" applyFont="1" applyFill="1" applyBorder="1" applyAlignment="1">
      <alignment horizontal="right" vertical="center" shrinkToFit="1"/>
    </xf>
    <xf numFmtId="165" fontId="30" fillId="5" borderId="2" xfId="13" applyFont="1" applyFill="1" applyBorder="1" applyAlignment="1">
      <alignment horizontal="right" wrapText="1" shrinkToFit="1"/>
    </xf>
    <xf numFmtId="164" fontId="30" fillId="5" borderId="2" xfId="4" applyFont="1" applyFill="1" applyBorder="1" applyAlignment="1">
      <alignment horizontal="right" vertical="center" shrinkToFit="1"/>
    </xf>
    <xf numFmtId="165" fontId="55" fillId="0" borderId="0" xfId="13" applyFont="1"/>
    <xf numFmtId="164" fontId="12" fillId="5" borderId="2" xfId="4" applyFont="1" applyFill="1" applyBorder="1" applyAlignment="1">
      <alignment horizontal="right" vertical="center" shrinkToFit="1"/>
    </xf>
    <xf numFmtId="0" fontId="61" fillId="0" borderId="30" xfId="0" applyFont="1" applyBorder="1" applyAlignment="1">
      <alignment horizontal="center" vertical="center"/>
    </xf>
    <xf numFmtId="0" fontId="61" fillId="0" borderId="2" xfId="0" applyFont="1" applyBorder="1" applyAlignment="1">
      <alignment horizontal="center" vertical="center"/>
    </xf>
    <xf numFmtId="0" fontId="61" fillId="0" borderId="11" xfId="0" applyFont="1" applyBorder="1" applyAlignment="1">
      <alignment horizontal="center" vertical="center" wrapText="1"/>
    </xf>
    <xf numFmtId="0" fontId="61" fillId="0" borderId="12" xfId="0" applyFont="1" applyBorder="1" applyAlignment="1">
      <alignment horizontal="center" vertical="center" wrapText="1"/>
    </xf>
    <xf numFmtId="0" fontId="61" fillId="0" borderId="13"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16" xfId="0" applyFont="1" applyBorder="1" applyAlignment="1">
      <alignment horizontal="center" vertical="center" wrapText="1"/>
    </xf>
    <xf numFmtId="0" fontId="61" fillId="4" borderId="11" xfId="0" applyFont="1" applyFill="1" applyBorder="1" applyAlignment="1">
      <alignment horizontal="center" vertical="center" wrapText="1"/>
    </xf>
    <xf numFmtId="0" fontId="61" fillId="4" borderId="12" xfId="0" applyFont="1" applyFill="1" applyBorder="1" applyAlignment="1">
      <alignment horizontal="center" vertical="center" wrapText="1"/>
    </xf>
    <xf numFmtId="0" fontId="60" fillId="4" borderId="11" xfId="0" applyFont="1" applyFill="1" applyBorder="1" applyAlignment="1">
      <alignment horizontal="center" vertical="center" wrapText="1"/>
    </xf>
    <xf numFmtId="0" fontId="60" fillId="4" borderId="12" xfId="0" applyFont="1" applyFill="1" applyBorder="1" applyAlignment="1">
      <alignment horizontal="center" vertical="center" wrapText="1"/>
    </xf>
    <xf numFmtId="0" fontId="61" fillId="0" borderId="0" xfId="0" applyFont="1" applyAlignment="1">
      <alignment horizontal="center" vertical="center" wrapText="1"/>
    </xf>
    <xf numFmtId="0" fontId="61" fillId="12" borderId="14" xfId="0" applyFont="1" applyFill="1" applyBorder="1" applyAlignment="1">
      <alignment horizontal="center" vertical="center" wrapText="1"/>
    </xf>
    <xf numFmtId="0" fontId="61" fillId="12" borderId="16" xfId="0" applyFont="1" applyFill="1" applyBorder="1" applyAlignment="1">
      <alignment horizontal="center" vertical="center" wrapText="1"/>
    </xf>
    <xf numFmtId="0" fontId="61" fillId="6" borderId="14" xfId="0" applyFont="1" applyFill="1" applyBorder="1" applyAlignment="1">
      <alignment horizontal="center" vertical="center" wrapText="1"/>
    </xf>
    <xf numFmtId="0" fontId="61" fillId="6" borderId="16" xfId="0" applyFont="1" applyFill="1" applyBorder="1" applyAlignment="1">
      <alignment horizontal="center" vertical="center" wrapText="1"/>
    </xf>
    <xf numFmtId="0" fontId="61" fillId="4" borderId="16" xfId="0" applyFont="1" applyFill="1" applyBorder="1" applyAlignment="1">
      <alignment horizontal="center" vertical="center" wrapText="1"/>
    </xf>
    <xf numFmtId="0" fontId="61" fillId="12" borderId="11" xfId="0" applyFont="1" applyFill="1" applyBorder="1" applyAlignment="1">
      <alignment horizontal="center" vertical="center" wrapText="1"/>
    </xf>
    <xf numFmtId="0" fontId="61" fillId="12" borderId="12" xfId="0" applyFont="1" applyFill="1" applyBorder="1" applyAlignment="1">
      <alignment horizontal="center" vertical="center" wrapText="1"/>
    </xf>
    <xf numFmtId="0" fontId="61" fillId="12" borderId="13" xfId="0" applyFont="1" applyFill="1" applyBorder="1" applyAlignment="1">
      <alignment horizontal="center" vertical="center" wrapText="1"/>
    </xf>
    <xf numFmtId="0" fontId="61" fillId="0" borderId="12" xfId="0" applyFont="1" applyBorder="1" applyAlignment="1">
      <alignment vertical="center"/>
    </xf>
    <xf numFmtId="0" fontId="61" fillId="0" borderId="13" xfId="0" applyFont="1" applyBorder="1" applyAlignment="1">
      <alignment vertical="center"/>
    </xf>
    <xf numFmtId="0" fontId="61" fillId="6" borderId="11" xfId="0" applyFont="1" applyFill="1" applyBorder="1" applyAlignment="1">
      <alignment horizontal="center" vertical="center" wrapText="1"/>
    </xf>
    <xf numFmtId="0" fontId="61" fillId="6" borderId="13" xfId="0" applyFont="1" applyFill="1" applyBorder="1" applyAlignment="1">
      <alignment horizontal="center" vertical="center" wrapText="1"/>
    </xf>
    <xf numFmtId="0" fontId="61" fillId="0" borderId="10" xfId="0" applyFont="1" applyBorder="1" applyAlignment="1">
      <alignment horizontal="center" vertical="center" wrapText="1"/>
    </xf>
    <xf numFmtId="0" fontId="61" fillId="0" borderId="11" xfId="0" applyFont="1" applyBorder="1" applyAlignment="1">
      <alignment horizontal="center" vertical="center"/>
    </xf>
    <xf numFmtId="0" fontId="61" fillId="0" borderId="0" xfId="0" applyFont="1" applyAlignment="1">
      <alignment horizontal="center" vertical="center"/>
    </xf>
    <xf numFmtId="0" fontId="2" fillId="0" borderId="30" xfId="1" applyFont="1" applyBorder="1" applyAlignment="1">
      <alignment horizontal="left" wrapText="1"/>
    </xf>
    <xf numFmtId="0" fontId="66" fillId="6" borderId="12" xfId="1" applyFont="1" applyFill="1" applyBorder="1" applyAlignment="1">
      <alignment horizontal="center" vertical="center" wrapText="1"/>
    </xf>
    <xf numFmtId="0" fontId="66" fillId="6" borderId="13" xfId="1" applyFont="1" applyFill="1" applyBorder="1" applyAlignment="1">
      <alignment horizontal="center" vertical="center" wrapText="1"/>
    </xf>
    <xf numFmtId="0" fontId="66" fillId="0" borderId="10" xfId="1" applyFont="1" applyBorder="1" applyAlignment="1">
      <alignment horizontal="center" vertical="center" wrapText="1"/>
    </xf>
    <xf numFmtId="0" fontId="66" fillId="0" borderId="0" xfId="1" applyFont="1" applyAlignment="1">
      <alignment horizontal="center" vertical="center" wrapText="1"/>
    </xf>
    <xf numFmtId="0" fontId="66" fillId="0" borderId="18" xfId="1" applyFont="1" applyBorder="1" applyAlignment="1">
      <alignment horizontal="center" vertical="center" wrapText="1"/>
    </xf>
    <xf numFmtId="0" fontId="66" fillId="0" borderId="19" xfId="1" applyFont="1" applyBorder="1" applyAlignment="1">
      <alignment horizontal="center" vertical="center" wrapText="1"/>
    </xf>
    <xf numFmtId="0" fontId="66" fillId="0" borderId="12" xfId="1" applyFont="1" applyBorder="1" applyAlignment="1">
      <alignment horizontal="center" vertical="center" wrapText="1"/>
    </xf>
    <xf numFmtId="0" fontId="66" fillId="0" borderId="14" xfId="1" applyFont="1" applyBorder="1" applyAlignment="1">
      <alignment horizontal="center" vertical="center" wrapText="1"/>
    </xf>
    <xf numFmtId="0" fontId="66" fillId="0" borderId="16" xfId="1" applyFont="1" applyBorder="1" applyAlignment="1">
      <alignment horizontal="center" vertical="center" wrapText="1"/>
    </xf>
    <xf numFmtId="0" fontId="66" fillId="0" borderId="17" xfId="1" applyFont="1" applyBorder="1" applyAlignment="1">
      <alignment horizontal="center" vertical="center" wrapText="1"/>
    </xf>
    <xf numFmtId="0" fontId="66" fillId="12" borderId="12" xfId="1" applyFont="1" applyFill="1" applyBorder="1" applyAlignment="1">
      <alignment horizontal="center" vertical="center" wrapText="1"/>
    </xf>
    <xf numFmtId="0" fontId="66" fillId="12" borderId="13" xfId="1" applyFont="1" applyFill="1" applyBorder="1" applyAlignment="1">
      <alignment horizontal="center" vertical="center" wrapText="1"/>
    </xf>
    <xf numFmtId="0" fontId="66" fillId="12" borderId="11" xfId="1" applyFont="1" applyFill="1" applyBorder="1" applyAlignment="1">
      <alignment horizontal="center" vertical="center" wrapText="1"/>
    </xf>
    <xf numFmtId="0" fontId="66" fillId="0" borderId="11" xfId="1" applyFont="1" applyBorder="1" applyAlignment="1">
      <alignment horizontal="center" vertical="center" wrapText="1"/>
    </xf>
    <xf numFmtId="164" fontId="33" fillId="2" borderId="5" xfId="4" applyFont="1" applyFill="1" applyBorder="1" applyAlignment="1">
      <alignment horizontal="right" vertical="center" shrinkToFit="1"/>
    </xf>
    <xf numFmtId="0" fontId="91" fillId="0" borderId="0" xfId="0" applyFont="1"/>
    <xf numFmtId="165" fontId="61" fillId="5" borderId="28" xfId="13" applyFont="1" applyFill="1" applyBorder="1" applyAlignment="1">
      <alignment horizontal="center"/>
    </xf>
    <xf numFmtId="165" fontId="61" fillId="5" borderId="25" xfId="13" applyFont="1" applyFill="1" applyBorder="1" applyAlignment="1">
      <alignment horizontal="center"/>
    </xf>
    <xf numFmtId="165" fontId="61" fillId="0" borderId="26" xfId="13" applyFont="1" applyBorder="1" applyAlignment="1">
      <alignment horizontal="center"/>
    </xf>
    <xf numFmtId="165" fontId="61" fillId="0" borderId="23" xfId="13" applyFont="1" applyBorder="1" applyAlignment="1">
      <alignment horizontal="center" wrapText="1"/>
    </xf>
    <xf numFmtId="4" fontId="61" fillId="0" borderId="43" xfId="27" applyFont="1" applyBorder="1" applyAlignment="1">
      <alignment horizontal="right" wrapText="1" shrinkToFit="1"/>
    </xf>
    <xf numFmtId="165" fontId="61" fillId="6" borderId="23" xfId="13" applyFont="1" applyFill="1" applyBorder="1" applyAlignment="1">
      <alignment horizontal="center" wrapText="1"/>
    </xf>
    <xf numFmtId="165" fontId="61" fillId="6" borderId="43" xfId="13" applyFont="1" applyFill="1" applyBorder="1" applyAlignment="1">
      <alignment horizontal="center" wrapText="1"/>
    </xf>
    <xf numFmtId="165" fontId="61" fillId="0" borderId="44" xfId="13" applyFont="1" applyBorder="1" applyAlignment="1">
      <alignment horizontal="center" wrapText="1" shrinkToFit="1"/>
    </xf>
    <xf numFmtId="165" fontId="61" fillId="0" borderId="43" xfId="13" applyFont="1" applyBorder="1" applyAlignment="1">
      <alignment horizontal="center" wrapText="1"/>
    </xf>
    <xf numFmtId="165" fontId="61" fillId="0" borderId="44" xfId="13" applyFont="1" applyBorder="1" applyAlignment="1">
      <alignment horizontal="center"/>
    </xf>
    <xf numFmtId="165" fontId="61" fillId="6" borderId="43" xfId="13" applyFont="1" applyFill="1" applyBorder="1" applyAlignment="1">
      <alignment horizontal="center"/>
    </xf>
    <xf numFmtId="165" fontId="61" fillId="6" borderId="44" xfId="13" applyFont="1" applyFill="1" applyBorder="1" applyAlignment="1">
      <alignment horizontal="center"/>
    </xf>
    <xf numFmtId="165" fontId="61" fillId="6" borderId="16" xfId="13" applyFont="1" applyFill="1" applyBorder="1" applyAlignment="1">
      <alignment horizontal="center"/>
    </xf>
    <xf numFmtId="165" fontId="61" fillId="0" borderId="27" xfId="13" applyFont="1" applyBorder="1" applyAlignment="1">
      <alignment horizontal="center"/>
    </xf>
    <xf numFmtId="165" fontId="61" fillId="6" borderId="26" xfId="13" applyFont="1" applyFill="1" applyBorder="1" applyAlignment="1">
      <alignment horizontal="center"/>
    </xf>
    <xf numFmtId="165" fontId="61" fillId="6" borderId="28" xfId="13" applyFont="1" applyFill="1" applyBorder="1" applyAlignment="1">
      <alignment horizontal="center"/>
    </xf>
    <xf numFmtId="165" fontId="61" fillId="0" borderId="25" xfId="13" applyFont="1" applyBorder="1" applyAlignment="1">
      <alignment horizontal="center"/>
    </xf>
    <xf numFmtId="165" fontId="61" fillId="4" borderId="28" xfId="13" applyFont="1" applyFill="1" applyBorder="1" applyAlignment="1">
      <alignment horizontal="center"/>
    </xf>
    <xf numFmtId="165" fontId="61" fillId="6" borderId="42" xfId="13" applyFont="1" applyFill="1" applyBorder="1" applyAlignment="1">
      <alignment horizontal="center"/>
    </xf>
    <xf numFmtId="165" fontId="61" fillId="0" borderId="30" xfId="13" applyFont="1" applyBorder="1" applyAlignment="1">
      <alignment horizontal="center"/>
    </xf>
    <xf numFmtId="165" fontId="61" fillId="6" borderId="31" xfId="13" applyFont="1" applyFill="1" applyBorder="1" applyAlignment="1">
      <alignment horizontal="center"/>
    </xf>
    <xf numFmtId="165" fontId="61" fillId="0" borderId="32" xfId="13" applyFont="1" applyBorder="1" applyAlignment="1">
      <alignment horizontal="center" wrapText="1"/>
    </xf>
    <xf numFmtId="165" fontId="61" fillId="10" borderId="23" xfId="13" applyFont="1" applyFill="1" applyBorder="1" applyAlignment="1">
      <alignment horizontal="center"/>
    </xf>
    <xf numFmtId="165" fontId="61" fillId="10" borderId="44" xfId="13" applyFont="1" applyFill="1" applyBorder="1" applyAlignment="1">
      <alignment horizontal="center"/>
    </xf>
    <xf numFmtId="165" fontId="61" fillId="6" borderId="28" xfId="13" applyFont="1" applyFill="1" applyBorder="1" applyAlignment="1">
      <alignment horizontal="center" wrapText="1"/>
    </xf>
    <xf numFmtId="165" fontId="61" fillId="6" borderId="25" xfId="13" applyFont="1" applyFill="1" applyBorder="1" applyAlignment="1">
      <alignment horizontal="center" wrapText="1"/>
    </xf>
    <xf numFmtId="165" fontId="61" fillId="6" borderId="26" xfId="13" applyFont="1" applyFill="1" applyBorder="1" applyAlignment="1">
      <alignment horizontal="center" wrapText="1"/>
    </xf>
    <xf numFmtId="165" fontId="61" fillId="4" borderId="27" xfId="13" applyFont="1" applyFill="1" applyBorder="1" applyAlignment="1">
      <alignment horizontal="center"/>
    </xf>
    <xf numFmtId="165" fontId="61" fillId="0" borderId="28" xfId="13" applyFont="1" applyBorder="1" applyAlignment="1">
      <alignment horizontal="center" wrapText="1" shrinkToFit="1"/>
    </xf>
    <xf numFmtId="165" fontId="61" fillId="4" borderId="27" xfId="13" applyFont="1" applyFill="1" applyBorder="1" applyAlignment="1">
      <alignment horizontal="center" wrapText="1" shrinkToFit="1"/>
    </xf>
    <xf numFmtId="165" fontId="61" fillId="0" borderId="0" xfId="0" applyNumberFormat="1" applyFont="1"/>
    <xf numFmtId="4" fontId="61" fillId="0" borderId="30" xfId="27" applyFont="1" applyBorder="1" applyAlignment="1">
      <alignment horizontal="right" wrapText="1" shrinkToFit="1"/>
    </xf>
    <xf numFmtId="165" fontId="61" fillId="6" borderId="32" xfId="13" applyFont="1" applyFill="1" applyBorder="1" applyAlignment="1">
      <alignment horizontal="center" wrapText="1"/>
    </xf>
    <xf numFmtId="165" fontId="61" fillId="6" borderId="30" xfId="13" applyFont="1" applyFill="1" applyBorder="1" applyAlignment="1">
      <alignment horizontal="center" wrapText="1"/>
    </xf>
    <xf numFmtId="165" fontId="61" fillId="0" borderId="30" xfId="13" applyFont="1" applyBorder="1" applyAlignment="1">
      <alignment horizontal="center" wrapText="1"/>
    </xf>
    <xf numFmtId="165" fontId="61" fillId="6" borderId="30" xfId="13" applyFont="1" applyFill="1" applyBorder="1" applyAlignment="1">
      <alignment horizontal="center"/>
    </xf>
    <xf numFmtId="165" fontId="61" fillId="0" borderId="33" xfId="13" applyFont="1" applyBorder="1" applyAlignment="1">
      <alignment horizontal="center"/>
    </xf>
    <xf numFmtId="165" fontId="61" fillId="6" borderId="39" xfId="13" applyFont="1" applyFill="1" applyBorder="1" applyAlignment="1">
      <alignment horizontal="center"/>
    </xf>
    <xf numFmtId="165" fontId="61" fillId="0" borderId="41" xfId="13" applyFont="1" applyBorder="1" applyAlignment="1">
      <alignment horizontal="center"/>
    </xf>
    <xf numFmtId="165" fontId="61" fillId="10" borderId="33" xfId="13" applyFont="1" applyFill="1" applyBorder="1" applyAlignment="1">
      <alignment horizontal="center"/>
    </xf>
    <xf numFmtId="165" fontId="61" fillId="6" borderId="41" xfId="13" applyFont="1" applyFill="1" applyBorder="1" applyAlignment="1">
      <alignment horizontal="center"/>
    </xf>
    <xf numFmtId="165" fontId="61" fillId="6" borderId="31" xfId="13" applyFont="1" applyFill="1" applyBorder="1" applyAlignment="1">
      <alignment horizontal="center" wrapText="1"/>
    </xf>
    <xf numFmtId="165" fontId="61" fillId="0" borderId="31" xfId="13" applyFont="1" applyBorder="1" applyAlignment="1">
      <alignment horizontal="center" wrapText="1" shrinkToFit="1"/>
    </xf>
    <xf numFmtId="165" fontId="61" fillId="4" borderId="33" xfId="13" applyFont="1" applyFill="1" applyBorder="1" applyAlignment="1">
      <alignment horizontal="center" wrapText="1" shrinkToFit="1"/>
    </xf>
    <xf numFmtId="165" fontId="61" fillId="12" borderId="31" xfId="13" applyFont="1" applyFill="1" applyBorder="1" applyAlignment="1">
      <alignment horizontal="center" wrapText="1"/>
    </xf>
    <xf numFmtId="165" fontId="61" fillId="12" borderId="30" xfId="13" applyFont="1" applyFill="1" applyBorder="1" applyAlignment="1">
      <alignment horizontal="center" wrapText="1"/>
    </xf>
    <xf numFmtId="165" fontId="61" fillId="12" borderId="31" xfId="13" applyFont="1" applyFill="1" applyBorder="1" applyAlignment="1">
      <alignment horizontal="center"/>
    </xf>
    <xf numFmtId="165" fontId="61" fillId="6" borderId="29" xfId="13" applyFont="1" applyFill="1" applyBorder="1" applyAlignment="1">
      <alignment horizontal="center"/>
    </xf>
    <xf numFmtId="165" fontId="61" fillId="0" borderId="29" xfId="13" applyFont="1" applyBorder="1" applyAlignment="1">
      <alignment horizontal="center"/>
    </xf>
    <xf numFmtId="165" fontId="61" fillId="0" borderId="34" xfId="13" applyFont="1" applyBorder="1" applyAlignment="1">
      <alignment horizontal="center"/>
    </xf>
    <xf numFmtId="165" fontId="61" fillId="0" borderId="35" xfId="13" applyFont="1" applyBorder="1" applyAlignment="1">
      <alignment horizontal="center"/>
    </xf>
    <xf numFmtId="165" fontId="61" fillId="0" borderId="39" xfId="13" applyFont="1" applyBorder="1" applyAlignment="1">
      <alignment horizontal="center" wrapText="1"/>
    </xf>
    <xf numFmtId="4" fontId="61" fillId="0" borderId="38" xfId="27" applyFont="1" applyBorder="1" applyAlignment="1">
      <alignment horizontal="right" wrapText="1" shrinkToFit="1"/>
    </xf>
    <xf numFmtId="165" fontId="61" fillId="6" borderId="39" xfId="13" applyFont="1" applyFill="1" applyBorder="1" applyAlignment="1">
      <alignment horizontal="center" wrapText="1"/>
    </xf>
    <xf numFmtId="165" fontId="61" fillId="6" borderId="38" xfId="13" applyFont="1" applyFill="1" applyBorder="1" applyAlignment="1">
      <alignment horizontal="center" wrapText="1"/>
    </xf>
    <xf numFmtId="165" fontId="61" fillId="0" borderId="38" xfId="13" applyFont="1" applyBorder="1" applyAlignment="1">
      <alignment horizontal="center" wrapText="1"/>
    </xf>
    <xf numFmtId="165" fontId="61" fillId="0" borderId="39" xfId="13" applyFont="1" applyBorder="1" applyAlignment="1">
      <alignment horizontal="center" wrapText="1" shrinkToFit="1"/>
    </xf>
    <xf numFmtId="165" fontId="61" fillId="6" borderId="34" xfId="13" applyFont="1" applyFill="1" applyBorder="1" applyAlignment="1">
      <alignment horizontal="center"/>
    </xf>
    <xf numFmtId="165" fontId="61" fillId="0" borderId="36" xfId="13" applyFont="1" applyBorder="1" applyAlignment="1">
      <alignment horizontal="center"/>
    </xf>
    <xf numFmtId="165" fontId="61" fillId="6" borderId="35" xfId="13" applyFont="1" applyFill="1" applyBorder="1" applyAlignment="1">
      <alignment horizontal="center"/>
    </xf>
    <xf numFmtId="165" fontId="61" fillId="6" borderId="37" xfId="13" applyFont="1" applyFill="1" applyBorder="1" applyAlignment="1">
      <alignment horizontal="center"/>
    </xf>
    <xf numFmtId="165" fontId="61" fillId="0" borderId="39" xfId="13" applyFont="1" applyBorder="1" applyAlignment="1">
      <alignment horizontal="center"/>
    </xf>
    <xf numFmtId="165" fontId="61" fillId="6" borderId="15" xfId="13" applyFont="1" applyFill="1" applyBorder="1" applyAlignment="1">
      <alignment horizontal="center" wrapText="1"/>
    </xf>
    <xf numFmtId="165" fontId="61" fillId="4" borderId="38" xfId="13" applyFont="1" applyFill="1" applyBorder="1" applyAlignment="1">
      <alignment horizontal="center"/>
    </xf>
    <xf numFmtId="165" fontId="61" fillId="4" borderId="39" xfId="13" applyFont="1" applyFill="1" applyBorder="1" applyAlignment="1">
      <alignment horizontal="center"/>
    </xf>
    <xf numFmtId="165" fontId="61" fillId="5" borderId="37" xfId="13" applyFont="1" applyFill="1" applyBorder="1" applyAlignment="1">
      <alignment horizontal="center"/>
    </xf>
    <xf numFmtId="165" fontId="61" fillId="10" borderId="34" xfId="13" applyFont="1" applyFill="1" applyBorder="1" applyAlignment="1">
      <alignment horizontal="center"/>
    </xf>
    <xf numFmtId="165" fontId="61" fillId="10" borderId="40" xfId="13" applyFont="1" applyFill="1" applyBorder="1" applyAlignment="1">
      <alignment horizontal="center"/>
    </xf>
    <xf numFmtId="165" fontId="61" fillId="5" borderId="40" xfId="13" applyFont="1" applyFill="1" applyBorder="1" applyAlignment="1">
      <alignment horizontal="center"/>
    </xf>
    <xf numFmtId="165" fontId="61" fillId="10" borderId="39" xfId="13" applyFont="1" applyFill="1" applyBorder="1" applyAlignment="1">
      <alignment horizontal="center"/>
    </xf>
    <xf numFmtId="165" fontId="61" fillId="0" borderId="38" xfId="13" applyFont="1" applyBorder="1" applyAlignment="1">
      <alignment horizontal="center"/>
    </xf>
    <xf numFmtId="165" fontId="61" fillId="12" borderId="41" xfId="13" applyFont="1" applyFill="1" applyBorder="1" applyAlignment="1">
      <alignment horizontal="center" wrapText="1"/>
    </xf>
    <xf numFmtId="165" fontId="61" fillId="12" borderId="39" xfId="13" applyFont="1" applyFill="1" applyBorder="1" applyAlignment="1">
      <alignment horizontal="center" wrapText="1"/>
    </xf>
    <xf numFmtId="165" fontId="61" fillId="12" borderId="38" xfId="13" applyFont="1" applyFill="1" applyBorder="1" applyAlignment="1">
      <alignment horizontal="center" wrapText="1"/>
    </xf>
    <xf numFmtId="165" fontId="61" fillId="4" borderId="36" xfId="13" applyFont="1" applyFill="1" applyBorder="1" applyAlignment="1">
      <alignment horizontal="center"/>
    </xf>
    <xf numFmtId="165" fontId="61" fillId="0" borderId="37" xfId="13" applyFont="1" applyBorder="1" applyAlignment="1">
      <alignment horizontal="center" wrapText="1" shrinkToFit="1"/>
    </xf>
    <xf numFmtId="165" fontId="61" fillId="0" borderId="40" xfId="13" applyFont="1" applyBorder="1" applyAlignment="1">
      <alignment horizontal="center"/>
    </xf>
    <xf numFmtId="165" fontId="61" fillId="4" borderId="36" xfId="13" applyFont="1" applyFill="1" applyBorder="1" applyAlignment="1">
      <alignment horizontal="center" wrapText="1" shrinkToFit="1"/>
    </xf>
    <xf numFmtId="165" fontId="61" fillId="4" borderId="15" xfId="13" applyFont="1" applyFill="1" applyBorder="1" applyAlignment="1">
      <alignment horizontal="center" wrapText="1" shrinkToFit="1"/>
    </xf>
    <xf numFmtId="165" fontId="61" fillId="12" borderId="37" xfId="13" applyFont="1" applyFill="1" applyBorder="1" applyAlignment="1">
      <alignment horizontal="center"/>
    </xf>
    <xf numFmtId="165" fontId="61" fillId="10" borderId="30" xfId="13" applyFont="1" applyFill="1" applyBorder="1" applyAlignment="1">
      <alignment horizontal="center"/>
    </xf>
    <xf numFmtId="165" fontId="61" fillId="12" borderId="33" xfId="13" applyFont="1" applyFill="1" applyBorder="1" applyAlignment="1">
      <alignment horizontal="center" wrapText="1"/>
    </xf>
    <xf numFmtId="165" fontId="61" fillId="4" borderId="45" xfId="13" applyFont="1" applyFill="1" applyBorder="1" applyAlignment="1">
      <alignment horizontal="center"/>
    </xf>
    <xf numFmtId="165" fontId="61" fillId="0" borderId="34" xfId="13" applyFont="1" applyBorder="1" applyAlignment="1">
      <alignment horizontal="center" wrapText="1"/>
    </xf>
    <xf numFmtId="165" fontId="61" fillId="6" borderId="34" xfId="13" applyFont="1" applyFill="1" applyBorder="1" applyAlignment="1">
      <alignment horizontal="center" wrapText="1"/>
    </xf>
    <xf numFmtId="165" fontId="61" fillId="0" borderId="21" xfId="13" applyFont="1" applyBorder="1" applyAlignment="1">
      <alignment horizontal="center" wrapText="1"/>
    </xf>
    <xf numFmtId="43" fontId="61" fillId="0" borderId="0" xfId="0" applyNumberFormat="1" applyFont="1" applyAlignment="1">
      <alignment vertical="center"/>
    </xf>
    <xf numFmtId="43" fontId="61" fillId="0" borderId="0" xfId="0" applyNumberFormat="1" applyFont="1"/>
    <xf numFmtId="43" fontId="60" fillId="0" borderId="2" xfId="0" applyNumberFormat="1" applyFont="1" applyBorder="1"/>
    <xf numFmtId="43" fontId="60" fillId="5" borderId="2" xfId="0" applyNumberFormat="1" applyFont="1" applyFill="1" applyBorder="1"/>
    <xf numFmtId="165" fontId="60" fillId="0" borderId="2" xfId="0" applyNumberFormat="1" applyFont="1" applyBorder="1"/>
    <xf numFmtId="165" fontId="60" fillId="0" borderId="0" xfId="0" applyNumberFormat="1" applyFont="1"/>
    <xf numFmtId="165" fontId="61" fillId="0" borderId="0" xfId="13" applyFont="1" applyAlignment="1">
      <alignment vertical="center" wrapText="1"/>
    </xf>
    <xf numFmtId="165" fontId="61" fillId="0" borderId="0" xfId="13" applyFont="1" applyAlignment="1">
      <alignment horizontal="right" vertical="center" wrapText="1" shrinkToFit="1"/>
    </xf>
    <xf numFmtId="4" fontId="92" fillId="0" borderId="0" xfId="17" applyNumberFormat="1" applyFont="1" applyAlignment="1">
      <alignment horizontal="right" vertical="top" shrinkToFit="1"/>
    </xf>
    <xf numFmtId="4" fontId="92" fillId="0" borderId="9" xfId="23" applyNumberFormat="1" applyFont="1" applyBorder="1" applyAlignment="1">
      <alignment horizontal="right" vertical="top" shrinkToFit="1"/>
    </xf>
    <xf numFmtId="4" fontId="93" fillId="20" borderId="49" xfId="24" applyFont="1" applyProtection="1">
      <alignment horizontal="right" vertical="top" shrinkToFit="1"/>
      <protection locked="0"/>
    </xf>
    <xf numFmtId="164" fontId="33" fillId="2" borderId="2" xfId="4" applyFont="1" applyFill="1" applyBorder="1" applyAlignment="1">
      <alignment horizontal="right" vertical="center" shrinkToFit="1"/>
    </xf>
    <xf numFmtId="4" fontId="92" fillId="0" borderId="49" xfId="23" applyNumberFormat="1" applyFont="1" applyBorder="1" applyAlignment="1">
      <alignment horizontal="right" vertical="top" shrinkToFit="1"/>
    </xf>
    <xf numFmtId="4" fontId="61" fillId="0" borderId="2" xfId="29" applyFont="1" applyBorder="1">
      <alignment horizontal="right" vertical="top" shrinkToFit="1"/>
    </xf>
    <xf numFmtId="4" fontId="94" fillId="0" borderId="65" xfId="17" applyNumberFormat="1" applyFont="1" applyBorder="1" applyAlignment="1">
      <alignment horizontal="right" vertical="top" shrinkToFit="1"/>
    </xf>
    <xf numFmtId="4" fontId="38" fillId="2" borderId="5" xfId="8" applyFont="1">
      <alignment horizontal="right" vertical="top" shrinkToFit="1"/>
    </xf>
    <xf numFmtId="4" fontId="61" fillId="0" borderId="0" xfId="29" applyFont="1" applyBorder="1">
      <alignment horizontal="right" vertical="top" shrinkToFit="1"/>
    </xf>
    <xf numFmtId="165" fontId="61" fillId="0" borderId="0" xfId="13" applyFont="1" applyAlignment="1">
      <alignment horizontal="right" vertical="top" shrinkToFit="1"/>
    </xf>
    <xf numFmtId="4" fontId="61" fillId="0" borderId="9" xfId="29" applyFont="1" applyBorder="1">
      <alignment horizontal="right" vertical="top" shrinkToFit="1"/>
    </xf>
    <xf numFmtId="164" fontId="95" fillId="0" borderId="5" xfId="4" applyFont="1" applyBorder="1" applyAlignment="1">
      <alignment horizontal="right" vertical="center" shrinkToFit="1"/>
    </xf>
    <xf numFmtId="4" fontId="96" fillId="0" borderId="64" xfId="17" applyNumberFormat="1" applyFont="1" applyBorder="1" applyAlignment="1">
      <alignment horizontal="right" vertical="top" shrinkToFit="1"/>
    </xf>
    <xf numFmtId="165" fontId="30" fillId="2" borderId="5" xfId="13" applyFont="1" applyFill="1" applyBorder="1" applyAlignment="1">
      <alignment horizontal="right" vertical="center" shrinkToFit="1"/>
    </xf>
    <xf numFmtId="165" fontId="30" fillId="2" borderId="0" xfId="13" applyFont="1" applyFill="1" applyBorder="1" applyAlignment="1">
      <alignment horizontal="right" vertical="center" shrinkToFit="1"/>
    </xf>
    <xf numFmtId="165" fontId="30" fillId="2" borderId="0" xfId="13" applyFont="1" applyFill="1" applyAlignment="1">
      <alignment horizontal="right" vertical="center" shrinkToFit="1"/>
    </xf>
    <xf numFmtId="4" fontId="97" fillId="0" borderId="2" xfId="29" applyFont="1" applyBorder="1">
      <alignment horizontal="right" vertical="top" shrinkToFit="1"/>
    </xf>
    <xf numFmtId="4" fontId="94" fillId="0" borderId="64" xfId="17" applyNumberFormat="1" applyFont="1" applyBorder="1" applyAlignment="1">
      <alignment horizontal="right" vertical="top" shrinkToFit="1"/>
    </xf>
    <xf numFmtId="4" fontId="69" fillId="0" borderId="5" xfId="12" applyFont="1">
      <alignment horizontal="right" vertical="top" shrinkToFit="1"/>
    </xf>
    <xf numFmtId="4" fontId="98" fillId="0" borderId="65" xfId="17" applyNumberFormat="1" applyFont="1" applyBorder="1" applyAlignment="1">
      <alignment horizontal="right" vertical="top" shrinkToFit="1"/>
    </xf>
    <xf numFmtId="4" fontId="33" fillId="2" borderId="5" xfId="8" applyFont="1">
      <alignment horizontal="right" vertical="top" shrinkToFit="1"/>
    </xf>
    <xf numFmtId="165" fontId="33" fillId="0" borderId="0" xfId="13" applyFont="1" applyAlignment="1">
      <alignment horizontal="right" vertical="center" shrinkToFit="1"/>
    </xf>
    <xf numFmtId="4" fontId="99" fillId="0" borderId="0" xfId="17" applyNumberFormat="1" applyFont="1" applyAlignment="1">
      <alignment horizontal="right" vertical="top" shrinkToFit="1"/>
    </xf>
    <xf numFmtId="4" fontId="96" fillId="0" borderId="0" xfId="23" applyNumberFormat="1" applyFont="1" applyAlignment="1">
      <alignment horizontal="right" vertical="top" shrinkToFit="1"/>
    </xf>
    <xf numFmtId="4" fontId="94" fillId="0" borderId="0" xfId="17" applyNumberFormat="1" applyFont="1" applyAlignment="1">
      <alignment horizontal="right" vertical="top" shrinkToFit="1"/>
    </xf>
    <xf numFmtId="4" fontId="30" fillId="0" borderId="0" xfId="29" applyFont="1" applyBorder="1">
      <alignment horizontal="right" vertical="top" shrinkToFit="1"/>
    </xf>
    <xf numFmtId="4" fontId="61" fillId="0" borderId="49" xfId="17" applyNumberFormat="1" applyFont="1" applyBorder="1" applyAlignment="1">
      <alignment horizontal="right" shrinkToFit="1"/>
    </xf>
    <xf numFmtId="4" fontId="74" fillId="0" borderId="0" xfId="29" applyFont="1" applyBorder="1">
      <alignment horizontal="right" vertical="top" shrinkToFit="1"/>
    </xf>
    <xf numFmtId="165" fontId="33" fillId="2" borderId="5" xfId="13" applyFont="1" applyFill="1" applyBorder="1" applyAlignment="1">
      <alignment horizontal="right" vertical="top" shrinkToFit="1"/>
    </xf>
    <xf numFmtId="4" fontId="94" fillId="0" borderId="49" xfId="17" applyNumberFormat="1" applyFont="1" applyBorder="1" applyAlignment="1">
      <alignment horizontal="right" vertical="top" shrinkToFit="1"/>
    </xf>
    <xf numFmtId="165" fontId="94" fillId="20" borderId="49" xfId="13" applyFont="1" applyFill="1" applyBorder="1" applyAlignment="1">
      <alignment horizontal="right" vertical="top" shrinkToFit="1"/>
    </xf>
    <xf numFmtId="165" fontId="61" fillId="0" borderId="2" xfId="13" applyFont="1" applyBorder="1" applyAlignment="1">
      <alignment vertical="center"/>
    </xf>
    <xf numFmtId="165" fontId="61" fillId="0" borderId="2" xfId="13" applyFont="1" applyBorder="1" applyAlignment="1">
      <alignment horizontal="center" vertical="center"/>
    </xf>
    <xf numFmtId="165" fontId="61" fillId="0" borderId="2" xfId="0" applyNumberFormat="1" applyFont="1" applyBorder="1" applyAlignment="1">
      <alignment horizontal="center" vertical="center"/>
    </xf>
    <xf numFmtId="165" fontId="61" fillId="0" borderId="2" xfId="0" applyNumberFormat="1" applyFont="1" applyBorder="1" applyAlignment="1">
      <alignment vertical="center"/>
    </xf>
    <xf numFmtId="0" fontId="61" fillId="0" borderId="2" xfId="0" applyFont="1" applyBorder="1" applyAlignment="1">
      <alignment vertical="center"/>
    </xf>
    <xf numFmtId="0" fontId="1" fillId="0" borderId="0" xfId="1" applyFont="1"/>
    <xf numFmtId="0" fontId="1" fillId="0" borderId="50" xfId="1" applyFont="1" applyBorder="1"/>
    <xf numFmtId="165" fontId="66" fillId="0" borderId="25" xfId="1" applyNumberFormat="1" applyFont="1" applyBorder="1"/>
    <xf numFmtId="165" fontId="66" fillId="0" borderId="26" xfId="1" applyNumberFormat="1" applyFont="1" applyBorder="1"/>
    <xf numFmtId="165" fontId="66" fillId="0" borderId="28" xfId="1" applyNumberFormat="1" applyFont="1" applyBorder="1"/>
    <xf numFmtId="165" fontId="66" fillId="0" borderId="27" xfId="1" applyNumberFormat="1" applyFont="1" applyBorder="1"/>
    <xf numFmtId="165" fontId="66" fillId="0" borderId="26" xfId="13" applyFont="1" applyBorder="1" applyAlignment="1">
      <alignment horizontal="center"/>
    </xf>
    <xf numFmtId="165" fontId="66" fillId="0" borderId="25" xfId="13" applyFont="1" applyBorder="1" applyAlignment="1">
      <alignment horizontal="center"/>
    </xf>
    <xf numFmtId="165" fontId="66" fillId="0" borderId="28" xfId="13" applyFont="1" applyBorder="1" applyAlignment="1">
      <alignment horizontal="center"/>
    </xf>
    <xf numFmtId="165" fontId="66" fillId="0" borderId="30" xfId="13" applyFont="1" applyBorder="1" applyAlignment="1">
      <alignment horizontal="center"/>
    </xf>
    <xf numFmtId="165" fontId="66" fillId="5" borderId="27" xfId="13" applyFont="1" applyFill="1" applyBorder="1" applyAlignment="1">
      <alignment horizontal="center"/>
    </xf>
    <xf numFmtId="165" fontId="66" fillId="6" borderId="42" xfId="13" applyFont="1" applyFill="1" applyBorder="1" applyAlignment="1">
      <alignment horizontal="center"/>
    </xf>
    <xf numFmtId="165" fontId="66" fillId="6" borderId="23" xfId="13" applyFont="1" applyFill="1" applyBorder="1" applyAlignment="1">
      <alignment horizontal="center"/>
    </xf>
    <xf numFmtId="165" fontId="66" fillId="6" borderId="43" xfId="13" applyFont="1" applyFill="1" applyBorder="1" applyAlignment="1">
      <alignment horizontal="center"/>
    </xf>
    <xf numFmtId="165" fontId="66" fillId="6" borderId="44" xfId="13" applyFont="1" applyFill="1" applyBorder="1" applyAlignment="1">
      <alignment horizontal="center"/>
    </xf>
    <xf numFmtId="165" fontId="66" fillId="6" borderId="23" xfId="1" applyNumberFormat="1" applyFont="1" applyFill="1" applyBorder="1"/>
    <xf numFmtId="165" fontId="66" fillId="5" borderId="44" xfId="13" applyFont="1" applyFill="1" applyBorder="1" applyAlignment="1">
      <alignment horizontal="center"/>
    </xf>
    <xf numFmtId="165" fontId="66" fillId="0" borderId="27" xfId="13" applyFont="1" applyBorder="1" applyAlignment="1">
      <alignment horizontal="center"/>
    </xf>
    <xf numFmtId="165" fontId="66" fillId="0" borderId="51" xfId="13" applyFont="1" applyBorder="1" applyAlignment="1">
      <alignment horizontal="center"/>
    </xf>
    <xf numFmtId="165" fontId="66" fillId="5" borderId="52" xfId="1" applyNumberFormat="1" applyFont="1" applyFill="1" applyBorder="1"/>
    <xf numFmtId="165" fontId="66" fillId="6" borderId="53" xfId="13" applyFont="1" applyFill="1" applyBorder="1" applyAlignment="1">
      <alignment horizontal="center"/>
    </xf>
    <xf numFmtId="165" fontId="66" fillId="6" borderId="54" xfId="13" applyFont="1" applyFill="1" applyBorder="1" applyAlignment="1">
      <alignment horizontal="center"/>
    </xf>
    <xf numFmtId="165" fontId="66" fillId="12" borderId="43" xfId="13" applyFont="1" applyFill="1" applyBorder="1" applyAlignment="1">
      <alignment horizontal="center"/>
    </xf>
    <xf numFmtId="165" fontId="66" fillId="12" borderId="23" xfId="1" applyNumberFormat="1" applyFont="1" applyFill="1" applyBorder="1"/>
    <xf numFmtId="165" fontId="66" fillId="0" borderId="32" xfId="1" applyNumberFormat="1" applyFont="1" applyBorder="1"/>
    <xf numFmtId="165" fontId="66" fillId="0" borderId="30" xfId="1" applyNumberFormat="1" applyFont="1" applyBorder="1"/>
    <xf numFmtId="165" fontId="66" fillId="0" borderId="31" xfId="1" applyNumberFormat="1" applyFont="1" applyBorder="1"/>
    <xf numFmtId="165" fontId="66" fillId="0" borderId="33" xfId="1" applyNumberFormat="1" applyFont="1" applyBorder="1"/>
    <xf numFmtId="165" fontId="66" fillId="0" borderId="32" xfId="13" applyFont="1" applyBorder="1" applyAlignment="1">
      <alignment horizontal="center"/>
    </xf>
    <xf numFmtId="165" fontId="66" fillId="0" borderId="31" xfId="13" applyFont="1" applyBorder="1" applyAlignment="1">
      <alignment horizontal="center"/>
    </xf>
    <xf numFmtId="165" fontId="66" fillId="0" borderId="33" xfId="13" applyFont="1" applyBorder="1" applyAlignment="1">
      <alignment horizontal="center"/>
    </xf>
    <xf numFmtId="165" fontId="66" fillId="6" borderId="31" xfId="13" applyFont="1" applyFill="1" applyBorder="1" applyAlignment="1">
      <alignment horizontal="center"/>
    </xf>
    <xf numFmtId="165" fontId="66" fillId="6" borderId="32" xfId="13" applyFont="1" applyFill="1" applyBorder="1" applyAlignment="1">
      <alignment horizontal="center"/>
    </xf>
    <xf numFmtId="165" fontId="66" fillId="6" borderId="30" xfId="13" applyFont="1" applyFill="1" applyBorder="1" applyAlignment="1">
      <alignment horizontal="center"/>
    </xf>
    <xf numFmtId="165" fontId="66" fillId="6" borderId="33" xfId="13" applyFont="1" applyFill="1" applyBorder="1" applyAlignment="1">
      <alignment horizontal="center"/>
    </xf>
    <xf numFmtId="165" fontId="66" fillId="6" borderId="32" xfId="1" applyNumberFormat="1" applyFont="1" applyFill="1" applyBorder="1"/>
    <xf numFmtId="165" fontId="66" fillId="12" borderId="33" xfId="13" applyFont="1" applyFill="1" applyBorder="1" applyAlignment="1">
      <alignment horizontal="center"/>
    </xf>
    <xf numFmtId="165" fontId="66" fillId="0" borderId="46" xfId="13" applyFont="1" applyBorder="1" applyAlignment="1">
      <alignment horizontal="center"/>
    </xf>
    <xf numFmtId="165" fontId="66" fillId="0" borderId="45" xfId="1" applyNumberFormat="1" applyFont="1" applyBorder="1"/>
    <xf numFmtId="165" fontId="66" fillId="6" borderId="46" xfId="13" applyFont="1" applyFill="1" applyBorder="1" applyAlignment="1">
      <alignment horizontal="center"/>
    </xf>
    <xf numFmtId="165" fontId="66" fillId="6" borderId="45" xfId="13" applyFont="1" applyFill="1" applyBorder="1" applyAlignment="1">
      <alignment horizontal="center"/>
    </xf>
    <xf numFmtId="165" fontId="66" fillId="12" borderId="30" xfId="13" applyFont="1" applyFill="1" applyBorder="1" applyAlignment="1">
      <alignment horizontal="center"/>
    </xf>
    <xf numFmtId="165" fontId="66" fillId="12" borderId="32" xfId="1" applyNumberFormat="1" applyFont="1" applyFill="1" applyBorder="1"/>
    <xf numFmtId="165" fontId="66" fillId="5" borderId="33" xfId="13" applyFont="1" applyFill="1" applyBorder="1" applyAlignment="1">
      <alignment horizontal="center"/>
    </xf>
    <xf numFmtId="165" fontId="66" fillId="5" borderId="45" xfId="1" applyNumberFormat="1" applyFont="1" applyFill="1" applyBorder="1"/>
    <xf numFmtId="165" fontId="66" fillId="12" borderId="31" xfId="13" applyFont="1" applyFill="1" applyBorder="1" applyAlignment="1">
      <alignment horizontal="center"/>
    </xf>
    <xf numFmtId="165" fontId="66" fillId="12" borderId="32" xfId="13" applyFont="1" applyFill="1" applyBorder="1" applyAlignment="1">
      <alignment horizontal="center"/>
    </xf>
    <xf numFmtId="165" fontId="66" fillId="0" borderId="34" xfId="1" applyNumberFormat="1" applyFont="1" applyBorder="1"/>
    <xf numFmtId="165" fontId="66" fillId="0" borderId="35" xfId="1" applyNumberFormat="1" applyFont="1" applyBorder="1"/>
    <xf numFmtId="165" fontId="66" fillId="0" borderId="37" xfId="1" applyNumberFormat="1" applyFont="1" applyBorder="1"/>
    <xf numFmtId="165" fontId="66" fillId="0" borderId="36" xfId="1" applyNumberFormat="1" applyFont="1" applyBorder="1"/>
    <xf numFmtId="165" fontId="66" fillId="0" borderId="35" xfId="13" applyFont="1" applyBorder="1" applyAlignment="1">
      <alignment horizontal="center"/>
    </xf>
    <xf numFmtId="165" fontId="66" fillId="0" borderId="34" xfId="13" applyFont="1" applyBorder="1" applyAlignment="1">
      <alignment horizontal="center"/>
    </xf>
    <xf numFmtId="165" fontId="66" fillId="0" borderId="37" xfId="13" applyFont="1" applyBorder="1" applyAlignment="1">
      <alignment horizontal="center"/>
    </xf>
    <xf numFmtId="165" fontId="66" fillId="0" borderId="36" xfId="13" applyFont="1" applyBorder="1" applyAlignment="1">
      <alignment horizontal="center"/>
    </xf>
    <xf numFmtId="165" fontId="66" fillId="12" borderId="37" xfId="13" applyFont="1" applyFill="1" applyBorder="1" applyAlignment="1">
      <alignment horizontal="center"/>
    </xf>
    <xf numFmtId="165" fontId="66" fillId="12" borderId="34" xfId="13" applyFont="1" applyFill="1" applyBorder="1" applyAlignment="1">
      <alignment horizontal="center"/>
    </xf>
    <xf numFmtId="165" fontId="66" fillId="12" borderId="35" xfId="13" applyFont="1" applyFill="1" applyBorder="1" applyAlignment="1">
      <alignment horizontal="center"/>
    </xf>
    <xf numFmtId="165" fontId="66" fillId="12" borderId="36" xfId="13" applyFont="1" applyFill="1" applyBorder="1" applyAlignment="1">
      <alignment horizontal="center"/>
    </xf>
    <xf numFmtId="165" fontId="66" fillId="12" borderId="34" xfId="1" applyNumberFormat="1" applyFont="1" applyFill="1" applyBorder="1"/>
    <xf numFmtId="165" fontId="66" fillId="0" borderId="55" xfId="13" applyFont="1" applyBorder="1" applyAlignment="1">
      <alignment horizontal="center"/>
    </xf>
    <xf numFmtId="165" fontId="66" fillId="0" borderId="56" xfId="1" applyNumberFormat="1" applyFont="1" applyBorder="1"/>
    <xf numFmtId="165" fontId="66" fillId="6" borderId="34" xfId="13" applyFont="1" applyFill="1" applyBorder="1" applyAlignment="1">
      <alignment horizontal="center"/>
    </xf>
    <xf numFmtId="165" fontId="66" fillId="6" borderId="35" xfId="13" applyFont="1" applyFill="1" applyBorder="1" applyAlignment="1">
      <alignment horizontal="center"/>
    </xf>
    <xf numFmtId="165" fontId="66" fillId="6" borderId="55" xfId="13" applyFont="1" applyFill="1" applyBorder="1" applyAlignment="1">
      <alignment horizontal="center"/>
    </xf>
    <xf numFmtId="165" fontId="66" fillId="6" borderId="56" xfId="13" applyFont="1" applyFill="1" applyBorder="1" applyAlignment="1">
      <alignment horizontal="center"/>
    </xf>
    <xf numFmtId="165" fontId="66" fillId="6" borderId="29" xfId="13" applyFont="1" applyFill="1" applyBorder="1" applyAlignment="1">
      <alignment horizontal="center"/>
    </xf>
    <xf numFmtId="165" fontId="37" fillId="0" borderId="0" xfId="1" applyNumberFormat="1" applyFont="1"/>
    <xf numFmtId="165" fontId="2" fillId="0" borderId="0" xfId="13" applyFont="1"/>
    <xf numFmtId="165" fontId="1" fillId="0" borderId="0" xfId="1" applyNumberFormat="1" applyFont="1"/>
    <xf numFmtId="43" fontId="1" fillId="0" borderId="0" xfId="1" applyNumberFormat="1" applyFont="1"/>
    <xf numFmtId="43" fontId="2" fillId="0" borderId="2" xfId="1" applyNumberFormat="1" applyFont="1" applyBorder="1"/>
    <xf numFmtId="43" fontId="2" fillId="5" borderId="2" xfId="1" applyNumberFormat="1" applyFont="1" applyFill="1" applyBorder="1"/>
    <xf numFmtId="165" fontId="2" fillId="0" borderId="2" xfId="1" applyNumberFormat="1" applyFont="1" applyBorder="1"/>
    <xf numFmtId="0" fontId="1" fillId="0" borderId="30" xfId="1" applyFont="1" applyBorder="1"/>
    <xf numFmtId="165" fontId="2" fillId="0" borderId="30" xfId="1" applyNumberFormat="1" applyFont="1" applyBorder="1"/>
    <xf numFmtId="0" fontId="1" fillId="0" borderId="38" xfId="1" applyFont="1" applyBorder="1"/>
    <xf numFmtId="165" fontId="2" fillId="0" borderId="38" xfId="1" applyNumberFormat="1" applyFont="1" applyBorder="1"/>
    <xf numFmtId="165" fontId="2" fillId="0" borderId="43" xfId="1" applyNumberFormat="1" applyFont="1" applyBorder="1"/>
    <xf numFmtId="0" fontId="1" fillId="0" borderId="43" xfId="1" applyFont="1" applyBorder="1"/>
    <xf numFmtId="165" fontId="68" fillId="0" borderId="0" xfId="1" applyNumberFormat="1" applyFont="1"/>
    <xf numFmtId="0" fontId="1" fillId="0" borderId="0" xfId="1" applyFont="1" applyAlignment="1">
      <alignment horizontal="center" vertical="center" wrapText="1"/>
    </xf>
    <xf numFmtId="165" fontId="37" fillId="0" borderId="0" xfId="1" applyNumberFormat="1" applyFont="1" applyAlignment="1">
      <alignment horizontal="center" vertical="center" wrapText="1"/>
    </xf>
    <xf numFmtId="168" fontId="30" fillId="4" borderId="2" xfId="1" applyNumberFormat="1" applyFont="1" applyFill="1" applyBorder="1"/>
    <xf numFmtId="168" fontId="30" fillId="0" borderId="2" xfId="13" applyNumberFormat="1" applyFont="1" applyBorder="1"/>
    <xf numFmtId="168" fontId="1" fillId="0" borderId="0" xfId="1" applyNumberFormat="1" applyFont="1"/>
    <xf numFmtId="168" fontId="30" fillId="0" borderId="2" xfId="1" applyNumberFormat="1" applyFont="1" applyBorder="1"/>
    <xf numFmtId="167" fontId="30" fillId="0" borderId="2" xfId="1" applyNumberFormat="1" applyFont="1" applyBorder="1"/>
    <xf numFmtId="168" fontId="10" fillId="4" borderId="0" xfId="1" applyNumberFormat="1" applyFont="1" applyFill="1"/>
    <xf numFmtId="168" fontId="10" fillId="5" borderId="0" xfId="1" applyNumberFormat="1" applyFont="1" applyFill="1"/>
    <xf numFmtId="0" fontId="101" fillId="0" borderId="0" xfId="0" applyFont="1"/>
    <xf numFmtId="4" fontId="100" fillId="24" borderId="2" xfId="0" applyNumberFormat="1" applyFont="1" applyFill="1" applyBorder="1" applyAlignment="1">
      <alignment horizontal="center" vertical="center"/>
    </xf>
    <xf numFmtId="4" fontId="100" fillId="24" borderId="2" xfId="0" applyNumberFormat="1" applyFont="1" applyFill="1" applyBorder="1" applyAlignment="1">
      <alignment vertical="center"/>
    </xf>
    <xf numFmtId="0" fontId="101" fillId="19" borderId="2" xfId="0" applyFont="1" applyFill="1" applyBorder="1" applyAlignment="1">
      <alignment horizontal="left" indent="1"/>
    </xf>
    <xf numFmtId="0" fontId="101" fillId="18" borderId="2" xfId="0" applyFont="1" applyFill="1" applyBorder="1" applyAlignment="1">
      <alignment horizontal="left" indent="1"/>
    </xf>
    <xf numFmtId="4" fontId="102" fillId="19" borderId="2" xfId="0" applyNumberFormat="1" applyFont="1" applyFill="1" applyBorder="1" applyAlignment="1">
      <alignment horizontal="center"/>
    </xf>
    <xf numFmtId="4" fontId="102" fillId="19" borderId="2" xfId="0" applyNumberFormat="1" applyFont="1" applyFill="1" applyBorder="1"/>
    <xf numFmtId="4" fontId="102" fillId="19" borderId="2" xfId="13" applyNumberFormat="1" applyFont="1" applyFill="1" applyBorder="1"/>
    <xf numFmtId="4" fontId="102" fillId="18" borderId="2" xfId="0" applyNumberFormat="1" applyFont="1" applyFill="1" applyBorder="1" applyAlignment="1">
      <alignment horizontal="center"/>
    </xf>
    <xf numFmtId="4" fontId="102" fillId="18" borderId="2" xfId="0" applyNumberFormat="1" applyFont="1" applyFill="1" applyBorder="1"/>
    <xf numFmtId="4" fontId="102" fillId="18" borderId="2" xfId="13" applyNumberFormat="1" applyFont="1" applyFill="1" applyBorder="1"/>
    <xf numFmtId="4" fontId="102" fillId="18" borderId="2" xfId="0" applyNumberFormat="1" applyFont="1" applyFill="1" applyBorder="1" applyAlignment="1">
      <alignment horizontal="right"/>
    </xf>
    <xf numFmtId="4" fontId="102" fillId="18" borderId="2" xfId="13" applyNumberFormat="1" applyFont="1" applyFill="1" applyBorder="1" applyAlignment="1">
      <alignment horizontal="right"/>
    </xf>
    <xf numFmtId="0" fontId="101" fillId="0" borderId="0" xfId="0" applyFont="1" applyAlignment="1">
      <alignment horizontal="center" vertical="center"/>
    </xf>
    <xf numFmtId="4" fontId="102" fillId="19" borderId="2" xfId="0" applyNumberFormat="1" applyFont="1" applyFill="1" applyBorder="1" applyAlignment="1">
      <alignment horizontal="center" vertical="center"/>
    </xf>
    <xf numFmtId="0" fontId="0" fillId="0" borderId="0" xfId="0" applyAlignment="1">
      <alignment horizontal="center" vertical="center"/>
    </xf>
    <xf numFmtId="0" fontId="101" fillId="0" borderId="0" xfId="0" applyFont="1" applyFill="1" applyAlignment="1">
      <alignment horizontal="center" vertical="center"/>
    </xf>
    <xf numFmtId="0" fontId="0" fillId="0" borderId="0" xfId="0" applyFill="1" applyAlignment="1">
      <alignment horizontal="center" vertical="center"/>
    </xf>
    <xf numFmtId="0" fontId="103" fillId="0" borderId="2" xfId="0" applyFont="1" applyBorder="1" applyAlignment="1">
      <alignment horizontal="center" vertical="center" wrapText="1"/>
    </xf>
    <xf numFmtId="0" fontId="103" fillId="0" borderId="2" xfId="0" applyFont="1" applyFill="1" applyBorder="1" applyAlignment="1">
      <alignment horizontal="center" vertical="center" wrapText="1"/>
    </xf>
    <xf numFmtId="4" fontId="100" fillId="19" borderId="2" xfId="0" applyNumberFormat="1" applyFont="1" applyFill="1" applyBorder="1" applyAlignment="1">
      <alignment horizontal="center" vertical="center"/>
    </xf>
    <xf numFmtId="174" fontId="103" fillId="0" borderId="2" xfId="13" applyNumberFormat="1" applyFont="1" applyFill="1" applyBorder="1" applyAlignment="1">
      <alignment horizontal="center" vertical="center"/>
    </xf>
    <xf numFmtId="174" fontId="103" fillId="19" borderId="2" xfId="13" applyNumberFormat="1" applyFont="1" applyFill="1" applyBorder="1" applyAlignment="1">
      <alignment horizontal="center" vertical="center"/>
    </xf>
    <xf numFmtId="0" fontId="104" fillId="0" borderId="0" xfId="0" applyFont="1" applyFill="1" applyAlignment="1">
      <alignment horizontal="center" vertical="center"/>
    </xf>
    <xf numFmtId="0" fontId="105" fillId="0" borderId="0" xfId="0" applyFont="1" applyFill="1" applyAlignment="1">
      <alignment horizontal="center" vertical="center"/>
    </xf>
    <xf numFmtId="0" fontId="104" fillId="0" borderId="0" xfId="0" applyFont="1" applyFill="1" applyAlignment="1">
      <alignment horizontal="right"/>
    </xf>
    <xf numFmtId="0" fontId="105" fillId="0" borderId="0" xfId="0" applyFont="1" applyFill="1"/>
    <xf numFmtId="4" fontId="100" fillId="25" borderId="2" xfId="0" applyNumberFormat="1" applyFont="1" applyFill="1" applyBorder="1" applyAlignment="1">
      <alignment horizontal="center"/>
    </xf>
    <xf numFmtId="4" fontId="100" fillId="25" borderId="2" xfId="0" applyNumberFormat="1" applyFont="1" applyFill="1" applyBorder="1"/>
    <xf numFmtId="174" fontId="104" fillId="24" borderId="2" xfId="13" applyNumberFormat="1" applyFont="1" applyFill="1" applyBorder="1" applyAlignment="1">
      <alignment horizontal="center" vertical="center"/>
    </xf>
    <xf numFmtId="4" fontId="100" fillId="25" borderId="2" xfId="0" applyNumberFormat="1" applyFont="1" applyFill="1" applyBorder="1" applyAlignment="1">
      <alignment horizontal="center" vertical="center"/>
    </xf>
    <xf numFmtId="174" fontId="104" fillId="25" borderId="2" xfId="13" applyNumberFormat="1" applyFont="1" applyFill="1" applyBorder="1" applyAlignment="1">
      <alignment horizontal="center" vertical="center"/>
    </xf>
    <xf numFmtId="0" fontId="101" fillId="5" borderId="2" xfId="0" applyFont="1" applyFill="1" applyBorder="1" applyAlignment="1">
      <alignment horizontal="center" vertical="center"/>
    </xf>
    <xf numFmtId="4" fontId="100" fillId="5" borderId="2" xfId="0" applyNumberFormat="1" applyFont="1" applyFill="1" applyBorder="1" applyAlignment="1">
      <alignment horizontal="center" vertical="center"/>
    </xf>
    <xf numFmtId="174" fontId="104" fillId="5" borderId="2" xfId="13" applyNumberFormat="1" applyFont="1" applyFill="1" applyBorder="1" applyAlignment="1">
      <alignment horizontal="center" vertical="center"/>
    </xf>
    <xf numFmtId="174" fontId="104" fillId="19" borderId="2" xfId="13" applyNumberFormat="1" applyFont="1" applyFill="1" applyBorder="1" applyAlignment="1">
      <alignment horizontal="center" vertical="center"/>
    </xf>
    <xf numFmtId="0" fontId="101" fillId="19" borderId="2" xfId="0" applyFont="1" applyFill="1" applyBorder="1" applyAlignment="1">
      <alignment horizontal="left" vertical="center" wrapText="1" indent="2"/>
    </xf>
    <xf numFmtId="0" fontId="101" fillId="25" borderId="2" xfId="0" applyFont="1" applyFill="1" applyBorder="1" applyAlignment="1">
      <alignment horizontal="left" indent="2"/>
    </xf>
    <xf numFmtId="0" fontId="101" fillId="24" borderId="2" xfId="0" applyFont="1" applyFill="1" applyBorder="1" applyAlignment="1">
      <alignment horizontal="left" indent="2"/>
    </xf>
    <xf numFmtId="0" fontId="101" fillId="26" borderId="2" xfId="0" applyFont="1" applyFill="1" applyBorder="1" applyAlignment="1">
      <alignment horizontal="left" indent="1"/>
    </xf>
    <xf numFmtId="4" fontId="102" fillId="26" borderId="2" xfId="0" applyNumberFormat="1" applyFont="1" applyFill="1" applyBorder="1" applyAlignment="1">
      <alignment horizontal="center"/>
    </xf>
    <xf numFmtId="4" fontId="102" fillId="26" borderId="2" xfId="0" applyNumberFormat="1" applyFont="1" applyFill="1" applyBorder="1"/>
    <xf numFmtId="4" fontId="102" fillId="26" borderId="2" xfId="0" applyNumberFormat="1" applyFont="1" applyFill="1" applyBorder="1" applyAlignment="1">
      <alignment horizontal="center" vertical="center"/>
    </xf>
    <xf numFmtId="4" fontId="102" fillId="26" borderId="2" xfId="13" applyNumberFormat="1" applyFont="1" applyFill="1" applyBorder="1"/>
    <xf numFmtId="174" fontId="103" fillId="26" borderId="2" xfId="13" applyNumberFormat="1" applyFont="1" applyFill="1" applyBorder="1" applyAlignment="1">
      <alignment horizontal="center" vertical="center"/>
    </xf>
    <xf numFmtId="0" fontId="101" fillId="0" borderId="45" xfId="0" applyFont="1" applyFill="1" applyBorder="1" applyAlignment="1">
      <alignment horizontal="center"/>
    </xf>
    <xf numFmtId="0" fontId="101" fillId="0" borderId="30" xfId="0" applyFont="1" applyFill="1" applyBorder="1" applyAlignment="1">
      <alignment horizontal="center"/>
    </xf>
    <xf numFmtId="0" fontId="101" fillId="0" borderId="46" xfId="0" applyFont="1" applyFill="1" applyBorder="1" applyAlignment="1">
      <alignment horizontal="center"/>
    </xf>
    <xf numFmtId="0" fontId="103" fillId="0" borderId="45" xfId="0" applyFont="1" applyBorder="1" applyAlignment="1">
      <alignment horizontal="center" vertical="center"/>
    </xf>
    <xf numFmtId="0" fontId="103" fillId="0" borderId="30" xfId="0" applyFont="1" applyBorder="1" applyAlignment="1">
      <alignment horizontal="center" vertical="center"/>
    </xf>
    <xf numFmtId="0" fontId="103" fillId="0" borderId="46" xfId="0" applyFont="1" applyBorder="1" applyAlignment="1">
      <alignment horizontal="center" vertical="center"/>
    </xf>
    <xf numFmtId="0" fontId="100" fillId="0" borderId="0" xfId="0" applyFont="1" applyAlignment="1">
      <alignment horizontal="center" vertical="center" wrapText="1"/>
    </xf>
    <xf numFmtId="0" fontId="103" fillId="0" borderId="2" xfId="0" applyFont="1" applyBorder="1" applyAlignment="1">
      <alignment horizontal="center" vertical="center" wrapText="1"/>
    </xf>
    <xf numFmtId="0" fontId="103" fillId="0" borderId="2" xfId="0" applyFont="1" applyBorder="1" applyAlignment="1">
      <alignment horizontal="center" vertical="center"/>
    </xf>
    <xf numFmtId="0" fontId="103" fillId="0" borderId="8" xfId="0" applyFont="1" applyBorder="1" applyAlignment="1">
      <alignment horizontal="center" vertical="center" wrapText="1"/>
    </xf>
    <xf numFmtId="0" fontId="103" fillId="0" borderId="63" xfId="0" applyFont="1" applyBorder="1" applyAlignment="1">
      <alignment horizontal="center" vertical="center" wrapText="1"/>
    </xf>
    <xf numFmtId="0" fontId="103" fillId="0" borderId="9" xfId="0" applyFont="1" applyBorder="1" applyAlignment="1">
      <alignment horizontal="center" vertical="center" wrapText="1"/>
    </xf>
    <xf numFmtId="0" fontId="61" fillId="0" borderId="45" xfId="0" applyFont="1" applyBorder="1" applyAlignment="1">
      <alignment horizontal="center" vertical="center" wrapText="1"/>
    </xf>
    <xf numFmtId="0" fontId="61" fillId="0" borderId="46"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2" xfId="0" applyFont="1" applyBorder="1" applyAlignment="1">
      <alignment horizontal="center" vertical="center" wrapText="1"/>
    </xf>
    <xf numFmtId="0" fontId="76" fillId="0" borderId="46" xfId="0" applyFont="1" applyBorder="1" applyAlignment="1">
      <alignment horizontal="center" vertical="center" wrapText="1"/>
    </xf>
    <xf numFmtId="0" fontId="61" fillId="0" borderId="45" xfId="0" applyFont="1" applyBorder="1" applyAlignment="1">
      <alignment horizontal="center" vertical="center"/>
    </xf>
    <xf numFmtId="0" fontId="61" fillId="0" borderId="30" xfId="0" applyFont="1" applyBorder="1" applyAlignment="1">
      <alignment horizontal="center" vertical="center"/>
    </xf>
    <xf numFmtId="0" fontId="61" fillId="0" borderId="46" xfId="0" applyFont="1" applyBorder="1" applyAlignment="1">
      <alignment horizontal="center" vertical="center"/>
    </xf>
    <xf numFmtId="0" fontId="61" fillId="0" borderId="2" xfId="0" applyFont="1" applyBorder="1" applyAlignment="1">
      <alignment horizontal="center" vertical="center"/>
    </xf>
    <xf numFmtId="0" fontId="61" fillId="0" borderId="11" xfId="0" applyFont="1" applyBorder="1" applyAlignment="1">
      <alignment horizontal="center" vertical="center" wrapText="1"/>
    </xf>
    <xf numFmtId="0" fontId="61" fillId="0" borderId="12" xfId="0" applyFont="1" applyBorder="1" applyAlignment="1">
      <alignment horizontal="center" vertical="center" wrapText="1"/>
    </xf>
    <xf numFmtId="0" fontId="61" fillId="0" borderId="13" xfId="0" applyFont="1" applyBorder="1" applyAlignment="1">
      <alignment horizontal="center" vertical="center" wrapText="1"/>
    </xf>
    <xf numFmtId="0" fontId="61" fillId="0" borderId="11" xfId="26" applyFont="1" applyBorder="1" applyAlignment="1">
      <alignment horizontal="center" vertical="center" wrapText="1"/>
    </xf>
    <xf numFmtId="0" fontId="61" fillId="0" borderId="12" xfId="26" applyFont="1" applyBorder="1" applyAlignment="1">
      <alignment horizontal="center" vertical="center" wrapText="1"/>
    </xf>
    <xf numFmtId="0" fontId="61" fillId="0" borderId="14" xfId="0" applyFont="1" applyBorder="1" applyAlignment="1">
      <alignment horizontal="center" vertical="center" wrapText="1"/>
    </xf>
    <xf numFmtId="0" fontId="61" fillId="0" borderId="16" xfId="0" applyFont="1" applyBorder="1" applyAlignment="1">
      <alignment horizontal="center" vertical="center" wrapText="1"/>
    </xf>
    <xf numFmtId="0" fontId="61" fillId="4" borderId="11" xfId="0" applyFont="1" applyFill="1" applyBorder="1" applyAlignment="1">
      <alignment horizontal="center" vertical="center" wrapText="1"/>
    </xf>
    <xf numFmtId="0" fontId="61" fillId="4" borderId="12" xfId="0" applyFont="1" applyFill="1" applyBorder="1" applyAlignment="1">
      <alignment horizontal="center" vertical="center" wrapText="1"/>
    </xf>
    <xf numFmtId="0" fontId="61" fillId="4" borderId="13" xfId="0" applyFont="1" applyFill="1" applyBorder="1" applyAlignment="1">
      <alignment horizontal="center" vertical="center" wrapText="1"/>
    </xf>
    <xf numFmtId="0" fontId="61" fillId="0" borderId="11" xfId="0" applyFont="1" applyFill="1" applyBorder="1" applyAlignment="1">
      <alignment horizontal="center" vertical="center" wrapText="1"/>
    </xf>
    <xf numFmtId="0" fontId="61" fillId="0" borderId="12" xfId="0" applyFont="1" applyFill="1" applyBorder="1" applyAlignment="1">
      <alignment horizontal="center" vertical="center" wrapText="1"/>
    </xf>
    <xf numFmtId="0" fontId="61" fillId="0" borderId="13" xfId="0" applyFont="1" applyFill="1" applyBorder="1" applyAlignment="1">
      <alignment horizontal="center" vertical="center" wrapText="1"/>
    </xf>
    <xf numFmtId="0" fontId="60" fillId="4" borderId="11" xfId="0" applyFont="1" applyFill="1" applyBorder="1" applyAlignment="1">
      <alignment horizontal="center" vertical="center" wrapText="1"/>
    </xf>
    <xf numFmtId="0" fontId="60" fillId="4" borderId="12" xfId="0" applyFont="1" applyFill="1" applyBorder="1" applyAlignment="1">
      <alignment horizontal="center" vertical="center" wrapText="1"/>
    </xf>
    <xf numFmtId="0" fontId="61" fillId="0" borderId="17" xfId="0" applyFont="1" applyBorder="1" applyAlignment="1">
      <alignment horizontal="center" vertical="center" wrapText="1"/>
    </xf>
    <xf numFmtId="0" fontId="61" fillId="0" borderId="24" xfId="0" applyFont="1" applyBorder="1" applyAlignment="1">
      <alignment horizontal="center" vertical="center" wrapText="1"/>
    </xf>
    <xf numFmtId="0" fontId="61" fillId="0" borderId="0" xfId="0" applyFont="1" applyAlignment="1">
      <alignment horizontal="center" vertical="center" wrapText="1"/>
    </xf>
    <xf numFmtId="0" fontId="61" fillId="0" borderId="29" xfId="0" applyFont="1" applyBorder="1" applyAlignment="1">
      <alignment horizontal="center" vertical="center" wrapText="1"/>
    </xf>
    <xf numFmtId="0" fontId="61" fillId="0" borderId="18"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20" xfId="0" applyFont="1" applyBorder="1" applyAlignment="1">
      <alignment horizontal="center" vertical="center" wrapText="1"/>
    </xf>
    <xf numFmtId="165" fontId="61" fillId="0" borderId="45" xfId="0" applyNumberFormat="1" applyFont="1" applyBorder="1" applyAlignment="1">
      <alignment horizontal="center" vertical="center" wrapText="1"/>
    </xf>
    <xf numFmtId="165" fontId="61" fillId="0" borderId="30" xfId="0" applyNumberFormat="1" applyFont="1" applyBorder="1" applyAlignment="1">
      <alignment horizontal="center" vertical="center" wrapText="1"/>
    </xf>
    <xf numFmtId="49" fontId="61" fillId="0" borderId="11" xfId="0" applyNumberFormat="1" applyFont="1" applyBorder="1" applyAlignment="1">
      <alignment horizontal="center" vertical="center" wrapText="1"/>
    </xf>
    <xf numFmtId="49" fontId="61" fillId="0" borderId="12" xfId="0" applyNumberFormat="1" applyFont="1" applyBorder="1" applyAlignment="1">
      <alignment horizontal="center" vertical="center" wrapText="1"/>
    </xf>
    <xf numFmtId="2" fontId="61" fillId="0" borderId="11" xfId="0" applyNumberFormat="1" applyFont="1" applyBorder="1" applyAlignment="1">
      <alignment horizontal="center" vertical="center" wrapText="1"/>
    </xf>
    <xf numFmtId="2" fontId="61" fillId="0" borderId="12" xfId="0" applyNumberFormat="1" applyFont="1" applyBorder="1" applyAlignment="1">
      <alignment horizontal="center" vertical="center" wrapText="1"/>
    </xf>
    <xf numFmtId="2" fontId="61" fillId="0" borderId="13" xfId="0" applyNumberFormat="1" applyFont="1" applyBorder="1" applyAlignment="1">
      <alignment horizontal="center" vertical="center" wrapText="1"/>
    </xf>
    <xf numFmtId="0" fontId="61" fillId="0" borderId="61" xfId="0" applyFont="1" applyBorder="1" applyAlignment="1">
      <alignment horizontal="center" vertical="center" wrapText="1"/>
    </xf>
    <xf numFmtId="0" fontId="61" fillId="0" borderId="60" xfId="0" applyFont="1" applyBorder="1" applyAlignment="1">
      <alignment horizontal="center" vertical="center" wrapText="1"/>
    </xf>
    <xf numFmtId="0" fontId="61" fillId="0" borderId="38" xfId="0" applyFont="1" applyBorder="1" applyAlignment="1">
      <alignment horizontal="center" vertical="center" wrapText="1"/>
    </xf>
    <xf numFmtId="0" fontId="61" fillId="12" borderId="14" xfId="26" applyFont="1" applyFill="1" applyBorder="1" applyAlignment="1">
      <alignment horizontal="center" vertical="center" wrapText="1"/>
    </xf>
    <xf numFmtId="0" fontId="61" fillId="12" borderId="17" xfId="26" applyFont="1" applyFill="1" applyBorder="1" applyAlignment="1">
      <alignment horizontal="center" vertical="center" wrapText="1"/>
    </xf>
    <xf numFmtId="0" fontId="61" fillId="12" borderId="18" xfId="26" applyFont="1" applyFill="1" applyBorder="1" applyAlignment="1">
      <alignment horizontal="center" vertical="center" wrapText="1"/>
    </xf>
    <xf numFmtId="0" fontId="61" fillId="12" borderId="20" xfId="26" applyFont="1" applyFill="1" applyBorder="1" applyAlignment="1">
      <alignment horizontal="center" vertical="center" wrapText="1"/>
    </xf>
    <xf numFmtId="0" fontId="61" fillId="0" borderId="13" xfId="26" applyFont="1" applyBorder="1" applyAlignment="1">
      <alignment horizontal="center" vertical="center" wrapText="1"/>
    </xf>
    <xf numFmtId="0" fontId="61" fillId="12" borderId="14" xfId="0" applyFont="1" applyFill="1" applyBorder="1" applyAlignment="1">
      <alignment horizontal="center" vertical="center" wrapText="1"/>
    </xf>
    <xf numFmtId="0" fontId="61" fillId="12" borderId="16" xfId="0" applyFont="1" applyFill="1" applyBorder="1" applyAlignment="1">
      <alignment horizontal="center" vertical="center" wrapText="1"/>
    </xf>
    <xf numFmtId="0" fontId="61" fillId="12" borderId="18" xfId="0" applyFont="1" applyFill="1" applyBorder="1" applyAlignment="1">
      <alignment horizontal="center" vertical="center" wrapText="1"/>
    </xf>
    <xf numFmtId="0" fontId="61" fillId="12" borderId="19" xfId="0" applyFont="1" applyFill="1" applyBorder="1" applyAlignment="1">
      <alignment horizontal="center" vertical="center" wrapText="1"/>
    </xf>
    <xf numFmtId="0" fontId="61" fillId="6" borderId="14" xfId="0" applyFont="1" applyFill="1" applyBorder="1" applyAlignment="1">
      <alignment horizontal="center" vertical="center" wrapText="1"/>
    </xf>
    <xf numFmtId="0" fontId="61" fillId="6" borderId="16" xfId="0" applyFont="1" applyFill="1" applyBorder="1" applyAlignment="1">
      <alignment horizontal="center" vertical="center" wrapText="1"/>
    </xf>
    <xf numFmtId="0" fontId="61" fillId="6" borderId="17" xfId="0" applyFont="1" applyFill="1" applyBorder="1" applyAlignment="1">
      <alignment horizontal="center" vertical="center" wrapText="1"/>
    </xf>
    <xf numFmtId="0" fontId="61" fillId="6" borderId="18" xfId="0" applyFont="1" applyFill="1" applyBorder="1" applyAlignment="1">
      <alignment horizontal="center" vertical="center" wrapText="1"/>
    </xf>
    <xf numFmtId="0" fontId="61" fillId="6" borderId="19" xfId="0" applyFont="1" applyFill="1" applyBorder="1" applyAlignment="1">
      <alignment horizontal="center" vertical="center" wrapText="1"/>
    </xf>
    <xf numFmtId="0" fontId="61" fillId="6" borderId="20" xfId="0" applyFont="1" applyFill="1" applyBorder="1" applyAlignment="1">
      <alignment horizontal="center" vertical="center" wrapText="1"/>
    </xf>
    <xf numFmtId="0" fontId="61" fillId="12" borderId="17" xfId="0" applyFont="1" applyFill="1" applyBorder="1" applyAlignment="1">
      <alignment horizontal="center" vertical="center" wrapText="1"/>
    </xf>
    <xf numFmtId="0" fontId="61" fillId="12" borderId="20" xfId="0" applyFont="1" applyFill="1" applyBorder="1" applyAlignment="1">
      <alignment horizontal="center" vertical="center" wrapText="1"/>
    </xf>
    <xf numFmtId="2" fontId="61" fillId="6" borderId="14" xfId="0" applyNumberFormat="1" applyFont="1" applyFill="1" applyBorder="1" applyAlignment="1">
      <alignment horizontal="center" vertical="center" wrapText="1"/>
    </xf>
    <xf numFmtId="2" fontId="61" fillId="6" borderId="16" xfId="0" applyNumberFormat="1" applyFont="1" applyFill="1" applyBorder="1" applyAlignment="1">
      <alignment horizontal="center" vertical="center" wrapText="1"/>
    </xf>
    <xf numFmtId="2" fontId="61" fillId="6" borderId="17" xfId="0" applyNumberFormat="1" applyFont="1" applyFill="1" applyBorder="1" applyAlignment="1">
      <alignment horizontal="center" vertical="center" wrapText="1"/>
    </xf>
    <xf numFmtId="2" fontId="61" fillId="6" borderId="18" xfId="0" applyNumberFormat="1" applyFont="1" applyFill="1" applyBorder="1" applyAlignment="1">
      <alignment horizontal="center" vertical="center" wrapText="1"/>
    </xf>
    <xf numFmtId="2" fontId="61" fillId="6" borderId="19" xfId="0" applyNumberFormat="1" applyFont="1" applyFill="1" applyBorder="1" applyAlignment="1">
      <alignment horizontal="center" vertical="center" wrapText="1"/>
    </xf>
    <xf numFmtId="2" fontId="61" fillId="6" borderId="20" xfId="0" applyNumberFormat="1" applyFont="1" applyFill="1" applyBorder="1" applyAlignment="1">
      <alignment horizontal="center" vertical="center" wrapText="1"/>
    </xf>
    <xf numFmtId="0" fontId="61" fillId="4" borderId="14" xfId="0" applyFont="1" applyFill="1" applyBorder="1" applyAlignment="1">
      <alignment horizontal="center" vertical="center" wrapText="1"/>
    </xf>
    <xf numFmtId="0" fontId="61" fillId="4" borderId="16" xfId="0" applyFont="1" applyFill="1" applyBorder="1" applyAlignment="1">
      <alignment horizontal="center" vertical="center" wrapText="1"/>
    </xf>
    <xf numFmtId="0" fontId="61" fillId="4" borderId="17" xfId="0" applyFont="1" applyFill="1" applyBorder="1" applyAlignment="1">
      <alignment horizontal="center" vertical="center" wrapText="1"/>
    </xf>
    <xf numFmtId="0" fontId="61" fillId="4" borderId="18" xfId="0" applyFont="1" applyFill="1" applyBorder="1" applyAlignment="1">
      <alignment horizontal="center" vertical="center" wrapText="1"/>
    </xf>
    <xf numFmtId="0" fontId="61" fillId="4" borderId="19" xfId="0" applyFont="1" applyFill="1" applyBorder="1" applyAlignment="1">
      <alignment horizontal="center" vertical="center" wrapText="1"/>
    </xf>
    <xf numFmtId="0" fontId="61" fillId="4" borderId="20" xfId="0" applyFont="1" applyFill="1" applyBorder="1" applyAlignment="1">
      <alignment horizontal="center" vertical="center" wrapText="1"/>
    </xf>
    <xf numFmtId="0" fontId="61" fillId="12" borderId="11" xfId="0" applyFont="1" applyFill="1" applyBorder="1" applyAlignment="1">
      <alignment horizontal="center" vertical="center" wrapText="1"/>
    </xf>
    <xf numFmtId="0" fontId="61" fillId="12" borderId="12" xfId="0" applyFont="1" applyFill="1" applyBorder="1" applyAlignment="1">
      <alignment horizontal="center" vertical="center" wrapText="1"/>
    </xf>
    <xf numFmtId="0" fontId="61" fillId="12" borderId="13" xfId="0" applyFont="1" applyFill="1" applyBorder="1" applyAlignment="1">
      <alignment horizontal="center" vertical="center" wrapText="1"/>
    </xf>
    <xf numFmtId="0" fontId="61" fillId="4" borderId="24" xfId="0" applyFont="1" applyFill="1" applyBorder="1" applyAlignment="1">
      <alignment horizontal="center" vertical="center" wrapText="1"/>
    </xf>
    <xf numFmtId="0" fontId="61" fillId="4" borderId="0" xfId="0" applyFont="1" applyFill="1" applyAlignment="1">
      <alignment horizontal="center" vertical="center" wrapText="1"/>
    </xf>
    <xf numFmtId="0" fontId="61" fillId="4" borderId="29" xfId="0" applyFont="1" applyFill="1" applyBorder="1" applyAlignment="1">
      <alignment horizontal="center" vertical="center" wrapText="1"/>
    </xf>
    <xf numFmtId="2" fontId="61" fillId="12" borderId="11" xfId="0" applyNumberFormat="1" applyFont="1" applyFill="1" applyBorder="1" applyAlignment="1">
      <alignment horizontal="center" vertical="center" wrapText="1"/>
    </xf>
    <xf numFmtId="2" fontId="61" fillId="12" borderId="12" xfId="0" applyNumberFormat="1" applyFont="1" applyFill="1" applyBorder="1" applyAlignment="1">
      <alignment horizontal="center" vertical="center" wrapText="1"/>
    </xf>
    <xf numFmtId="0" fontId="61" fillId="0" borderId="12" xfId="0" applyFont="1" applyBorder="1" applyAlignment="1">
      <alignment vertical="center"/>
    </xf>
    <xf numFmtId="0" fontId="61" fillId="0" borderId="13" xfId="0" applyFont="1" applyBorder="1" applyAlignment="1">
      <alignment vertical="center"/>
    </xf>
    <xf numFmtId="2" fontId="61" fillId="6" borderId="11" xfId="0" applyNumberFormat="1" applyFont="1" applyFill="1" applyBorder="1" applyAlignment="1">
      <alignment horizontal="center" vertical="center" wrapText="1"/>
    </xf>
    <xf numFmtId="2" fontId="61" fillId="6" borderId="12" xfId="0" applyNumberFormat="1" applyFont="1" applyFill="1" applyBorder="1" applyAlignment="1">
      <alignment horizontal="center" vertical="center" wrapText="1"/>
    </xf>
    <xf numFmtId="2" fontId="61" fillId="0" borderId="14" xfId="0" applyNumberFormat="1" applyFont="1" applyBorder="1" applyAlignment="1">
      <alignment horizontal="center" vertical="center" wrapText="1"/>
    </xf>
    <xf numFmtId="2" fontId="61" fillId="0" borderId="16" xfId="0" applyNumberFormat="1" applyFont="1" applyBorder="1" applyAlignment="1">
      <alignment horizontal="center" vertical="center" wrapText="1"/>
    </xf>
    <xf numFmtId="2" fontId="61" fillId="0" borderId="17" xfId="0" applyNumberFormat="1" applyFont="1" applyBorder="1" applyAlignment="1">
      <alignment horizontal="center" vertical="center" wrapText="1"/>
    </xf>
    <xf numFmtId="2" fontId="61" fillId="0" borderId="24" xfId="0" applyNumberFormat="1" applyFont="1" applyBorder="1" applyAlignment="1">
      <alignment horizontal="center" vertical="center" wrapText="1"/>
    </xf>
    <xf numFmtId="2" fontId="61" fillId="0" borderId="0" xfId="0" applyNumberFormat="1" applyFont="1" applyAlignment="1">
      <alignment horizontal="center" vertical="center" wrapText="1"/>
    </xf>
    <xf numFmtId="2" fontId="61" fillId="0" borderId="29" xfId="0" applyNumberFormat="1" applyFont="1" applyBorder="1" applyAlignment="1">
      <alignment horizontal="center" vertical="center" wrapText="1"/>
    </xf>
    <xf numFmtId="2" fontId="61" fillId="0" borderId="18" xfId="0" applyNumberFormat="1" applyFont="1" applyBorder="1" applyAlignment="1">
      <alignment horizontal="center" vertical="center" wrapText="1"/>
    </xf>
    <xf numFmtId="2" fontId="61" fillId="0" borderId="19" xfId="0" applyNumberFormat="1" applyFont="1" applyBorder="1" applyAlignment="1">
      <alignment horizontal="center" vertical="center" wrapText="1"/>
    </xf>
    <xf numFmtId="2" fontId="61" fillId="0" borderId="20" xfId="0" applyNumberFormat="1" applyFont="1" applyBorder="1" applyAlignment="1">
      <alignment horizontal="center" vertical="center" wrapText="1"/>
    </xf>
    <xf numFmtId="2" fontId="61" fillId="6" borderId="13" xfId="0" applyNumberFormat="1" applyFont="1" applyFill="1" applyBorder="1" applyAlignment="1">
      <alignment horizontal="center" vertical="center" wrapText="1"/>
    </xf>
    <xf numFmtId="2" fontId="61" fillId="12" borderId="14" xfId="0" applyNumberFormat="1" applyFont="1" applyFill="1" applyBorder="1" applyAlignment="1">
      <alignment horizontal="center" vertical="center" wrapText="1"/>
    </xf>
    <xf numFmtId="2" fontId="61" fillId="12" borderId="17" xfId="0" applyNumberFormat="1" applyFont="1" applyFill="1" applyBorder="1" applyAlignment="1">
      <alignment horizontal="center" vertical="center" wrapText="1"/>
    </xf>
    <xf numFmtId="2" fontId="61" fillId="12" borderId="18" xfId="0" applyNumberFormat="1" applyFont="1" applyFill="1" applyBorder="1" applyAlignment="1">
      <alignment horizontal="center" vertical="center" wrapText="1"/>
    </xf>
    <xf numFmtId="2" fontId="61" fillId="12" borderId="20" xfId="0" applyNumberFormat="1" applyFont="1" applyFill="1" applyBorder="1" applyAlignment="1">
      <alignment horizontal="center" vertical="center" wrapText="1"/>
    </xf>
    <xf numFmtId="0" fontId="61" fillId="6" borderId="11" xfId="0" applyFont="1" applyFill="1" applyBorder="1" applyAlignment="1">
      <alignment horizontal="center" vertical="center" wrapText="1"/>
    </xf>
    <xf numFmtId="0" fontId="61" fillId="6" borderId="12" xfId="0" applyFont="1" applyFill="1" applyBorder="1" applyAlignment="1">
      <alignment horizontal="center" vertical="center" wrapText="1"/>
    </xf>
    <xf numFmtId="0" fontId="61" fillId="6" borderId="13" xfId="0" applyFont="1" applyFill="1" applyBorder="1" applyAlignment="1">
      <alignment horizontal="center" vertical="center" wrapText="1"/>
    </xf>
    <xf numFmtId="0" fontId="61" fillId="0" borderId="14" xfId="26" applyFont="1" applyBorder="1" applyAlignment="1">
      <alignment horizontal="center" vertical="center" wrapText="1"/>
    </xf>
    <xf numFmtId="0" fontId="61" fillId="0" borderId="17" xfId="26" applyFont="1" applyBorder="1" applyAlignment="1">
      <alignment horizontal="center" vertical="center" wrapText="1"/>
    </xf>
    <xf numFmtId="0" fontId="61" fillId="0" borderId="24" xfId="26" applyFont="1" applyBorder="1" applyAlignment="1">
      <alignment horizontal="center" vertical="center" wrapText="1"/>
    </xf>
    <xf numFmtId="0" fontId="61" fillId="0" borderId="29" xfId="26" applyFont="1" applyBorder="1" applyAlignment="1">
      <alignment horizontal="center" vertical="center" wrapText="1"/>
    </xf>
    <xf numFmtId="0" fontId="61" fillId="0" borderId="18" xfId="26" applyFont="1" applyBorder="1" applyAlignment="1">
      <alignment horizontal="center" vertical="center" wrapText="1"/>
    </xf>
    <xf numFmtId="0" fontId="61" fillId="0" borderId="20" xfId="26" applyFont="1" applyBorder="1" applyAlignment="1">
      <alignment horizontal="center" vertical="center" wrapText="1"/>
    </xf>
    <xf numFmtId="0" fontId="61" fillId="12" borderId="11" xfId="0" applyFont="1" applyFill="1" applyBorder="1" applyAlignment="1">
      <alignment horizontal="center" vertical="center"/>
    </xf>
    <xf numFmtId="0" fontId="61" fillId="12" borderId="12" xfId="0" applyFont="1" applyFill="1" applyBorder="1" applyAlignment="1">
      <alignment horizontal="center" vertical="center"/>
    </xf>
    <xf numFmtId="0" fontId="61" fillId="12" borderId="13" xfId="0" applyFont="1" applyFill="1" applyBorder="1" applyAlignment="1">
      <alignment horizontal="center" vertical="center"/>
    </xf>
    <xf numFmtId="49" fontId="61" fillId="12" borderId="14" xfId="0" applyNumberFormat="1" applyFont="1" applyFill="1" applyBorder="1" applyAlignment="1">
      <alignment horizontal="center" vertical="center" wrapText="1"/>
    </xf>
    <xf numFmtId="49" fontId="61" fillId="12" borderId="17" xfId="0" applyNumberFormat="1" applyFont="1" applyFill="1" applyBorder="1" applyAlignment="1">
      <alignment horizontal="center" vertical="center" wrapText="1"/>
    </xf>
    <xf numFmtId="49" fontId="61" fillId="12" borderId="18" xfId="0" applyNumberFormat="1" applyFont="1" applyFill="1" applyBorder="1" applyAlignment="1">
      <alignment horizontal="center" vertical="center" wrapText="1"/>
    </xf>
    <xf numFmtId="49" fontId="61" fillId="12" borderId="20" xfId="0" applyNumberFormat="1" applyFont="1" applyFill="1" applyBorder="1" applyAlignment="1">
      <alignment horizontal="center" vertical="center" wrapText="1"/>
    </xf>
    <xf numFmtId="2" fontId="61" fillId="19" borderId="11" xfId="0" applyNumberFormat="1" applyFont="1" applyFill="1" applyBorder="1" applyAlignment="1">
      <alignment horizontal="center" vertical="center" wrapText="1"/>
    </xf>
    <xf numFmtId="2" fontId="61" fillId="19" borderId="12" xfId="0" applyNumberFormat="1" applyFont="1" applyFill="1" applyBorder="1" applyAlignment="1">
      <alignment horizontal="center" vertical="center" wrapText="1"/>
    </xf>
    <xf numFmtId="2" fontId="61" fillId="19" borderId="13" xfId="0" applyNumberFormat="1" applyFont="1" applyFill="1" applyBorder="1" applyAlignment="1">
      <alignment horizontal="center" vertical="center" wrapText="1"/>
    </xf>
    <xf numFmtId="2" fontId="61" fillId="12" borderId="13" xfId="0" applyNumberFormat="1" applyFont="1" applyFill="1" applyBorder="1" applyAlignment="1">
      <alignment horizontal="center" vertical="center" wrapText="1"/>
    </xf>
    <xf numFmtId="0" fontId="61" fillId="6" borderId="24" xfId="0" applyFont="1" applyFill="1" applyBorder="1" applyAlignment="1">
      <alignment horizontal="center" vertical="center" wrapText="1"/>
    </xf>
    <xf numFmtId="0" fontId="61" fillId="6" borderId="0" xfId="0" applyFont="1" applyFill="1" applyAlignment="1">
      <alignment horizontal="center" vertical="center" wrapText="1"/>
    </xf>
    <xf numFmtId="0" fontId="61" fillId="6" borderId="29" xfId="0" applyFont="1" applyFill="1" applyBorder="1" applyAlignment="1">
      <alignment horizontal="center" vertical="center" wrapText="1"/>
    </xf>
    <xf numFmtId="0" fontId="61" fillId="6" borderId="0" xfId="0" applyFont="1" applyFill="1" applyBorder="1" applyAlignment="1">
      <alignment horizontal="center" vertical="center" wrapText="1"/>
    </xf>
    <xf numFmtId="0" fontId="60" fillId="0" borderId="11" xfId="0" applyFont="1" applyBorder="1" applyAlignment="1">
      <alignment horizontal="center" vertical="center" wrapText="1"/>
    </xf>
    <xf numFmtId="0" fontId="60" fillId="0" borderId="12" xfId="0" applyFont="1" applyBorder="1" applyAlignment="1">
      <alignment horizontal="center" vertical="center" wrapText="1"/>
    </xf>
    <xf numFmtId="0" fontId="61" fillId="0" borderId="10"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21" xfId="0" applyFont="1" applyBorder="1" applyAlignment="1">
      <alignment horizontal="center" vertical="center" wrapText="1"/>
    </xf>
    <xf numFmtId="0" fontId="61" fillId="4" borderId="10" xfId="0" applyFont="1" applyFill="1" applyBorder="1" applyAlignment="1">
      <alignment horizontal="center" vertical="center" wrapText="1"/>
    </xf>
    <xf numFmtId="0" fontId="61" fillId="4" borderId="15" xfId="0" applyFont="1" applyFill="1" applyBorder="1" applyAlignment="1">
      <alignment horizontal="center" vertical="center" wrapText="1"/>
    </xf>
    <xf numFmtId="0" fontId="61" fillId="0" borderId="20" xfId="0" applyFont="1" applyBorder="1" applyAlignment="1">
      <alignment vertical="center"/>
    </xf>
    <xf numFmtId="0" fontId="61" fillId="6" borderId="11" xfId="0" applyFont="1" applyFill="1" applyBorder="1" applyAlignment="1">
      <alignment horizontal="center" vertical="center"/>
    </xf>
    <xf numFmtId="0" fontId="61" fillId="6" borderId="12" xfId="0" applyFont="1" applyFill="1" applyBorder="1" applyAlignment="1">
      <alignment horizontal="center" vertical="center"/>
    </xf>
    <xf numFmtId="0" fontId="61" fillId="6" borderId="13" xfId="0" applyFont="1" applyFill="1" applyBorder="1" applyAlignment="1">
      <alignment horizontal="center" vertical="center"/>
    </xf>
    <xf numFmtId="0" fontId="61" fillId="0" borderId="0" xfId="26" applyFont="1" applyAlignment="1">
      <alignment horizontal="center" vertical="center" wrapText="1"/>
    </xf>
    <xf numFmtId="0" fontId="61" fillId="0" borderId="19" xfId="26" applyFont="1" applyBorder="1" applyAlignment="1">
      <alignment horizontal="center" vertical="center" wrapText="1"/>
    </xf>
    <xf numFmtId="0" fontId="61" fillId="0" borderId="16" xfId="26" applyFont="1" applyBorder="1" applyAlignment="1">
      <alignment horizontal="center" vertical="center" wrapText="1"/>
    </xf>
    <xf numFmtId="49" fontId="61" fillId="0" borderId="13" xfId="0" applyNumberFormat="1" applyFont="1" applyBorder="1" applyAlignment="1">
      <alignment horizontal="center" vertical="center" wrapText="1"/>
    </xf>
    <xf numFmtId="0" fontId="61" fillId="0" borderId="11" xfId="0" applyFont="1" applyBorder="1" applyAlignment="1">
      <alignment horizontal="center" vertical="center"/>
    </xf>
    <xf numFmtId="0" fontId="61" fillId="0" borderId="12" xfId="0" applyFont="1" applyBorder="1" applyAlignment="1">
      <alignment horizontal="center" vertical="center"/>
    </xf>
    <xf numFmtId="0" fontId="61" fillId="0" borderId="0" xfId="0" applyFont="1" applyAlignment="1">
      <alignment horizontal="center" vertical="center"/>
    </xf>
    <xf numFmtId="49" fontId="61" fillId="0" borderId="14" xfId="0" applyNumberFormat="1" applyFont="1" applyBorder="1" applyAlignment="1">
      <alignment horizontal="center" vertical="center" wrapText="1"/>
    </xf>
    <xf numFmtId="49" fontId="61" fillId="0" borderId="16" xfId="0" applyNumberFormat="1" applyFont="1" applyBorder="1" applyAlignment="1">
      <alignment horizontal="center" vertical="center" wrapText="1"/>
    </xf>
    <xf numFmtId="49" fontId="61" fillId="0" borderId="17" xfId="0" applyNumberFormat="1" applyFont="1" applyBorder="1" applyAlignment="1">
      <alignment horizontal="center" vertical="center" wrapText="1"/>
    </xf>
    <xf numFmtId="49" fontId="61" fillId="0" borderId="24" xfId="0" applyNumberFormat="1" applyFont="1" applyBorder="1" applyAlignment="1">
      <alignment horizontal="center" vertical="center" wrapText="1"/>
    </xf>
    <xf numFmtId="49" fontId="61" fillId="0" borderId="29" xfId="0" applyNumberFormat="1" applyFont="1" applyBorder="1" applyAlignment="1">
      <alignment horizontal="center" vertical="center" wrapText="1"/>
    </xf>
    <xf numFmtId="49" fontId="61" fillId="0" borderId="18" xfId="0" applyNumberFormat="1" applyFont="1" applyBorder="1" applyAlignment="1">
      <alignment horizontal="center" vertical="center" wrapText="1"/>
    </xf>
    <xf numFmtId="49" fontId="61" fillId="0" borderId="20" xfId="0" applyNumberFormat="1" applyFont="1" applyBorder="1" applyAlignment="1">
      <alignment horizontal="center" vertical="center" wrapText="1"/>
    </xf>
    <xf numFmtId="49" fontId="61" fillId="12" borderId="11" xfId="0" applyNumberFormat="1" applyFont="1" applyFill="1" applyBorder="1" applyAlignment="1">
      <alignment horizontal="center" vertical="center" wrapText="1"/>
    </xf>
    <xf numFmtId="49" fontId="61" fillId="12" borderId="12" xfId="0" applyNumberFormat="1" applyFont="1" applyFill="1" applyBorder="1" applyAlignment="1">
      <alignment horizontal="center" vertical="center" wrapText="1"/>
    </xf>
    <xf numFmtId="49" fontId="61" fillId="12" borderId="13" xfId="0" applyNumberFormat="1" applyFont="1" applyFill="1" applyBorder="1" applyAlignment="1">
      <alignment horizontal="center" vertical="center" wrapText="1"/>
    </xf>
    <xf numFmtId="49" fontId="61" fillId="0" borderId="0" xfId="0" applyNumberFormat="1" applyFont="1" applyAlignment="1">
      <alignment horizontal="center" vertical="center" wrapText="1"/>
    </xf>
    <xf numFmtId="49" fontId="61" fillId="0" borderId="19" xfId="0" applyNumberFormat="1" applyFont="1" applyBorder="1" applyAlignment="1">
      <alignment horizontal="center" vertical="center" wrapText="1"/>
    </xf>
    <xf numFmtId="0" fontId="30" fillId="0" borderId="2" xfId="1" applyFont="1" applyBorder="1" applyAlignment="1">
      <alignment horizontal="center" vertical="center" wrapText="1"/>
    </xf>
    <xf numFmtId="0" fontId="30" fillId="4" borderId="2" xfId="1" applyFont="1" applyFill="1" applyBorder="1" applyAlignment="1">
      <alignment horizontal="center" vertical="center"/>
    </xf>
    <xf numFmtId="0" fontId="30" fillId="0" borderId="8" xfId="1" applyFont="1" applyBorder="1" applyAlignment="1">
      <alignment horizontal="center" vertical="center" wrapText="1"/>
    </xf>
    <xf numFmtId="0" fontId="30" fillId="0" borderId="63" xfId="1" applyFont="1" applyBorder="1" applyAlignment="1">
      <alignment horizontal="center" vertical="center" wrapText="1"/>
    </xf>
    <xf numFmtId="0" fontId="30" fillId="0" borderId="9" xfId="1" applyFont="1" applyBorder="1" applyAlignment="1">
      <alignment horizontal="center" vertical="center" wrapText="1"/>
    </xf>
    <xf numFmtId="0" fontId="30" fillId="0" borderId="45" xfId="1" applyFont="1" applyBorder="1" applyAlignment="1">
      <alignment horizontal="center" vertical="center" wrapText="1"/>
    </xf>
    <xf numFmtId="0" fontId="30" fillId="0" borderId="46" xfId="1" applyFont="1" applyBorder="1" applyAlignment="1">
      <alignment horizontal="center" vertical="center" wrapText="1"/>
    </xf>
    <xf numFmtId="0" fontId="19" fillId="0" borderId="60" xfId="1" applyFont="1" applyBorder="1" applyAlignment="1">
      <alignment horizontal="center" vertical="center" wrapText="1"/>
    </xf>
    <xf numFmtId="0" fontId="19" fillId="0" borderId="61" xfId="1" applyFont="1" applyBorder="1" applyAlignment="1">
      <alignment horizontal="center" vertical="center" wrapText="1"/>
    </xf>
    <xf numFmtId="0" fontId="30" fillId="0" borderId="60" xfId="1" applyFont="1" applyBorder="1" applyAlignment="1">
      <alignment horizontal="center" vertical="center" wrapText="1"/>
    </xf>
    <xf numFmtId="0" fontId="30" fillId="0" borderId="61" xfId="1" applyFont="1" applyBorder="1" applyAlignment="1">
      <alignment horizontal="center" vertical="center" wrapText="1"/>
    </xf>
    <xf numFmtId="0" fontId="30" fillId="5" borderId="45" xfId="1" applyFont="1" applyFill="1" applyBorder="1" applyAlignment="1">
      <alignment horizontal="center" vertical="center" wrapText="1"/>
    </xf>
    <xf numFmtId="0" fontId="30" fillId="5" borderId="46" xfId="1" applyFont="1" applyFill="1" applyBorder="1" applyAlignment="1">
      <alignment horizontal="center" vertical="center" wrapText="1"/>
    </xf>
    <xf numFmtId="0" fontId="30" fillId="0" borderId="2" xfId="1" applyFont="1" applyFill="1" applyBorder="1" applyAlignment="1">
      <alignment horizontal="center" vertical="center" wrapText="1"/>
    </xf>
    <xf numFmtId="0" fontId="19" fillId="0" borderId="2" xfId="1" applyFont="1" applyBorder="1" applyAlignment="1">
      <alignment horizontal="center" vertical="center" wrapText="1"/>
    </xf>
    <xf numFmtId="0" fontId="30" fillId="0" borderId="45" xfId="1" applyFont="1" applyFill="1" applyBorder="1" applyAlignment="1">
      <alignment horizontal="center" vertical="center" wrapText="1"/>
    </xf>
    <xf numFmtId="0" fontId="30" fillId="0" borderId="46" xfId="1" applyFont="1" applyFill="1" applyBorder="1" applyAlignment="1">
      <alignment horizontal="center" vertical="center" wrapText="1"/>
    </xf>
    <xf numFmtId="0" fontId="19" fillId="0" borderId="8" xfId="1" applyFont="1" applyBorder="1" applyAlignment="1">
      <alignment horizontal="center" vertical="center" wrapText="1"/>
    </xf>
    <xf numFmtId="0" fontId="30" fillId="4" borderId="45" xfId="1" applyFont="1" applyFill="1" applyBorder="1" applyAlignment="1">
      <alignment horizontal="center" vertical="center"/>
    </xf>
    <xf numFmtId="0" fontId="30" fillId="4" borderId="46" xfId="1" applyFont="1" applyFill="1" applyBorder="1" applyAlignment="1">
      <alignment horizontal="center" vertical="center"/>
    </xf>
    <xf numFmtId="0" fontId="30" fillId="4" borderId="2" xfId="1" quotePrefix="1" applyFont="1" applyFill="1" applyBorder="1" applyAlignment="1">
      <alignment horizontal="center" vertical="center"/>
    </xf>
    <xf numFmtId="0" fontId="30" fillId="4" borderId="46" xfId="1" quotePrefix="1" applyFont="1" applyFill="1" applyBorder="1" applyAlignment="1">
      <alignment horizontal="center" vertical="center"/>
    </xf>
    <xf numFmtId="0" fontId="30" fillId="16" borderId="2" xfId="1" applyFont="1" applyFill="1" applyBorder="1" applyAlignment="1">
      <alignment horizontal="center" vertical="center"/>
    </xf>
    <xf numFmtId="0" fontId="30" fillId="16" borderId="2" xfId="1" quotePrefix="1" applyFont="1" applyFill="1" applyBorder="1" applyAlignment="1">
      <alignment horizontal="center" vertical="center"/>
    </xf>
    <xf numFmtId="0" fontId="30" fillId="4" borderId="2" xfId="1" quotePrefix="1" applyFont="1" applyFill="1" applyBorder="1" applyAlignment="1">
      <alignment horizontal="center" vertical="center" wrapText="1"/>
    </xf>
    <xf numFmtId="0" fontId="30" fillId="4" borderId="2" xfId="1" applyFont="1" applyFill="1" applyBorder="1" applyAlignment="1">
      <alignment horizontal="center" vertical="center" wrapText="1"/>
    </xf>
    <xf numFmtId="0" fontId="30" fillId="4" borderId="30" xfId="1" quotePrefix="1" applyFont="1" applyFill="1" applyBorder="1" applyAlignment="1">
      <alignment horizontal="center" vertical="center"/>
    </xf>
    <xf numFmtId="0" fontId="30" fillId="4" borderId="45" xfId="1" quotePrefix="1" applyFont="1" applyFill="1" applyBorder="1" applyAlignment="1">
      <alignment horizontal="center" vertical="center"/>
    </xf>
    <xf numFmtId="0" fontId="66" fillId="12" borderId="60" xfId="1" applyFont="1" applyFill="1" applyBorder="1" applyAlignment="1">
      <alignment horizontal="center" vertical="center" wrapText="1"/>
    </xf>
    <xf numFmtId="0" fontId="66" fillId="12" borderId="61" xfId="1" applyFont="1" applyFill="1" applyBorder="1" applyAlignment="1">
      <alignment horizontal="center" vertical="center" wrapText="1"/>
    </xf>
    <xf numFmtId="0" fontId="66" fillId="0" borderId="2" xfId="1" applyFont="1" applyBorder="1" applyAlignment="1">
      <alignment horizontal="center" vertical="center" wrapText="1"/>
    </xf>
    <xf numFmtId="0" fontId="66" fillId="0" borderId="60" xfId="1" applyFont="1" applyBorder="1" applyAlignment="1">
      <alignment horizontal="center" vertical="center" wrapText="1"/>
    </xf>
    <xf numFmtId="0" fontId="66" fillId="0" borderId="61" xfId="1" applyFont="1" applyBorder="1" applyAlignment="1">
      <alignment horizontal="center" vertical="center" wrapText="1"/>
    </xf>
    <xf numFmtId="0" fontId="66" fillId="0" borderId="54" xfId="1" applyFont="1" applyBorder="1" applyAlignment="1">
      <alignment horizontal="center" vertical="center" wrapText="1"/>
    </xf>
    <xf numFmtId="0" fontId="66" fillId="0" borderId="53" xfId="1" applyFont="1" applyBorder="1" applyAlignment="1">
      <alignment horizontal="center" vertical="center" wrapText="1"/>
    </xf>
    <xf numFmtId="0" fontId="66" fillId="12" borderId="38" xfId="1" applyFont="1" applyFill="1" applyBorder="1" applyAlignment="1">
      <alignment horizontal="center" vertical="center" wrapText="1"/>
    </xf>
    <xf numFmtId="0" fontId="66" fillId="12" borderId="54" xfId="1" applyFont="1" applyFill="1" applyBorder="1" applyAlignment="1">
      <alignment horizontal="center" vertical="center" wrapText="1"/>
    </xf>
    <xf numFmtId="0" fontId="66" fillId="12" borderId="43" xfId="1" applyFont="1" applyFill="1" applyBorder="1" applyAlignment="1">
      <alignment horizontal="center" vertical="center" wrapText="1"/>
    </xf>
    <xf numFmtId="0" fontId="66" fillId="12" borderId="2" xfId="1" applyFont="1" applyFill="1" applyBorder="1" applyAlignment="1">
      <alignment horizontal="center" vertical="center" wrapText="1"/>
    </xf>
    <xf numFmtId="0" fontId="66" fillId="0" borderId="8" xfId="1" applyFont="1" applyBorder="1" applyAlignment="1">
      <alignment horizontal="center" vertical="center" wrapText="1"/>
    </xf>
    <xf numFmtId="0" fontId="19" fillId="4" borderId="2" xfId="1" applyFont="1" applyFill="1" applyBorder="1" applyAlignment="1">
      <alignment horizontal="center" vertical="center"/>
    </xf>
    <xf numFmtId="0" fontId="19" fillId="4" borderId="2" xfId="1" quotePrefix="1" applyFont="1" applyFill="1" applyBorder="1" applyAlignment="1">
      <alignment horizontal="center" vertical="center"/>
    </xf>
    <xf numFmtId="0" fontId="33" fillId="0" borderId="45" xfId="1" applyFont="1" applyBorder="1" applyAlignment="1">
      <alignment horizontal="center" vertical="center" wrapText="1"/>
    </xf>
    <xf numFmtId="0" fontId="33" fillId="0" borderId="46" xfId="1" applyFont="1" applyBorder="1" applyAlignment="1">
      <alignment horizontal="center" vertical="center" wrapText="1"/>
    </xf>
    <xf numFmtId="0" fontId="61" fillId="0" borderId="0" xfId="1" applyFont="1" applyAlignment="1">
      <alignment horizontal="center" wrapText="1"/>
    </xf>
    <xf numFmtId="0" fontId="61" fillId="0" borderId="2" xfId="1" applyFont="1" applyBorder="1" applyAlignment="1">
      <alignment horizontal="center" vertical="center" wrapText="1"/>
    </xf>
    <xf numFmtId="0" fontId="61" fillId="0" borderId="45" xfId="1" applyFont="1" applyBorder="1" applyAlignment="1">
      <alignment horizontal="center" vertical="center" wrapText="1"/>
    </xf>
    <xf numFmtId="0" fontId="61" fillId="0" borderId="46" xfId="1" applyFont="1" applyBorder="1" applyAlignment="1">
      <alignment horizontal="center" vertical="center" wrapText="1"/>
    </xf>
    <xf numFmtId="0" fontId="61" fillId="10" borderId="45" xfId="1" applyFont="1" applyFill="1" applyBorder="1" applyAlignment="1">
      <alignment horizontal="center" vertical="center"/>
    </xf>
    <xf numFmtId="0" fontId="61" fillId="10" borderId="46" xfId="1" applyFont="1" applyFill="1" applyBorder="1" applyAlignment="1">
      <alignment horizontal="center" vertical="center"/>
    </xf>
    <xf numFmtId="0" fontId="21" fillId="16" borderId="2" xfId="1" applyFont="1" applyFill="1" applyBorder="1" applyAlignment="1">
      <alignment horizontal="center" vertical="center" wrapText="1"/>
    </xf>
    <xf numFmtId="0" fontId="61" fillId="16" borderId="2" xfId="1" applyFont="1" applyFill="1" applyBorder="1" applyAlignment="1">
      <alignment horizontal="center" vertical="center" wrapText="1"/>
    </xf>
    <xf numFmtId="0" fontId="61" fillId="10" borderId="30" xfId="1" applyFont="1" applyFill="1" applyBorder="1" applyAlignment="1">
      <alignment horizontal="center" vertical="center"/>
    </xf>
    <xf numFmtId="0" fontId="61" fillId="10" borderId="2" xfId="1" applyFont="1" applyFill="1" applyBorder="1" applyAlignment="1">
      <alignment horizontal="center" vertical="center"/>
    </xf>
    <xf numFmtId="0" fontId="2" fillId="0" borderId="30" xfId="1" applyFont="1" applyBorder="1" applyAlignment="1">
      <alignment horizontal="left" wrapText="1"/>
    </xf>
    <xf numFmtId="0" fontId="66" fillId="6" borderId="12" xfId="1" applyFont="1" applyFill="1" applyBorder="1" applyAlignment="1">
      <alignment horizontal="center" vertical="center" wrapText="1"/>
    </xf>
    <xf numFmtId="0" fontId="66" fillId="6" borderId="13" xfId="1" applyFont="1" applyFill="1" applyBorder="1" applyAlignment="1">
      <alignment horizontal="center" vertical="center" wrapText="1"/>
    </xf>
    <xf numFmtId="0" fontId="66" fillId="0" borderId="10" xfId="1" applyFont="1" applyBorder="1" applyAlignment="1">
      <alignment horizontal="center" vertical="center" wrapText="1"/>
    </xf>
    <xf numFmtId="0" fontId="66" fillId="0" borderId="0" xfId="1" applyFont="1" applyAlignment="1">
      <alignment horizontal="center" vertical="center" wrapText="1"/>
    </xf>
    <xf numFmtId="0" fontId="66" fillId="0" borderId="18" xfId="1" applyFont="1" applyBorder="1" applyAlignment="1">
      <alignment horizontal="center" vertical="center" wrapText="1"/>
    </xf>
    <xf numFmtId="0" fontId="66" fillId="0" borderId="19" xfId="1" applyFont="1" applyBorder="1" applyAlignment="1">
      <alignment horizontal="center" vertical="center" wrapText="1"/>
    </xf>
    <xf numFmtId="0" fontId="66" fillId="0" borderId="21" xfId="1" applyFont="1" applyBorder="1" applyAlignment="1">
      <alignment horizontal="center" vertical="center" wrapText="1"/>
    </xf>
    <xf numFmtId="0" fontId="66" fillId="0" borderId="12" xfId="1" applyFont="1" applyBorder="1" applyAlignment="1">
      <alignment horizontal="center" vertical="center" wrapText="1"/>
    </xf>
    <xf numFmtId="0" fontId="66" fillId="6" borderId="10" xfId="1" applyFont="1" applyFill="1" applyBorder="1" applyAlignment="1">
      <alignment horizontal="center" vertical="center" wrapText="1"/>
    </xf>
    <xf numFmtId="0" fontId="66" fillId="6" borderId="21" xfId="1" applyFont="1" applyFill="1" applyBorder="1" applyAlignment="1">
      <alignment horizontal="center" vertical="center" wrapText="1"/>
    </xf>
    <xf numFmtId="0" fontId="66" fillId="0" borderId="15" xfId="1" applyFont="1" applyBorder="1" applyAlignment="1">
      <alignment horizontal="center" vertical="center" wrapText="1"/>
    </xf>
    <xf numFmtId="0" fontId="66" fillId="0" borderId="14" xfId="1" applyFont="1" applyBorder="1" applyAlignment="1">
      <alignment horizontal="center" vertical="center" wrapText="1"/>
    </xf>
    <xf numFmtId="0" fontId="66" fillId="0" borderId="16" xfId="1" applyFont="1" applyBorder="1" applyAlignment="1">
      <alignment horizontal="center" vertical="center" wrapText="1"/>
    </xf>
    <xf numFmtId="0" fontId="66" fillId="0" borderId="17" xfId="1" applyFont="1" applyBorder="1" applyAlignment="1">
      <alignment horizontal="center" vertical="center" wrapText="1"/>
    </xf>
    <xf numFmtId="0" fontId="66" fillId="0" borderId="20" xfId="1" applyFont="1" applyBorder="1" applyAlignment="1">
      <alignment horizontal="center" vertical="center" wrapText="1"/>
    </xf>
    <xf numFmtId="0" fontId="66" fillId="12" borderId="12" xfId="1" applyFont="1" applyFill="1" applyBorder="1" applyAlignment="1">
      <alignment horizontal="center" vertical="center" wrapText="1"/>
    </xf>
    <xf numFmtId="0" fontId="66" fillId="12" borderId="13" xfId="1" applyFont="1" applyFill="1" applyBorder="1" applyAlignment="1">
      <alignment horizontal="center" vertical="center" wrapText="1"/>
    </xf>
    <xf numFmtId="0" fontId="66" fillId="12" borderId="11" xfId="1" applyFont="1" applyFill="1" applyBorder="1" applyAlignment="1">
      <alignment horizontal="center" vertical="center" wrapText="1"/>
    </xf>
    <xf numFmtId="0" fontId="66" fillId="12" borderId="10" xfId="1" applyFont="1" applyFill="1" applyBorder="1" applyAlignment="1">
      <alignment horizontal="center" vertical="center" wrapText="1"/>
    </xf>
    <xf numFmtId="0" fontId="66" fillId="12" borderId="21" xfId="1" applyFont="1" applyFill="1" applyBorder="1" applyAlignment="1">
      <alignment horizontal="center" vertical="center" wrapText="1"/>
    </xf>
    <xf numFmtId="0" fontId="66" fillId="0" borderId="11" xfId="1" applyFont="1" applyBorder="1" applyAlignment="1">
      <alignment horizontal="center" vertical="center" wrapText="1"/>
    </xf>
    <xf numFmtId="0" fontId="66" fillId="0" borderId="13" xfId="1" applyFont="1" applyBorder="1" applyAlignment="1">
      <alignment horizontal="center" vertical="center" wrapText="1"/>
    </xf>
    <xf numFmtId="0" fontId="66" fillId="6" borderId="18" xfId="1" applyFont="1" applyFill="1" applyBorder="1" applyAlignment="1">
      <alignment horizontal="center" vertical="center" wrapText="1"/>
    </xf>
    <xf numFmtId="0" fontId="66" fillId="6" borderId="11" xfId="1" applyFont="1" applyFill="1" applyBorder="1" applyAlignment="1">
      <alignment horizontal="center" vertical="center" wrapText="1"/>
    </xf>
    <xf numFmtId="0" fontId="19" fillId="0" borderId="10" xfId="1" applyFont="1" applyBorder="1" applyAlignment="1">
      <alignment horizontal="center" vertical="center" wrapText="1"/>
    </xf>
    <xf numFmtId="0" fontId="19" fillId="0" borderId="15" xfId="1" applyFont="1" applyBorder="1" applyAlignment="1">
      <alignment horizontal="center" vertical="center" wrapText="1"/>
    </xf>
    <xf numFmtId="0" fontId="19" fillId="0" borderId="21"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17" xfId="1" applyFont="1" applyBorder="1" applyAlignment="1">
      <alignment horizontal="center" vertical="center" wrapText="1"/>
    </xf>
    <xf numFmtId="0" fontId="20" fillId="0" borderId="24"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8" xfId="1" applyFont="1" applyBorder="1" applyAlignment="1">
      <alignment horizontal="center" vertical="center" wrapText="1"/>
    </xf>
    <xf numFmtId="0" fontId="20" fillId="0" borderId="20"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6" xfId="1" applyFont="1" applyBorder="1" applyAlignment="1">
      <alignment horizontal="center" vertical="center" wrapText="1"/>
    </xf>
    <xf numFmtId="0" fontId="19" fillId="0" borderId="17" xfId="1" applyFont="1" applyBorder="1" applyAlignment="1">
      <alignment horizontal="center" vertical="center" wrapText="1"/>
    </xf>
    <xf numFmtId="0" fontId="20" fillId="4" borderId="14" xfId="1" applyFont="1" applyFill="1" applyBorder="1" applyAlignment="1">
      <alignment horizontal="center" vertical="center" wrapText="1"/>
    </xf>
    <xf numFmtId="0" fontId="20" fillId="4" borderId="17" xfId="1" applyFont="1" applyFill="1" applyBorder="1" applyAlignment="1">
      <alignment horizontal="center" vertical="center" wrapText="1"/>
    </xf>
    <xf numFmtId="0" fontId="20" fillId="4" borderId="24" xfId="1" applyFont="1" applyFill="1" applyBorder="1" applyAlignment="1">
      <alignment horizontal="center" vertical="center" wrapText="1"/>
    </xf>
    <xf numFmtId="0" fontId="20" fillId="4" borderId="0" xfId="1" applyFont="1" applyFill="1" applyAlignment="1">
      <alignment horizontal="center" vertical="center" wrapText="1"/>
    </xf>
    <xf numFmtId="0" fontId="20" fillId="4" borderId="29" xfId="1" applyFont="1" applyFill="1" applyBorder="1" applyAlignment="1">
      <alignment horizontal="center" vertical="center" wrapText="1"/>
    </xf>
    <xf numFmtId="0" fontId="20" fillId="4" borderId="18" xfId="1" applyFont="1" applyFill="1" applyBorder="1" applyAlignment="1">
      <alignment horizontal="center" vertical="center" wrapText="1"/>
    </xf>
    <xf numFmtId="0" fontId="20" fillId="4" borderId="20" xfId="1" applyFont="1" applyFill="1" applyBorder="1" applyAlignment="1">
      <alignment horizontal="center" vertical="center" wrapText="1"/>
    </xf>
    <xf numFmtId="0" fontId="19" fillId="19" borderId="14" xfId="1" applyFont="1" applyFill="1" applyBorder="1" applyAlignment="1">
      <alignment horizontal="center" vertical="center" wrapText="1"/>
    </xf>
    <xf numFmtId="0" fontId="19" fillId="19" borderId="17" xfId="1" applyFont="1" applyFill="1" applyBorder="1" applyAlignment="1">
      <alignment horizontal="center" vertical="center" wrapText="1"/>
    </xf>
    <xf numFmtId="0" fontId="19" fillId="19" borderId="24" xfId="1" applyFont="1" applyFill="1" applyBorder="1" applyAlignment="1">
      <alignment horizontal="center" vertical="center" wrapText="1"/>
    </xf>
    <xf numFmtId="0" fontId="19" fillId="19" borderId="29" xfId="1" applyFont="1" applyFill="1" applyBorder="1" applyAlignment="1">
      <alignment horizontal="center" vertical="center" wrapText="1"/>
    </xf>
    <xf numFmtId="0" fontId="19" fillId="19" borderId="18" xfId="1" applyFont="1" applyFill="1" applyBorder="1" applyAlignment="1">
      <alignment horizontal="center" vertical="center" wrapText="1"/>
    </xf>
    <xf numFmtId="0" fontId="19" fillId="19" borderId="20" xfId="1" applyFont="1" applyFill="1" applyBorder="1" applyAlignment="1">
      <alignment horizontal="center" vertical="center" wrapText="1"/>
    </xf>
    <xf numFmtId="0" fontId="61" fillId="19" borderId="14" xfId="1" applyFont="1" applyFill="1" applyBorder="1" applyAlignment="1">
      <alignment horizontal="center" vertical="center" wrapText="1"/>
    </xf>
    <xf numFmtId="0" fontId="61" fillId="19" borderId="17" xfId="1" applyFont="1" applyFill="1" applyBorder="1" applyAlignment="1">
      <alignment horizontal="center" vertical="center" wrapText="1"/>
    </xf>
    <xf numFmtId="0" fontId="61" fillId="19" borderId="24" xfId="1" applyFont="1" applyFill="1" applyBorder="1" applyAlignment="1">
      <alignment horizontal="center" vertical="center" wrapText="1"/>
    </xf>
    <xf numFmtId="0" fontId="61" fillId="19" borderId="29" xfId="1" applyFont="1" applyFill="1" applyBorder="1" applyAlignment="1">
      <alignment horizontal="center" vertical="center" wrapText="1"/>
    </xf>
    <xf numFmtId="0" fontId="61" fillId="19" borderId="18" xfId="1" applyFont="1" applyFill="1" applyBorder="1" applyAlignment="1">
      <alignment horizontal="center" vertical="center" wrapText="1"/>
    </xf>
    <xf numFmtId="0" fontId="61" fillId="19" borderId="20" xfId="1" applyFont="1" applyFill="1" applyBorder="1" applyAlignment="1">
      <alignment horizontal="center" vertical="center" wrapText="1"/>
    </xf>
    <xf numFmtId="0" fontId="21" fillId="0" borderId="11" xfId="1" applyFont="1" applyBorder="1" applyAlignment="1">
      <alignment horizontal="center" vertical="center"/>
    </xf>
    <xf numFmtId="0" fontId="21" fillId="0" borderId="12" xfId="1" applyFont="1" applyBorder="1" applyAlignment="1">
      <alignment horizontal="center" vertical="center"/>
    </xf>
    <xf numFmtId="0" fontId="21" fillId="0" borderId="11" xfId="1" applyFont="1" applyBorder="1" applyAlignment="1">
      <alignment horizontal="center" vertical="center" wrapText="1"/>
    </xf>
    <xf numFmtId="0" fontId="21" fillId="0" borderId="12" xfId="1" applyFont="1" applyBorder="1" applyAlignment="1">
      <alignment horizontal="center" vertical="center" wrapText="1"/>
    </xf>
    <xf numFmtId="0" fontId="19" fillId="0" borderId="11" xfId="1" applyFont="1" applyBorder="1" applyAlignment="1">
      <alignment horizontal="center" vertical="center" wrapText="1"/>
    </xf>
    <xf numFmtId="0" fontId="1" fillId="0" borderId="13" xfId="1" applyBorder="1"/>
    <xf numFmtId="0" fontId="19" fillId="0" borderId="13"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0" xfId="1" applyFont="1" applyAlignment="1">
      <alignment horizontal="center" vertical="center" wrapText="1"/>
    </xf>
    <xf numFmtId="0" fontId="19" fillId="0" borderId="19"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9"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20" xfId="1" applyFont="1" applyBorder="1" applyAlignment="1">
      <alignment horizontal="center" vertical="center" wrapText="1"/>
    </xf>
    <xf numFmtId="0" fontId="10" fillId="0" borderId="24" xfId="1" applyFont="1" applyBorder="1" applyAlignment="1">
      <alignment horizontal="center" vertical="center" wrapText="1"/>
    </xf>
    <xf numFmtId="0" fontId="10" fillId="0" borderId="0" xfId="1" applyFont="1" applyAlignment="1">
      <alignment horizontal="center" vertical="center" wrapText="1"/>
    </xf>
    <xf numFmtId="0" fontId="10" fillId="0" borderId="18"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20" xfId="1" applyFont="1" applyBorder="1" applyAlignment="1">
      <alignment horizontal="center" vertical="center" wrapText="1"/>
    </xf>
    <xf numFmtId="0" fontId="1" fillId="0" borderId="2" xfId="1" applyBorder="1" applyAlignment="1">
      <alignment horizontal="center"/>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30" fillId="0" borderId="14" xfId="1" applyFont="1" applyBorder="1" applyAlignment="1">
      <alignment horizontal="center" vertical="center" wrapText="1"/>
    </xf>
    <xf numFmtId="0" fontId="30" fillId="0" borderId="17" xfId="1" applyFont="1" applyBorder="1" applyAlignment="1">
      <alignment horizontal="center" vertical="center" wrapText="1"/>
    </xf>
    <xf numFmtId="0" fontId="30" fillId="0" borderId="18" xfId="1" applyFont="1" applyBorder="1" applyAlignment="1">
      <alignment horizontal="center" vertical="center" wrapText="1"/>
    </xf>
    <xf numFmtId="0" fontId="30" fillId="0" borderId="20" xfId="1" applyFont="1" applyBorder="1" applyAlignment="1">
      <alignment horizontal="center" vertical="center" wrapText="1"/>
    </xf>
    <xf numFmtId="0" fontId="30" fillId="0" borderId="24" xfId="1" applyFont="1" applyBorder="1" applyAlignment="1">
      <alignment horizontal="center" vertical="center" wrapText="1"/>
    </xf>
    <xf numFmtId="0" fontId="30" fillId="0" borderId="29" xfId="1" applyFont="1" applyBorder="1" applyAlignment="1">
      <alignment horizontal="center" vertical="center" wrapText="1"/>
    </xf>
    <xf numFmtId="0" fontId="60" fillId="0" borderId="45" xfId="1" applyFont="1" applyBorder="1" applyAlignment="1">
      <alignment horizontal="center" vertical="center" wrapText="1"/>
    </xf>
    <xf numFmtId="0" fontId="60" fillId="0" borderId="46" xfId="1" applyFont="1" applyBorder="1" applyAlignment="1">
      <alignment horizontal="center" vertical="center" wrapText="1"/>
    </xf>
    <xf numFmtId="0" fontId="2" fillId="0" borderId="0" xfId="1" applyFont="1" applyAlignment="1">
      <alignment horizontal="center" vertical="center"/>
    </xf>
    <xf numFmtId="0" fontId="49" fillId="0" borderId="0" xfId="1" applyFont="1" applyAlignment="1">
      <alignment horizontal="center"/>
    </xf>
    <xf numFmtId="0" fontId="37" fillId="0" borderId="2" xfId="1" applyFont="1" applyBorder="1" applyAlignment="1">
      <alignment horizontal="center" vertical="center"/>
    </xf>
    <xf numFmtId="0" fontId="37" fillId="0" borderId="8" xfId="1" applyFont="1" applyBorder="1" applyAlignment="1">
      <alignment horizontal="center" vertical="center" wrapText="1"/>
    </xf>
    <xf numFmtId="0" fontId="37" fillId="0" borderId="9" xfId="1" applyFont="1" applyBorder="1" applyAlignment="1">
      <alignment horizontal="center" vertical="center" wrapText="1"/>
    </xf>
    <xf numFmtId="0" fontId="10" fillId="0" borderId="0" xfId="1" applyFont="1" applyAlignment="1">
      <alignment horizontal="center" vertical="center"/>
    </xf>
    <xf numFmtId="0" fontId="26" fillId="0" borderId="0" xfId="1" applyFont="1" applyAlignment="1">
      <alignment horizontal="center" vertical="center"/>
    </xf>
    <xf numFmtId="0" fontId="37" fillId="0" borderId="45" xfId="1" applyFont="1" applyBorder="1" applyAlignment="1">
      <alignment horizontal="center" vertical="center"/>
    </xf>
    <xf numFmtId="0" fontId="37" fillId="0" borderId="30" xfId="1" applyFont="1" applyBorder="1" applyAlignment="1">
      <alignment horizontal="center" vertical="center"/>
    </xf>
    <xf numFmtId="0" fontId="37" fillId="0" borderId="46" xfId="1" applyFont="1" applyBorder="1" applyAlignment="1">
      <alignment horizontal="center" vertical="center"/>
    </xf>
    <xf numFmtId="0" fontId="37" fillId="0" borderId="2" xfId="1" applyFont="1" applyBorder="1" applyAlignment="1">
      <alignment horizontal="center" vertical="center" wrapText="1"/>
    </xf>
    <xf numFmtId="0" fontId="2" fillId="0" borderId="0" xfId="1" applyFont="1" applyAlignment="1">
      <alignment horizontal="center"/>
    </xf>
    <xf numFmtId="0" fontId="2" fillId="9" borderId="0" xfId="1" applyFont="1" applyFill="1" applyAlignment="1">
      <alignment horizontal="center"/>
    </xf>
    <xf numFmtId="49" fontId="38" fillId="0" borderId="2" xfId="1" applyNumberFormat="1" applyFont="1" applyBorder="1" applyAlignment="1">
      <alignment horizontal="center" vertical="center" wrapText="1"/>
    </xf>
    <xf numFmtId="0" fontId="33" fillId="0" borderId="0" xfId="1" applyFont="1" applyAlignment="1">
      <alignment horizontal="center" vertical="center"/>
    </xf>
    <xf numFmtId="0" fontId="40" fillId="0" borderId="0" xfId="1" applyFont="1" applyAlignment="1">
      <alignment horizontal="center" vertical="center"/>
    </xf>
    <xf numFmtId="0" fontId="10" fillId="9" borderId="0" xfId="1" applyFont="1" applyFill="1" applyAlignment="1">
      <alignment horizontal="center" vertical="center" wrapText="1"/>
    </xf>
    <xf numFmtId="165" fontId="33" fillId="0" borderId="46" xfId="13" applyFont="1" applyBorder="1" applyAlignment="1">
      <alignment horizontal="center" vertical="center" wrapText="1"/>
    </xf>
    <xf numFmtId="165" fontId="33" fillId="0" borderId="2" xfId="13" applyFont="1" applyBorder="1" applyAlignment="1">
      <alignment horizontal="center" vertical="center"/>
    </xf>
    <xf numFmtId="0" fontId="10" fillId="9" borderId="0" xfId="1" applyFont="1" applyFill="1" applyAlignment="1">
      <alignment horizontal="center" vertical="center"/>
    </xf>
    <xf numFmtId="0" fontId="2" fillId="0" borderId="2" xfId="1" applyFont="1" applyBorder="1" applyAlignment="1">
      <alignment horizontal="center" vertical="center"/>
    </xf>
    <xf numFmtId="0" fontId="19" fillId="5" borderId="15" xfId="1" applyFont="1" applyFill="1" applyBorder="1" applyAlignment="1">
      <alignment horizontal="center" vertical="center"/>
    </xf>
    <xf numFmtId="0" fontId="19" fillId="5" borderId="21" xfId="1" applyFont="1" applyFill="1" applyBorder="1" applyAlignment="1">
      <alignment horizontal="center" vertical="center"/>
    </xf>
    <xf numFmtId="0" fontId="20" fillId="0" borderId="11"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13" xfId="1" applyFont="1" applyBorder="1" applyAlignment="1">
      <alignment horizontal="center" vertical="center" wrapText="1"/>
    </xf>
    <xf numFmtId="0" fontId="19" fillId="6" borderId="14" xfId="1" applyFont="1" applyFill="1" applyBorder="1" applyAlignment="1">
      <alignment horizontal="center" vertical="center" wrapText="1"/>
    </xf>
    <xf numFmtId="0" fontId="19" fillId="6" borderId="16" xfId="1" applyFont="1" applyFill="1" applyBorder="1" applyAlignment="1">
      <alignment horizontal="center" vertical="center" wrapText="1"/>
    </xf>
    <xf numFmtId="0" fontId="19" fillId="6" borderId="17" xfId="1" applyFont="1" applyFill="1" applyBorder="1" applyAlignment="1">
      <alignment horizontal="center" vertical="center" wrapText="1"/>
    </xf>
    <xf numFmtId="0" fontId="19" fillId="6" borderId="18" xfId="1" applyFont="1" applyFill="1" applyBorder="1" applyAlignment="1">
      <alignment horizontal="center" vertical="center" wrapText="1"/>
    </xf>
    <xf numFmtId="0" fontId="19" fillId="6" borderId="19" xfId="1" applyFont="1" applyFill="1" applyBorder="1" applyAlignment="1">
      <alignment horizontal="center" vertical="center" wrapText="1"/>
    </xf>
    <xf numFmtId="0" fontId="19" fillId="6" borderId="20" xfId="1" applyFont="1" applyFill="1" applyBorder="1" applyAlignment="1">
      <alignment horizontal="center" vertical="center" wrapText="1"/>
    </xf>
    <xf numFmtId="0" fontId="28" fillId="0" borderId="45" xfId="1" applyFont="1" applyBorder="1" applyAlignment="1">
      <alignment horizontal="center" vertical="center" wrapText="1"/>
    </xf>
    <xf numFmtId="0" fontId="28" fillId="0" borderId="30" xfId="1" applyFont="1" applyBorder="1" applyAlignment="1">
      <alignment horizontal="center" vertical="center" wrapText="1"/>
    </xf>
    <xf numFmtId="0" fontId="28" fillId="0" borderId="46" xfId="1" applyFont="1" applyBorder="1" applyAlignment="1">
      <alignment horizontal="center" vertical="center" wrapText="1"/>
    </xf>
    <xf numFmtId="0" fontId="25" fillId="0" borderId="45" xfId="1" applyFont="1" applyBorder="1" applyAlignment="1">
      <alignment horizontal="center" vertical="center" wrapText="1"/>
    </xf>
    <xf numFmtId="0" fontId="25" fillId="0" borderId="30" xfId="1" applyFont="1" applyBorder="1" applyAlignment="1">
      <alignment horizontal="center" vertical="center" wrapText="1"/>
    </xf>
    <xf numFmtId="0" fontId="25" fillId="0" borderId="46" xfId="1" applyFont="1" applyBorder="1" applyAlignment="1">
      <alignment horizontal="center" vertical="center" wrapText="1"/>
    </xf>
    <xf numFmtId="0" fontId="10" fillId="0" borderId="0" xfId="1" applyFont="1" applyAlignment="1">
      <alignment horizontal="center"/>
    </xf>
    <xf numFmtId="0" fontId="2" fillId="0" borderId="0" xfId="1" applyFont="1" applyAlignment="1">
      <alignment horizontal="center" wrapText="1"/>
    </xf>
  </cellXfs>
  <cellStyles count="33">
    <cellStyle name="ex58" xfId="32"/>
    <cellStyle name="ex58 2" xfId="15"/>
    <cellStyle name="ex60" xfId="5"/>
    <cellStyle name="ex61" xfId="6"/>
    <cellStyle name="ex62" xfId="7"/>
    <cellStyle name="ex63" xfId="8"/>
    <cellStyle name="ex65" xfId="9"/>
    <cellStyle name="ex66" xfId="29"/>
    <cellStyle name="ex66 3" xfId="10"/>
    <cellStyle name="ex67" xfId="11"/>
    <cellStyle name="ex68" xfId="12"/>
    <cellStyle name="ex73" xfId="16"/>
    <cellStyle name="st40" xfId="27"/>
    <cellStyle name="xl_top_header" xfId="3"/>
    <cellStyle name="xl_top_left_header" xfId="2"/>
    <cellStyle name="xl28" xfId="31"/>
    <cellStyle name="xl38" xfId="17"/>
    <cellStyle name="xl39" xfId="19"/>
    <cellStyle name="xl42" xfId="23"/>
    <cellStyle name="xl42 3" xfId="24"/>
    <cellStyle name="xl44 3" xfId="20"/>
    <cellStyle name="Обычный" xfId="0" builtinId="0"/>
    <cellStyle name="Обычный 2" xfId="1"/>
    <cellStyle name="Обычный_Нераспределенная  субсидия" xfId="18"/>
    <cellStyle name="Обычный_Нераспределенные  иные  МБТ" xfId="14"/>
    <cellStyle name="Обычный_Проверочная  таблица  к  отчету" xfId="26"/>
    <cellStyle name="Обычный_Проверочная  таблица  к  отчету_1" xfId="28"/>
    <cellStyle name="Обычный_Проверочная  таблица  к  отчету_2" xfId="30"/>
    <cellStyle name="Обычный_Прочая  субсидия_МР  и  ГО" xfId="25"/>
    <cellStyle name="Обычный_Субвенция  на  полномочия" xfId="21"/>
    <cellStyle name="Обычный_Субвенция  на  полномочия_факт" xfId="22"/>
    <cellStyle name="Финансовый 10" xfId="4"/>
    <cellStyle name="Финансовый 2" xfId="13"/>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Raygroup\2024%20%20&#1043;&#1054;&#1044;\&#1052;&#1077;&#1078;&#1073;&#1102;&#1076;&#1078;&#1077;&#1090;&#1085;&#1099;&#1077;%20%20&#1090;&#1088;&#1072;&#1085;&#1089;&#1092;&#1077;&#1088;&#1090;&#1099;%20%202024_&#1095;&#1072;&#1089;&#1090;&#1100;%20%20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Raygroup\2024%20%20&#1043;&#1054;&#1044;\&#1052;&#1077;&#1078;&#1073;&#1102;&#1076;&#1078;&#1077;&#1090;&#1085;&#1099;&#1077;%20%20&#1090;&#1088;&#1072;&#1085;&#1089;&#1092;&#1077;&#1088;&#1090;&#1099;%20%202024_&#1095;&#1072;&#1089;&#1090;&#1100;%20I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Raygroup\2023%20%20&#1043;&#1054;&#1044;\&#1055;&#1088;&#1086;&#1074;&#1077;&#1088;&#1086;&#1095;&#1085;&#1072;&#1103;%20%20&#1090;&#1072;&#1073;&#1083;&#1080;&#1094;&#1072;%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равнение  ФП"/>
      <sheetName val="Субвенция,  иные  МБТ"/>
      <sheetName val="Финансовая  помощь  (план)"/>
      <sheetName val="Финансовая  помощь  (факт)"/>
      <sheetName val="Расходы  без  учета  МБТ (план)"/>
      <sheetName val="Расходы  за  счет  МБТ  (план)"/>
      <sheetName val="Итого расходов по отраслям_план"/>
      <sheetName val="Расходы  по отраслям_точно_план"/>
      <sheetName val="Доходы  3  года"/>
      <sheetName val="Проект  бюджета"/>
      <sheetName val="Регулирование  МР  и  ГО"/>
      <sheetName val="Регулирование  БП"/>
      <sheetName val="Регулирование  КБ"/>
      <sheetName val="Доходы  МР  и  ГО  на  3  года"/>
      <sheetName val="Доходы  МР и  ГО  на 3 года_3 "/>
      <sheetName val="Бюджет  МР  и  ГО"/>
      <sheetName val="Бюджет  поселений"/>
      <sheetName val="Консолидированный  бюджет  МО"/>
      <sheetName val="Приложен. по нормативам МР и ГО"/>
      <sheetName val="Приложение по нормативам_акцизы"/>
      <sheetName val="Приложение на выравнив._МР_план"/>
      <sheetName val="Приложение на выравнив._МР_факт"/>
      <sheetName val="Приложение на выравнив._БП_план"/>
      <sheetName val="Приложение на выравнив._БП_факт"/>
      <sheetName val="Приложение на сбаланс._БП_план"/>
      <sheetName val="Приложение по субвенции_МР_план"/>
      <sheetName val="Вставка  в  закон_2024"/>
      <sheetName val="Приложение по субвенции_МР_факт"/>
      <sheetName val="Приложение по субвении_БП_план"/>
      <sheetName val="Приложение по субвении_БП_факт"/>
      <sheetName val="Перечень субсидий_план"/>
      <sheetName val="Перечень субсидий_факт"/>
      <sheetName val="Приложение  по  субсидии  план"/>
      <sheetName val="Приложение  по  ГП  1_план"/>
      <sheetName val="Приложение  по  ГП  3_план"/>
      <sheetName val="Приложение  по  ГП  4_план"/>
      <sheetName val="Приложение  по  ГП  5_план"/>
      <sheetName val="Приложение  по  ГП  6_план"/>
      <sheetName val="Приложение  по  ГП  7_план "/>
      <sheetName val="Приложение  по  ГП  8_план"/>
      <sheetName val="Приложение  по  ГП  9_план"/>
      <sheetName val="Приложение  по  ГП  10_план"/>
      <sheetName val="Приложение  по  ГП  11_план"/>
      <sheetName val="Приложение  по  ГП  14_план"/>
      <sheetName val="Приложение  по  ГП  15_план"/>
      <sheetName val="Приложение  по  ГП  19_план"/>
      <sheetName val="Приложение  по  ГП  20_план"/>
      <sheetName val="Приложение  по  субсидии_январь"/>
      <sheetName val="Приложение  по  субсидии_март"/>
      <sheetName val="Приложение  по  ГП  1_факт"/>
      <sheetName val="Приложение  по  ГП  3_факт"/>
      <sheetName val="Приложение  по  ГП  4_факт"/>
      <sheetName val="Приложение  по  ГП  5_факт"/>
      <sheetName val="Приложение  по  ГП  6_факт"/>
      <sheetName val="Приложение  по  ГП  7_факт"/>
      <sheetName val="Приложение  по  ГП  8_факт"/>
      <sheetName val="Приложение  по  ГП  9_факт"/>
      <sheetName val="Приложение  по  ГП  10_факт"/>
      <sheetName val="Приложение  по  ГП  11_факт"/>
      <sheetName val="Приложение  по  ГП  14_факт"/>
      <sheetName val="Приложение  по  ГП  15_факт"/>
      <sheetName val="Приложение  по  ГП  17_факт"/>
      <sheetName val="Приложение  по  ГП  19_факт"/>
      <sheetName val="Приложение  по  ГП  20_факт"/>
      <sheetName val="Приложен. по субвенции_МР_план"/>
      <sheetName val="Приложен. по субвенции_МР_факт"/>
      <sheetName val="Дотация  поселениям_2024 - 2026"/>
      <sheetName val="Дотация  из  ОБ_факт"/>
      <sheetName val="Субвенция_план"/>
      <sheetName val="Субвенция_факт"/>
      <sheetName val="Субвенция  ВУС_Хранилище"/>
      <sheetName val="Субвенция  ВУС_для  ограничений"/>
      <sheetName val="Субсидия_факт"/>
      <sheetName val="Нераспределенная  субсидия"/>
      <sheetName val="Капвложения по отраслям_факт"/>
      <sheetName val="Субсидия  БП_для  ограничений"/>
      <sheetName val="Иные межбюджетные трансферты"/>
      <sheetName val="МБТ  2023 - 2024"/>
      <sheetName val="МБТ  2023 - 2024_2"/>
      <sheetName val="Дотация  ОМС"/>
      <sheetName val="Итоги 2024-2026_для закона_план"/>
      <sheetName val="Итоги 2024-2026_для закона_ (2)"/>
      <sheetName val="Итоги 2024-2026_для закона_факт"/>
      <sheetName val="Утвержденный  объем  МБТ"/>
      <sheetName val="Утвержденный  объем  МБТ (2)"/>
      <sheetName val="Факт  средств  из  ОБ_год "/>
      <sheetName val="Отклонение руб.коп. от тыс.руб."/>
      <sheetName val="Сводная  таблица"/>
    </sheetNames>
    <sheetDataSet>
      <sheetData sheetId="0"/>
      <sheetData sheetId="1"/>
      <sheetData sheetId="2"/>
      <sheetData sheetId="3">
        <row r="36">
          <cell r="P36">
            <v>1343043</v>
          </cell>
          <cell r="Q36">
            <v>306182.39999999997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8">
          <cell r="G8">
            <v>0</v>
          </cell>
          <cell r="K8">
            <v>0</v>
          </cell>
          <cell r="M8">
            <v>158003877</v>
          </cell>
          <cell r="Q8">
            <v>0</v>
          </cell>
          <cell r="S8">
            <v>0</v>
          </cell>
          <cell r="W8">
            <v>0</v>
          </cell>
        </row>
        <row r="9">
          <cell r="G9">
            <v>125442757.40000001</v>
          </cell>
          <cell r="K9">
            <v>77677149</v>
          </cell>
          <cell r="M9">
            <v>32146566</v>
          </cell>
          <cell r="Q9">
            <v>0</v>
          </cell>
          <cell r="S9">
            <v>35847584</v>
          </cell>
          <cell r="W9">
            <v>10889790</v>
          </cell>
        </row>
        <row r="10">
          <cell r="G10">
            <v>15619336.09</v>
          </cell>
          <cell r="K10">
            <v>2418496</v>
          </cell>
          <cell r="M10">
            <v>51645019</v>
          </cell>
          <cell r="Q10">
            <v>80000000</v>
          </cell>
          <cell r="S10">
            <v>44102464</v>
          </cell>
          <cell r="W10">
            <v>7812879</v>
          </cell>
        </row>
        <row r="11">
          <cell r="G11">
            <v>32179313.73</v>
          </cell>
          <cell r="K11">
            <v>0</v>
          </cell>
          <cell r="M11">
            <v>21614223</v>
          </cell>
          <cell r="Q11">
            <v>0</v>
          </cell>
          <cell r="S11">
            <v>41544673</v>
          </cell>
          <cell r="W11">
            <v>0</v>
          </cell>
        </row>
        <row r="12">
          <cell r="G12">
            <v>0</v>
          </cell>
          <cell r="K12">
            <v>0</v>
          </cell>
          <cell r="M12">
            <v>245688949</v>
          </cell>
          <cell r="Q12">
            <v>16580000</v>
          </cell>
          <cell r="S12">
            <v>0</v>
          </cell>
          <cell r="W12">
            <v>0</v>
          </cell>
        </row>
        <row r="13">
          <cell r="G13">
            <v>21484982.349999998</v>
          </cell>
          <cell r="K13">
            <v>0</v>
          </cell>
          <cell r="M13">
            <v>24203203</v>
          </cell>
          <cell r="Q13">
            <v>0</v>
          </cell>
          <cell r="S13">
            <v>23720250</v>
          </cell>
          <cell r="W13">
            <v>0</v>
          </cell>
        </row>
        <row r="14">
          <cell r="G14">
            <v>41624014.210000001</v>
          </cell>
          <cell r="K14">
            <v>0</v>
          </cell>
          <cell r="M14">
            <v>30656877</v>
          </cell>
          <cell r="Q14">
            <v>0</v>
          </cell>
          <cell r="S14">
            <v>24146982</v>
          </cell>
          <cell r="W14">
            <v>0</v>
          </cell>
        </row>
        <row r="15">
          <cell r="G15">
            <v>53609761.189999998</v>
          </cell>
          <cell r="K15">
            <v>20123666.959999997</v>
          </cell>
          <cell r="M15">
            <v>59630205</v>
          </cell>
          <cell r="Q15">
            <v>7000000</v>
          </cell>
          <cell r="S15">
            <v>76246953</v>
          </cell>
          <cell r="W15">
            <v>18399391</v>
          </cell>
        </row>
        <row r="16">
          <cell r="G16">
            <v>0</v>
          </cell>
          <cell r="K16">
            <v>0</v>
          </cell>
          <cell r="M16">
            <v>185528920</v>
          </cell>
          <cell r="Q16">
            <v>0</v>
          </cell>
          <cell r="S16">
            <v>0</v>
          </cell>
          <cell r="W16">
            <v>0</v>
          </cell>
        </row>
        <row r="17">
          <cell r="G17">
            <v>8135482.1899999995</v>
          </cell>
          <cell r="K17">
            <v>0</v>
          </cell>
          <cell r="M17">
            <v>17781373</v>
          </cell>
          <cell r="Q17">
            <v>0</v>
          </cell>
          <cell r="S17">
            <v>24760227</v>
          </cell>
          <cell r="W17">
            <v>0</v>
          </cell>
        </row>
        <row r="18">
          <cell r="G18">
            <v>26240093.02</v>
          </cell>
          <cell r="K18">
            <v>0</v>
          </cell>
          <cell r="M18">
            <v>110073841</v>
          </cell>
          <cell r="Q18">
            <v>0</v>
          </cell>
          <cell r="S18">
            <v>417769959.00000006</v>
          </cell>
          <cell r="W18">
            <v>366804902</v>
          </cell>
        </row>
        <row r="19">
          <cell r="G19">
            <v>21237207.82</v>
          </cell>
          <cell r="K19">
            <v>0</v>
          </cell>
          <cell r="M19">
            <v>50105182</v>
          </cell>
          <cell r="Q19">
            <v>0</v>
          </cell>
          <cell r="S19">
            <v>20493477</v>
          </cell>
          <cell r="W19">
            <v>0</v>
          </cell>
        </row>
        <row r="20">
          <cell r="G20">
            <v>15140742.73</v>
          </cell>
          <cell r="K20">
            <v>0</v>
          </cell>
          <cell r="M20">
            <v>64470007</v>
          </cell>
          <cell r="Q20">
            <v>0</v>
          </cell>
          <cell r="S20">
            <v>38429281</v>
          </cell>
          <cell r="W20">
            <v>0</v>
          </cell>
        </row>
        <row r="21">
          <cell r="G21">
            <v>0</v>
          </cell>
          <cell r="K21">
            <v>0</v>
          </cell>
          <cell r="M21">
            <v>82697006</v>
          </cell>
          <cell r="Q21">
            <v>0</v>
          </cell>
          <cell r="S21">
            <v>0</v>
          </cell>
          <cell r="W21">
            <v>0</v>
          </cell>
        </row>
        <row r="22">
          <cell r="G22">
            <v>26867877.609999999</v>
          </cell>
          <cell r="K22">
            <v>0</v>
          </cell>
          <cell r="M22">
            <v>36851869</v>
          </cell>
          <cell r="Q22">
            <v>0</v>
          </cell>
          <cell r="S22">
            <v>23220733</v>
          </cell>
          <cell r="W22">
            <v>0</v>
          </cell>
        </row>
        <row r="23">
          <cell r="G23">
            <v>134112877.66</v>
          </cell>
          <cell r="K23">
            <v>49966755.5</v>
          </cell>
          <cell r="M23">
            <v>50595882</v>
          </cell>
          <cell r="Q23">
            <v>26163000</v>
          </cell>
          <cell r="S23">
            <v>42741581.000000007</v>
          </cell>
          <cell r="W23">
            <v>5708423</v>
          </cell>
        </row>
        <row r="24">
          <cell r="G24">
            <v>31496305.050000001</v>
          </cell>
          <cell r="K24">
            <v>0</v>
          </cell>
          <cell r="M24">
            <v>226986839</v>
          </cell>
          <cell r="Q24">
            <v>0</v>
          </cell>
          <cell r="S24">
            <v>46817146</v>
          </cell>
          <cell r="W24">
            <v>0</v>
          </cell>
        </row>
        <row r="25">
          <cell r="G25">
            <v>39899851.490000002</v>
          </cell>
          <cell r="K25">
            <v>0</v>
          </cell>
          <cell r="M25">
            <v>27018127</v>
          </cell>
          <cell r="Q25">
            <v>0</v>
          </cell>
          <cell r="S25">
            <v>47355010</v>
          </cell>
          <cell r="W25">
            <v>5560603</v>
          </cell>
        </row>
        <row r="28">
          <cell r="G28">
            <v>0</v>
          </cell>
          <cell r="M28">
            <v>468220268</v>
          </cell>
          <cell r="Q28">
            <v>212450000</v>
          </cell>
          <cell r="S28">
            <v>0</v>
          </cell>
        </row>
        <row r="29">
          <cell r="G29">
            <v>0</v>
          </cell>
          <cell r="M29">
            <v>867300861.29999995</v>
          </cell>
          <cell r="Q29">
            <v>1000850000</v>
          </cell>
          <cell r="S29">
            <v>0</v>
          </cell>
        </row>
        <row r="37">
          <cell r="F37">
            <v>907975144.15999985</v>
          </cell>
        </row>
        <row r="38">
          <cell r="F38">
            <v>8500000</v>
          </cell>
        </row>
        <row r="39">
          <cell r="F39">
            <v>6000000</v>
          </cell>
        </row>
        <row r="40">
          <cell r="F40">
            <v>10000000</v>
          </cell>
        </row>
        <row r="41">
          <cell r="F41">
            <v>3000000</v>
          </cell>
        </row>
        <row r="42">
          <cell r="F42">
            <v>3000000</v>
          </cell>
        </row>
        <row r="43">
          <cell r="F43">
            <v>5654549016.8400002</v>
          </cell>
        </row>
      </sheetData>
      <sheetData sheetId="68"/>
      <sheetData sheetId="69">
        <row r="9">
          <cell r="E9">
            <v>0</v>
          </cell>
          <cell r="F9">
            <v>0</v>
          </cell>
          <cell r="G9">
            <v>0</v>
          </cell>
          <cell r="H9">
            <v>7.0691499999999996</v>
          </cell>
          <cell r="I9">
            <v>864.86400000000003</v>
          </cell>
          <cell r="J9">
            <v>310.464</v>
          </cell>
          <cell r="K9">
            <v>697.33900000000006</v>
          </cell>
          <cell r="L9">
            <v>3695.95</v>
          </cell>
          <cell r="M9">
            <v>8175.52</v>
          </cell>
          <cell r="N9">
            <v>2351.5285699999999</v>
          </cell>
          <cell r="O9">
            <v>31.45</v>
          </cell>
          <cell r="P9">
            <v>1104.9758999999995</v>
          </cell>
          <cell r="Q9">
            <v>3144.9314100000001</v>
          </cell>
          <cell r="R9">
            <v>0</v>
          </cell>
          <cell r="S9">
            <v>139241.658</v>
          </cell>
          <cell r="T9">
            <v>0</v>
          </cell>
          <cell r="U9">
            <v>20510.563999999998</v>
          </cell>
          <cell r="V9">
            <v>2.5</v>
          </cell>
          <cell r="W9">
            <v>850</v>
          </cell>
          <cell r="X9">
            <v>1281.4702199999999</v>
          </cell>
          <cell r="Y9">
            <v>1820.6868999999999</v>
          </cell>
          <cell r="Z9">
            <v>0</v>
          </cell>
          <cell r="AA9">
            <v>745.92554000000007</v>
          </cell>
          <cell r="AB9">
            <v>473.69400000000002</v>
          </cell>
          <cell r="AC9">
            <v>0</v>
          </cell>
          <cell r="AD9">
            <v>719.77</v>
          </cell>
          <cell r="AE9">
            <v>2362.8000000000002</v>
          </cell>
          <cell r="AF9">
            <v>0</v>
          </cell>
          <cell r="AG9">
            <v>0</v>
          </cell>
          <cell r="AH9">
            <v>0</v>
          </cell>
        </row>
        <row r="10">
          <cell r="E10">
            <v>0</v>
          </cell>
          <cell r="F10">
            <v>0</v>
          </cell>
          <cell r="G10">
            <v>0</v>
          </cell>
          <cell r="H10">
            <v>7.0691499999999996</v>
          </cell>
          <cell r="I10">
            <v>1304.6880000000001</v>
          </cell>
          <cell r="J10">
            <v>212.52</v>
          </cell>
          <cell r="K10">
            <v>1344.6759999999999</v>
          </cell>
          <cell r="L10">
            <v>22558.971799999999</v>
          </cell>
          <cell r="M10">
            <v>29668.661</v>
          </cell>
          <cell r="N10">
            <v>7514.7402000000002</v>
          </cell>
          <cell r="O10">
            <v>897.6</v>
          </cell>
          <cell r="P10">
            <v>10234.714749999996</v>
          </cell>
          <cell r="Q10">
            <v>29129.57273</v>
          </cell>
          <cell r="R10">
            <v>50</v>
          </cell>
          <cell r="S10">
            <v>623398.59699999995</v>
          </cell>
          <cell r="T10">
            <v>0</v>
          </cell>
          <cell r="U10">
            <v>232449.149</v>
          </cell>
          <cell r="V10">
            <v>14.5</v>
          </cell>
          <cell r="W10">
            <v>1120</v>
          </cell>
          <cell r="X10">
            <v>2013.4037700000001</v>
          </cell>
          <cell r="Y10">
            <v>2694.3800299999998</v>
          </cell>
          <cell r="Z10">
            <v>0</v>
          </cell>
          <cell r="AA10">
            <v>1599.4348400000001</v>
          </cell>
          <cell r="AB10">
            <v>1705.3</v>
          </cell>
          <cell r="AC10">
            <v>0</v>
          </cell>
          <cell r="AD10">
            <v>782.12</v>
          </cell>
          <cell r="AE10">
            <v>0</v>
          </cell>
          <cell r="AF10">
            <v>3142.1</v>
          </cell>
          <cell r="AG10">
            <v>0</v>
          </cell>
          <cell r="AH10">
            <v>972.04396999999994</v>
          </cell>
        </row>
        <row r="11">
          <cell r="E11">
            <v>0</v>
          </cell>
          <cell r="F11">
            <v>1553</v>
          </cell>
          <cell r="G11">
            <v>0</v>
          </cell>
          <cell r="H11">
            <v>7.0691499999999996</v>
          </cell>
          <cell r="I11">
            <v>643.10400000000004</v>
          </cell>
          <cell r="J11">
            <v>251.328</v>
          </cell>
          <cell r="K11">
            <v>1300.6759999999999</v>
          </cell>
          <cell r="L11">
            <v>10737.4028</v>
          </cell>
          <cell r="M11">
            <v>28783.613000000001</v>
          </cell>
          <cell r="N11">
            <v>3440.5985699999997</v>
          </cell>
          <cell r="O11">
            <v>204</v>
          </cell>
          <cell r="P11">
            <v>3691.7664900000004</v>
          </cell>
          <cell r="Q11">
            <v>10507.3354</v>
          </cell>
          <cell r="R11">
            <v>100</v>
          </cell>
          <cell r="S11">
            <v>251725.66</v>
          </cell>
          <cell r="T11">
            <v>0</v>
          </cell>
          <cell r="U11">
            <v>145963.23200000002</v>
          </cell>
          <cell r="V11">
            <v>4</v>
          </cell>
          <cell r="W11">
            <v>1155</v>
          </cell>
          <cell r="X11">
            <v>1985.13357</v>
          </cell>
          <cell r="Y11">
            <v>1930.2224099999999</v>
          </cell>
          <cell r="Z11">
            <v>0</v>
          </cell>
          <cell r="AA11">
            <v>780.92554000000007</v>
          </cell>
          <cell r="AB11">
            <v>1496.085</v>
          </cell>
          <cell r="AC11">
            <v>2959.328</v>
          </cell>
          <cell r="AD11">
            <v>822.72</v>
          </cell>
          <cell r="AE11">
            <v>0</v>
          </cell>
          <cell r="AF11">
            <v>2100.6999999999998</v>
          </cell>
          <cell r="AG11">
            <v>0</v>
          </cell>
          <cell r="AH11">
            <v>953.84402999999998</v>
          </cell>
        </row>
        <row r="12">
          <cell r="E12">
            <v>0</v>
          </cell>
          <cell r="F12">
            <v>0</v>
          </cell>
          <cell r="G12">
            <v>0</v>
          </cell>
          <cell r="H12">
            <v>7.0691499999999996</v>
          </cell>
          <cell r="I12">
            <v>1888.6559999999999</v>
          </cell>
          <cell r="J12">
            <v>517.43799999999999</v>
          </cell>
          <cell r="K12">
            <v>1304.7760000000001</v>
          </cell>
          <cell r="L12">
            <v>9504.1169000000009</v>
          </cell>
          <cell r="M12">
            <v>10352.727999999999</v>
          </cell>
          <cell r="N12">
            <v>4013.09258</v>
          </cell>
          <cell r="O12">
            <v>108.8</v>
          </cell>
          <cell r="P12">
            <v>2992.33709</v>
          </cell>
          <cell r="Q12">
            <v>8516.6516999999985</v>
          </cell>
          <cell r="R12">
            <v>150</v>
          </cell>
          <cell r="S12">
            <v>331892.19699999999</v>
          </cell>
          <cell r="T12">
            <v>0</v>
          </cell>
          <cell r="U12">
            <v>51762.42</v>
          </cell>
          <cell r="V12">
            <v>4.5</v>
          </cell>
          <cell r="W12">
            <v>795</v>
          </cell>
          <cell r="X12">
            <v>1197.7848600000002</v>
          </cell>
          <cell r="Y12">
            <v>2147.0864300000003</v>
          </cell>
          <cell r="Z12">
            <v>0</v>
          </cell>
          <cell r="AA12">
            <v>770.92554000000007</v>
          </cell>
          <cell r="AB12">
            <v>1827.671</v>
          </cell>
          <cell r="AC12">
            <v>986.44299999999998</v>
          </cell>
          <cell r="AD12">
            <v>857.52</v>
          </cell>
          <cell r="AE12">
            <v>0</v>
          </cell>
          <cell r="AF12">
            <v>2944.3</v>
          </cell>
          <cell r="AG12">
            <v>0</v>
          </cell>
          <cell r="AH12">
            <v>991.54403000000002</v>
          </cell>
        </row>
        <row r="13">
          <cell r="E13">
            <v>0</v>
          </cell>
          <cell r="F13">
            <v>0</v>
          </cell>
          <cell r="G13">
            <v>0</v>
          </cell>
          <cell r="H13">
            <v>7.0691499999999996</v>
          </cell>
          <cell r="I13">
            <v>1820.28</v>
          </cell>
          <cell r="J13">
            <v>369.6</v>
          </cell>
          <cell r="K13">
            <v>782.63900000000001</v>
          </cell>
          <cell r="L13">
            <v>8435.1128000000008</v>
          </cell>
          <cell r="M13">
            <v>13958.36</v>
          </cell>
          <cell r="N13">
            <v>3421.0891000000001</v>
          </cell>
          <cell r="O13">
            <v>81.599999999999994</v>
          </cell>
          <cell r="P13">
            <v>2830.6081900000004</v>
          </cell>
          <cell r="Q13">
            <v>8056.3463700000002</v>
          </cell>
          <cell r="R13">
            <v>50</v>
          </cell>
          <cell r="S13">
            <v>319229.00099999999</v>
          </cell>
          <cell r="T13">
            <v>0</v>
          </cell>
          <cell r="U13">
            <v>115533.088</v>
          </cell>
          <cell r="V13">
            <v>5.5</v>
          </cell>
          <cell r="W13">
            <v>755</v>
          </cell>
          <cell r="X13">
            <v>1455.14643</v>
          </cell>
          <cell r="Y13">
            <v>2538.9358299999999</v>
          </cell>
          <cell r="Z13">
            <v>0</v>
          </cell>
          <cell r="AA13">
            <v>735.92554000000007</v>
          </cell>
          <cell r="AB13">
            <v>540.80100000000004</v>
          </cell>
          <cell r="AC13">
            <v>1972.885</v>
          </cell>
          <cell r="AD13">
            <v>699.82</v>
          </cell>
          <cell r="AE13">
            <v>2743.3</v>
          </cell>
          <cell r="AF13">
            <v>0</v>
          </cell>
          <cell r="AG13">
            <v>0</v>
          </cell>
          <cell r="AH13">
            <v>0</v>
          </cell>
        </row>
        <row r="14">
          <cell r="E14">
            <v>0</v>
          </cell>
          <cell r="F14">
            <v>0</v>
          </cell>
          <cell r="G14">
            <v>0</v>
          </cell>
          <cell r="H14">
            <v>7.0691499999999996</v>
          </cell>
          <cell r="I14">
            <v>1206.7439999999999</v>
          </cell>
          <cell r="J14">
            <v>347.42399999999998</v>
          </cell>
          <cell r="K14">
            <v>725.63900000000001</v>
          </cell>
          <cell r="L14">
            <v>5403.1678000000002</v>
          </cell>
          <cell r="M14">
            <v>8748.7489999999998</v>
          </cell>
          <cell r="N14">
            <v>2317.8135699999998</v>
          </cell>
          <cell r="O14">
            <v>208.25</v>
          </cell>
          <cell r="P14">
            <v>1609.3109100000001</v>
          </cell>
          <cell r="Q14">
            <v>4580.3464199999999</v>
          </cell>
          <cell r="R14">
            <v>0</v>
          </cell>
          <cell r="S14">
            <v>215544.10800000001</v>
          </cell>
          <cell r="T14">
            <v>0</v>
          </cell>
          <cell r="U14">
            <v>38081.79</v>
          </cell>
          <cell r="V14">
            <v>4</v>
          </cell>
          <cell r="W14">
            <v>685</v>
          </cell>
          <cell r="X14">
            <v>1135.5055500000001</v>
          </cell>
          <cell r="Y14">
            <v>1729.0661200000002</v>
          </cell>
          <cell r="Z14">
            <v>0</v>
          </cell>
          <cell r="AA14">
            <v>775.92554000000007</v>
          </cell>
          <cell r="AB14">
            <v>323.69099999999997</v>
          </cell>
          <cell r="AC14">
            <v>0</v>
          </cell>
          <cell r="AD14">
            <v>811.62</v>
          </cell>
          <cell r="AE14">
            <v>0</v>
          </cell>
          <cell r="AF14">
            <v>1769.3</v>
          </cell>
          <cell r="AG14">
            <v>0</v>
          </cell>
          <cell r="AH14">
            <v>938.24403000000007</v>
          </cell>
        </row>
        <row r="15">
          <cell r="E15">
            <v>0</v>
          </cell>
          <cell r="F15">
            <v>0</v>
          </cell>
          <cell r="G15">
            <v>0</v>
          </cell>
          <cell r="H15">
            <v>7.0691499999999996</v>
          </cell>
          <cell r="I15">
            <v>1386</v>
          </cell>
          <cell r="J15">
            <v>282.74400000000003</v>
          </cell>
          <cell r="K15">
            <v>1414.4760000000001</v>
          </cell>
          <cell r="L15">
            <v>7083.0312999999996</v>
          </cell>
          <cell r="M15">
            <v>19772.881000000001</v>
          </cell>
          <cell r="N15">
            <v>3735.1260200000002</v>
          </cell>
          <cell r="O15">
            <v>502.35</v>
          </cell>
          <cell r="P15">
            <v>2900.5045300000002</v>
          </cell>
          <cell r="Q15">
            <v>8255.2821199999998</v>
          </cell>
          <cell r="R15">
            <v>100</v>
          </cell>
          <cell r="S15">
            <v>312367.31599999999</v>
          </cell>
          <cell r="T15">
            <v>0</v>
          </cell>
          <cell r="U15">
            <v>117231.97799999999</v>
          </cell>
          <cell r="V15">
            <v>2</v>
          </cell>
          <cell r="W15">
            <v>933</v>
          </cell>
          <cell r="X15">
            <v>2114.5268700000001</v>
          </cell>
          <cell r="Y15">
            <v>1836.9222299999999</v>
          </cell>
          <cell r="Z15">
            <v>0</v>
          </cell>
          <cell r="AA15">
            <v>750.92554000000007</v>
          </cell>
          <cell r="AB15">
            <v>1914.5150000000001</v>
          </cell>
          <cell r="AC15">
            <v>986.44299999999998</v>
          </cell>
          <cell r="AD15">
            <v>725.12</v>
          </cell>
          <cell r="AE15">
            <v>0</v>
          </cell>
          <cell r="AF15">
            <v>2786.4</v>
          </cell>
          <cell r="AG15">
            <v>0</v>
          </cell>
          <cell r="AH15">
            <v>955.04403000000002</v>
          </cell>
        </row>
        <row r="16">
          <cell r="E16">
            <v>0</v>
          </cell>
          <cell r="F16">
            <v>0</v>
          </cell>
          <cell r="G16">
            <v>0</v>
          </cell>
          <cell r="H16">
            <v>7.0691499999999996</v>
          </cell>
          <cell r="I16">
            <v>389.928</v>
          </cell>
          <cell r="J16">
            <v>194.04</v>
          </cell>
          <cell r="K16">
            <v>1426.7449999999999</v>
          </cell>
          <cell r="L16">
            <v>8726.7873</v>
          </cell>
          <cell r="M16">
            <v>13206.288</v>
          </cell>
          <cell r="N16">
            <v>3452.9193999999998</v>
          </cell>
          <cell r="O16">
            <v>95.2</v>
          </cell>
          <cell r="P16">
            <v>3141.8872699999997</v>
          </cell>
          <cell r="Q16">
            <v>8942.2945199999995</v>
          </cell>
          <cell r="R16">
            <v>50</v>
          </cell>
          <cell r="S16">
            <v>245037.997</v>
          </cell>
          <cell r="T16">
            <v>0</v>
          </cell>
          <cell r="U16">
            <v>89954.604999999996</v>
          </cell>
          <cell r="V16">
            <v>2.5</v>
          </cell>
          <cell r="W16">
            <v>700</v>
          </cell>
          <cell r="X16">
            <v>2530.9413500000001</v>
          </cell>
          <cell r="Y16">
            <v>9459.9193300000006</v>
          </cell>
          <cell r="Z16">
            <v>0</v>
          </cell>
          <cell r="AA16">
            <v>843.05972999999994</v>
          </cell>
          <cell r="AB16">
            <v>967.12599999999998</v>
          </cell>
          <cell r="AC16">
            <v>0</v>
          </cell>
          <cell r="AD16">
            <v>727.54</v>
          </cell>
          <cell r="AE16">
            <v>0</v>
          </cell>
          <cell r="AF16">
            <v>2705.3</v>
          </cell>
          <cell r="AG16">
            <v>0</v>
          </cell>
          <cell r="AH16">
            <v>989.44403</v>
          </cell>
        </row>
        <row r="17">
          <cell r="E17">
            <v>0</v>
          </cell>
          <cell r="F17">
            <v>0</v>
          </cell>
          <cell r="G17">
            <v>0</v>
          </cell>
          <cell r="H17">
            <v>7.0691499999999996</v>
          </cell>
          <cell r="I17">
            <v>1123.5840000000001</v>
          </cell>
          <cell r="J17">
            <v>362.20800000000003</v>
          </cell>
          <cell r="K17">
            <v>677.73900000000003</v>
          </cell>
          <cell r="L17">
            <v>5067.2575999999999</v>
          </cell>
          <cell r="M17">
            <v>8414.8719999999994</v>
          </cell>
          <cell r="N17">
            <v>2338.5885699999999</v>
          </cell>
          <cell r="O17">
            <v>149.6</v>
          </cell>
          <cell r="P17">
            <v>1519.5822300000004</v>
          </cell>
          <cell r="Q17">
            <v>4324.9648399999996</v>
          </cell>
          <cell r="R17">
            <v>0</v>
          </cell>
          <cell r="S17">
            <v>190847.68599999999</v>
          </cell>
          <cell r="T17">
            <v>0</v>
          </cell>
          <cell r="U17">
            <v>44251.93</v>
          </cell>
          <cell r="V17">
            <v>4</v>
          </cell>
          <cell r="W17">
            <v>820</v>
          </cell>
          <cell r="X17">
            <v>1517.53646</v>
          </cell>
          <cell r="Y17">
            <v>6823.9807699999992</v>
          </cell>
          <cell r="Z17">
            <v>0</v>
          </cell>
          <cell r="AA17">
            <v>770.92554000000007</v>
          </cell>
          <cell r="AB17">
            <v>501.32600000000002</v>
          </cell>
          <cell r="AC17">
            <v>0</v>
          </cell>
          <cell r="AD17">
            <v>829.22</v>
          </cell>
          <cell r="AE17">
            <v>2029.3</v>
          </cell>
          <cell r="AF17">
            <v>0</v>
          </cell>
          <cell r="AG17">
            <v>0</v>
          </cell>
          <cell r="AH17">
            <v>0</v>
          </cell>
        </row>
        <row r="18">
          <cell r="E18">
            <v>0</v>
          </cell>
          <cell r="F18">
            <v>0</v>
          </cell>
          <cell r="G18">
            <v>0</v>
          </cell>
          <cell r="H18">
            <v>7.0691499999999996</v>
          </cell>
          <cell r="I18">
            <v>813.12</v>
          </cell>
          <cell r="J18">
            <v>328.94400000000002</v>
          </cell>
          <cell r="K18">
            <v>763.83900000000006</v>
          </cell>
          <cell r="L18">
            <v>4357.6102000000001</v>
          </cell>
          <cell r="M18">
            <v>8772.8739999999998</v>
          </cell>
          <cell r="N18">
            <v>2325.1535699999999</v>
          </cell>
          <cell r="O18">
            <v>136</v>
          </cell>
          <cell r="P18">
            <v>1526.4769699999997</v>
          </cell>
          <cell r="Q18">
            <v>4344.5882799999999</v>
          </cell>
          <cell r="R18">
            <v>0</v>
          </cell>
          <cell r="S18">
            <v>154013.24900000001</v>
          </cell>
          <cell r="T18">
            <v>0</v>
          </cell>
          <cell r="U18">
            <v>53994.87</v>
          </cell>
          <cell r="V18">
            <v>2.5</v>
          </cell>
          <cell r="W18">
            <v>785</v>
          </cell>
          <cell r="X18">
            <v>1125.40906</v>
          </cell>
          <cell r="Y18">
            <v>7525.3082400000003</v>
          </cell>
          <cell r="Z18">
            <v>0</v>
          </cell>
          <cell r="AA18">
            <v>720.92554000000007</v>
          </cell>
          <cell r="AB18">
            <v>832.91200000000003</v>
          </cell>
          <cell r="AC18">
            <v>986.44299999999998</v>
          </cell>
          <cell r="AD18">
            <v>705.72</v>
          </cell>
          <cell r="AE18">
            <v>0</v>
          </cell>
          <cell r="AF18">
            <v>1137.4000000000001</v>
          </cell>
          <cell r="AG18">
            <v>0</v>
          </cell>
          <cell r="AH18">
            <v>900.57943</v>
          </cell>
        </row>
        <row r="19">
          <cell r="E19">
            <v>0</v>
          </cell>
          <cell r="F19">
            <v>0</v>
          </cell>
          <cell r="G19">
            <v>0</v>
          </cell>
          <cell r="H19">
            <v>7.0691499999999996</v>
          </cell>
          <cell r="I19">
            <v>1051.5119999999999</v>
          </cell>
          <cell r="J19">
            <v>238.392</v>
          </cell>
          <cell r="K19">
            <v>1332.2760000000001</v>
          </cell>
          <cell r="L19">
            <v>13665.714400000001</v>
          </cell>
          <cell r="M19">
            <v>15632.040999999999</v>
          </cell>
          <cell r="N19">
            <v>3833.7260200000001</v>
          </cell>
          <cell r="O19">
            <v>1251.2</v>
          </cell>
          <cell r="P19">
            <v>4812.0360799999999</v>
          </cell>
          <cell r="Q19">
            <v>13695.79501</v>
          </cell>
          <cell r="R19">
            <v>100</v>
          </cell>
          <cell r="S19">
            <v>330936.84700000001</v>
          </cell>
          <cell r="T19">
            <v>0</v>
          </cell>
          <cell r="U19">
            <v>167650.899</v>
          </cell>
          <cell r="V19">
            <v>14</v>
          </cell>
          <cell r="W19">
            <v>600</v>
          </cell>
          <cell r="X19">
            <v>2800.9758400000001</v>
          </cell>
          <cell r="Y19">
            <v>2775.28296</v>
          </cell>
          <cell r="Z19">
            <v>0</v>
          </cell>
          <cell r="AA19">
            <v>700.92554000000007</v>
          </cell>
          <cell r="AB19">
            <v>907.91399999999999</v>
          </cell>
          <cell r="AC19">
            <v>986.44299999999998</v>
          </cell>
          <cell r="AD19">
            <v>773.62</v>
          </cell>
          <cell r="AE19">
            <v>0</v>
          </cell>
          <cell r="AF19">
            <v>2813.5</v>
          </cell>
          <cell r="AG19">
            <v>0</v>
          </cell>
          <cell r="AH19">
            <v>960.44403</v>
          </cell>
        </row>
        <row r="20">
          <cell r="E20">
            <v>0</v>
          </cell>
          <cell r="F20">
            <v>0</v>
          </cell>
          <cell r="G20">
            <v>0</v>
          </cell>
          <cell r="H20">
            <v>7.0691499999999996</v>
          </cell>
          <cell r="I20">
            <v>1210.44</v>
          </cell>
          <cell r="J20">
            <v>415.8</v>
          </cell>
          <cell r="K20">
            <v>805.43899999999996</v>
          </cell>
          <cell r="L20">
            <v>5680.4616999999998</v>
          </cell>
          <cell r="M20">
            <v>10473.68</v>
          </cell>
          <cell r="N20">
            <v>2712.5550499999999</v>
          </cell>
          <cell r="O20">
            <v>95.2</v>
          </cell>
          <cell r="P20">
            <v>1693.2067700000005</v>
          </cell>
          <cell r="Q20">
            <v>4819.1269599999996</v>
          </cell>
          <cell r="R20">
            <v>50</v>
          </cell>
          <cell r="S20">
            <v>227425</v>
          </cell>
          <cell r="T20">
            <v>0</v>
          </cell>
          <cell r="U20">
            <v>63793.688000000002</v>
          </cell>
          <cell r="V20">
            <v>8</v>
          </cell>
          <cell r="W20">
            <v>780</v>
          </cell>
          <cell r="X20">
            <v>1502.4578700000002</v>
          </cell>
          <cell r="Y20">
            <v>2828.1939900000002</v>
          </cell>
          <cell r="Z20">
            <v>0</v>
          </cell>
          <cell r="AA20">
            <v>805.92554000000007</v>
          </cell>
          <cell r="AB20">
            <v>339.48099999999999</v>
          </cell>
          <cell r="AC20">
            <v>0</v>
          </cell>
          <cell r="AD20">
            <v>733.62</v>
          </cell>
          <cell r="AE20">
            <v>0</v>
          </cell>
          <cell r="AF20">
            <v>1594.5</v>
          </cell>
          <cell r="AG20">
            <v>0</v>
          </cell>
          <cell r="AH20">
            <v>900.84402999999998</v>
          </cell>
        </row>
        <row r="21">
          <cell r="E21">
            <v>0</v>
          </cell>
          <cell r="F21">
            <v>0</v>
          </cell>
          <cell r="G21">
            <v>0</v>
          </cell>
          <cell r="H21">
            <v>7.0691499999999996</v>
          </cell>
          <cell r="I21">
            <v>2694.384</v>
          </cell>
          <cell r="J21">
            <v>510.048</v>
          </cell>
          <cell r="K21">
            <v>1316.0050000000001</v>
          </cell>
          <cell r="L21">
            <v>15610.367099999999</v>
          </cell>
          <cell r="M21">
            <v>28902.3</v>
          </cell>
          <cell r="N21">
            <v>6992.4721900000004</v>
          </cell>
          <cell r="O21">
            <v>176.8</v>
          </cell>
          <cell r="P21">
            <v>6892.3713200000002</v>
          </cell>
          <cell r="Q21">
            <v>19616.74914</v>
          </cell>
          <cell r="R21">
            <v>50</v>
          </cell>
          <cell r="S21">
            <v>623042.98100000003</v>
          </cell>
          <cell r="T21">
            <v>0</v>
          </cell>
          <cell r="U21">
            <v>162867.79699999999</v>
          </cell>
          <cell r="V21">
            <v>19</v>
          </cell>
          <cell r="W21">
            <v>905</v>
          </cell>
          <cell r="X21">
            <v>1847.2476100000001</v>
          </cell>
          <cell r="Y21">
            <v>2444.46792</v>
          </cell>
          <cell r="Z21">
            <v>0</v>
          </cell>
          <cell r="AA21">
            <v>1379.4217100000001</v>
          </cell>
          <cell r="AB21">
            <v>4831.6819999999998</v>
          </cell>
          <cell r="AC21">
            <v>2959.3270000000002</v>
          </cell>
          <cell r="AD21">
            <v>804.82</v>
          </cell>
          <cell r="AE21">
            <v>0</v>
          </cell>
          <cell r="AF21">
            <v>4907</v>
          </cell>
          <cell r="AG21">
            <v>0</v>
          </cell>
          <cell r="AH21">
            <v>1038.4440300000001</v>
          </cell>
        </row>
        <row r="22">
          <cell r="E22">
            <v>0</v>
          </cell>
          <cell r="F22">
            <v>0</v>
          </cell>
          <cell r="G22">
            <v>0</v>
          </cell>
          <cell r="H22">
            <v>7.0691499999999996</v>
          </cell>
          <cell r="I22">
            <v>972.048</v>
          </cell>
          <cell r="J22">
            <v>352.96800000000002</v>
          </cell>
          <cell r="K22">
            <v>693.51900000000001</v>
          </cell>
          <cell r="L22">
            <v>4391.8420999999998</v>
          </cell>
          <cell r="M22">
            <v>7750.69</v>
          </cell>
          <cell r="N22">
            <v>2170.1235699999997</v>
          </cell>
          <cell r="O22">
            <v>103.7</v>
          </cell>
          <cell r="P22">
            <v>1805.33808</v>
          </cell>
          <cell r="Q22">
            <v>5138.26991</v>
          </cell>
          <cell r="R22">
            <v>50</v>
          </cell>
          <cell r="S22">
            <v>187498.402</v>
          </cell>
          <cell r="T22">
            <v>0</v>
          </cell>
          <cell r="U22">
            <v>57550.248999999996</v>
          </cell>
          <cell r="V22">
            <v>0.5</v>
          </cell>
          <cell r="W22">
            <v>825</v>
          </cell>
          <cell r="X22">
            <v>1238.0625600000001</v>
          </cell>
          <cell r="Y22">
            <v>8001.6512899999998</v>
          </cell>
          <cell r="Z22">
            <v>0</v>
          </cell>
          <cell r="AA22">
            <v>755.92554000000007</v>
          </cell>
          <cell r="AB22">
            <v>513.16899999999998</v>
          </cell>
          <cell r="AC22">
            <v>0</v>
          </cell>
          <cell r="AD22">
            <v>807.62</v>
          </cell>
          <cell r="AE22">
            <v>2348.1</v>
          </cell>
          <cell r="AF22">
            <v>0</v>
          </cell>
          <cell r="AG22">
            <v>0</v>
          </cell>
          <cell r="AH22">
            <v>0</v>
          </cell>
        </row>
        <row r="23">
          <cell r="E23">
            <v>0</v>
          </cell>
          <cell r="F23">
            <v>0</v>
          </cell>
          <cell r="G23">
            <v>0</v>
          </cell>
          <cell r="H23">
            <v>7.0691499999999996</v>
          </cell>
          <cell r="I23">
            <v>1454.376</v>
          </cell>
          <cell r="J23">
            <v>449.06400000000002</v>
          </cell>
          <cell r="K23">
            <v>689.63900000000001</v>
          </cell>
          <cell r="L23">
            <v>6821.9935999999998</v>
          </cell>
          <cell r="M23">
            <v>4924.8100000000004</v>
          </cell>
          <cell r="N23">
            <v>2688.3016299999999</v>
          </cell>
          <cell r="O23">
            <v>204</v>
          </cell>
          <cell r="P23">
            <v>2434.9297000000001</v>
          </cell>
          <cell r="Q23">
            <v>6930.1845300000004</v>
          </cell>
          <cell r="R23">
            <v>0</v>
          </cell>
          <cell r="S23">
            <v>285517.88099999999</v>
          </cell>
          <cell r="T23">
            <v>0</v>
          </cell>
          <cell r="U23">
            <v>62258.35</v>
          </cell>
          <cell r="V23">
            <v>1.5</v>
          </cell>
          <cell r="W23">
            <v>810</v>
          </cell>
          <cell r="X23">
            <v>1345.4118999999998</v>
          </cell>
          <cell r="Y23">
            <v>7439.8375099999994</v>
          </cell>
          <cell r="Z23">
            <v>0</v>
          </cell>
          <cell r="AA23">
            <v>745.92554000000007</v>
          </cell>
          <cell r="AB23">
            <v>892.12400000000002</v>
          </cell>
          <cell r="AC23">
            <v>0</v>
          </cell>
          <cell r="AD23">
            <v>721.35</v>
          </cell>
          <cell r="AE23">
            <v>0</v>
          </cell>
          <cell r="AF23">
            <v>2118.6999999999998</v>
          </cell>
          <cell r="AG23">
            <v>0</v>
          </cell>
          <cell r="AH23">
            <v>958.14403000000004</v>
          </cell>
        </row>
        <row r="24">
          <cell r="E24">
            <v>0</v>
          </cell>
          <cell r="F24">
            <v>0</v>
          </cell>
          <cell r="G24">
            <v>0</v>
          </cell>
          <cell r="H24">
            <v>7.0691499999999996</v>
          </cell>
          <cell r="I24">
            <v>1130.9760000000001</v>
          </cell>
          <cell r="J24">
            <v>340.03199999999998</v>
          </cell>
          <cell r="K24">
            <v>1575.076</v>
          </cell>
          <cell r="L24">
            <v>13836.0923</v>
          </cell>
          <cell r="M24">
            <v>25267</v>
          </cell>
          <cell r="N24">
            <v>4661.3011100000003</v>
          </cell>
          <cell r="O24">
            <v>204</v>
          </cell>
          <cell r="P24">
            <v>5526.6585800000003</v>
          </cell>
          <cell r="Q24">
            <v>15729.720579999999</v>
          </cell>
          <cell r="R24">
            <v>100</v>
          </cell>
          <cell r="S24">
            <v>376499.59100000001</v>
          </cell>
          <cell r="T24">
            <v>0</v>
          </cell>
          <cell r="U24">
            <v>163375.427</v>
          </cell>
          <cell r="V24">
            <v>11.5</v>
          </cell>
          <cell r="W24">
            <v>805</v>
          </cell>
          <cell r="X24">
            <v>2238.2545299999997</v>
          </cell>
          <cell r="Y24">
            <v>2899.1528699999999</v>
          </cell>
          <cell r="Z24">
            <v>0</v>
          </cell>
          <cell r="AA24">
            <v>735.92554000000007</v>
          </cell>
          <cell r="AB24">
            <v>1128.971</v>
          </cell>
          <cell r="AC24">
            <v>986.44299999999998</v>
          </cell>
          <cell r="AD24">
            <v>724.82</v>
          </cell>
          <cell r="AE24">
            <v>0</v>
          </cell>
          <cell r="AF24">
            <v>3858.1</v>
          </cell>
          <cell r="AG24">
            <v>0</v>
          </cell>
          <cell r="AH24">
            <v>1068.8422700000001</v>
          </cell>
        </row>
        <row r="25">
          <cell r="E25">
            <v>0</v>
          </cell>
          <cell r="F25">
            <v>0</v>
          </cell>
          <cell r="G25">
            <v>0</v>
          </cell>
          <cell r="H25">
            <v>7.0691499999999996</v>
          </cell>
          <cell r="I25">
            <v>1469.16</v>
          </cell>
          <cell r="J25">
            <v>511.89600000000002</v>
          </cell>
          <cell r="K25">
            <v>716.43899999999996</v>
          </cell>
          <cell r="L25">
            <v>5721.5712000000003</v>
          </cell>
          <cell r="M25">
            <v>7356.1419999999998</v>
          </cell>
          <cell r="N25">
            <v>2670.4112</v>
          </cell>
          <cell r="O25">
            <v>99.45</v>
          </cell>
          <cell r="P25">
            <v>1971.0826199999992</v>
          </cell>
          <cell r="Q25">
            <v>5610.0044000000007</v>
          </cell>
          <cell r="R25">
            <v>0</v>
          </cell>
          <cell r="S25">
            <v>221190.75599999999</v>
          </cell>
          <cell r="T25">
            <v>0</v>
          </cell>
          <cell r="U25">
            <v>47569.131000000001</v>
          </cell>
          <cell r="V25">
            <v>3</v>
          </cell>
          <cell r="W25">
            <v>833</v>
          </cell>
          <cell r="X25">
            <v>1134.9446499999999</v>
          </cell>
          <cell r="Y25">
            <v>2427.69749</v>
          </cell>
          <cell r="Z25">
            <v>0</v>
          </cell>
          <cell r="AA25">
            <v>765.92554000000007</v>
          </cell>
          <cell r="AB25">
            <v>730.279</v>
          </cell>
          <cell r="AC25">
            <v>986.44299999999998</v>
          </cell>
          <cell r="AD25">
            <v>723.8</v>
          </cell>
          <cell r="AE25">
            <v>0</v>
          </cell>
          <cell r="AF25">
            <v>1898.5</v>
          </cell>
          <cell r="AG25">
            <v>0</v>
          </cell>
          <cell r="AH25">
            <v>950.50403000000006</v>
          </cell>
        </row>
        <row r="26">
          <cell r="E26">
            <v>0</v>
          </cell>
          <cell r="F26">
            <v>0</v>
          </cell>
          <cell r="G26">
            <v>0</v>
          </cell>
          <cell r="H26">
            <v>7.0691499999999996</v>
          </cell>
          <cell r="I26">
            <v>914.76</v>
          </cell>
          <cell r="J26">
            <v>258.72000000000003</v>
          </cell>
          <cell r="K26">
            <v>1414.2660000000001</v>
          </cell>
          <cell r="L26">
            <v>10225.4876</v>
          </cell>
          <cell r="M26">
            <v>11268.918</v>
          </cell>
          <cell r="N26">
            <v>3417.28746</v>
          </cell>
          <cell r="O26">
            <v>272</v>
          </cell>
          <cell r="P26">
            <v>3513.75108</v>
          </cell>
          <cell r="Q26">
            <v>10000.676160000001</v>
          </cell>
          <cell r="R26">
            <v>50</v>
          </cell>
          <cell r="S26">
            <v>287110.56200000003</v>
          </cell>
          <cell r="T26">
            <v>0</v>
          </cell>
          <cell r="U26">
            <v>91355.426999999996</v>
          </cell>
          <cell r="V26">
            <v>5.5</v>
          </cell>
          <cell r="W26">
            <v>1435</v>
          </cell>
          <cell r="X26">
            <v>2124.7832400000002</v>
          </cell>
          <cell r="Y26">
            <v>6643.7510300000004</v>
          </cell>
          <cell r="Z26">
            <v>0</v>
          </cell>
          <cell r="AA26">
            <v>851.92554000000007</v>
          </cell>
          <cell r="AB26">
            <v>671.06700000000001</v>
          </cell>
          <cell r="AC26">
            <v>1972.885</v>
          </cell>
          <cell r="AD26">
            <v>740.62</v>
          </cell>
          <cell r="AE26">
            <v>0</v>
          </cell>
          <cell r="AF26">
            <v>3193.5</v>
          </cell>
          <cell r="AG26">
            <v>0</v>
          </cell>
          <cell r="AH26">
            <v>1032.6440299999999</v>
          </cell>
        </row>
        <row r="29">
          <cell r="E29">
            <v>0</v>
          </cell>
          <cell r="F29">
            <v>0</v>
          </cell>
          <cell r="G29">
            <v>3069.84</v>
          </cell>
          <cell r="H29">
            <v>42.414900000000003</v>
          </cell>
          <cell r="I29">
            <v>0</v>
          </cell>
          <cell r="J29">
            <v>0</v>
          </cell>
          <cell r="K29">
            <v>1410.9780000000001</v>
          </cell>
          <cell r="L29">
            <v>29274.830999999998</v>
          </cell>
          <cell r="M29">
            <v>36070.025000000001</v>
          </cell>
          <cell r="N29">
            <v>6110.9691900000007</v>
          </cell>
          <cell r="O29">
            <v>498.1</v>
          </cell>
          <cell r="P29">
            <v>12905.345490000002</v>
          </cell>
          <cell r="Q29">
            <v>36730.598709999998</v>
          </cell>
          <cell r="R29">
            <v>350</v>
          </cell>
          <cell r="S29">
            <v>568156.38799999992</v>
          </cell>
          <cell r="T29">
            <v>14672.182000000001</v>
          </cell>
          <cell r="U29">
            <v>490392.08599999995</v>
          </cell>
          <cell r="V29">
            <v>29</v>
          </cell>
          <cell r="W29">
            <v>1115</v>
          </cell>
          <cell r="X29">
            <v>3202.7136600000003</v>
          </cell>
          <cell r="Y29">
            <v>4485.4937800000007</v>
          </cell>
          <cell r="Z29">
            <v>5000</v>
          </cell>
          <cell r="AA29">
            <v>1623.5961200000002</v>
          </cell>
          <cell r="AB29">
            <v>8131.7520000000004</v>
          </cell>
          <cell r="AC29">
            <v>0</v>
          </cell>
          <cell r="AD29">
            <v>1469.23</v>
          </cell>
          <cell r="AG29">
            <v>0</v>
          </cell>
          <cell r="AH29">
            <v>0</v>
          </cell>
        </row>
        <row r="30">
          <cell r="E30">
            <v>0</v>
          </cell>
          <cell r="F30">
            <v>0</v>
          </cell>
          <cell r="G30">
            <v>4604.76</v>
          </cell>
          <cell r="H30">
            <v>402.94155999999998</v>
          </cell>
          <cell r="I30">
            <v>0</v>
          </cell>
          <cell r="J30">
            <v>0</v>
          </cell>
          <cell r="K30">
            <v>7730.3789999999999</v>
          </cell>
          <cell r="L30">
            <v>157266.53049999999</v>
          </cell>
          <cell r="M30">
            <v>113685.22</v>
          </cell>
          <cell r="N30">
            <v>32627.46243</v>
          </cell>
          <cell r="O30">
            <v>2856</v>
          </cell>
          <cell r="P30">
            <v>75449.351089999967</v>
          </cell>
          <cell r="Q30">
            <v>214740.46080999999</v>
          </cell>
          <cell r="R30">
            <v>850</v>
          </cell>
          <cell r="S30">
            <v>3665076.196</v>
          </cell>
          <cell r="T30">
            <v>34568.076000000001</v>
          </cell>
          <cell r="U30">
            <v>2698898.477</v>
          </cell>
          <cell r="V30">
            <v>65.5</v>
          </cell>
          <cell r="W30">
            <v>0</v>
          </cell>
          <cell r="X30">
            <v>0</v>
          </cell>
          <cell r="Y30">
            <v>11250.412869999998</v>
          </cell>
          <cell r="Z30">
            <v>7000</v>
          </cell>
          <cell r="AA30">
            <v>7032.8744999999999</v>
          </cell>
          <cell r="AB30">
            <v>10744.966</v>
          </cell>
          <cell r="AC30">
            <v>0</v>
          </cell>
          <cell r="AD30">
            <v>1829.03</v>
          </cell>
          <cell r="AG30">
            <v>63.1</v>
          </cell>
          <cell r="AH30">
            <v>0</v>
          </cell>
        </row>
        <row r="37">
          <cell r="D37">
            <v>18611948019.299999</v>
          </cell>
        </row>
        <row r="38">
          <cell r="D38">
            <v>0</v>
          </cell>
        </row>
        <row r="39">
          <cell r="D39">
            <v>2272614400</v>
          </cell>
          <cell r="E39">
            <v>609683313.15999997</v>
          </cell>
        </row>
      </sheetData>
      <sheetData sheetId="70"/>
      <sheetData sheetId="71"/>
      <sheetData sheetId="72">
        <row r="10">
          <cell r="R10">
            <v>0</v>
          </cell>
          <cell r="T10">
            <v>0</v>
          </cell>
          <cell r="AH10">
            <v>217781.07</v>
          </cell>
          <cell r="AJ10">
            <v>0</v>
          </cell>
          <cell r="AX10">
            <v>0</v>
          </cell>
          <cell r="BB10">
            <v>0</v>
          </cell>
          <cell r="BF10">
            <v>0</v>
          </cell>
          <cell r="BR10">
            <v>0</v>
          </cell>
          <cell r="BT10">
            <v>435000</v>
          </cell>
          <cell r="BV10">
            <v>70964.89</v>
          </cell>
          <cell r="CB10">
            <v>2073113.5099999998</v>
          </cell>
          <cell r="CD10">
            <v>0</v>
          </cell>
          <cell r="CH10">
            <v>5900400</v>
          </cell>
          <cell r="CR10">
            <v>0</v>
          </cell>
          <cell r="DX10">
            <v>0</v>
          </cell>
          <cell r="DZ10">
            <v>0</v>
          </cell>
          <cell r="FB10">
            <v>41637.529999999984</v>
          </cell>
          <cell r="FD10">
            <v>0</v>
          </cell>
          <cell r="FF10">
            <v>0</v>
          </cell>
          <cell r="FH10">
            <v>118506.83</v>
          </cell>
          <cell r="FN10">
            <v>0</v>
          </cell>
          <cell r="FX10">
            <v>0</v>
          </cell>
          <cell r="GH10">
            <v>5000000</v>
          </cell>
          <cell r="GJ10">
            <v>0</v>
          </cell>
          <cell r="HJ10">
            <v>0</v>
          </cell>
          <cell r="HL10">
            <v>43666625.600000001</v>
          </cell>
          <cell r="HR10">
            <v>13195000</v>
          </cell>
          <cell r="HT10">
            <v>357295.62000000011</v>
          </cell>
          <cell r="HV10">
            <v>0</v>
          </cell>
          <cell r="HX10">
            <v>0</v>
          </cell>
          <cell r="HZ10">
            <v>6788616.8200000003</v>
          </cell>
          <cell r="IR10">
            <v>0</v>
          </cell>
          <cell r="IT10">
            <v>0</v>
          </cell>
          <cell r="JN10">
            <v>0</v>
          </cell>
          <cell r="KF10">
            <v>0</v>
          </cell>
          <cell r="KN10">
            <v>0</v>
          </cell>
          <cell r="KP10">
            <v>0</v>
          </cell>
          <cell r="KT10">
            <v>20513806.809999999</v>
          </cell>
          <cell r="KV10">
            <v>0</v>
          </cell>
          <cell r="LJ10">
            <v>0</v>
          </cell>
          <cell r="MR10">
            <v>0</v>
          </cell>
          <cell r="MT10">
            <v>0</v>
          </cell>
          <cell r="NF10">
            <v>538380.75</v>
          </cell>
          <cell r="NH10">
            <v>0</v>
          </cell>
          <cell r="NJ10">
            <v>0</v>
          </cell>
          <cell r="NL10">
            <v>0</v>
          </cell>
          <cell r="NN10">
            <v>547309.22</v>
          </cell>
          <cell r="NP10">
            <v>45962.79</v>
          </cell>
          <cell r="OD10">
            <v>539880</v>
          </cell>
          <cell r="OF10">
            <v>112110</v>
          </cell>
          <cell r="OH10">
            <v>49290</v>
          </cell>
          <cell r="OJ10">
            <v>691479.65</v>
          </cell>
          <cell r="OM10">
            <v>0</v>
          </cell>
          <cell r="OQ10">
            <v>0</v>
          </cell>
          <cell r="OY10">
            <v>0</v>
          </cell>
          <cell r="PA10">
            <v>0</v>
          </cell>
          <cell r="PK10">
            <v>68491.509999999995</v>
          </cell>
        </row>
        <row r="11">
          <cell r="R11">
            <v>0</v>
          </cell>
          <cell r="T11">
            <v>0</v>
          </cell>
          <cell r="AH11">
            <v>222464.53</v>
          </cell>
          <cell r="AJ11">
            <v>0</v>
          </cell>
          <cell r="AX11">
            <v>157442.10999999987</v>
          </cell>
          <cell r="AZ11">
            <v>2991400</v>
          </cell>
          <cell r="BB11">
            <v>0</v>
          </cell>
          <cell r="BF11">
            <v>0</v>
          </cell>
          <cell r="BR11">
            <v>2304447.2599999998</v>
          </cell>
          <cell r="BT11">
            <v>458000</v>
          </cell>
          <cell r="BV11">
            <v>235978.23999999999</v>
          </cell>
          <cell r="CB11">
            <v>0</v>
          </cell>
          <cell r="CD11">
            <v>0</v>
          </cell>
          <cell r="CR11">
            <v>0</v>
          </cell>
          <cell r="DX11">
            <v>13043.48</v>
          </cell>
          <cell r="DZ11">
            <v>0</v>
          </cell>
          <cell r="FB11">
            <v>62906.790000000008</v>
          </cell>
          <cell r="FD11">
            <v>0</v>
          </cell>
          <cell r="FF11">
            <v>0</v>
          </cell>
          <cell r="FH11">
            <v>179042.41</v>
          </cell>
          <cell r="FN11">
            <v>930556.57</v>
          </cell>
          <cell r="FP11">
            <v>930556.57</v>
          </cell>
          <cell r="FR11">
            <v>92125100</v>
          </cell>
          <cell r="FT11">
            <v>92125100</v>
          </cell>
          <cell r="FX11">
            <v>1368421.3999999985</v>
          </cell>
          <cell r="FZ11">
            <v>1368421.3999999985</v>
          </cell>
          <cell r="GD11">
            <v>26000000</v>
          </cell>
          <cell r="GF11">
            <v>26000000</v>
          </cell>
          <cell r="GH11">
            <v>0</v>
          </cell>
          <cell r="GJ11">
            <v>0</v>
          </cell>
          <cell r="HJ11">
            <v>0</v>
          </cell>
          <cell r="HL11">
            <v>49290000</v>
          </cell>
          <cell r="HP11">
            <v>113376690</v>
          </cell>
          <cell r="HR11">
            <v>4650000</v>
          </cell>
          <cell r="HT11">
            <v>0</v>
          </cell>
          <cell r="HV11">
            <v>0</v>
          </cell>
          <cell r="HX11">
            <v>0</v>
          </cell>
          <cell r="IR11">
            <v>0</v>
          </cell>
          <cell r="IT11">
            <v>87105.579999999842</v>
          </cell>
          <cell r="IZ11">
            <v>1655006.05</v>
          </cell>
          <cell r="JN11">
            <v>0</v>
          </cell>
          <cell r="KF11">
            <v>123288200</v>
          </cell>
          <cell r="KN11">
            <v>0</v>
          </cell>
          <cell r="KP11">
            <v>0</v>
          </cell>
          <cell r="KT11">
            <v>21800347.690000001</v>
          </cell>
          <cell r="KV11">
            <v>19668962.129999999</v>
          </cell>
          <cell r="LJ11">
            <v>0</v>
          </cell>
          <cell r="MR11">
            <v>0</v>
          </cell>
          <cell r="MT11">
            <v>64600000</v>
          </cell>
          <cell r="MV11">
            <v>64600000</v>
          </cell>
          <cell r="NF11">
            <v>0</v>
          </cell>
          <cell r="NH11">
            <v>0</v>
          </cell>
          <cell r="NJ11">
            <v>0</v>
          </cell>
          <cell r="NL11">
            <v>5010800</v>
          </cell>
          <cell r="NN11">
            <v>520381.94</v>
          </cell>
          <cell r="NP11">
            <v>1154646.1299999999</v>
          </cell>
          <cell r="OD11">
            <v>2073510.6099999999</v>
          </cell>
          <cell r="OF11">
            <v>935850</v>
          </cell>
          <cell r="OH11">
            <v>1650230</v>
          </cell>
          <cell r="OJ11">
            <v>462418.86</v>
          </cell>
          <cell r="OM11">
            <v>905946.91000000015</v>
          </cell>
          <cell r="OO11">
            <v>249161.56</v>
          </cell>
          <cell r="OQ11">
            <v>0</v>
          </cell>
          <cell r="OY11">
            <v>0</v>
          </cell>
          <cell r="PA11">
            <v>0</v>
          </cell>
          <cell r="PK11">
            <v>0</v>
          </cell>
        </row>
        <row r="12">
          <cell r="R12">
            <v>0</v>
          </cell>
          <cell r="T12">
            <v>0</v>
          </cell>
          <cell r="AH12">
            <v>227354.49</v>
          </cell>
          <cell r="AJ12">
            <v>0</v>
          </cell>
          <cell r="AX12">
            <v>0</v>
          </cell>
          <cell r="BB12">
            <v>0</v>
          </cell>
          <cell r="BF12">
            <v>0</v>
          </cell>
          <cell r="BR12">
            <v>1474819.08</v>
          </cell>
          <cell r="BT12">
            <v>0</v>
          </cell>
          <cell r="BV12">
            <v>183099.06</v>
          </cell>
          <cell r="CB12">
            <v>0</v>
          </cell>
          <cell r="CD12">
            <v>0</v>
          </cell>
          <cell r="CR12">
            <v>0</v>
          </cell>
          <cell r="DX12">
            <v>0</v>
          </cell>
          <cell r="DZ12">
            <v>0</v>
          </cell>
          <cell r="FB12">
            <v>75940.920000000013</v>
          </cell>
          <cell r="FD12">
            <v>0</v>
          </cell>
          <cell r="FF12">
            <v>0</v>
          </cell>
          <cell r="FH12">
            <v>216139.53</v>
          </cell>
          <cell r="FN12">
            <v>731151.52</v>
          </cell>
          <cell r="FP12">
            <v>731151.52</v>
          </cell>
          <cell r="FR12">
            <v>72384000</v>
          </cell>
          <cell r="FT12">
            <v>72384000</v>
          </cell>
          <cell r="FX12">
            <v>821052.83999999985</v>
          </cell>
          <cell r="FZ12">
            <v>821052.83999999985</v>
          </cell>
          <cell r="GD12">
            <v>15600000</v>
          </cell>
          <cell r="GF12">
            <v>15600000</v>
          </cell>
          <cell r="GH12">
            <v>0</v>
          </cell>
          <cell r="GJ12">
            <v>11136045.08</v>
          </cell>
          <cell r="HJ12">
            <v>0</v>
          </cell>
          <cell r="HL12">
            <v>36031778</v>
          </cell>
          <cell r="HP12">
            <v>52733881.299999997</v>
          </cell>
          <cell r="HR12">
            <v>39730530.880000003</v>
          </cell>
          <cell r="HT12">
            <v>0</v>
          </cell>
          <cell r="HV12">
            <v>1012337.620000001</v>
          </cell>
          <cell r="HX12">
            <v>1012337.620000001</v>
          </cell>
          <cell r="IB12">
            <v>19234414.34</v>
          </cell>
          <cell r="ID12">
            <v>19234414.34</v>
          </cell>
          <cell r="IR12">
            <v>0</v>
          </cell>
          <cell r="IT12">
            <v>85037.129999999888</v>
          </cell>
          <cell r="IZ12">
            <v>1615705.51</v>
          </cell>
          <cell r="JN12">
            <v>0</v>
          </cell>
          <cell r="KF12">
            <v>0</v>
          </cell>
          <cell r="KN12">
            <v>47088003.100000001</v>
          </cell>
          <cell r="KP12">
            <v>0</v>
          </cell>
          <cell r="KT12">
            <v>25973874.800000001</v>
          </cell>
          <cell r="KV12">
            <v>8457381.1999999993</v>
          </cell>
          <cell r="MT12">
            <v>0</v>
          </cell>
          <cell r="MV12">
            <v>0</v>
          </cell>
          <cell r="NF12">
            <v>0</v>
          </cell>
          <cell r="NH12">
            <v>649075.68000000005</v>
          </cell>
          <cell r="NJ12">
            <v>649075.68000000005</v>
          </cell>
          <cell r="NL12">
            <v>4381800</v>
          </cell>
          <cell r="NN12">
            <v>1345029.46</v>
          </cell>
          <cell r="NP12">
            <v>1342716.54</v>
          </cell>
          <cell r="OD12">
            <v>845440</v>
          </cell>
          <cell r="OF12">
            <v>21810</v>
          </cell>
          <cell r="OH12">
            <v>39310</v>
          </cell>
          <cell r="OJ12">
            <v>461551.64</v>
          </cell>
          <cell r="OM12">
            <v>254076.59</v>
          </cell>
          <cell r="OO12">
            <v>0</v>
          </cell>
          <cell r="OQ12">
            <v>96605.22</v>
          </cell>
          <cell r="OY12">
            <v>0</v>
          </cell>
          <cell r="PA12">
            <v>0</v>
          </cell>
          <cell r="PK12">
            <v>123062.33</v>
          </cell>
        </row>
        <row r="13">
          <cell r="AH13">
            <v>220097.89</v>
          </cell>
          <cell r="BR13">
            <v>2304447.2599999998</v>
          </cell>
          <cell r="BV13">
            <v>117661.4</v>
          </cell>
          <cell r="CR13">
            <v>1671589.1900000004</v>
          </cell>
          <cell r="CT13">
            <v>4757600</v>
          </cell>
          <cell r="DX13">
            <v>7826.1</v>
          </cell>
          <cell r="FB13">
            <v>65544.639999999985</v>
          </cell>
          <cell r="FH13">
            <v>186550.13</v>
          </cell>
          <cell r="GJ13">
            <v>17630865.18</v>
          </cell>
          <cell r="HJ13">
            <v>0</v>
          </cell>
          <cell r="HL13">
            <v>53236900</v>
          </cell>
          <cell r="HR13">
            <v>39950000</v>
          </cell>
          <cell r="HV13">
            <v>655041.97000000067</v>
          </cell>
          <cell r="IB13">
            <v>12445797.51</v>
          </cell>
          <cell r="KT13">
            <v>26829232.25</v>
          </cell>
          <cell r="MR13">
            <v>19608000</v>
          </cell>
          <cell r="NN13">
            <v>1473574.35</v>
          </cell>
          <cell r="NP13">
            <v>1606199.92</v>
          </cell>
          <cell r="OD13">
            <v>3497891.64</v>
          </cell>
          <cell r="OF13">
            <v>16680</v>
          </cell>
          <cell r="OH13">
            <v>29090</v>
          </cell>
          <cell r="OJ13">
            <v>353490.17</v>
          </cell>
          <cell r="OM13">
            <v>423386.08000000007</v>
          </cell>
          <cell r="PA13">
            <v>0</v>
          </cell>
        </row>
        <row r="14">
          <cell r="R14">
            <v>0</v>
          </cell>
          <cell r="T14">
            <v>0</v>
          </cell>
          <cell r="AH14">
            <v>215512.51</v>
          </cell>
          <cell r="AJ14">
            <v>0</v>
          </cell>
          <cell r="AX14">
            <v>0</v>
          </cell>
          <cell r="BB14">
            <v>0</v>
          </cell>
          <cell r="BF14">
            <v>0</v>
          </cell>
          <cell r="BR14">
            <v>2304447.2599999998</v>
          </cell>
          <cell r="BT14">
            <v>0</v>
          </cell>
          <cell r="BV14">
            <v>171689.25</v>
          </cell>
          <cell r="CB14">
            <v>0</v>
          </cell>
          <cell r="CD14">
            <v>0</v>
          </cell>
          <cell r="CR14">
            <v>0</v>
          </cell>
          <cell r="DX14">
            <v>38260.870000000003</v>
          </cell>
          <cell r="DZ14">
            <v>0</v>
          </cell>
          <cell r="FB14">
            <v>82582.949999999983</v>
          </cell>
          <cell r="FD14">
            <v>0</v>
          </cell>
          <cell r="FF14">
            <v>0</v>
          </cell>
          <cell r="FH14">
            <v>235043.77</v>
          </cell>
          <cell r="FN14">
            <v>0</v>
          </cell>
          <cell r="FX14">
            <v>0</v>
          </cell>
          <cell r="FZ14">
            <v>0</v>
          </cell>
          <cell r="GH14">
            <v>15000000</v>
          </cell>
          <cell r="GJ14">
            <v>0</v>
          </cell>
          <cell r="HJ14">
            <v>0</v>
          </cell>
          <cell r="HL14">
            <v>51003088.5</v>
          </cell>
          <cell r="HR14">
            <v>32805500</v>
          </cell>
          <cell r="HT14">
            <v>5835828.4599999934</v>
          </cell>
          <cell r="HV14">
            <v>0</v>
          </cell>
          <cell r="HZ14">
            <v>110880741.45</v>
          </cell>
          <cell r="IR14">
            <v>170701.76000000024</v>
          </cell>
          <cell r="IT14">
            <v>0</v>
          </cell>
          <cell r="IX14">
            <v>3243333.44</v>
          </cell>
          <cell r="JN14">
            <v>32433352.629999995</v>
          </cell>
          <cell r="JT14">
            <v>616233700</v>
          </cell>
          <cell r="KF14">
            <v>0</v>
          </cell>
          <cell r="KN14">
            <v>0</v>
          </cell>
          <cell r="KP14">
            <v>0</v>
          </cell>
          <cell r="KT14">
            <v>35144776.350000001</v>
          </cell>
          <cell r="KV14">
            <v>0</v>
          </cell>
          <cell r="LJ14">
            <v>0</v>
          </cell>
          <cell r="MH14">
            <v>6726687.7300000004</v>
          </cell>
          <cell r="MR14">
            <v>0</v>
          </cell>
          <cell r="MT14">
            <v>0</v>
          </cell>
          <cell r="NF14">
            <v>0</v>
          </cell>
          <cell r="NH14">
            <v>0</v>
          </cell>
          <cell r="NJ14">
            <v>0</v>
          </cell>
          <cell r="NL14">
            <v>0</v>
          </cell>
          <cell r="NN14">
            <v>299720.09000000003</v>
          </cell>
          <cell r="NP14">
            <v>115404.56</v>
          </cell>
          <cell r="OD14">
            <v>995830</v>
          </cell>
          <cell r="OF14">
            <v>113870</v>
          </cell>
          <cell r="OH14">
            <v>205190</v>
          </cell>
          <cell r="OJ14">
            <v>227717.34</v>
          </cell>
          <cell r="OM14">
            <v>0</v>
          </cell>
          <cell r="OQ14">
            <v>96358.3</v>
          </cell>
          <cell r="OY14">
            <v>0</v>
          </cell>
          <cell r="PA14">
            <v>0</v>
          </cell>
          <cell r="PK14">
            <v>108055.36</v>
          </cell>
        </row>
        <row r="15">
          <cell r="R15">
            <v>0</v>
          </cell>
          <cell r="T15">
            <v>0</v>
          </cell>
          <cell r="AH15">
            <v>220097.89</v>
          </cell>
          <cell r="AJ15">
            <v>0</v>
          </cell>
          <cell r="AX15">
            <v>0</v>
          </cell>
          <cell r="BB15">
            <v>0</v>
          </cell>
          <cell r="BF15">
            <v>0</v>
          </cell>
          <cell r="BR15">
            <v>0</v>
          </cell>
          <cell r="BT15">
            <v>0</v>
          </cell>
          <cell r="BV15">
            <v>58636.800000000003</v>
          </cell>
          <cell r="CB15">
            <v>0</v>
          </cell>
          <cell r="CD15">
            <v>0</v>
          </cell>
          <cell r="CR15">
            <v>0</v>
          </cell>
          <cell r="DX15">
            <v>0</v>
          </cell>
          <cell r="DZ15">
            <v>0</v>
          </cell>
          <cell r="FB15">
            <v>21600.03</v>
          </cell>
          <cell r="FD15">
            <v>0</v>
          </cell>
          <cell r="FF15">
            <v>0</v>
          </cell>
          <cell r="FH15">
            <v>61477</v>
          </cell>
          <cell r="FN15">
            <v>0</v>
          </cell>
          <cell r="FX15">
            <v>0</v>
          </cell>
          <cell r="FZ15">
            <v>0</v>
          </cell>
          <cell r="GH15">
            <v>0</v>
          </cell>
          <cell r="GJ15">
            <v>9893329.0199999996</v>
          </cell>
          <cell r="HJ15">
            <v>0</v>
          </cell>
          <cell r="HL15">
            <v>46638015.740000002</v>
          </cell>
          <cell r="HR15">
            <v>18809400</v>
          </cell>
          <cell r="HT15">
            <v>0</v>
          </cell>
          <cell r="HV15">
            <v>0</v>
          </cell>
          <cell r="IR15">
            <v>0</v>
          </cell>
          <cell r="IT15">
            <v>99750</v>
          </cell>
          <cell r="IZ15">
            <v>1895250</v>
          </cell>
          <cell r="JN15">
            <v>0</v>
          </cell>
          <cell r="KF15">
            <v>0</v>
          </cell>
          <cell r="KN15">
            <v>0</v>
          </cell>
          <cell r="KP15">
            <v>0</v>
          </cell>
          <cell r="KT15">
            <v>28930096.879999999</v>
          </cell>
          <cell r="KV15">
            <v>0</v>
          </cell>
          <cell r="LJ15">
            <v>0</v>
          </cell>
          <cell r="MR15">
            <v>3412200</v>
          </cell>
          <cell r="MT15">
            <v>0</v>
          </cell>
          <cell r="NF15">
            <v>0</v>
          </cell>
          <cell r="NH15">
            <v>0</v>
          </cell>
          <cell r="NJ15">
            <v>0</v>
          </cell>
          <cell r="NL15">
            <v>0</v>
          </cell>
          <cell r="NN15">
            <v>2799964.8</v>
          </cell>
          <cell r="NP15">
            <v>714627.81</v>
          </cell>
          <cell r="OD15">
            <v>399890</v>
          </cell>
          <cell r="OF15">
            <v>37850</v>
          </cell>
          <cell r="OH15">
            <v>66040</v>
          </cell>
          <cell r="OJ15">
            <v>256948.80000000002</v>
          </cell>
          <cell r="OM15">
            <v>249832.9</v>
          </cell>
          <cell r="OQ15">
            <v>78716.2</v>
          </cell>
          <cell r="OY15">
            <v>0</v>
          </cell>
          <cell r="PA15">
            <v>110521.44</v>
          </cell>
          <cell r="PG15">
            <v>312911.32</v>
          </cell>
          <cell r="PK15">
            <v>109127.28</v>
          </cell>
        </row>
        <row r="16">
          <cell r="R16">
            <v>0</v>
          </cell>
          <cell r="T16">
            <v>0</v>
          </cell>
          <cell r="AH16">
            <v>211633.29</v>
          </cell>
          <cell r="AJ16">
            <v>476800</v>
          </cell>
          <cell r="AX16">
            <v>0</v>
          </cell>
          <cell r="BB16">
            <v>0</v>
          </cell>
          <cell r="BF16">
            <v>0</v>
          </cell>
          <cell r="BR16">
            <v>3666100.82</v>
          </cell>
          <cell r="BT16">
            <v>0</v>
          </cell>
          <cell r="BV16">
            <v>200460.76</v>
          </cell>
          <cell r="CB16">
            <v>0</v>
          </cell>
          <cell r="CD16">
            <v>0</v>
          </cell>
          <cell r="CR16">
            <v>0</v>
          </cell>
          <cell r="DX16">
            <v>12173.91</v>
          </cell>
          <cell r="DZ16">
            <v>0</v>
          </cell>
          <cell r="FB16">
            <v>41042.409999999989</v>
          </cell>
          <cell r="FD16">
            <v>0</v>
          </cell>
          <cell r="FF16">
            <v>0</v>
          </cell>
          <cell r="FH16">
            <v>116813.02</v>
          </cell>
          <cell r="FN16">
            <v>0</v>
          </cell>
          <cell r="FX16">
            <v>0</v>
          </cell>
          <cell r="FZ16">
            <v>0</v>
          </cell>
          <cell r="GH16">
            <v>0</v>
          </cell>
          <cell r="GJ16">
            <v>18504809.469999999</v>
          </cell>
          <cell r="HJ16">
            <v>0</v>
          </cell>
          <cell r="HL16">
            <v>0</v>
          </cell>
          <cell r="HR16">
            <v>0</v>
          </cell>
          <cell r="HT16">
            <v>0</v>
          </cell>
          <cell r="HV16">
            <v>0</v>
          </cell>
          <cell r="IR16">
            <v>0</v>
          </cell>
          <cell r="IT16">
            <v>0</v>
          </cell>
          <cell r="JN16">
            <v>0</v>
          </cell>
          <cell r="KF16">
            <v>0</v>
          </cell>
          <cell r="KN16">
            <v>0</v>
          </cell>
          <cell r="KP16">
            <v>0</v>
          </cell>
          <cell r="KT16">
            <v>24304986.239999998</v>
          </cell>
          <cell r="KV16">
            <v>0</v>
          </cell>
          <cell r="LJ16">
            <v>0</v>
          </cell>
          <cell r="MR16">
            <v>0</v>
          </cell>
          <cell r="MT16">
            <v>0</v>
          </cell>
          <cell r="NF16">
            <v>530548.81999999995</v>
          </cell>
          <cell r="NH16">
            <v>0</v>
          </cell>
          <cell r="NJ16">
            <v>0</v>
          </cell>
          <cell r="NL16">
            <v>1484400</v>
          </cell>
          <cell r="NN16">
            <v>923239.44</v>
          </cell>
          <cell r="NP16">
            <v>1518660.02</v>
          </cell>
          <cell r="OD16">
            <v>941710</v>
          </cell>
          <cell r="OF16">
            <v>49120</v>
          </cell>
          <cell r="OH16">
            <v>85690</v>
          </cell>
          <cell r="OJ16">
            <v>414283.32</v>
          </cell>
          <cell r="OM16">
            <v>519342.66000000003</v>
          </cell>
          <cell r="OQ16">
            <v>97115.89</v>
          </cell>
          <cell r="OY16">
            <v>0</v>
          </cell>
          <cell r="PA16">
            <v>200582.08999999997</v>
          </cell>
          <cell r="PG16">
            <v>567893.5</v>
          </cell>
          <cell r="PK16">
            <v>0</v>
          </cell>
        </row>
        <row r="17">
          <cell r="R17">
            <v>0</v>
          </cell>
          <cell r="T17">
            <v>0</v>
          </cell>
          <cell r="AH17">
            <v>217781.07</v>
          </cell>
          <cell r="AJ17">
            <v>0</v>
          </cell>
          <cell r="AX17">
            <v>0</v>
          </cell>
          <cell r="BB17">
            <v>0</v>
          </cell>
          <cell r="BF17">
            <v>26428156.760000005</v>
          </cell>
          <cell r="BH17">
            <v>75218600</v>
          </cell>
          <cell r="BR17">
            <v>0</v>
          </cell>
          <cell r="BT17">
            <v>0</v>
          </cell>
          <cell r="BV17">
            <v>66983.22</v>
          </cell>
          <cell r="CB17">
            <v>0</v>
          </cell>
          <cell r="CD17">
            <v>0</v>
          </cell>
          <cell r="CR17">
            <v>0</v>
          </cell>
          <cell r="DX17">
            <v>8695.65</v>
          </cell>
          <cell r="DZ17">
            <v>0</v>
          </cell>
          <cell r="FB17">
            <v>33625.240000000005</v>
          </cell>
          <cell r="FD17">
            <v>11771.349999999991</v>
          </cell>
          <cell r="FF17">
            <v>11771.349999999991</v>
          </cell>
          <cell r="FH17">
            <v>95702.61</v>
          </cell>
          <cell r="FJ17">
            <v>33503.06</v>
          </cell>
          <cell r="FL17">
            <v>33503.06</v>
          </cell>
          <cell r="FN17">
            <v>0</v>
          </cell>
          <cell r="FX17">
            <v>821052.83999999985</v>
          </cell>
          <cell r="FZ17">
            <v>821052.83999999985</v>
          </cell>
          <cell r="GD17">
            <v>15600000</v>
          </cell>
          <cell r="GF17">
            <v>15600000</v>
          </cell>
          <cell r="GH17">
            <v>0</v>
          </cell>
          <cell r="GJ17">
            <v>0</v>
          </cell>
          <cell r="HJ17">
            <v>82494836.710000008</v>
          </cell>
          <cell r="HL17">
            <v>35842050.659999996</v>
          </cell>
          <cell r="HR17">
            <v>43852055.340000004</v>
          </cell>
          <cell r="HT17">
            <v>0</v>
          </cell>
          <cell r="HV17">
            <v>0</v>
          </cell>
          <cell r="HX17">
            <v>0</v>
          </cell>
          <cell r="IR17">
            <v>0</v>
          </cell>
          <cell r="IT17">
            <v>0</v>
          </cell>
          <cell r="JN17">
            <v>3262426.3200000003</v>
          </cell>
          <cell r="JT17">
            <v>61986100</v>
          </cell>
          <cell r="KF17">
            <v>0</v>
          </cell>
          <cell r="KN17">
            <v>0</v>
          </cell>
          <cell r="KP17">
            <v>88076907.099999994</v>
          </cell>
          <cell r="KT17">
            <v>28834494.010000002</v>
          </cell>
          <cell r="KV17">
            <v>4638166.1499999976</v>
          </cell>
          <cell r="LJ17">
            <v>0</v>
          </cell>
          <cell r="MR17">
            <v>0</v>
          </cell>
          <cell r="MT17">
            <v>0</v>
          </cell>
          <cell r="MV17">
            <v>0</v>
          </cell>
          <cell r="NF17">
            <v>603217.06999999995</v>
          </cell>
          <cell r="NH17">
            <v>0</v>
          </cell>
          <cell r="NJ17">
            <v>0</v>
          </cell>
          <cell r="NL17">
            <v>3751000</v>
          </cell>
          <cell r="NN17">
            <v>2955706.69</v>
          </cell>
          <cell r="NP17">
            <v>1170593.07</v>
          </cell>
          <cell r="OD17">
            <v>1430080</v>
          </cell>
          <cell r="OF17">
            <v>57390</v>
          </cell>
          <cell r="OH17">
            <v>99060</v>
          </cell>
          <cell r="OJ17">
            <v>46224.67</v>
          </cell>
          <cell r="OM17">
            <v>301948.76</v>
          </cell>
          <cell r="OO17">
            <v>65340.14</v>
          </cell>
          <cell r="OQ17">
            <v>0</v>
          </cell>
          <cell r="OY17">
            <v>0</v>
          </cell>
          <cell r="PA17">
            <v>0</v>
          </cell>
          <cell r="PK17">
            <v>116833.16</v>
          </cell>
        </row>
        <row r="18">
          <cell r="R18">
            <v>0</v>
          </cell>
          <cell r="T18">
            <v>0</v>
          </cell>
          <cell r="AH18">
            <v>215512.51</v>
          </cell>
          <cell r="AJ18">
            <v>0</v>
          </cell>
          <cell r="AX18">
            <v>0</v>
          </cell>
          <cell r="BB18">
            <v>0</v>
          </cell>
          <cell r="BF18">
            <v>0</v>
          </cell>
          <cell r="BR18">
            <v>0</v>
          </cell>
          <cell r="BT18">
            <v>0</v>
          </cell>
          <cell r="BV18">
            <v>207171.7</v>
          </cell>
          <cell r="CB18">
            <v>0</v>
          </cell>
          <cell r="CD18">
            <v>0</v>
          </cell>
          <cell r="CR18">
            <v>0</v>
          </cell>
          <cell r="DX18">
            <v>6956.52</v>
          </cell>
          <cell r="DZ18">
            <v>0</v>
          </cell>
          <cell r="FB18">
            <v>31855.61</v>
          </cell>
          <cell r="FD18">
            <v>0</v>
          </cell>
          <cell r="FF18">
            <v>0</v>
          </cell>
          <cell r="FH18">
            <v>90665.96</v>
          </cell>
          <cell r="FN18">
            <v>0</v>
          </cell>
          <cell r="FX18">
            <v>0</v>
          </cell>
          <cell r="FZ18">
            <v>0</v>
          </cell>
          <cell r="GH18">
            <v>0</v>
          </cell>
          <cell r="GJ18">
            <v>0</v>
          </cell>
          <cell r="HJ18">
            <v>0</v>
          </cell>
          <cell r="HL18">
            <v>16551305.479999999</v>
          </cell>
          <cell r="HR18">
            <v>22984228.140000001</v>
          </cell>
          <cell r="HT18">
            <v>0</v>
          </cell>
          <cell r="HV18">
            <v>0</v>
          </cell>
          <cell r="IR18">
            <v>0</v>
          </cell>
          <cell r="IT18">
            <v>0</v>
          </cell>
          <cell r="JN18">
            <v>10640836.840000004</v>
          </cell>
          <cell r="JT18">
            <v>202175900</v>
          </cell>
          <cell r="KF18">
            <v>0</v>
          </cell>
          <cell r="KN18">
            <v>0</v>
          </cell>
          <cell r="KP18">
            <v>0</v>
          </cell>
          <cell r="KT18">
            <v>19700007.09</v>
          </cell>
          <cell r="KV18">
            <v>0</v>
          </cell>
          <cell r="LJ18">
            <v>0</v>
          </cell>
          <cell r="MR18">
            <v>0</v>
          </cell>
          <cell r="MT18">
            <v>0</v>
          </cell>
          <cell r="NF18">
            <v>0</v>
          </cell>
          <cell r="NH18">
            <v>0</v>
          </cell>
          <cell r="NJ18">
            <v>0</v>
          </cell>
          <cell r="NL18">
            <v>0</v>
          </cell>
          <cell r="NN18">
            <v>433278.37</v>
          </cell>
          <cell r="NP18">
            <v>472418.73</v>
          </cell>
          <cell r="OD18">
            <v>233000</v>
          </cell>
          <cell r="OF18">
            <v>31210</v>
          </cell>
          <cell r="OH18">
            <v>55030</v>
          </cell>
          <cell r="OJ18">
            <v>327695.53000000003</v>
          </cell>
          <cell r="OM18">
            <v>0</v>
          </cell>
          <cell r="OQ18">
            <v>0</v>
          </cell>
          <cell r="OY18">
            <v>529080.10999999987</v>
          </cell>
          <cell r="PA18">
            <v>0</v>
          </cell>
          <cell r="PE18">
            <v>1497946.03</v>
          </cell>
          <cell r="PK18">
            <v>0</v>
          </cell>
        </row>
        <row r="19">
          <cell r="R19">
            <v>0</v>
          </cell>
          <cell r="T19">
            <v>0</v>
          </cell>
          <cell r="AH19">
            <v>217781.43</v>
          </cell>
          <cell r="AJ19">
            <v>0</v>
          </cell>
          <cell r="AX19">
            <v>0</v>
          </cell>
          <cell r="BB19">
            <v>0</v>
          </cell>
          <cell r="BF19">
            <v>0</v>
          </cell>
          <cell r="BR19">
            <v>0</v>
          </cell>
          <cell r="BT19">
            <v>0</v>
          </cell>
          <cell r="BV19">
            <v>119037.89</v>
          </cell>
          <cell r="CB19">
            <v>0</v>
          </cell>
          <cell r="CD19">
            <v>0</v>
          </cell>
          <cell r="CR19">
            <v>0</v>
          </cell>
          <cell r="DX19">
            <v>4347.83</v>
          </cell>
          <cell r="DZ19">
            <v>0</v>
          </cell>
          <cell r="FB19">
            <v>22494.020000000004</v>
          </cell>
          <cell r="FD19">
            <v>0</v>
          </cell>
          <cell r="FF19">
            <v>0</v>
          </cell>
          <cell r="FH19">
            <v>64021.45</v>
          </cell>
          <cell r="FN19">
            <v>0</v>
          </cell>
          <cell r="FX19">
            <v>0</v>
          </cell>
          <cell r="FZ19">
            <v>0</v>
          </cell>
          <cell r="GH19">
            <v>0</v>
          </cell>
          <cell r="GJ19">
            <v>7388479.1600000001</v>
          </cell>
          <cell r="HJ19">
            <v>0</v>
          </cell>
          <cell r="HL19">
            <v>19108300</v>
          </cell>
          <cell r="HR19">
            <v>24700000</v>
          </cell>
          <cell r="HT19">
            <v>0</v>
          </cell>
          <cell r="HV19">
            <v>714590.71000000089</v>
          </cell>
          <cell r="IB19">
            <v>13577223.01</v>
          </cell>
          <cell r="IR19">
            <v>0</v>
          </cell>
          <cell r="IT19">
            <v>0</v>
          </cell>
          <cell r="JN19">
            <v>0</v>
          </cell>
          <cell r="KF19">
            <v>0</v>
          </cell>
          <cell r="KN19">
            <v>0</v>
          </cell>
          <cell r="KP19">
            <v>0</v>
          </cell>
          <cell r="KT19">
            <v>18013338.98</v>
          </cell>
          <cell r="KV19">
            <v>0</v>
          </cell>
          <cell r="LJ19">
            <v>0</v>
          </cell>
          <cell r="MR19">
            <v>0</v>
          </cell>
          <cell r="MT19">
            <v>0</v>
          </cell>
          <cell r="NF19">
            <v>0</v>
          </cell>
          <cell r="NH19">
            <v>0</v>
          </cell>
          <cell r="NJ19">
            <v>0</v>
          </cell>
          <cell r="NL19">
            <v>0</v>
          </cell>
          <cell r="NN19">
            <v>367913.7</v>
          </cell>
          <cell r="NP19">
            <v>169151.66</v>
          </cell>
          <cell r="OD19">
            <v>264430</v>
          </cell>
          <cell r="OF19">
            <v>37340</v>
          </cell>
          <cell r="OH19">
            <v>64470</v>
          </cell>
          <cell r="OJ19">
            <v>329453.15999999997</v>
          </cell>
          <cell r="OM19">
            <v>214726.30999999997</v>
          </cell>
          <cell r="OQ19">
            <v>72449.78</v>
          </cell>
          <cell r="OY19">
            <v>0</v>
          </cell>
          <cell r="PA19">
            <v>0</v>
          </cell>
          <cell r="PK19">
            <v>92621.11</v>
          </cell>
        </row>
        <row r="20">
          <cell r="R20">
            <v>0</v>
          </cell>
          <cell r="T20">
            <v>0</v>
          </cell>
          <cell r="AH20">
            <v>474127.53</v>
          </cell>
          <cell r="AJ20">
            <v>0</v>
          </cell>
          <cell r="AX20">
            <v>0</v>
          </cell>
          <cell r="BB20">
            <v>154677198.12</v>
          </cell>
          <cell r="BF20">
            <v>0</v>
          </cell>
          <cell r="BR20">
            <v>0</v>
          </cell>
          <cell r="BT20">
            <v>0</v>
          </cell>
          <cell r="BV20">
            <v>115975.32</v>
          </cell>
          <cell r="CB20">
            <v>0</v>
          </cell>
          <cell r="CD20">
            <v>0</v>
          </cell>
          <cell r="CR20">
            <v>0</v>
          </cell>
          <cell r="DX20">
            <v>86956.52</v>
          </cell>
          <cell r="DZ20">
            <v>6956.5199999999977</v>
          </cell>
          <cell r="EB20">
            <v>6956.5199999999977</v>
          </cell>
          <cell r="FB20">
            <v>82787.439999999973</v>
          </cell>
          <cell r="FD20">
            <v>0</v>
          </cell>
          <cell r="FF20">
            <v>0</v>
          </cell>
          <cell r="FH20">
            <v>235625.78</v>
          </cell>
          <cell r="FN20">
            <v>0</v>
          </cell>
          <cell r="FX20">
            <v>821052.83999999985</v>
          </cell>
          <cell r="FZ20">
            <v>821052.83999999985</v>
          </cell>
          <cell r="GD20">
            <v>15600000</v>
          </cell>
          <cell r="GF20">
            <v>15600000</v>
          </cell>
          <cell r="GH20">
            <v>0</v>
          </cell>
          <cell r="GJ20">
            <v>15353240.300000001</v>
          </cell>
          <cell r="HJ20">
            <v>0</v>
          </cell>
          <cell r="HL20">
            <v>188669450.18000001</v>
          </cell>
          <cell r="HP20">
            <v>59302390</v>
          </cell>
          <cell r="HR20">
            <v>51010187.299999997</v>
          </cell>
          <cell r="HT20">
            <v>0</v>
          </cell>
          <cell r="HV20">
            <v>1131436.1400000006</v>
          </cell>
          <cell r="HX20">
            <v>0</v>
          </cell>
          <cell r="IB20">
            <v>21497286.609999999</v>
          </cell>
          <cell r="IR20">
            <v>0</v>
          </cell>
          <cell r="IT20">
            <v>0</v>
          </cell>
          <cell r="JN20">
            <v>20859584.209999979</v>
          </cell>
          <cell r="JT20">
            <v>396332100</v>
          </cell>
          <cell r="KF20">
            <v>0</v>
          </cell>
          <cell r="KN20">
            <v>0</v>
          </cell>
          <cell r="KP20">
            <v>59325881.299999997</v>
          </cell>
          <cell r="KT20">
            <v>18378285.260000002</v>
          </cell>
          <cell r="KV20">
            <v>8910961.3400000017</v>
          </cell>
          <cell r="LJ20">
            <v>0</v>
          </cell>
          <cell r="MT20">
            <v>18024576.300000001</v>
          </cell>
          <cell r="MV20">
            <v>18024576.300000001</v>
          </cell>
          <cell r="NF20">
            <v>0</v>
          </cell>
          <cell r="NH20">
            <v>1067447.29</v>
          </cell>
          <cell r="NJ20">
            <v>1067447.29</v>
          </cell>
          <cell r="NL20">
            <v>4228000</v>
          </cell>
          <cell r="NN20">
            <v>206798.53</v>
          </cell>
          <cell r="NP20">
            <v>804491.07</v>
          </cell>
          <cell r="OD20">
            <v>387900</v>
          </cell>
          <cell r="OF20">
            <v>31410</v>
          </cell>
          <cell r="OH20">
            <v>56600</v>
          </cell>
          <cell r="OJ20">
            <v>317539.19</v>
          </cell>
          <cell r="OM20">
            <v>426640.79</v>
          </cell>
          <cell r="OO20">
            <v>10516.98</v>
          </cell>
          <cell r="OQ20">
            <v>107604.73</v>
          </cell>
          <cell r="OY20">
            <v>0</v>
          </cell>
          <cell r="PA20">
            <v>0</v>
          </cell>
          <cell r="PK20">
            <v>97141.19</v>
          </cell>
        </row>
        <row r="21">
          <cell r="R21">
            <v>0</v>
          </cell>
          <cell r="T21">
            <v>0</v>
          </cell>
          <cell r="AH21">
            <v>217781.07</v>
          </cell>
          <cell r="AJ21">
            <v>0</v>
          </cell>
          <cell r="AX21">
            <v>0</v>
          </cell>
          <cell r="BB21">
            <v>0</v>
          </cell>
          <cell r="BF21">
            <v>0</v>
          </cell>
          <cell r="BR21">
            <v>2304447.2599999998</v>
          </cell>
          <cell r="BT21">
            <v>0</v>
          </cell>
          <cell r="BV21">
            <v>107591.93</v>
          </cell>
          <cell r="CB21">
            <v>0</v>
          </cell>
          <cell r="CD21">
            <v>0</v>
          </cell>
          <cell r="CR21">
            <v>0</v>
          </cell>
          <cell r="DX21">
            <v>9565.2199999999993</v>
          </cell>
          <cell r="DZ21">
            <v>0</v>
          </cell>
          <cell r="FB21">
            <v>37265.009999999995</v>
          </cell>
          <cell r="FD21">
            <v>0</v>
          </cell>
          <cell r="FF21">
            <v>0</v>
          </cell>
          <cell r="FH21">
            <v>106061.95</v>
          </cell>
          <cell r="FN21">
            <v>0</v>
          </cell>
          <cell r="FX21">
            <v>0</v>
          </cell>
          <cell r="FZ21">
            <v>0</v>
          </cell>
          <cell r="GH21">
            <v>0</v>
          </cell>
          <cell r="GJ21">
            <v>9785831.3900000006</v>
          </cell>
          <cell r="HJ21">
            <v>0</v>
          </cell>
          <cell r="HL21">
            <v>31015344.07</v>
          </cell>
          <cell r="HR21">
            <v>17102760.129999999</v>
          </cell>
          <cell r="HT21">
            <v>0</v>
          </cell>
          <cell r="HV21">
            <v>0</v>
          </cell>
          <cell r="IR21">
            <v>0</v>
          </cell>
          <cell r="IT21">
            <v>0</v>
          </cell>
          <cell r="JN21">
            <v>0</v>
          </cell>
          <cell r="KF21">
            <v>0</v>
          </cell>
          <cell r="KN21">
            <v>0</v>
          </cell>
          <cell r="KP21">
            <v>0</v>
          </cell>
          <cell r="KT21">
            <v>13718449.16</v>
          </cell>
          <cell r="KV21">
            <v>0</v>
          </cell>
          <cell r="LJ21">
            <v>0</v>
          </cell>
          <cell r="MR21">
            <v>14630000</v>
          </cell>
          <cell r="MT21">
            <v>0</v>
          </cell>
          <cell r="NF21">
            <v>0</v>
          </cell>
          <cell r="NH21">
            <v>0</v>
          </cell>
          <cell r="NJ21">
            <v>0</v>
          </cell>
          <cell r="NL21">
            <v>1492000</v>
          </cell>
          <cell r="NN21">
            <v>460691.94</v>
          </cell>
          <cell r="NP21">
            <v>360727.91</v>
          </cell>
          <cell r="OD21">
            <v>207070</v>
          </cell>
          <cell r="OF21">
            <v>44630</v>
          </cell>
          <cell r="OH21">
            <v>77050</v>
          </cell>
          <cell r="OJ21">
            <v>354339.63</v>
          </cell>
          <cell r="OM21">
            <v>411235.6700000001</v>
          </cell>
          <cell r="OQ21">
            <v>81910.460000000006</v>
          </cell>
          <cell r="OY21">
            <v>0</v>
          </cell>
          <cell r="PA21">
            <v>0</v>
          </cell>
          <cell r="PK21">
            <v>75530.25</v>
          </cell>
        </row>
        <row r="22">
          <cell r="R22">
            <v>3200000</v>
          </cell>
          <cell r="T22">
            <v>0</v>
          </cell>
          <cell r="AH22">
            <v>227353.86</v>
          </cell>
          <cell r="AJ22">
            <v>0</v>
          </cell>
          <cell r="AX22">
            <v>0</v>
          </cell>
          <cell r="BB22">
            <v>0</v>
          </cell>
          <cell r="BF22">
            <v>0</v>
          </cell>
          <cell r="BR22">
            <v>4137497.67</v>
          </cell>
          <cell r="BT22">
            <v>10000000</v>
          </cell>
          <cell r="BV22">
            <v>289450.01</v>
          </cell>
          <cell r="CB22">
            <v>0</v>
          </cell>
          <cell r="CD22">
            <v>5415308.1099999994</v>
          </cell>
          <cell r="CJ22">
            <v>15412800</v>
          </cell>
          <cell r="CR22">
            <v>0</v>
          </cell>
          <cell r="DX22">
            <v>26086.959999999999</v>
          </cell>
          <cell r="DZ22">
            <v>0</v>
          </cell>
          <cell r="FB22">
            <v>36647.170000000013</v>
          </cell>
          <cell r="FD22">
            <v>0</v>
          </cell>
          <cell r="FF22">
            <v>0</v>
          </cell>
          <cell r="FH22">
            <v>104303.47</v>
          </cell>
          <cell r="FN22">
            <v>0</v>
          </cell>
          <cell r="FX22">
            <v>0</v>
          </cell>
          <cell r="FZ22">
            <v>0</v>
          </cell>
          <cell r="GH22">
            <v>0</v>
          </cell>
          <cell r="GJ22">
            <v>14087061.09</v>
          </cell>
          <cell r="HJ22">
            <v>0</v>
          </cell>
          <cell r="HL22">
            <v>198119482.24000001</v>
          </cell>
          <cell r="HR22">
            <v>50050000</v>
          </cell>
          <cell r="HT22">
            <v>0</v>
          </cell>
          <cell r="HV22">
            <v>0</v>
          </cell>
          <cell r="IR22">
            <v>0</v>
          </cell>
          <cell r="IT22">
            <v>99995</v>
          </cell>
          <cell r="IZ22">
            <v>1899905</v>
          </cell>
          <cell r="JN22">
            <v>0</v>
          </cell>
          <cell r="KF22">
            <v>0</v>
          </cell>
          <cell r="KN22">
            <v>0</v>
          </cell>
          <cell r="KP22">
            <v>0</v>
          </cell>
          <cell r="KT22">
            <v>50453616.020000003</v>
          </cell>
          <cell r="KV22">
            <v>0</v>
          </cell>
          <cell r="LJ22">
            <v>14500000</v>
          </cell>
          <cell r="LP22">
            <v>275500000</v>
          </cell>
          <cell r="MR22">
            <v>0</v>
          </cell>
          <cell r="MT22">
            <v>1433434.45</v>
          </cell>
          <cell r="NF22">
            <v>0</v>
          </cell>
          <cell r="NH22">
            <v>0</v>
          </cell>
          <cell r="NJ22">
            <v>0</v>
          </cell>
          <cell r="NL22">
            <v>0</v>
          </cell>
          <cell r="NN22">
            <v>1106300.49</v>
          </cell>
          <cell r="NP22">
            <v>0</v>
          </cell>
          <cell r="OD22">
            <v>1716530</v>
          </cell>
          <cell r="OF22">
            <v>851160</v>
          </cell>
          <cell r="OH22">
            <v>1533870</v>
          </cell>
          <cell r="OJ22">
            <v>253019.27</v>
          </cell>
          <cell r="OM22">
            <v>535115.05000000005</v>
          </cell>
          <cell r="OQ22">
            <v>0</v>
          </cell>
          <cell r="OY22">
            <v>0</v>
          </cell>
          <cell r="PA22">
            <v>0</v>
          </cell>
          <cell r="PK22">
            <v>0</v>
          </cell>
        </row>
        <row r="23">
          <cell r="R23">
            <v>0</v>
          </cell>
          <cell r="T23">
            <v>0</v>
          </cell>
          <cell r="AH23">
            <v>222464.53</v>
          </cell>
          <cell r="AJ23">
            <v>0</v>
          </cell>
          <cell r="AX23">
            <v>0</v>
          </cell>
          <cell r="BB23">
            <v>0</v>
          </cell>
          <cell r="BF23">
            <v>0</v>
          </cell>
          <cell r="BR23">
            <v>3257971.49</v>
          </cell>
          <cell r="BT23">
            <v>0</v>
          </cell>
          <cell r="BV23">
            <v>137821.29</v>
          </cell>
          <cell r="CB23">
            <v>0</v>
          </cell>
          <cell r="CD23">
            <v>0</v>
          </cell>
          <cell r="CR23">
            <v>0</v>
          </cell>
          <cell r="DX23">
            <v>10434.780000000001</v>
          </cell>
          <cell r="DZ23">
            <v>0</v>
          </cell>
          <cell r="FB23">
            <v>49313.820000000007</v>
          </cell>
          <cell r="FD23">
            <v>0</v>
          </cell>
          <cell r="FF23">
            <v>0</v>
          </cell>
          <cell r="FH23">
            <v>140354.71</v>
          </cell>
          <cell r="FN23">
            <v>0</v>
          </cell>
          <cell r="FX23">
            <v>0</v>
          </cell>
          <cell r="FZ23">
            <v>0</v>
          </cell>
          <cell r="GH23">
            <v>0</v>
          </cell>
          <cell r="GJ23">
            <v>0</v>
          </cell>
          <cell r="HJ23">
            <v>0</v>
          </cell>
          <cell r="HL23">
            <v>32377641.370000001</v>
          </cell>
          <cell r="HR23">
            <v>31769565.100000001</v>
          </cell>
          <cell r="HT23">
            <v>0</v>
          </cell>
          <cell r="HV23">
            <v>0</v>
          </cell>
          <cell r="IR23">
            <v>0</v>
          </cell>
          <cell r="IT23">
            <v>0</v>
          </cell>
          <cell r="JN23">
            <v>0</v>
          </cell>
          <cell r="KF23">
            <v>0</v>
          </cell>
          <cell r="KN23">
            <v>0</v>
          </cell>
          <cell r="KP23">
            <v>0</v>
          </cell>
          <cell r="KT23">
            <v>27079092.100000001</v>
          </cell>
          <cell r="KV23">
            <v>0</v>
          </cell>
          <cell r="LJ23">
            <v>0</v>
          </cell>
          <cell r="MR23">
            <v>0</v>
          </cell>
          <cell r="MT23">
            <v>0</v>
          </cell>
          <cell r="NF23">
            <v>0</v>
          </cell>
          <cell r="NH23">
            <v>0</v>
          </cell>
          <cell r="NJ23">
            <v>0</v>
          </cell>
          <cell r="NL23">
            <v>1413600</v>
          </cell>
          <cell r="NN23">
            <v>2009128.73</v>
          </cell>
          <cell r="NP23">
            <v>469632.43</v>
          </cell>
          <cell r="OD23">
            <v>1947840</v>
          </cell>
          <cell r="OF23">
            <v>11780</v>
          </cell>
          <cell r="OH23">
            <v>21230</v>
          </cell>
          <cell r="OJ23">
            <v>876551.08</v>
          </cell>
          <cell r="OM23">
            <v>0</v>
          </cell>
          <cell r="OQ23">
            <v>83819.929999999993</v>
          </cell>
          <cell r="OY23">
            <v>0</v>
          </cell>
          <cell r="PA23">
            <v>0</v>
          </cell>
          <cell r="PK23">
            <v>0</v>
          </cell>
        </row>
        <row r="24">
          <cell r="R24">
            <v>0</v>
          </cell>
          <cell r="T24">
            <v>0</v>
          </cell>
          <cell r="AH24">
            <v>220684.81</v>
          </cell>
          <cell r="AJ24">
            <v>0</v>
          </cell>
          <cell r="AX24">
            <v>0</v>
          </cell>
          <cell r="BB24">
            <v>0</v>
          </cell>
          <cell r="BF24">
            <v>0</v>
          </cell>
          <cell r="BR24">
            <v>1833050.41</v>
          </cell>
          <cell r="BT24">
            <v>0</v>
          </cell>
          <cell r="BV24">
            <v>103085.85</v>
          </cell>
          <cell r="CB24">
            <v>0</v>
          </cell>
          <cell r="CD24">
            <v>0</v>
          </cell>
          <cell r="CR24">
            <v>0</v>
          </cell>
          <cell r="DX24">
            <v>13913.04</v>
          </cell>
          <cell r="DZ24">
            <v>0</v>
          </cell>
          <cell r="FB24">
            <v>53052.329999999987</v>
          </cell>
          <cell r="FD24">
            <v>0</v>
          </cell>
          <cell r="FF24">
            <v>0</v>
          </cell>
          <cell r="FH24">
            <v>150995.1</v>
          </cell>
          <cell r="FN24">
            <v>0</v>
          </cell>
          <cell r="FX24">
            <v>0</v>
          </cell>
          <cell r="FZ24">
            <v>0</v>
          </cell>
          <cell r="GH24">
            <v>0</v>
          </cell>
          <cell r="GJ24">
            <v>5000000</v>
          </cell>
          <cell r="HJ24">
            <v>0</v>
          </cell>
          <cell r="HL24">
            <v>20694920.82</v>
          </cell>
          <cell r="HR24">
            <v>27324000</v>
          </cell>
          <cell r="HT24">
            <v>0</v>
          </cell>
          <cell r="HV24">
            <v>0</v>
          </cell>
          <cell r="IR24">
            <v>0</v>
          </cell>
          <cell r="IT24">
            <v>0</v>
          </cell>
          <cell r="JN24">
            <v>0</v>
          </cell>
          <cell r="KF24">
            <v>0</v>
          </cell>
          <cell r="KN24">
            <v>0</v>
          </cell>
          <cell r="KP24">
            <v>0</v>
          </cell>
          <cell r="KT24">
            <v>24746050.73</v>
          </cell>
          <cell r="KV24">
            <v>0</v>
          </cell>
          <cell r="LJ24">
            <v>0</v>
          </cell>
          <cell r="MR24">
            <v>0</v>
          </cell>
          <cell r="MT24">
            <v>0</v>
          </cell>
          <cell r="NF24">
            <v>516015.17</v>
          </cell>
          <cell r="NH24">
            <v>0</v>
          </cell>
          <cell r="NJ24">
            <v>0</v>
          </cell>
          <cell r="NL24">
            <v>1469200</v>
          </cell>
          <cell r="NN24">
            <v>662244.66</v>
          </cell>
          <cell r="NP24">
            <v>250276.43</v>
          </cell>
          <cell r="OD24">
            <v>105320</v>
          </cell>
          <cell r="OF24">
            <v>51600</v>
          </cell>
          <cell r="OH24">
            <v>91990</v>
          </cell>
          <cell r="OJ24">
            <v>211295.67</v>
          </cell>
          <cell r="OM24">
            <v>328420.29000000004</v>
          </cell>
          <cell r="OQ24">
            <v>87872.65</v>
          </cell>
          <cell r="OY24">
            <v>0</v>
          </cell>
          <cell r="PA24">
            <v>622417.85999999987</v>
          </cell>
          <cell r="PG24">
            <v>1762206.4</v>
          </cell>
          <cell r="PK24">
            <v>86579.34</v>
          </cell>
        </row>
        <row r="25">
          <cell r="R25">
            <v>0</v>
          </cell>
          <cell r="T25">
            <v>1700000</v>
          </cell>
          <cell r="AH25">
            <v>217781.07</v>
          </cell>
          <cell r="AJ25">
            <v>0</v>
          </cell>
          <cell r="AX25">
            <v>0</v>
          </cell>
          <cell r="BB25">
            <v>0</v>
          </cell>
          <cell r="BF25">
            <v>0</v>
          </cell>
          <cell r="BR25">
            <v>0</v>
          </cell>
          <cell r="BT25">
            <v>6100000</v>
          </cell>
          <cell r="BV25">
            <v>166456.19</v>
          </cell>
          <cell r="CB25">
            <v>0</v>
          </cell>
          <cell r="CD25">
            <v>2976859.4600000009</v>
          </cell>
          <cell r="CJ25">
            <v>8472600</v>
          </cell>
          <cell r="CR25">
            <v>0</v>
          </cell>
          <cell r="DX25">
            <v>15652.17</v>
          </cell>
          <cell r="DZ25">
            <v>0</v>
          </cell>
          <cell r="FB25">
            <v>14615.870000000003</v>
          </cell>
          <cell r="FD25">
            <v>6586.9699999999939</v>
          </cell>
          <cell r="FF25">
            <v>6586.9699999999939</v>
          </cell>
          <cell r="FH25">
            <v>41599.019999999997</v>
          </cell>
          <cell r="FJ25">
            <v>18747.54</v>
          </cell>
          <cell r="FL25">
            <v>18747.54</v>
          </cell>
          <cell r="FN25">
            <v>0</v>
          </cell>
          <cell r="FX25">
            <v>821052.83999999985</v>
          </cell>
          <cell r="FZ25">
            <v>821052.83999999985</v>
          </cell>
          <cell r="GD25">
            <v>15600000</v>
          </cell>
          <cell r="GF25">
            <v>15600000</v>
          </cell>
          <cell r="GH25">
            <v>0</v>
          </cell>
          <cell r="GJ25">
            <v>14144209.58</v>
          </cell>
          <cell r="HJ25">
            <v>0</v>
          </cell>
          <cell r="HL25">
            <v>2274159.02</v>
          </cell>
          <cell r="HR25">
            <v>46579544.369999997</v>
          </cell>
          <cell r="HT25">
            <v>0</v>
          </cell>
          <cell r="HV25">
            <v>1369633.2100000046</v>
          </cell>
          <cell r="HX25">
            <v>0</v>
          </cell>
          <cell r="IB25">
            <v>26023031.159999996</v>
          </cell>
          <cell r="IR25">
            <v>0</v>
          </cell>
          <cell r="IT25">
            <v>0</v>
          </cell>
          <cell r="JN25">
            <v>0</v>
          </cell>
          <cell r="KF25">
            <v>0</v>
          </cell>
          <cell r="KN25">
            <v>0</v>
          </cell>
          <cell r="KP25">
            <v>0</v>
          </cell>
          <cell r="KT25">
            <v>34608660.109999999</v>
          </cell>
          <cell r="KV25">
            <v>9950087.3200000059</v>
          </cell>
          <cell r="LF25">
            <v>742629.11</v>
          </cell>
          <cell r="LH25">
            <v>243864.57</v>
          </cell>
          <cell r="LL25">
            <v>3729042.1000000015</v>
          </cell>
          <cell r="LR25">
            <v>15838100</v>
          </cell>
          <cell r="MR25">
            <v>0</v>
          </cell>
          <cell r="MT25">
            <v>0</v>
          </cell>
          <cell r="MV25">
            <v>0</v>
          </cell>
          <cell r="NF25">
            <v>0</v>
          </cell>
          <cell r="NH25">
            <v>0</v>
          </cell>
          <cell r="NJ25">
            <v>0</v>
          </cell>
          <cell r="NL25">
            <v>3658000</v>
          </cell>
          <cell r="NN25">
            <v>2495414.66</v>
          </cell>
          <cell r="NP25">
            <v>2339659.63</v>
          </cell>
          <cell r="OD25">
            <v>3782048.87</v>
          </cell>
          <cell r="OF25">
            <v>25050</v>
          </cell>
          <cell r="OH25">
            <v>43240</v>
          </cell>
          <cell r="OJ25">
            <v>185321.32</v>
          </cell>
          <cell r="OM25">
            <v>719213.30999999994</v>
          </cell>
          <cell r="OO25">
            <v>175944.32000000001</v>
          </cell>
          <cell r="OQ25">
            <v>106222.74</v>
          </cell>
          <cell r="OY25">
            <v>0</v>
          </cell>
          <cell r="PA25">
            <v>0</v>
          </cell>
          <cell r="PK25">
            <v>160272.44</v>
          </cell>
        </row>
        <row r="26">
          <cell r="R26">
            <v>0</v>
          </cell>
          <cell r="T26">
            <v>0</v>
          </cell>
          <cell r="AH26">
            <v>222464.53</v>
          </cell>
          <cell r="AJ26">
            <v>0</v>
          </cell>
          <cell r="AX26">
            <v>157442.10999999987</v>
          </cell>
          <cell r="AZ26">
            <v>2991400</v>
          </cell>
          <cell r="BB26">
            <v>0</v>
          </cell>
          <cell r="BF26">
            <v>0</v>
          </cell>
          <cell r="BR26">
            <v>3257971.49</v>
          </cell>
          <cell r="BT26">
            <v>300000</v>
          </cell>
          <cell r="BV26">
            <v>56024.91</v>
          </cell>
          <cell r="CB26">
            <v>0</v>
          </cell>
          <cell r="CD26">
            <v>0</v>
          </cell>
          <cell r="CR26">
            <v>0</v>
          </cell>
          <cell r="DX26">
            <v>8695.65</v>
          </cell>
          <cell r="DZ26">
            <v>0</v>
          </cell>
          <cell r="FB26">
            <v>27591.880000000005</v>
          </cell>
          <cell r="FD26">
            <v>0</v>
          </cell>
          <cell r="FF26">
            <v>0</v>
          </cell>
          <cell r="FH26">
            <v>78530.73</v>
          </cell>
          <cell r="FN26">
            <v>0</v>
          </cell>
          <cell r="FX26">
            <v>0</v>
          </cell>
          <cell r="FZ26">
            <v>0</v>
          </cell>
          <cell r="GH26">
            <v>0</v>
          </cell>
          <cell r="GJ26">
            <v>8429823.2200000007</v>
          </cell>
          <cell r="HJ26">
            <v>0</v>
          </cell>
          <cell r="HL26">
            <v>12543068.1</v>
          </cell>
          <cell r="HR26">
            <v>28665000</v>
          </cell>
          <cell r="HT26">
            <v>0</v>
          </cell>
          <cell r="HV26">
            <v>0</v>
          </cell>
          <cell r="IR26">
            <v>0</v>
          </cell>
          <cell r="IT26">
            <v>0</v>
          </cell>
          <cell r="JN26">
            <v>0</v>
          </cell>
          <cell r="KF26">
            <v>0</v>
          </cell>
          <cell r="KN26">
            <v>0</v>
          </cell>
          <cell r="KP26">
            <v>0</v>
          </cell>
          <cell r="KT26">
            <v>26315915.960000001</v>
          </cell>
          <cell r="KV26">
            <v>0</v>
          </cell>
          <cell r="LJ26">
            <v>0</v>
          </cell>
          <cell r="MR26">
            <v>0</v>
          </cell>
          <cell r="MT26">
            <v>0</v>
          </cell>
          <cell r="NF26">
            <v>590517.77</v>
          </cell>
          <cell r="NH26">
            <v>0</v>
          </cell>
          <cell r="NJ26">
            <v>0</v>
          </cell>
          <cell r="NL26">
            <v>706800</v>
          </cell>
          <cell r="NN26">
            <v>580183.91</v>
          </cell>
          <cell r="NP26">
            <v>1634033.69</v>
          </cell>
          <cell r="OD26">
            <v>228140</v>
          </cell>
          <cell r="OF26">
            <v>49490</v>
          </cell>
          <cell r="OH26">
            <v>87270</v>
          </cell>
          <cell r="OJ26">
            <v>377128.78</v>
          </cell>
          <cell r="OM26">
            <v>627186.69999999995</v>
          </cell>
          <cell r="OQ26">
            <v>84836.06</v>
          </cell>
          <cell r="OY26">
            <v>0</v>
          </cell>
          <cell r="PA26">
            <v>0</v>
          </cell>
          <cell r="PK26">
            <v>133639.18</v>
          </cell>
        </row>
        <row r="27">
          <cell r="R27">
            <v>4000000</v>
          </cell>
          <cell r="T27">
            <v>3600000</v>
          </cell>
          <cell r="AH27">
            <v>232753.51</v>
          </cell>
          <cell r="AJ27">
            <v>0</v>
          </cell>
          <cell r="AX27">
            <v>0</v>
          </cell>
          <cell r="BB27">
            <v>0</v>
          </cell>
          <cell r="BF27">
            <v>0</v>
          </cell>
          <cell r="BR27">
            <v>0</v>
          </cell>
          <cell r="BT27">
            <v>0</v>
          </cell>
          <cell r="BV27">
            <v>197063.12</v>
          </cell>
          <cell r="CB27">
            <v>0</v>
          </cell>
          <cell r="CD27">
            <v>0</v>
          </cell>
          <cell r="CR27">
            <v>0</v>
          </cell>
          <cell r="DX27">
            <v>5217.3900000000003</v>
          </cell>
          <cell r="DZ27">
            <v>0</v>
          </cell>
          <cell r="FB27">
            <v>66066.359999999986</v>
          </cell>
          <cell r="FD27">
            <v>0</v>
          </cell>
          <cell r="FF27">
            <v>0</v>
          </cell>
          <cell r="FH27">
            <v>188035.01</v>
          </cell>
          <cell r="FN27">
            <v>0</v>
          </cell>
          <cell r="FX27">
            <v>821052.83999999985</v>
          </cell>
          <cell r="FZ27">
            <v>821052.83999999985</v>
          </cell>
          <cell r="GD27">
            <v>15600000</v>
          </cell>
          <cell r="GF27">
            <v>15600000</v>
          </cell>
          <cell r="GH27">
            <v>0</v>
          </cell>
          <cell r="GJ27">
            <v>13206720.619999999</v>
          </cell>
          <cell r="HJ27">
            <v>0</v>
          </cell>
          <cell r="HL27">
            <v>28613600</v>
          </cell>
          <cell r="HR27">
            <v>40574354.039999999</v>
          </cell>
          <cell r="HT27">
            <v>0</v>
          </cell>
          <cell r="HV27">
            <v>476394.16000000015</v>
          </cell>
          <cell r="HX27">
            <v>0</v>
          </cell>
          <cell r="IB27">
            <v>9051489.0999999996</v>
          </cell>
          <cell r="IR27">
            <v>0</v>
          </cell>
          <cell r="IT27">
            <v>0</v>
          </cell>
          <cell r="JN27">
            <v>0</v>
          </cell>
          <cell r="KF27">
            <v>0</v>
          </cell>
          <cell r="KN27">
            <v>28177208.5</v>
          </cell>
          <cell r="KP27">
            <v>0</v>
          </cell>
          <cell r="KT27">
            <v>29775911.420000002</v>
          </cell>
          <cell r="KV27">
            <v>0</v>
          </cell>
          <cell r="LJ27">
            <v>0</v>
          </cell>
          <cell r="MR27">
            <v>0</v>
          </cell>
          <cell r="MT27">
            <v>9000000</v>
          </cell>
          <cell r="MV27">
            <v>9000000</v>
          </cell>
          <cell r="NF27">
            <v>0</v>
          </cell>
          <cell r="NH27">
            <v>504797.45</v>
          </cell>
          <cell r="NJ27">
            <v>504797.45</v>
          </cell>
          <cell r="NL27">
            <v>714400</v>
          </cell>
          <cell r="NN27">
            <v>493719.02</v>
          </cell>
          <cell r="NP27">
            <v>530797.61</v>
          </cell>
          <cell r="OD27">
            <v>533720</v>
          </cell>
          <cell r="OF27">
            <v>55430</v>
          </cell>
          <cell r="OH27">
            <v>96700</v>
          </cell>
          <cell r="OJ27">
            <v>194713.62</v>
          </cell>
          <cell r="OM27">
            <v>391040.27000000008</v>
          </cell>
          <cell r="OO27">
            <v>10635.15</v>
          </cell>
          <cell r="OQ27">
            <v>0</v>
          </cell>
          <cell r="OY27">
            <v>0</v>
          </cell>
          <cell r="PA27">
            <v>79387.120000000024</v>
          </cell>
          <cell r="PG27">
            <v>224762.96</v>
          </cell>
          <cell r="PK27">
            <v>0</v>
          </cell>
        </row>
        <row r="30">
          <cell r="R30">
            <v>0</v>
          </cell>
          <cell r="T30">
            <v>0</v>
          </cell>
          <cell r="AH30">
            <v>605309.13</v>
          </cell>
          <cell r="AJ30">
            <v>2200444.5</v>
          </cell>
          <cell r="AL30">
            <v>0</v>
          </cell>
          <cell r="AP30">
            <v>0</v>
          </cell>
          <cell r="BB30">
            <v>0</v>
          </cell>
          <cell r="BF30">
            <v>35391164.860000014</v>
          </cell>
          <cell r="BH30">
            <v>100728700</v>
          </cell>
          <cell r="BJ30">
            <v>43250622.82</v>
          </cell>
          <cell r="BT30">
            <v>0</v>
          </cell>
          <cell r="BV30">
            <v>368451.74</v>
          </cell>
          <cell r="CV30">
            <v>0</v>
          </cell>
          <cell r="DX30">
            <v>78260.87</v>
          </cell>
          <cell r="EL30">
            <v>874267.56999999983</v>
          </cell>
          <cell r="EN30">
            <v>2488300</v>
          </cell>
          <cell r="FB30">
            <v>115738.46000000002</v>
          </cell>
          <cell r="FH30">
            <v>329409.49</v>
          </cell>
          <cell r="FV30">
            <v>1526316.1799999997</v>
          </cell>
          <cell r="GB30">
            <v>29000000</v>
          </cell>
          <cell r="GH30">
            <v>20000000</v>
          </cell>
          <cell r="GZ30">
            <v>0</v>
          </cell>
          <cell r="HJ30">
            <v>0</v>
          </cell>
          <cell r="JZ30">
            <v>0</v>
          </cell>
          <cell r="KD30">
            <v>315192127.60000002</v>
          </cell>
          <cell r="KT30">
            <v>8836097.5</v>
          </cell>
          <cell r="KZ30">
            <v>35219325.390000001</v>
          </cell>
          <cell r="LJ30">
            <v>0</v>
          </cell>
          <cell r="LP30">
            <v>0</v>
          </cell>
          <cell r="LV30">
            <v>0</v>
          </cell>
          <cell r="MR30">
            <v>0</v>
          </cell>
          <cell r="MX30">
            <v>0</v>
          </cell>
          <cell r="NL30">
            <v>15450750</v>
          </cell>
          <cell r="OD30">
            <v>2142010</v>
          </cell>
          <cell r="OF30">
            <v>19840</v>
          </cell>
          <cell r="OH30">
            <v>35380</v>
          </cell>
          <cell r="OJ30">
            <v>826233.13</v>
          </cell>
          <cell r="OQ30">
            <v>170266.54</v>
          </cell>
          <cell r="OS30">
            <v>0</v>
          </cell>
          <cell r="OY30">
            <v>0</v>
          </cell>
          <cell r="PK30">
            <v>128646.85</v>
          </cell>
        </row>
        <row r="31">
          <cell r="R31">
            <v>2700000</v>
          </cell>
          <cell r="T31">
            <v>2700000</v>
          </cell>
          <cell r="AH31">
            <v>573263.28</v>
          </cell>
          <cell r="AJ31">
            <v>5822755.5</v>
          </cell>
          <cell r="AL31">
            <v>44427763.159999996</v>
          </cell>
          <cell r="AN31">
            <v>844127500</v>
          </cell>
          <cell r="AP31">
            <v>319132705.80000001</v>
          </cell>
          <cell r="BB31">
            <v>218122801.88</v>
          </cell>
          <cell r="BF31">
            <v>106173494.60000002</v>
          </cell>
          <cell r="BH31">
            <v>302186100</v>
          </cell>
          <cell r="BJ31">
            <v>168595447.86000001</v>
          </cell>
          <cell r="BT31">
            <v>109890300</v>
          </cell>
          <cell r="BV31">
            <v>2026396.43</v>
          </cell>
          <cell r="CV31">
            <v>348726.3200000003</v>
          </cell>
          <cell r="CX31">
            <v>6625800</v>
          </cell>
          <cell r="DX31">
            <v>246956.52</v>
          </cell>
          <cell r="EL31">
            <v>0</v>
          </cell>
          <cell r="FB31">
            <v>313465.63</v>
          </cell>
          <cell r="FH31">
            <v>892171.43</v>
          </cell>
          <cell r="FV31">
            <v>7336028.1999999881</v>
          </cell>
          <cell r="GB31">
            <v>139384500</v>
          </cell>
          <cell r="GH31">
            <v>171621076.69999999</v>
          </cell>
          <cell r="GZ31">
            <v>6058780</v>
          </cell>
          <cell r="HB31">
            <v>115116800</v>
          </cell>
          <cell r="HJ31">
            <v>39227634</v>
          </cell>
          <cell r="JZ31">
            <v>13685959.390000001</v>
          </cell>
          <cell r="KB31">
            <v>260033228.37</v>
          </cell>
          <cell r="KD31">
            <v>1254724948.46</v>
          </cell>
          <cell r="KJ31">
            <v>73933652.629999995</v>
          </cell>
          <cell r="KL31">
            <v>1404739120.51</v>
          </cell>
          <cell r="KN31">
            <v>17640000</v>
          </cell>
          <cell r="KZ31">
            <v>114780674.61</v>
          </cell>
          <cell r="LJ31">
            <v>33169180</v>
          </cell>
          <cell r="LP31">
            <v>630215000</v>
          </cell>
          <cell r="LV31">
            <v>4733576.2799999993</v>
          </cell>
          <cell r="LX31">
            <v>89937943.200000003</v>
          </cell>
          <cell r="MR31">
            <v>18900000</v>
          </cell>
          <cell r="MX31">
            <v>20000000</v>
          </cell>
          <cell r="NL31">
            <v>168063410</v>
          </cell>
          <cell r="OD31">
            <v>2450510</v>
          </cell>
          <cell r="OF31">
            <v>1173180</v>
          </cell>
          <cell r="OH31">
            <v>2137670</v>
          </cell>
          <cell r="OJ31">
            <v>1888482.88</v>
          </cell>
          <cell r="OQ31">
            <v>836221.5</v>
          </cell>
          <cell r="OS31">
            <v>502200</v>
          </cell>
          <cell r="OY31">
            <v>5058011.3800000027</v>
          </cell>
          <cell r="PE31">
            <v>14320379.789999999</v>
          </cell>
          <cell r="PK31">
            <v>0</v>
          </cell>
        </row>
        <row r="35">
          <cell r="F35">
            <v>12907882959.32</v>
          </cell>
          <cell r="I35">
            <v>732209994.60000014</v>
          </cell>
        </row>
        <row r="36">
          <cell r="F36">
            <v>16350126.729479998</v>
          </cell>
        </row>
        <row r="39">
          <cell r="N39">
            <v>15460681155.360001</v>
          </cell>
        </row>
        <row r="40">
          <cell r="N40">
            <v>2552798196.04</v>
          </cell>
        </row>
      </sheetData>
      <sheetData sheetId="73">
        <row r="49">
          <cell r="F49">
            <v>2552798196.04</v>
          </cell>
        </row>
      </sheetData>
      <sheetData sheetId="74"/>
      <sheetData sheetId="75"/>
      <sheetData sheetId="76">
        <row r="10">
          <cell r="K10">
            <v>8645767</v>
          </cell>
          <cell r="Q10">
            <v>0</v>
          </cell>
          <cell r="S10">
            <v>0</v>
          </cell>
          <cell r="Y10">
            <v>6136480</v>
          </cell>
          <cell r="AA10">
            <v>0</v>
          </cell>
          <cell r="AC10">
            <v>0</v>
          </cell>
          <cell r="AE10">
            <v>28379802</v>
          </cell>
          <cell r="AI10">
            <v>53923.83</v>
          </cell>
          <cell r="AK10">
            <v>1024552.7300000001</v>
          </cell>
          <cell r="BA10">
            <v>764309.22</v>
          </cell>
        </row>
        <row r="11">
          <cell r="K11">
            <v>32651467</v>
          </cell>
          <cell r="M11">
            <v>89812611.289999992</v>
          </cell>
          <cell r="Q11">
            <v>0</v>
          </cell>
          <cell r="S11">
            <v>600000</v>
          </cell>
          <cell r="Y11">
            <v>8218700.0000000009</v>
          </cell>
          <cell r="AA11">
            <v>23803000</v>
          </cell>
          <cell r="AC11">
            <v>23803000</v>
          </cell>
          <cell r="AE11">
            <v>2485140</v>
          </cell>
          <cell r="AG11">
            <v>22789590</v>
          </cell>
          <cell r="AI11">
            <v>283100.09999999998</v>
          </cell>
          <cell r="AK11">
            <v>5378901.8200000003</v>
          </cell>
          <cell r="BA11">
            <v>196243.32</v>
          </cell>
        </row>
        <row r="12">
          <cell r="G12">
            <v>20906869</v>
          </cell>
          <cell r="K12">
            <v>15744768</v>
          </cell>
          <cell r="M12">
            <v>120669638.52000001</v>
          </cell>
          <cell r="Q12">
            <v>0</v>
          </cell>
          <cell r="S12">
            <v>474539</v>
          </cell>
          <cell r="Y12">
            <v>18517240</v>
          </cell>
          <cell r="AA12">
            <v>3765300</v>
          </cell>
          <cell r="AC12">
            <v>3765300</v>
          </cell>
          <cell r="AE12">
            <v>13913226</v>
          </cell>
          <cell r="AI12">
            <v>67404.78</v>
          </cell>
          <cell r="AK12">
            <v>1280690.9099999999</v>
          </cell>
          <cell r="BA12">
            <v>392330.82</v>
          </cell>
        </row>
        <row r="13">
          <cell r="K13">
            <v>14051631</v>
          </cell>
          <cell r="Q13">
            <v>0</v>
          </cell>
          <cell r="S13">
            <v>3524029.9999999995</v>
          </cell>
          <cell r="Y13">
            <v>0</v>
          </cell>
          <cell r="AA13">
            <v>0</v>
          </cell>
          <cell r="AC13">
            <v>0</v>
          </cell>
          <cell r="AE13">
            <v>28448132</v>
          </cell>
          <cell r="AG13">
            <v>19338208</v>
          </cell>
          <cell r="AI13">
            <v>67404.78</v>
          </cell>
          <cell r="AK13">
            <v>1280690.9099999999</v>
          </cell>
          <cell r="BA13">
            <v>392330.82</v>
          </cell>
        </row>
        <row r="14">
          <cell r="K14">
            <v>15525211</v>
          </cell>
          <cell r="Q14">
            <v>6378526</v>
          </cell>
          <cell r="S14">
            <v>0</v>
          </cell>
          <cell r="Y14">
            <v>6694800</v>
          </cell>
          <cell r="AA14">
            <v>0</v>
          </cell>
          <cell r="AC14">
            <v>0</v>
          </cell>
          <cell r="AE14">
            <v>31344642</v>
          </cell>
          <cell r="AI14">
            <v>175252.44</v>
          </cell>
          <cell r="AK14">
            <v>3329796.36</v>
          </cell>
          <cell r="BA14">
            <v>764309.22</v>
          </cell>
        </row>
        <row r="15">
          <cell r="K15">
            <v>11124208</v>
          </cell>
          <cell r="Q15">
            <v>0</v>
          </cell>
          <cell r="S15">
            <v>0</v>
          </cell>
          <cell r="Y15">
            <v>10085600</v>
          </cell>
          <cell r="AA15">
            <v>0</v>
          </cell>
          <cell r="AC15">
            <v>0</v>
          </cell>
          <cell r="AE15">
            <v>38286526.810000002</v>
          </cell>
          <cell r="AI15">
            <v>94366.7</v>
          </cell>
          <cell r="AK15">
            <v>1792967.27</v>
          </cell>
          <cell r="BA15">
            <v>392330.82</v>
          </cell>
        </row>
        <row r="16">
          <cell r="K16">
            <v>15003043</v>
          </cell>
          <cell r="Q16">
            <v>0</v>
          </cell>
          <cell r="S16">
            <v>1034493.8099999999</v>
          </cell>
          <cell r="Y16">
            <v>0</v>
          </cell>
          <cell r="AA16">
            <v>0</v>
          </cell>
          <cell r="AC16">
            <v>0</v>
          </cell>
          <cell r="AE16">
            <v>18030732.199999999</v>
          </cell>
          <cell r="AI16">
            <v>67404.78</v>
          </cell>
          <cell r="AK16">
            <v>1280690.9099999999</v>
          </cell>
          <cell r="AS16">
            <v>10488606.550000001</v>
          </cell>
          <cell r="BA16">
            <v>392330.82</v>
          </cell>
        </row>
        <row r="17">
          <cell r="K17">
            <v>13295934</v>
          </cell>
          <cell r="M17">
            <v>27167689.879999999</v>
          </cell>
          <cell r="Q17">
            <v>0</v>
          </cell>
          <cell r="S17">
            <v>0</v>
          </cell>
          <cell r="Y17">
            <v>10950000</v>
          </cell>
          <cell r="AA17">
            <v>0</v>
          </cell>
          <cell r="AC17">
            <v>0</v>
          </cell>
          <cell r="AE17">
            <v>54357337.200000003</v>
          </cell>
          <cell r="AI17">
            <v>80885.740000000005</v>
          </cell>
          <cell r="AK17">
            <v>1536829.0899999999</v>
          </cell>
          <cell r="BA17">
            <v>196243.32</v>
          </cell>
        </row>
        <row r="18">
          <cell r="K18">
            <v>9704906</v>
          </cell>
          <cell r="Q18">
            <v>2001336.3</v>
          </cell>
          <cell r="S18">
            <v>0</v>
          </cell>
          <cell r="Y18">
            <v>0</v>
          </cell>
          <cell r="AA18">
            <v>0</v>
          </cell>
          <cell r="AC18">
            <v>0</v>
          </cell>
          <cell r="AE18">
            <v>0</v>
          </cell>
          <cell r="AI18">
            <v>107847.66</v>
          </cell>
          <cell r="AK18">
            <v>2049105.45</v>
          </cell>
          <cell r="BA18">
            <v>381584.22</v>
          </cell>
        </row>
        <row r="19">
          <cell r="K19">
            <v>6952630</v>
          </cell>
          <cell r="Q19">
            <v>0</v>
          </cell>
          <cell r="S19">
            <v>5759637.5899999999</v>
          </cell>
          <cell r="Y19">
            <v>0</v>
          </cell>
          <cell r="AA19">
            <v>0</v>
          </cell>
          <cell r="AC19">
            <v>0</v>
          </cell>
          <cell r="AE19">
            <v>616390</v>
          </cell>
          <cell r="AG19">
            <v>21770000</v>
          </cell>
          <cell r="AI19">
            <v>53923.83</v>
          </cell>
          <cell r="AK19">
            <v>1024552.7300000001</v>
          </cell>
          <cell r="BA19">
            <v>392330.82</v>
          </cell>
        </row>
        <row r="20">
          <cell r="K20">
            <v>18735508</v>
          </cell>
          <cell r="Q20">
            <v>0</v>
          </cell>
          <cell r="S20">
            <v>12661433</v>
          </cell>
          <cell r="U20">
            <v>10150000</v>
          </cell>
          <cell r="AA20">
            <v>18919600</v>
          </cell>
          <cell r="AC20">
            <v>18919600</v>
          </cell>
          <cell r="AE20">
            <v>7916740</v>
          </cell>
          <cell r="AG20">
            <v>43071365.040000007</v>
          </cell>
          <cell r="AI20">
            <v>134809.57</v>
          </cell>
          <cell r="AK20">
            <v>2561381.8199999998</v>
          </cell>
          <cell r="BA20">
            <v>392330.82</v>
          </cell>
        </row>
        <row r="21">
          <cell r="K21">
            <v>10685094</v>
          </cell>
          <cell r="Q21">
            <v>0</v>
          </cell>
          <cell r="S21">
            <v>1212926</v>
          </cell>
          <cell r="Y21">
            <v>6136480</v>
          </cell>
          <cell r="AA21">
            <v>0</v>
          </cell>
          <cell r="AC21">
            <v>0</v>
          </cell>
          <cell r="AE21">
            <v>4498644</v>
          </cell>
          <cell r="AI21">
            <v>67404.78</v>
          </cell>
          <cell r="AK21">
            <v>1280690.9099999999</v>
          </cell>
          <cell r="BA21">
            <v>196243.32</v>
          </cell>
        </row>
        <row r="22">
          <cell r="K22">
            <v>23565756</v>
          </cell>
          <cell r="Q22">
            <v>0</v>
          </cell>
          <cell r="S22">
            <v>831546.72000000009</v>
          </cell>
          <cell r="Y22">
            <v>0</v>
          </cell>
          <cell r="AA22">
            <v>0</v>
          </cell>
          <cell r="AC22">
            <v>0</v>
          </cell>
          <cell r="AE22">
            <v>0</v>
          </cell>
          <cell r="AG22">
            <v>31068513.449999999</v>
          </cell>
          <cell r="AI22">
            <v>161771.49</v>
          </cell>
          <cell r="AK22">
            <v>3073658.1799999997</v>
          </cell>
          <cell r="BA22">
            <v>392330.82</v>
          </cell>
        </row>
        <row r="23">
          <cell r="K23">
            <v>10758280</v>
          </cell>
          <cell r="Q23">
            <v>0</v>
          </cell>
          <cell r="S23">
            <v>0</v>
          </cell>
          <cell r="Y23">
            <v>0</v>
          </cell>
          <cell r="AA23">
            <v>0</v>
          </cell>
          <cell r="AC23">
            <v>0</v>
          </cell>
          <cell r="AE23">
            <v>38193952</v>
          </cell>
          <cell r="AI23">
            <v>67404.78</v>
          </cell>
          <cell r="AK23">
            <v>1280690.9099999999</v>
          </cell>
          <cell r="BA23">
            <v>381584.22</v>
          </cell>
        </row>
        <row r="24">
          <cell r="K24">
            <v>12612591</v>
          </cell>
          <cell r="Q24">
            <v>0</v>
          </cell>
          <cell r="S24">
            <v>1438932.79</v>
          </cell>
          <cell r="Y24">
            <v>19937960</v>
          </cell>
          <cell r="AA24">
            <v>0</v>
          </cell>
          <cell r="AC24">
            <v>0</v>
          </cell>
          <cell r="AE24">
            <v>0</v>
          </cell>
          <cell r="AI24">
            <v>94366.7</v>
          </cell>
          <cell r="AK24">
            <v>1792967.27</v>
          </cell>
          <cell r="BA24">
            <v>196243.32</v>
          </cell>
        </row>
        <row r="25">
          <cell r="K25">
            <v>19833291</v>
          </cell>
          <cell r="M25">
            <v>3300309.39</v>
          </cell>
          <cell r="Q25">
            <v>0</v>
          </cell>
          <cell r="S25">
            <v>23826334.740000002</v>
          </cell>
          <cell r="U25">
            <v>2148904</v>
          </cell>
          <cell r="Y25">
            <v>9476000</v>
          </cell>
          <cell r="AA25">
            <v>4738000</v>
          </cell>
          <cell r="AC25">
            <v>4738000</v>
          </cell>
          <cell r="AE25">
            <v>2770413.39</v>
          </cell>
          <cell r="AG25">
            <v>21205703.5</v>
          </cell>
          <cell r="AI25">
            <v>161771.49</v>
          </cell>
          <cell r="AK25">
            <v>3073658.1799999997</v>
          </cell>
          <cell r="BA25">
            <v>392330.82</v>
          </cell>
        </row>
        <row r="26">
          <cell r="G26">
            <v>71961868.789999992</v>
          </cell>
          <cell r="K26">
            <v>10870941</v>
          </cell>
          <cell r="Q26">
            <v>0</v>
          </cell>
          <cell r="S26">
            <v>0</v>
          </cell>
          <cell r="Y26">
            <v>7157500</v>
          </cell>
          <cell r="AA26">
            <v>0</v>
          </cell>
          <cell r="AC26">
            <v>0</v>
          </cell>
          <cell r="AE26">
            <v>0</v>
          </cell>
          <cell r="AI26">
            <v>67404.78</v>
          </cell>
          <cell r="AK26">
            <v>1280690.9099999999</v>
          </cell>
          <cell r="BA26">
            <v>392330.82</v>
          </cell>
        </row>
        <row r="27">
          <cell r="K27">
            <v>16832683</v>
          </cell>
          <cell r="Q27">
            <v>0</v>
          </cell>
          <cell r="S27">
            <v>524704.99999999988</v>
          </cell>
          <cell r="Y27">
            <v>12072900</v>
          </cell>
          <cell r="AA27">
            <v>0</v>
          </cell>
          <cell r="AC27">
            <v>0</v>
          </cell>
          <cell r="AE27">
            <v>4548716</v>
          </cell>
          <cell r="AI27">
            <v>121328.61</v>
          </cell>
          <cell r="AK27">
            <v>2305243.64</v>
          </cell>
          <cell r="BA27">
            <v>392330.82</v>
          </cell>
        </row>
        <row r="30">
          <cell r="E30">
            <v>335640263.04000002</v>
          </cell>
          <cell r="G30">
            <v>13399380</v>
          </cell>
          <cell r="K30">
            <v>32352960</v>
          </cell>
          <cell r="AE30">
            <v>0</v>
          </cell>
          <cell r="AI30">
            <v>161771.49</v>
          </cell>
          <cell r="AK30">
            <v>3073658.1799999997</v>
          </cell>
          <cell r="AM30">
            <v>4800739.34</v>
          </cell>
          <cell r="AO30">
            <v>91214000.659999996</v>
          </cell>
          <cell r="BA30">
            <v>1199707.3500000001</v>
          </cell>
        </row>
        <row r="31">
          <cell r="K31">
            <v>184772331</v>
          </cell>
          <cell r="W31">
            <v>355374797.69</v>
          </cell>
          <cell r="AE31">
            <v>66966226.409999996</v>
          </cell>
          <cell r="AI31">
            <v>876799.04</v>
          </cell>
          <cell r="AK31">
            <v>16659181.820000002</v>
          </cell>
          <cell r="BA31">
            <v>1199707.3500000001</v>
          </cell>
        </row>
        <row r="35">
          <cell r="B35">
            <v>2424060205.5299997</v>
          </cell>
        </row>
        <row r="37">
          <cell r="B37">
            <v>278463.84269999998</v>
          </cell>
        </row>
        <row r="39">
          <cell r="B39">
            <v>2892754748.23</v>
          </cell>
        </row>
        <row r="43">
          <cell r="B43">
            <v>190230700</v>
          </cell>
          <cell r="C43">
            <v>47202687.109999999</v>
          </cell>
        </row>
      </sheetData>
      <sheetData sheetId="77"/>
      <sheetData sheetId="78"/>
      <sheetData sheetId="79"/>
      <sheetData sheetId="80"/>
      <sheetData sheetId="81"/>
      <sheetData sheetId="82"/>
      <sheetData sheetId="83"/>
      <sheetData sheetId="84"/>
      <sheetData sheetId="85">
        <row r="4">
          <cell r="D4" t="str">
            <v>ПО  СОСТОЯНИЮ  НА  1  АПРЕЛЯ  2024  ГОДА</v>
          </cell>
        </row>
      </sheetData>
      <sheetData sheetId="86"/>
      <sheetData sheetId="8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полнение  по  дотации"/>
      <sheetName val="Исполнение  по  субсидии"/>
      <sheetName val="Исполнение  по  субвенции"/>
      <sheetName val="Исполнение  по  иным  МБТ"/>
      <sheetName val="Исполнение  по  МБТ  всего"/>
      <sheetName val="Дотация  на  выравнивание  БП"/>
      <sheetName val="Дотация  на  выравнивание  МР"/>
      <sheetName val="Дотация  на  сбалансированность"/>
      <sheetName val="Субсидия_ФСР"/>
      <sheetName val="Субсидия  из  ОБ"/>
      <sheetName val="Уточнения  по  МБТ  в  январе"/>
      <sheetName val="Уточнения  по  МБТ  в  марте"/>
      <sheetName val="Уточнения  по  МБТ  в  ________"/>
      <sheetName val="Уточнения  по  субвенции"/>
      <sheetName val="Уточнение  по  МБТ  за  год"/>
      <sheetName val="Годовые  поправки  по МБТ_всего"/>
      <sheetName val="Уточнения  по  уровням  бюджета"/>
    </sheetNames>
    <sheetDataSet>
      <sheetData sheetId="0">
        <row r="37">
          <cell r="B37">
            <v>5654549.0168399997</v>
          </cell>
          <cell r="E37">
            <v>1288153.7879900001</v>
          </cell>
        </row>
        <row r="46">
          <cell r="B46">
            <v>5654549.0168399997</v>
          </cell>
          <cell r="E46">
            <v>1288153.7879900001</v>
          </cell>
        </row>
        <row r="47">
          <cell r="B47">
            <v>0</v>
          </cell>
          <cell r="E47">
            <v>0</v>
          </cell>
        </row>
      </sheetData>
      <sheetData sheetId="1">
        <row r="38">
          <cell r="B38">
            <v>12907882.959320001</v>
          </cell>
          <cell r="C38">
            <v>962699.88205999997</v>
          </cell>
        </row>
        <row r="47">
          <cell r="B47">
            <v>6135848.2566499999</v>
          </cell>
          <cell r="C47">
            <v>452326.81117000006</v>
          </cell>
        </row>
        <row r="50">
          <cell r="B50">
            <v>12907882.959320001</v>
          </cell>
          <cell r="C50">
            <v>962699.88205999997</v>
          </cell>
        </row>
      </sheetData>
      <sheetData sheetId="2">
        <row r="38">
          <cell r="B38">
            <v>16339333.6193</v>
          </cell>
          <cell r="G38">
            <v>4121308.3423500005</v>
          </cell>
        </row>
        <row r="47">
          <cell r="B47">
            <v>495263.4</v>
          </cell>
          <cell r="G47">
            <v>149392.16561000003</v>
          </cell>
        </row>
        <row r="50">
          <cell r="B50">
            <v>16279207.109300001</v>
          </cell>
          <cell r="G50">
            <v>4110596.3545000004</v>
          </cell>
        </row>
        <row r="51">
          <cell r="B51">
            <v>60126.509999999995</v>
          </cell>
          <cell r="G51">
            <v>10711.98785</v>
          </cell>
        </row>
      </sheetData>
      <sheetData sheetId="3">
        <row r="36">
          <cell r="B36">
            <v>2424060.2055299999</v>
          </cell>
          <cell r="G36">
            <v>392420.19929000002</v>
          </cell>
        </row>
        <row r="45">
          <cell r="B45">
            <v>631293.60065999988</v>
          </cell>
          <cell r="G45">
            <v>131016.93843000001</v>
          </cell>
        </row>
        <row r="48">
          <cell r="B48">
            <v>2414660.7224699999</v>
          </cell>
          <cell r="G48">
            <v>383020.71623000002</v>
          </cell>
        </row>
        <row r="49">
          <cell r="B49">
            <v>9399.4830600000005</v>
          </cell>
          <cell r="G49">
            <v>9399.4830600000005</v>
          </cell>
        </row>
      </sheetData>
      <sheetData sheetId="4">
        <row r="33">
          <cell r="B33">
            <v>37325825.80099</v>
          </cell>
          <cell r="E33">
            <v>6764582.2116900012</v>
          </cell>
        </row>
      </sheetData>
      <sheetData sheetId="5" refreshError="1"/>
      <sheetData sheetId="6" refreshError="1"/>
      <sheetData sheetId="7" refreshError="1"/>
      <sheetData sheetId="8" refreshError="1"/>
      <sheetData sheetId="9" refreshError="1"/>
      <sheetData sheetId="10">
        <row r="10">
          <cell r="E10">
            <v>0</v>
          </cell>
        </row>
      </sheetData>
      <sheetData sheetId="11">
        <row r="10">
          <cell r="D10">
            <v>11912.998240000001</v>
          </cell>
        </row>
      </sheetData>
      <sheetData sheetId="12" refreshError="1"/>
      <sheetData sheetId="13" refreshError="1"/>
      <sheetData sheetId="14">
        <row r="13">
          <cell r="N13">
            <v>76.5</v>
          </cell>
        </row>
      </sheetData>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верочная  таблица"/>
      <sheetName val="Прочая  субсидия_МР  и  ГО"/>
      <sheetName val="Прочая  субсидия_БП"/>
      <sheetName val="Субвенция  на  полномочия"/>
      <sheetName val="Федеральные  средства  по  МО"/>
      <sheetName val="Федеральные  средства"/>
      <sheetName val="Район  и  поселения"/>
      <sheetName val="МБТ  по  программам"/>
      <sheetName val="МБТ  по  видам  расходов"/>
      <sheetName val="Дотация"/>
      <sheetName val="Субсидия"/>
      <sheetName val="Субвенция"/>
      <sheetName val="Иные  МБТ"/>
      <sheetName val="субсидия  ВР 522"/>
      <sheetName val="субсидия  ВР 523"/>
      <sheetName val="Федеральная  субсидия"/>
      <sheetName val="ВУС"/>
      <sheetName val="Бюджетирование"/>
      <sheetName val="Нераспределенная  дотация"/>
      <sheetName val="Нераспределенная  субвенция"/>
      <sheetName val="Нераспределенные  иные  МБТ"/>
    </sheetNames>
    <sheetDataSet>
      <sheetData sheetId="0">
        <row r="12">
          <cell r="B12">
            <v>399909773.86000001</v>
          </cell>
        </row>
      </sheetData>
      <sheetData sheetId="1">
        <row r="8">
          <cell r="D8">
            <v>217781.07</v>
          </cell>
        </row>
      </sheetData>
      <sheetData sheetId="2">
        <row r="8">
          <cell r="H8">
            <v>7339.44</v>
          </cell>
        </row>
      </sheetData>
      <sheetData sheetId="3">
        <row r="8">
          <cell r="D8">
            <v>7069.15</v>
          </cell>
        </row>
      </sheetData>
      <sheetData sheetId="4">
        <row r="23">
          <cell r="CJ23">
            <v>0</v>
          </cell>
        </row>
      </sheetData>
      <sheetData sheetId="5"/>
      <sheetData sheetId="6">
        <row r="11">
          <cell r="C11">
            <v>117094910</v>
          </cell>
        </row>
      </sheetData>
      <sheetData sheetId="7"/>
      <sheetData sheetId="8"/>
      <sheetData sheetId="9"/>
      <sheetData sheetId="10"/>
      <sheetData sheetId="11"/>
      <sheetData sheetId="12">
        <row r="21">
          <cell r="E21">
            <v>28444516.899999999</v>
          </cell>
        </row>
        <row r="59">
          <cell r="E59">
            <v>6041785.6100000003</v>
          </cell>
        </row>
        <row r="63">
          <cell r="E63">
            <v>65513697.490000002</v>
          </cell>
        </row>
      </sheetData>
      <sheetData sheetId="13"/>
      <sheetData sheetId="14"/>
      <sheetData sheetId="15">
        <row r="22">
          <cell r="O22">
            <v>1612633.96</v>
          </cell>
        </row>
      </sheetData>
      <sheetData sheetId="16"/>
      <sheetData sheetId="17"/>
      <sheetData sheetId="18" refreshError="1"/>
      <sheetData sheetId="19" refreshError="1"/>
      <sheetData sheetId="2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tabSelected="1" workbookViewId="0">
      <pane xSplit="1" ySplit="5" topLeftCell="B6" activePane="bottomRight" state="frozen"/>
      <selection pane="topRight" activeCell="B1" sqref="B1"/>
      <selection pane="bottomLeft" activeCell="A6" sqref="A6"/>
      <selection pane="bottomRight" activeCell="A3" sqref="A3:A5"/>
    </sheetView>
  </sheetViews>
  <sheetFormatPr defaultRowHeight="15.75" x14ac:dyDescent="0.25"/>
  <cols>
    <col min="1" max="1" width="19.7109375" customWidth="1"/>
    <col min="2" max="3" width="18" customWidth="1"/>
    <col min="4" max="4" width="14.42578125" style="1380" customWidth="1"/>
    <col min="5" max="5" width="18.140625" customWidth="1"/>
    <col min="6" max="6" width="17.140625" customWidth="1"/>
    <col min="7" max="7" width="14.85546875" style="1382" customWidth="1"/>
    <col min="8" max="8" width="18.140625" customWidth="1"/>
    <col min="9" max="9" width="15.7109375" customWidth="1"/>
    <col min="10" max="10" width="14" style="1382" customWidth="1"/>
    <col min="11" max="12" width="18.140625" customWidth="1"/>
    <col min="13" max="13" width="14.28515625" style="1389" customWidth="1"/>
    <col min="14" max="15" width="19.42578125" customWidth="1"/>
    <col min="16" max="16" width="14.140625" style="1391" customWidth="1"/>
  </cols>
  <sheetData>
    <row r="1" spans="1:16" ht="35.25" customHeight="1" x14ac:dyDescent="0.25">
      <c r="A1" s="1416" t="s">
        <v>1359</v>
      </c>
      <c r="B1" s="1416"/>
      <c r="C1" s="1416"/>
      <c r="D1" s="1416"/>
      <c r="E1" s="1416"/>
      <c r="F1" s="1416"/>
      <c r="G1" s="1416"/>
      <c r="H1" s="1416"/>
      <c r="I1" s="1416"/>
      <c r="J1" s="1416"/>
      <c r="K1" s="1416"/>
      <c r="L1" s="1416"/>
      <c r="M1" s="1416"/>
      <c r="N1" s="1416"/>
      <c r="O1" s="1416"/>
      <c r="P1" s="1416"/>
    </row>
    <row r="2" spans="1:16" x14ac:dyDescent="0.25">
      <c r="A2" s="1365"/>
      <c r="B2" s="1365"/>
      <c r="C2" s="1365"/>
      <c r="D2" s="1378"/>
      <c r="E2" s="1365"/>
      <c r="F2" s="1365"/>
      <c r="G2" s="1381"/>
      <c r="H2" s="1365"/>
      <c r="I2" s="1365"/>
      <c r="J2" s="1381"/>
      <c r="K2" s="1365"/>
      <c r="L2" s="1365"/>
      <c r="M2" s="1388"/>
      <c r="N2" s="1365"/>
      <c r="O2" s="1365"/>
      <c r="P2" s="1390" t="s">
        <v>1352</v>
      </c>
    </row>
    <row r="3" spans="1:16" ht="21.75" customHeight="1" x14ac:dyDescent="0.25">
      <c r="A3" s="1417" t="s">
        <v>1353</v>
      </c>
      <c r="B3" s="1417" t="s">
        <v>1360</v>
      </c>
      <c r="C3" s="1417" t="s">
        <v>725</v>
      </c>
      <c r="D3" s="1419" t="s">
        <v>1362</v>
      </c>
      <c r="E3" s="1418" t="s">
        <v>435</v>
      </c>
      <c r="F3" s="1418"/>
      <c r="G3" s="1418"/>
      <c r="H3" s="1418"/>
      <c r="I3" s="1418"/>
      <c r="J3" s="1418"/>
      <c r="K3" s="1418"/>
      <c r="L3" s="1418"/>
      <c r="M3" s="1418"/>
      <c r="N3" s="1418"/>
      <c r="O3" s="1418"/>
      <c r="P3" s="1418"/>
    </row>
    <row r="4" spans="1:16" ht="22.5" customHeight="1" x14ac:dyDescent="0.25">
      <c r="A4" s="1417"/>
      <c r="B4" s="1417"/>
      <c r="C4" s="1417"/>
      <c r="D4" s="1420"/>
      <c r="E4" s="1413" t="s">
        <v>881</v>
      </c>
      <c r="F4" s="1414"/>
      <c r="G4" s="1415"/>
      <c r="H4" s="1413" t="s">
        <v>882</v>
      </c>
      <c r="I4" s="1414"/>
      <c r="J4" s="1415"/>
      <c r="K4" s="1413" t="s">
        <v>883</v>
      </c>
      <c r="L4" s="1414"/>
      <c r="M4" s="1415"/>
      <c r="N4" s="1413" t="s">
        <v>884</v>
      </c>
      <c r="O4" s="1414"/>
      <c r="P4" s="1415"/>
    </row>
    <row r="5" spans="1:16" ht="63.75" customHeight="1" x14ac:dyDescent="0.25">
      <c r="A5" s="1417"/>
      <c r="B5" s="1417"/>
      <c r="C5" s="1417"/>
      <c r="D5" s="1421"/>
      <c r="E5" s="1383" t="s">
        <v>1363</v>
      </c>
      <c r="F5" s="1383" t="s">
        <v>725</v>
      </c>
      <c r="G5" s="1384" t="s">
        <v>1362</v>
      </c>
      <c r="H5" s="1383" t="s">
        <v>1363</v>
      </c>
      <c r="I5" s="1383" t="s">
        <v>725</v>
      </c>
      <c r="J5" s="1384" t="s">
        <v>1362</v>
      </c>
      <c r="K5" s="1383" t="s">
        <v>1363</v>
      </c>
      <c r="L5" s="1383" t="s">
        <v>725</v>
      </c>
      <c r="M5" s="1384" t="s">
        <v>1362</v>
      </c>
      <c r="N5" s="1383" t="s">
        <v>1363</v>
      </c>
      <c r="O5" s="1383" t="s">
        <v>725</v>
      </c>
      <c r="P5" s="1384" t="s">
        <v>1362</v>
      </c>
    </row>
    <row r="6" spans="1:16" x14ac:dyDescent="0.25">
      <c r="A6" s="1368" t="s">
        <v>377</v>
      </c>
      <c r="B6" s="1370">
        <v>492373525.06999999</v>
      </c>
      <c r="C6" s="1371">
        <v>94971134.819999993</v>
      </c>
      <c r="D6" s="1379">
        <f>C6/B6%</f>
        <v>19.288432457146858</v>
      </c>
      <c r="E6" s="1372">
        <v>158003877</v>
      </c>
      <c r="F6" s="1372">
        <v>39510000</v>
      </c>
      <c r="G6" s="1387">
        <f>F6/E6%</f>
        <v>25.005715524309572</v>
      </c>
      <c r="H6" s="1372">
        <v>100971652.59999999</v>
      </c>
      <c r="I6" s="1372">
        <v>1010311.22</v>
      </c>
      <c r="J6" s="1387">
        <f>I6/H6%</f>
        <v>1.0005889712455791</v>
      </c>
      <c r="K6" s="1372">
        <v>188393160.69</v>
      </c>
      <c r="L6" s="1372">
        <v>45182457.509999998</v>
      </c>
      <c r="M6" s="1387">
        <f>L6/K6%</f>
        <v>23.983066765543313</v>
      </c>
      <c r="N6" s="1372">
        <v>45004834.780000001</v>
      </c>
      <c r="O6" s="1372">
        <v>9268366.0899999999</v>
      </c>
      <c r="P6" s="1387">
        <f>O6/N6%</f>
        <v>20.594156461871584</v>
      </c>
    </row>
    <row r="7" spans="1:16" x14ac:dyDescent="0.25">
      <c r="A7" s="1369" t="s">
        <v>378</v>
      </c>
      <c r="B7" s="1373">
        <v>1890648801.8599999</v>
      </c>
      <c r="C7" s="1374">
        <v>343485621.5</v>
      </c>
      <c r="D7" s="1379">
        <f t="shared" ref="D7:D30" si="0">C7/B7%</f>
        <v>18.167605806117063</v>
      </c>
      <c r="E7" s="1375">
        <v>193436907.40000001</v>
      </c>
      <c r="F7" s="1375">
        <v>49538279</v>
      </c>
      <c r="G7" s="1386">
        <f t="shared" ref="G7:G30" si="1">F7/E7%</f>
        <v>25.609528019160216</v>
      </c>
      <c r="H7" s="1375">
        <v>538178898.69000006</v>
      </c>
      <c r="I7" s="1375">
        <v>2622278.5499999998</v>
      </c>
      <c r="J7" s="1386">
        <f t="shared" ref="J7:J30" si="2">I7/H7%</f>
        <v>0.48725034674956208</v>
      </c>
      <c r="K7" s="1375">
        <v>972814242.24000001</v>
      </c>
      <c r="L7" s="1375">
        <v>249417120.63</v>
      </c>
      <c r="M7" s="1386">
        <f t="shared" ref="M7:M30" si="3">L7/K7%</f>
        <v>25.638720096828834</v>
      </c>
      <c r="N7" s="1375">
        <v>186218753.53</v>
      </c>
      <c r="O7" s="1375">
        <v>41907943.32</v>
      </c>
      <c r="P7" s="1386">
        <f t="shared" ref="P7:P30" si="4">O7/N7%</f>
        <v>22.504684692376372</v>
      </c>
    </row>
    <row r="8" spans="1:16" x14ac:dyDescent="0.25">
      <c r="A8" s="1369" t="s">
        <v>379</v>
      </c>
      <c r="B8" s="1373">
        <v>1204568593.9400001</v>
      </c>
      <c r="C8" s="1374">
        <v>173493602.38999999</v>
      </c>
      <c r="D8" s="1379">
        <f t="shared" si="0"/>
        <v>14.402965780680296</v>
      </c>
      <c r="E8" s="1375">
        <v>191366819.09</v>
      </c>
      <c r="F8" s="1375">
        <v>28239393</v>
      </c>
      <c r="G8" s="1386">
        <f t="shared" si="1"/>
        <v>14.756682027890626</v>
      </c>
      <c r="H8" s="1375">
        <v>344373023.86000001</v>
      </c>
      <c r="I8" s="1375">
        <v>14488016.550000001</v>
      </c>
      <c r="J8" s="1386">
        <f t="shared" si="2"/>
        <v>4.207070689686164</v>
      </c>
      <c r="K8" s="1375">
        <v>473096743.95999998</v>
      </c>
      <c r="L8" s="1375">
        <v>103804437.43000001</v>
      </c>
      <c r="M8" s="1386">
        <f t="shared" si="3"/>
        <v>21.941482108102733</v>
      </c>
      <c r="N8" s="1375">
        <v>195732007.03</v>
      </c>
      <c r="O8" s="1375">
        <v>26961755.41</v>
      </c>
      <c r="P8" s="1386">
        <f t="shared" si="4"/>
        <v>13.774832138653517</v>
      </c>
    </row>
    <row r="9" spans="1:16" x14ac:dyDescent="0.25">
      <c r="A9" s="1369" t="s">
        <v>380</v>
      </c>
      <c r="B9" s="1373">
        <v>785061160.20000005</v>
      </c>
      <c r="C9" s="1374">
        <v>141730301.97</v>
      </c>
      <c r="D9" s="1379">
        <f t="shared" si="0"/>
        <v>18.053408976937945</v>
      </c>
      <c r="E9" s="1375">
        <v>95338209.730000004</v>
      </c>
      <c r="F9" s="1375">
        <v>24683012.77</v>
      </c>
      <c r="G9" s="1386">
        <f t="shared" si="1"/>
        <v>25.889947839279611</v>
      </c>
      <c r="H9" s="1375">
        <v>187087465.68000001</v>
      </c>
      <c r="I9" s="1375">
        <v>4560552.6399999997</v>
      </c>
      <c r="J9" s="1386">
        <f t="shared" si="2"/>
        <v>2.4376580351996995</v>
      </c>
      <c r="K9" s="1375">
        <v>435533057.27999997</v>
      </c>
      <c r="L9" s="1375">
        <v>108609405.08</v>
      </c>
      <c r="M9" s="1386">
        <f t="shared" si="3"/>
        <v>24.937120906112089</v>
      </c>
      <c r="N9" s="1375">
        <v>67102427.509999998</v>
      </c>
      <c r="O9" s="1375">
        <v>3877331.48</v>
      </c>
      <c r="P9" s="1386">
        <f t="shared" si="4"/>
        <v>5.778228335215112</v>
      </c>
    </row>
    <row r="10" spans="1:16" x14ac:dyDescent="0.25">
      <c r="A10" s="1368" t="s">
        <v>381</v>
      </c>
      <c r="B10" s="1370">
        <v>1727190986.01</v>
      </c>
      <c r="C10" s="1371">
        <v>158152155.31999999</v>
      </c>
      <c r="D10" s="1379">
        <f t="shared" si="0"/>
        <v>9.1566107396929368</v>
      </c>
      <c r="E10" s="1372">
        <v>262268949</v>
      </c>
      <c r="F10" s="1372">
        <v>10870000</v>
      </c>
      <c r="G10" s="1387">
        <f t="shared" si="1"/>
        <v>4.1446004345714593</v>
      </c>
      <c r="H10" s="1372">
        <v>914687392.58000004</v>
      </c>
      <c r="I10" s="1372">
        <v>3032402.95</v>
      </c>
      <c r="J10" s="1387">
        <f t="shared" si="2"/>
        <v>0.33152342260307049</v>
      </c>
      <c r="K10" s="1372">
        <v>486022107.41000003</v>
      </c>
      <c r="L10" s="1372">
        <v>132028360.95</v>
      </c>
      <c r="M10" s="1387">
        <f t="shared" si="3"/>
        <v>27.165093714270721</v>
      </c>
      <c r="N10" s="1372">
        <v>64212537.020000003</v>
      </c>
      <c r="O10" s="1372">
        <v>12221391.42</v>
      </c>
      <c r="P10" s="1387">
        <f t="shared" si="4"/>
        <v>19.032718511329737</v>
      </c>
    </row>
    <row r="11" spans="1:16" x14ac:dyDescent="0.25">
      <c r="A11" s="1369" t="s">
        <v>382</v>
      </c>
      <c r="B11" s="1373">
        <v>533313482.94999999</v>
      </c>
      <c r="C11" s="1374">
        <v>98269436.159999996</v>
      </c>
      <c r="D11" s="1379">
        <f t="shared" si="0"/>
        <v>18.426205093564661</v>
      </c>
      <c r="E11" s="1375">
        <v>69408435.349999994</v>
      </c>
      <c r="F11" s="1375">
        <v>17584030</v>
      </c>
      <c r="G11" s="1386">
        <f t="shared" si="1"/>
        <v>25.334139735797979</v>
      </c>
      <c r="H11" s="1375">
        <v>115176283.91</v>
      </c>
      <c r="I11" s="1375">
        <v>3972391.79</v>
      </c>
      <c r="J11" s="1386">
        <f t="shared" si="2"/>
        <v>3.4489667969354438</v>
      </c>
      <c r="K11" s="1375">
        <v>286952764.08999997</v>
      </c>
      <c r="L11" s="1375">
        <v>63126699.880000003</v>
      </c>
      <c r="M11" s="1386">
        <f t="shared" si="3"/>
        <v>21.998986516192236</v>
      </c>
      <c r="N11" s="1375">
        <v>61775999.600000001</v>
      </c>
      <c r="O11" s="1375">
        <v>13586314.49</v>
      </c>
      <c r="P11" s="1386">
        <f t="shared" si="4"/>
        <v>21.992868715960039</v>
      </c>
    </row>
    <row r="12" spans="1:16" x14ac:dyDescent="0.25">
      <c r="A12" s="1369" t="s">
        <v>383</v>
      </c>
      <c r="B12" s="1373">
        <v>685636235.73000002</v>
      </c>
      <c r="C12" s="1374">
        <v>151788932.19</v>
      </c>
      <c r="D12" s="1379">
        <f t="shared" si="0"/>
        <v>22.138405801786369</v>
      </c>
      <c r="E12" s="1375">
        <v>96427873.209999993</v>
      </c>
      <c r="F12" s="1375">
        <v>24106968</v>
      </c>
      <c r="G12" s="1386">
        <f t="shared" si="1"/>
        <v>24.999999686294029</v>
      </c>
      <c r="H12" s="1375">
        <v>54867405.659999996</v>
      </c>
      <c r="I12" s="1375">
        <v>399295.93</v>
      </c>
      <c r="J12" s="1386">
        <f t="shared" si="2"/>
        <v>0.7277470571040664</v>
      </c>
      <c r="K12" s="1375">
        <v>488043654.79000002</v>
      </c>
      <c r="L12" s="1375">
        <v>122940024.29000001</v>
      </c>
      <c r="M12" s="1386">
        <f t="shared" si="3"/>
        <v>25.190374484614452</v>
      </c>
      <c r="N12" s="1375">
        <v>46297302.07</v>
      </c>
      <c r="O12" s="1375">
        <v>4342643.97</v>
      </c>
      <c r="P12" s="1386">
        <f t="shared" si="4"/>
        <v>9.3799071994175058</v>
      </c>
    </row>
    <row r="13" spans="1:16" x14ac:dyDescent="0.25">
      <c r="A13" s="1369" t="s">
        <v>384</v>
      </c>
      <c r="B13" s="1373">
        <v>1175678391.01</v>
      </c>
      <c r="C13" s="1374">
        <v>178646887.31999999</v>
      </c>
      <c r="D13" s="1379">
        <f t="shared" si="0"/>
        <v>15.195217389895914</v>
      </c>
      <c r="E13" s="1375">
        <v>196486919.19</v>
      </c>
      <c r="F13" s="1375">
        <v>54371724</v>
      </c>
      <c r="G13" s="1386">
        <f t="shared" si="1"/>
        <v>27.671930642580502</v>
      </c>
      <c r="H13" s="1375">
        <v>478054961.50999999</v>
      </c>
      <c r="I13" s="1375">
        <v>2855718.75</v>
      </c>
      <c r="J13" s="1386">
        <f t="shared" si="2"/>
        <v>0.59736201481516549</v>
      </c>
      <c r="K13" s="1375">
        <v>393551591.07999998</v>
      </c>
      <c r="L13" s="1375">
        <v>106387975.34999999</v>
      </c>
      <c r="M13" s="1386">
        <f t="shared" si="3"/>
        <v>27.032790048706413</v>
      </c>
      <c r="N13" s="1375">
        <v>107584919.23</v>
      </c>
      <c r="O13" s="1375">
        <v>15031469.220000001</v>
      </c>
      <c r="P13" s="1386">
        <f t="shared" si="4"/>
        <v>13.97172515217029</v>
      </c>
    </row>
    <row r="14" spans="1:16" x14ac:dyDescent="0.25">
      <c r="A14" s="1368" t="s">
        <v>385</v>
      </c>
      <c r="B14" s="1370">
        <v>748339168.40999997</v>
      </c>
      <c r="C14" s="1371">
        <v>184946512.66</v>
      </c>
      <c r="D14" s="1379">
        <f t="shared" si="0"/>
        <v>24.714263327009437</v>
      </c>
      <c r="E14" s="1372">
        <v>185528920</v>
      </c>
      <c r="F14" s="1372">
        <v>46380000</v>
      </c>
      <c r="G14" s="1387">
        <f t="shared" si="1"/>
        <v>24.998798031056293</v>
      </c>
      <c r="H14" s="1372">
        <v>276184098.62</v>
      </c>
      <c r="I14" s="1372">
        <v>63837782.289999999</v>
      </c>
      <c r="J14" s="1387">
        <f t="shared" si="2"/>
        <v>23.114213529662329</v>
      </c>
      <c r="K14" s="1372">
        <v>272381370.16000003</v>
      </c>
      <c r="L14" s="1372">
        <v>71405714.040000007</v>
      </c>
      <c r="M14" s="1387">
        <f t="shared" si="3"/>
        <v>26.21534431596972</v>
      </c>
      <c r="N14" s="1372">
        <v>14244779.630000001</v>
      </c>
      <c r="O14" s="1372">
        <v>3323016.33</v>
      </c>
      <c r="P14" s="1387">
        <f t="shared" si="4"/>
        <v>23.327958847475688</v>
      </c>
    </row>
    <row r="15" spans="1:16" x14ac:dyDescent="0.25">
      <c r="A15" s="1369" t="s">
        <v>386</v>
      </c>
      <c r="B15" s="1373">
        <v>418894708.80000001</v>
      </c>
      <c r="C15" s="1374">
        <v>83699643.599999994</v>
      </c>
      <c r="D15" s="1379">
        <f t="shared" si="0"/>
        <v>19.981069667786645</v>
      </c>
      <c r="E15" s="1375">
        <v>50677082.189999998</v>
      </c>
      <c r="F15" s="1375">
        <v>12669270</v>
      </c>
      <c r="G15" s="1386">
        <f t="shared" si="1"/>
        <v>24.999998919629988</v>
      </c>
      <c r="H15" s="1375">
        <v>85542170.200000003</v>
      </c>
      <c r="I15" s="1375">
        <v>4531961.26</v>
      </c>
      <c r="J15" s="1386">
        <f t="shared" si="2"/>
        <v>5.2979264489130289</v>
      </c>
      <c r="K15" s="1375">
        <v>246105991.44</v>
      </c>
      <c r="L15" s="1375">
        <v>64137352.399999999</v>
      </c>
      <c r="M15" s="1386">
        <f t="shared" si="3"/>
        <v>26.060865899575841</v>
      </c>
      <c r="N15" s="1375">
        <v>36569464.969999999</v>
      </c>
      <c r="O15" s="1375">
        <v>2361059.94</v>
      </c>
      <c r="P15" s="1386">
        <f t="shared" si="4"/>
        <v>6.4563699303145698</v>
      </c>
    </row>
    <row r="16" spans="1:16" x14ac:dyDescent="0.25">
      <c r="A16" s="1369" t="s">
        <v>387</v>
      </c>
      <c r="B16" s="1373">
        <v>2264645306.0999999</v>
      </c>
      <c r="C16" s="1374">
        <v>430720876.14999998</v>
      </c>
      <c r="D16" s="1379">
        <f t="shared" si="0"/>
        <v>19.019352610751866</v>
      </c>
      <c r="E16" s="1375">
        <v>554083893.01999998</v>
      </c>
      <c r="F16" s="1375">
        <v>179221400</v>
      </c>
      <c r="G16" s="1386">
        <f t="shared" si="1"/>
        <v>32.345535081910583</v>
      </c>
      <c r="H16" s="1375">
        <v>1038627631.8</v>
      </c>
      <c r="I16" s="1375">
        <v>85414976.989999995</v>
      </c>
      <c r="J16" s="1386">
        <f t="shared" si="2"/>
        <v>8.2238305986497817</v>
      </c>
      <c r="K16" s="1375">
        <v>567540613.02999997</v>
      </c>
      <c r="L16" s="1375">
        <v>141450380.50999999</v>
      </c>
      <c r="M16" s="1386">
        <f t="shared" si="3"/>
        <v>24.923393544441019</v>
      </c>
      <c r="N16" s="1375">
        <v>104393168.25</v>
      </c>
      <c r="O16" s="1375">
        <v>24634118.649999999</v>
      </c>
      <c r="P16" s="1386">
        <f t="shared" si="4"/>
        <v>23.597443264684131</v>
      </c>
    </row>
    <row r="17" spans="1:16" x14ac:dyDescent="0.25">
      <c r="A17" s="1369" t="s">
        <v>388</v>
      </c>
      <c r="B17" s="1373">
        <v>537188321.94000006</v>
      </c>
      <c r="C17" s="1374">
        <v>136323336.00999999</v>
      </c>
      <c r="D17" s="1379">
        <f t="shared" si="0"/>
        <v>25.37719649557577</v>
      </c>
      <c r="E17" s="1375">
        <v>91835866.819999993</v>
      </c>
      <c r="F17" s="1375">
        <v>24158969</v>
      </c>
      <c r="G17" s="1386">
        <f t="shared" si="1"/>
        <v>26.306681514045081</v>
      </c>
      <c r="H17" s="1375">
        <v>92600283.049999997</v>
      </c>
      <c r="I17" s="1375">
        <v>12041660.279999999</v>
      </c>
      <c r="J17" s="1386">
        <f t="shared" si="2"/>
        <v>13.003913037175106</v>
      </c>
      <c r="K17" s="1375">
        <v>328674689.06</v>
      </c>
      <c r="L17" s="1375">
        <v>90777349.480000004</v>
      </c>
      <c r="M17" s="1386">
        <f t="shared" si="3"/>
        <v>27.619209054284212</v>
      </c>
      <c r="N17" s="1375">
        <v>24077483.010000002</v>
      </c>
      <c r="O17" s="1375">
        <v>9345357.25</v>
      </c>
      <c r="P17" s="1386">
        <f t="shared" si="4"/>
        <v>38.813680176281842</v>
      </c>
    </row>
    <row r="18" spans="1:16" x14ac:dyDescent="0.25">
      <c r="A18" s="1369" t="s">
        <v>389</v>
      </c>
      <c r="B18" s="1373">
        <v>1717938297.4200001</v>
      </c>
      <c r="C18" s="1374">
        <v>265239313.31</v>
      </c>
      <c r="D18" s="1379">
        <f t="shared" si="0"/>
        <v>15.439396962529822</v>
      </c>
      <c r="E18" s="1375">
        <v>118040030.73</v>
      </c>
      <c r="F18" s="1375">
        <v>29936978</v>
      </c>
      <c r="G18" s="1386">
        <f t="shared" si="1"/>
        <v>25.361716542142076</v>
      </c>
      <c r="H18" s="1375">
        <v>650988935.86000001</v>
      </c>
      <c r="I18" s="1375">
        <v>204929.31</v>
      </c>
      <c r="J18" s="1386">
        <f t="shared" si="2"/>
        <v>3.1479691698488646E-2</v>
      </c>
      <c r="K18" s="1375">
        <v>889815754.16999996</v>
      </c>
      <c r="L18" s="1375">
        <v>230391334.66</v>
      </c>
      <c r="M18" s="1386">
        <f t="shared" si="3"/>
        <v>25.892026925832958</v>
      </c>
      <c r="N18" s="1375">
        <v>59093576.659999996</v>
      </c>
      <c r="O18" s="1375">
        <v>4706071.34</v>
      </c>
      <c r="P18" s="1386">
        <f t="shared" si="4"/>
        <v>7.963761217360033</v>
      </c>
    </row>
    <row r="19" spans="1:16" x14ac:dyDescent="0.25">
      <c r="A19" s="1368" t="s">
        <v>390</v>
      </c>
      <c r="B19" s="1370">
        <v>518231406.47000003</v>
      </c>
      <c r="C19" s="1371">
        <v>90237543.170000002</v>
      </c>
      <c r="D19" s="1379">
        <f t="shared" si="0"/>
        <v>17.412596389065776</v>
      </c>
      <c r="E19" s="1372">
        <v>82697006</v>
      </c>
      <c r="F19" s="1372">
        <v>20676000</v>
      </c>
      <c r="G19" s="1387">
        <f t="shared" si="1"/>
        <v>25.002114344986079</v>
      </c>
      <c r="H19" s="1372">
        <v>101878241.36</v>
      </c>
      <c r="I19" s="1372">
        <v>719890.69</v>
      </c>
      <c r="J19" s="1387">
        <f t="shared" si="2"/>
        <v>0.70661868558976459</v>
      </c>
      <c r="K19" s="1372">
        <v>282974247.19999999</v>
      </c>
      <c r="L19" s="1372">
        <v>65506028.259999998</v>
      </c>
      <c r="M19" s="1387">
        <f t="shared" si="3"/>
        <v>23.149113005220496</v>
      </c>
      <c r="N19" s="1372">
        <v>50681911.909999996</v>
      </c>
      <c r="O19" s="1372">
        <v>3335624.22</v>
      </c>
      <c r="P19" s="1387">
        <f t="shared" si="4"/>
        <v>6.5814885316941876</v>
      </c>
    </row>
    <row r="20" spans="1:16" x14ac:dyDescent="0.25">
      <c r="A20" s="1369" t="s">
        <v>391</v>
      </c>
      <c r="B20" s="1373">
        <v>598812323.84000003</v>
      </c>
      <c r="C20" s="1374">
        <v>168619023.97</v>
      </c>
      <c r="D20" s="1379">
        <f t="shared" si="0"/>
        <v>28.15891010537289</v>
      </c>
      <c r="E20" s="1375">
        <v>86940479.609999999</v>
      </c>
      <c r="F20" s="1375">
        <v>23678091</v>
      </c>
      <c r="G20" s="1386">
        <f t="shared" si="1"/>
        <v>27.234829053411982</v>
      </c>
      <c r="H20" s="1375">
        <v>86385191.560000002</v>
      </c>
      <c r="I20" s="1375">
        <v>11131893.029999999</v>
      </c>
      <c r="J20" s="1386">
        <f t="shared" si="2"/>
        <v>12.886344093209763</v>
      </c>
      <c r="K20" s="1375">
        <v>389413591.58999997</v>
      </c>
      <c r="L20" s="1375">
        <v>110078209.25</v>
      </c>
      <c r="M20" s="1386">
        <f t="shared" si="3"/>
        <v>28.267685470490079</v>
      </c>
      <c r="N20" s="1375">
        <v>36073061.079999998</v>
      </c>
      <c r="O20" s="1375">
        <v>23730830.690000001</v>
      </c>
      <c r="P20" s="1386">
        <f t="shared" si="4"/>
        <v>65.785464220437603</v>
      </c>
    </row>
    <row r="21" spans="1:16" x14ac:dyDescent="0.25">
      <c r="A21" s="1369" t="s">
        <v>392</v>
      </c>
      <c r="B21" s="1373">
        <v>1170270460.75</v>
      </c>
      <c r="C21" s="1374">
        <v>264821093.86000001</v>
      </c>
      <c r="D21" s="1379">
        <f t="shared" si="0"/>
        <v>22.629050526515226</v>
      </c>
      <c r="E21" s="1375">
        <v>253613340.66</v>
      </c>
      <c r="F21" s="1375">
        <v>63742642.5</v>
      </c>
      <c r="G21" s="1386">
        <f t="shared" si="1"/>
        <v>25.133789229745169</v>
      </c>
      <c r="H21" s="1375">
        <v>205169354.65000001</v>
      </c>
      <c r="I21" s="1375">
        <v>6931044.2800000003</v>
      </c>
      <c r="J21" s="1386">
        <f t="shared" si="2"/>
        <v>3.3782064050567993</v>
      </c>
      <c r="K21" s="1375">
        <v>622709952.92999995</v>
      </c>
      <c r="L21" s="1375">
        <v>174015082.97</v>
      </c>
      <c r="M21" s="1386">
        <f t="shared" si="3"/>
        <v>27.944805145833502</v>
      </c>
      <c r="N21" s="1375">
        <v>88777812.510000005</v>
      </c>
      <c r="O21" s="1375">
        <v>20132324.109999999</v>
      </c>
      <c r="P21" s="1386">
        <f t="shared" si="4"/>
        <v>22.677202265748864</v>
      </c>
    </row>
    <row r="22" spans="1:16" x14ac:dyDescent="0.25">
      <c r="A22" s="1369" t="s">
        <v>393</v>
      </c>
      <c r="B22" s="1373">
        <v>790531387.29999995</v>
      </c>
      <c r="C22" s="1376">
        <v>146626715.50999999</v>
      </c>
      <c r="D22" s="1379">
        <f t="shared" si="0"/>
        <v>18.547867657828544</v>
      </c>
      <c r="E22" s="1377">
        <v>305300290.05000001</v>
      </c>
      <c r="F22" s="1377">
        <v>60737655</v>
      </c>
      <c r="G22" s="1386">
        <f t="shared" si="1"/>
        <v>19.89439806626217</v>
      </c>
      <c r="H22" s="1377">
        <v>88153154.670000002</v>
      </c>
      <c r="I22" s="1377">
        <v>2160786.71</v>
      </c>
      <c r="J22" s="1386">
        <f t="shared" si="2"/>
        <v>2.45117343569708</v>
      </c>
      <c r="K22" s="1377">
        <v>305347206.27999997</v>
      </c>
      <c r="L22" s="1377">
        <v>73146279.049999997</v>
      </c>
      <c r="M22" s="1386">
        <f t="shared" si="3"/>
        <v>23.955116518382578</v>
      </c>
      <c r="N22" s="1377">
        <v>91730736.299999997</v>
      </c>
      <c r="O22" s="1377">
        <v>10581994.75</v>
      </c>
      <c r="P22" s="1386">
        <f t="shared" si="4"/>
        <v>11.535931332102477</v>
      </c>
    </row>
    <row r="23" spans="1:16" x14ac:dyDescent="0.25">
      <c r="A23" s="1369" t="s">
        <v>394</v>
      </c>
      <c r="B23" s="1373">
        <v>776956829.97000003</v>
      </c>
      <c r="C23" s="1376">
        <v>158684303.16</v>
      </c>
      <c r="D23" s="1379">
        <f t="shared" si="0"/>
        <v>20.423824984732697</v>
      </c>
      <c r="E23" s="1377">
        <v>114272988.48999999</v>
      </c>
      <c r="F23" s="1377">
        <v>27809019.719999999</v>
      </c>
      <c r="G23" s="1386">
        <f t="shared" si="1"/>
        <v>24.335602041626451</v>
      </c>
      <c r="H23" s="1377">
        <v>187405334.12</v>
      </c>
      <c r="I23" s="1377">
        <v>1903562.16</v>
      </c>
      <c r="J23" s="1386">
        <f t="shared" si="2"/>
        <v>1.0157459866009495</v>
      </c>
      <c r="K23" s="1377">
        <v>438480600.29000002</v>
      </c>
      <c r="L23" s="1377">
        <v>112032847.38</v>
      </c>
      <c r="M23" s="1386">
        <f t="shared" si="3"/>
        <v>25.550240376861435</v>
      </c>
      <c r="N23" s="1376">
        <v>36797907.07</v>
      </c>
      <c r="O23" s="1376">
        <v>16938873.899999999</v>
      </c>
      <c r="P23" s="1386">
        <f t="shared" si="4"/>
        <v>46.032166633220427</v>
      </c>
    </row>
    <row r="24" spans="1:16" ht="20.25" customHeight="1" x14ac:dyDescent="0.25">
      <c r="A24" s="1397" t="s">
        <v>1354</v>
      </c>
      <c r="B24" s="1398">
        <f>SUM(B7:B9,B11:B13,B15:B18,B20:B23)</f>
        <v>14550144301.809999</v>
      </c>
      <c r="C24" s="1398">
        <f t="shared" ref="C24:L24" si="5">SUM(C7:C9,C11:C13,C15:C18,C20:C23)</f>
        <v>2742149087.0999994</v>
      </c>
      <c r="D24" s="1398">
        <f t="shared" si="0"/>
        <v>18.846198568346043</v>
      </c>
      <c r="E24" s="1398">
        <f t="shared" si="5"/>
        <v>2417229135.54</v>
      </c>
      <c r="F24" s="1398">
        <f t="shared" si="5"/>
        <v>620477431.99000001</v>
      </c>
      <c r="G24" s="1399">
        <f t="shared" si="1"/>
        <v>25.668953880592195</v>
      </c>
      <c r="H24" s="1398">
        <f t="shared" si="5"/>
        <v>4152610095.2200007</v>
      </c>
      <c r="I24" s="1398">
        <f t="shared" si="5"/>
        <v>153219068.22999999</v>
      </c>
      <c r="J24" s="1399">
        <f t="shared" si="2"/>
        <v>3.689705142468537</v>
      </c>
      <c r="K24" s="1398">
        <f t="shared" si="5"/>
        <v>6838080452.2299995</v>
      </c>
      <c r="L24" s="1398">
        <f t="shared" si="5"/>
        <v>1750314498.3600001</v>
      </c>
      <c r="M24" s="1399">
        <f t="shared" si="3"/>
        <v>25.596576562494182</v>
      </c>
      <c r="N24" s="1398">
        <f t="shared" ref="N24" si="6">SUM(N7:N9,N11:N13,N15:N18,N20:N23)</f>
        <v>1142224618.8199999</v>
      </c>
      <c r="O24" s="1398">
        <f t="shared" ref="O24" si="7">SUM(O7:O9,O11:O13,O15:O18,O20:O23)</f>
        <v>218138088.52000001</v>
      </c>
      <c r="P24" s="1399">
        <f t="shared" si="4"/>
        <v>19.097652504229188</v>
      </c>
    </row>
    <row r="25" spans="1:16" ht="43.5" customHeight="1" x14ac:dyDescent="0.25">
      <c r="A25" s="1401" t="s">
        <v>1361</v>
      </c>
      <c r="B25" s="1385">
        <f>B6+B10+B14+B19</f>
        <v>3486135085.96</v>
      </c>
      <c r="C25" s="1385">
        <f t="shared" ref="C25:O25" si="8">C6+C10+C14+C19</f>
        <v>528307345.96999997</v>
      </c>
      <c r="D25" s="1385">
        <f t="shared" si="0"/>
        <v>15.154528810363541</v>
      </c>
      <c r="E25" s="1385">
        <f t="shared" si="8"/>
        <v>688498752</v>
      </c>
      <c r="F25" s="1385">
        <f t="shared" si="8"/>
        <v>117436000</v>
      </c>
      <c r="G25" s="1400">
        <f t="shared" si="1"/>
        <v>17.056821041267479</v>
      </c>
      <c r="H25" s="1385">
        <f t="shared" si="8"/>
        <v>1393721385.1600001</v>
      </c>
      <c r="I25" s="1385">
        <f t="shared" si="8"/>
        <v>68600387.149999991</v>
      </c>
      <c r="J25" s="1400">
        <f t="shared" si="2"/>
        <v>4.9221019265715453</v>
      </c>
      <c r="K25" s="1385">
        <f t="shared" si="8"/>
        <v>1229770885.46</v>
      </c>
      <c r="L25" s="1385">
        <f t="shared" si="8"/>
        <v>314122560.75999999</v>
      </c>
      <c r="M25" s="1400">
        <f t="shared" si="3"/>
        <v>25.543177552337429</v>
      </c>
      <c r="N25" s="1385">
        <f t="shared" si="8"/>
        <v>174144063.34</v>
      </c>
      <c r="O25" s="1385">
        <f t="shared" si="8"/>
        <v>28148398.059999995</v>
      </c>
      <c r="P25" s="1400">
        <f t="shared" si="4"/>
        <v>16.163857394921859</v>
      </c>
    </row>
    <row r="26" spans="1:16" x14ac:dyDescent="0.25">
      <c r="A26" s="1404" t="s">
        <v>1355</v>
      </c>
      <c r="B26" s="1405">
        <v>3002230954.54</v>
      </c>
      <c r="C26" s="1406">
        <v>428210999.02999997</v>
      </c>
      <c r="D26" s="1407">
        <f t="shared" si="0"/>
        <v>14.263093196826031</v>
      </c>
      <c r="E26" s="1408">
        <v>680670268</v>
      </c>
      <c r="F26" s="1408">
        <v>15000000</v>
      </c>
      <c r="G26" s="1409">
        <f t="shared" si="1"/>
        <v>2.2037101817410365</v>
      </c>
      <c r="H26" s="1408">
        <v>614977662.63</v>
      </c>
      <c r="I26" s="1408">
        <v>78996714.540000007</v>
      </c>
      <c r="J26" s="1409">
        <f t="shared" si="2"/>
        <v>12.8454607931879</v>
      </c>
      <c r="K26" s="1408">
        <v>1224740543.8499999</v>
      </c>
      <c r="L26" s="1408">
        <v>303748631.60000002</v>
      </c>
      <c r="M26" s="1409">
        <f t="shared" si="3"/>
        <v>24.801059548919582</v>
      </c>
      <c r="N26" s="1408">
        <v>481842480.06</v>
      </c>
      <c r="O26" s="1408">
        <v>30465652.890000001</v>
      </c>
      <c r="P26" s="1409">
        <f t="shared" si="4"/>
        <v>6.3227411759557519</v>
      </c>
    </row>
    <row r="27" spans="1:16" x14ac:dyDescent="0.25">
      <c r="A27" s="1404" t="s">
        <v>1356</v>
      </c>
      <c r="B27" s="1405">
        <v>16287315458.68</v>
      </c>
      <c r="C27" s="1406">
        <v>3065914779.5900002</v>
      </c>
      <c r="D27" s="1407">
        <f t="shared" si="0"/>
        <v>18.82394178075603</v>
      </c>
      <c r="E27" s="1408">
        <v>1868150861.3</v>
      </c>
      <c r="F27" s="1408">
        <v>535240356</v>
      </c>
      <c r="G27" s="1409">
        <f t="shared" si="1"/>
        <v>28.650810118597143</v>
      </c>
      <c r="H27" s="1408">
        <v>6746573816.3100004</v>
      </c>
      <c r="I27" s="1408">
        <v>661883712.13999999</v>
      </c>
      <c r="J27" s="1409">
        <f t="shared" si="2"/>
        <v>9.8106643484709313</v>
      </c>
      <c r="K27" s="1408">
        <v>7046741737.7600002</v>
      </c>
      <c r="L27" s="1408">
        <v>1753122651.6300001</v>
      </c>
      <c r="M27" s="1409">
        <f t="shared" si="3"/>
        <v>24.878485928267867</v>
      </c>
      <c r="N27" s="1408">
        <v>625849043.30999994</v>
      </c>
      <c r="O27" s="1408">
        <v>115668059.81999999</v>
      </c>
      <c r="P27" s="1409">
        <f t="shared" si="4"/>
        <v>18.481782636952357</v>
      </c>
    </row>
    <row r="28" spans="1:16" x14ac:dyDescent="0.25">
      <c r="A28" s="1402" t="s">
        <v>1357</v>
      </c>
      <c r="B28" s="1392">
        <f t="shared" ref="B28" si="9">SUM(B26:B27)</f>
        <v>19289546413.220001</v>
      </c>
      <c r="C28" s="1393">
        <f>SUM(C26:C27)</f>
        <v>3494125778.6199999</v>
      </c>
      <c r="D28" s="1395">
        <f t="shared" si="0"/>
        <v>18.11408990014051</v>
      </c>
      <c r="E28" s="1393">
        <f>SUM(E26:E27)</f>
        <v>2548821129.3000002</v>
      </c>
      <c r="F28" s="1393">
        <f t="shared" ref="F28:O28" si="10">SUM(F26:F27)</f>
        <v>550240356</v>
      </c>
      <c r="G28" s="1396">
        <f t="shared" si="1"/>
        <v>21.588033372554325</v>
      </c>
      <c r="H28" s="1393">
        <f t="shared" si="10"/>
        <v>7361551478.9400005</v>
      </c>
      <c r="I28" s="1393">
        <f t="shared" si="10"/>
        <v>740880426.67999995</v>
      </c>
      <c r="J28" s="1396">
        <f t="shared" si="2"/>
        <v>10.064188626535017</v>
      </c>
      <c r="K28" s="1393">
        <f t="shared" si="10"/>
        <v>8271482281.6100006</v>
      </c>
      <c r="L28" s="1393">
        <f t="shared" si="10"/>
        <v>2056871283.23</v>
      </c>
      <c r="M28" s="1396">
        <f t="shared" si="3"/>
        <v>24.86702157124903</v>
      </c>
      <c r="N28" s="1393">
        <f t="shared" si="10"/>
        <v>1107691523.3699999</v>
      </c>
      <c r="O28" s="1393">
        <f t="shared" si="10"/>
        <v>146133712.70999998</v>
      </c>
      <c r="P28" s="1396">
        <f t="shared" si="4"/>
        <v>13.19263618316841</v>
      </c>
    </row>
    <row r="29" spans="1:16" ht="15.75" customHeight="1" x14ac:dyDescent="0.25">
      <c r="A29" s="1410"/>
      <c r="B29" s="1411"/>
      <c r="C29" s="1411"/>
      <c r="D29" s="1411"/>
      <c r="E29" s="1411"/>
      <c r="F29" s="1411"/>
      <c r="G29" s="1411"/>
      <c r="H29" s="1411"/>
      <c r="I29" s="1411"/>
      <c r="J29" s="1411"/>
      <c r="K29" s="1411"/>
      <c r="L29" s="1411"/>
      <c r="M29" s="1411"/>
      <c r="N29" s="1411"/>
      <c r="O29" s="1411"/>
      <c r="P29" s="1412"/>
    </row>
    <row r="30" spans="1:16" x14ac:dyDescent="0.25">
      <c r="A30" s="1403" t="s">
        <v>1358</v>
      </c>
      <c r="B30" s="1366">
        <f>B24+B25+B28</f>
        <v>37325825800.990005</v>
      </c>
      <c r="C30" s="1366">
        <f>C24+C25+C28</f>
        <v>6764582211.6899986</v>
      </c>
      <c r="D30" s="1366">
        <f t="shared" si="0"/>
        <v>18.123061088471832</v>
      </c>
      <c r="E30" s="1367">
        <f>E24+E25+E28</f>
        <v>5654549016.8400002</v>
      </c>
      <c r="F30" s="1367">
        <f>F24+F25+F28</f>
        <v>1288153787.99</v>
      </c>
      <c r="G30" s="1394">
        <f t="shared" si="1"/>
        <v>22.780840419876217</v>
      </c>
      <c r="H30" s="1367">
        <f>H24+H25+H28</f>
        <v>12907882959.320002</v>
      </c>
      <c r="I30" s="1367">
        <f>I24+I25+I28</f>
        <v>962699882.05999994</v>
      </c>
      <c r="J30" s="1394">
        <f t="shared" si="2"/>
        <v>7.4582321910882579</v>
      </c>
      <c r="K30" s="1367">
        <f>K24+K25+K28</f>
        <v>16339333619.299999</v>
      </c>
      <c r="L30" s="1367">
        <f>L24+L25+L28</f>
        <v>4121308342.3500004</v>
      </c>
      <c r="M30" s="1394">
        <f t="shared" si="3"/>
        <v>25.223233935819245</v>
      </c>
      <c r="N30" s="1367">
        <f>N24+N25+N28</f>
        <v>2424060205.5299997</v>
      </c>
      <c r="O30" s="1367">
        <f>O24+O25+O28</f>
        <v>392420199.28999996</v>
      </c>
      <c r="P30" s="1394">
        <f t="shared" si="4"/>
        <v>16.188550036619272</v>
      </c>
    </row>
  </sheetData>
  <mergeCells count="11">
    <mergeCell ref="A29:P29"/>
    <mergeCell ref="H4:J4"/>
    <mergeCell ref="K4:M4"/>
    <mergeCell ref="N4:P4"/>
    <mergeCell ref="A1:P1"/>
    <mergeCell ref="A3:A5"/>
    <mergeCell ref="B3:B5"/>
    <mergeCell ref="C3:C5"/>
    <mergeCell ref="E3:P3"/>
    <mergeCell ref="D3:D5"/>
    <mergeCell ref="E4:G4"/>
  </mergeCells>
  <pageMargins left="0.28999999999999998" right="0.26" top="0.49" bottom="0.6" header="0.31496062992125984" footer="0.31496062992125984"/>
  <pageSetup paperSize="9" scale="90" fitToWidth="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8"/>
  <sheetViews>
    <sheetView zoomScale="64" zoomScaleNormal="64" workbookViewId="0">
      <pane xSplit="1" ySplit="6" topLeftCell="B13" activePane="bottomRight" state="frozen"/>
      <selection pane="topRight" activeCell="B1" sqref="B1"/>
      <selection pane="bottomLeft" activeCell="A9" sqref="A9"/>
      <selection pane="bottomRight" activeCell="C10" sqref="C10"/>
    </sheetView>
  </sheetViews>
  <sheetFormatPr defaultColWidth="8.85546875" defaultRowHeight="12.75" x14ac:dyDescent="0.25"/>
  <cols>
    <col min="1" max="1" width="57.140625" style="272" customWidth="1"/>
    <col min="2" max="2" width="22.42578125" style="272" customWidth="1"/>
    <col min="3" max="4" width="21.85546875" style="272" customWidth="1"/>
    <col min="5" max="5" width="21.140625" style="272" customWidth="1"/>
    <col min="6" max="16384" width="8.85546875" style="272"/>
  </cols>
  <sheetData>
    <row r="2" spans="1:5" ht="15.75" x14ac:dyDescent="0.25">
      <c r="A2" s="1722" t="s">
        <v>713</v>
      </c>
      <c r="B2" s="1722"/>
      <c r="C2" s="1722"/>
      <c r="D2" s="1722"/>
      <c r="E2" s="1722"/>
    </row>
    <row r="3" spans="1:5" ht="15.75" x14ac:dyDescent="0.25">
      <c r="A3" s="1723" t="str">
        <f>'Район  и  поселения'!E3</f>
        <v>ПО  СОСТОЯНИЮ  НА  1  АПРЕЛЯ  2024  ГОДА</v>
      </c>
      <c r="B3" s="1723"/>
      <c r="C3" s="1723"/>
      <c r="D3" s="1723"/>
      <c r="E3" s="1723"/>
    </row>
    <row r="5" spans="1:5" x14ac:dyDescent="0.25">
      <c r="D5" s="272" t="s">
        <v>430</v>
      </c>
    </row>
    <row r="6" spans="1:5" ht="25.5" x14ac:dyDescent="0.25">
      <c r="A6" s="321" t="s">
        <v>416</v>
      </c>
      <c r="B6" s="266" t="s">
        <v>418</v>
      </c>
      <c r="C6" s="266" t="s">
        <v>423</v>
      </c>
      <c r="D6" s="266" t="s">
        <v>424</v>
      </c>
      <c r="E6" s="266" t="s">
        <v>432</v>
      </c>
    </row>
    <row r="7" spans="1:5" ht="15" x14ac:dyDescent="0.25">
      <c r="A7" s="432"/>
      <c r="B7" s="432"/>
      <c r="C7" s="430"/>
      <c r="D7" s="430"/>
      <c r="E7" s="430"/>
    </row>
    <row r="8" spans="1:5" ht="25.5" x14ac:dyDescent="0.25">
      <c r="A8" s="437" t="s">
        <v>714</v>
      </c>
      <c r="B8" s="438">
        <f>C8+Дотация!E15</f>
        <v>6593024161</v>
      </c>
      <c r="C8" s="439">
        <f>'[2]Исполнение  по  дотации'!$B$37*1000</f>
        <v>5654549016.8400002</v>
      </c>
      <c r="D8" s="439">
        <f>'[2]Исполнение  по  дотации'!$E$37*1000</f>
        <v>1288153787.99</v>
      </c>
      <c r="E8" s="438">
        <f>B8-C8</f>
        <v>938475144.15999985</v>
      </c>
    </row>
    <row r="9" spans="1:5" s="300" customFormat="1" ht="14.25" x14ac:dyDescent="0.25">
      <c r="A9" s="370" t="s">
        <v>435</v>
      </c>
      <c r="B9" s="440">
        <f>B8-B10-B11</f>
        <v>0</v>
      </c>
      <c r="C9" s="440">
        <f t="shared" ref="C9:E9" si="0">C8-C10-C11</f>
        <v>0</v>
      </c>
      <c r="D9" s="440">
        <f t="shared" si="0"/>
        <v>0</v>
      </c>
      <c r="E9" s="440">
        <f t="shared" si="0"/>
        <v>0</v>
      </c>
    </row>
    <row r="10" spans="1:5" s="300" customFormat="1" ht="25.5" x14ac:dyDescent="0.25">
      <c r="A10" s="370" t="s">
        <v>715</v>
      </c>
      <c r="B10" s="440">
        <f>C10</f>
        <v>3404309696.8400002</v>
      </c>
      <c r="C10" s="440">
        <f>'Проверочная  таблица'!F39</f>
        <v>3404309696.8400002</v>
      </c>
      <c r="D10" s="440">
        <f>'Проверочная  таблица'!G39</f>
        <v>853347995.34000003</v>
      </c>
      <c r="E10" s="440">
        <f>B10-C10</f>
        <v>0</v>
      </c>
    </row>
    <row r="11" spans="1:5" ht="14.25" x14ac:dyDescent="0.25">
      <c r="A11" s="370" t="s">
        <v>716</v>
      </c>
      <c r="B11" s="440">
        <f>B8-B10</f>
        <v>3188714464.1599998</v>
      </c>
      <c r="C11" s="440">
        <f>C8-C10</f>
        <v>2250239320</v>
      </c>
      <c r="D11" s="440">
        <f>D8-D10</f>
        <v>434805792.64999998</v>
      </c>
      <c r="E11" s="440">
        <f>E8-E10</f>
        <v>938475144.15999985</v>
      </c>
    </row>
    <row r="12" spans="1:5" ht="15" x14ac:dyDescent="0.25">
      <c r="A12" s="426"/>
      <c r="B12" s="430"/>
      <c r="C12" s="430"/>
      <c r="D12" s="430"/>
      <c r="E12" s="430"/>
    </row>
    <row r="13" spans="1:5" ht="25.5" x14ac:dyDescent="0.25">
      <c r="A13" s="437" t="s">
        <v>717</v>
      </c>
      <c r="B13" s="438">
        <f>C13+Субсидия!G508</f>
        <v>15460681155.360001</v>
      </c>
      <c r="C13" s="439">
        <f>'[2]Исполнение  по  субсидии'!$B$38*1000</f>
        <v>12907882959.320002</v>
      </c>
      <c r="D13" s="439">
        <f>'[2]Исполнение  по  субсидии'!$C$38*1000</f>
        <v>962699882.05999994</v>
      </c>
      <c r="E13" s="438">
        <f>B13-C13</f>
        <v>2552798196.039999</v>
      </c>
    </row>
    <row r="14" spans="1:5" s="300" customFormat="1" ht="14.25" x14ac:dyDescent="0.25">
      <c r="A14" s="370" t="s">
        <v>435</v>
      </c>
      <c r="B14" s="440">
        <f>B13-B15-B16-B17</f>
        <v>0</v>
      </c>
      <c r="C14" s="440">
        <f t="shared" ref="C14:E14" si="1">C13-C15-C16-C17</f>
        <v>0</v>
      </c>
      <c r="D14" s="440">
        <f t="shared" si="1"/>
        <v>0</v>
      </c>
      <c r="E14" s="440">
        <f t="shared" si="1"/>
        <v>-2.86102294921875E-6</v>
      </c>
    </row>
    <row r="15" spans="1:5" s="300" customFormat="1" ht="51" x14ac:dyDescent="0.25">
      <c r="A15" s="370" t="s">
        <v>718</v>
      </c>
      <c r="B15" s="440">
        <f>Субсидия!D509</f>
        <v>4383274605.71</v>
      </c>
      <c r="C15" s="440">
        <f>Субсидия!E509</f>
        <v>3978592676.9300003</v>
      </c>
      <c r="D15" s="440">
        <f>Субсидия!F509</f>
        <v>206048087.09000003</v>
      </c>
      <c r="E15" s="440">
        <f>B15-C15</f>
        <v>404681928.77999973</v>
      </c>
    </row>
    <row r="16" spans="1:5" ht="38.25" x14ac:dyDescent="0.25">
      <c r="A16" s="370" t="s">
        <v>719</v>
      </c>
      <c r="B16" s="440">
        <f>Субсидия!D510</f>
        <v>5286117306.21</v>
      </c>
      <c r="C16" s="440">
        <f>Субсидия!E510</f>
        <v>4176703240.6500006</v>
      </c>
      <c r="D16" s="440">
        <f>Субсидия!F510</f>
        <v>373413093.95999998</v>
      </c>
      <c r="E16" s="440">
        <f>B16-C16</f>
        <v>1109414065.5599995</v>
      </c>
    </row>
    <row r="17" spans="1:5" ht="14.25" x14ac:dyDescent="0.25">
      <c r="A17" s="370" t="s">
        <v>720</v>
      </c>
      <c r="B17" s="440">
        <f>Субсидия!D511</f>
        <v>5791289243.4400005</v>
      </c>
      <c r="C17" s="440">
        <f>Субсидия!E511</f>
        <v>4752587041.7399979</v>
      </c>
      <c r="D17" s="440">
        <f>Субсидия!F511</f>
        <v>383238701.00999999</v>
      </c>
      <c r="E17" s="440">
        <f>B17-C17</f>
        <v>1038702201.7000027</v>
      </c>
    </row>
    <row r="18" spans="1:5" ht="15" x14ac:dyDescent="0.25">
      <c r="A18" s="426"/>
      <c r="B18" s="430"/>
      <c r="C18" s="430"/>
      <c r="D18" s="430"/>
      <c r="E18" s="430"/>
    </row>
    <row r="19" spans="1:5" ht="25.5" x14ac:dyDescent="0.25">
      <c r="A19" s="437" t="s">
        <v>721</v>
      </c>
      <c r="B19" s="438">
        <f>C19+Субвенция!G11</f>
        <v>16339333619.300001</v>
      </c>
      <c r="C19" s="439">
        <f>'[2]Исполнение  по  субвенции'!$B$38*1000</f>
        <v>16339333619.300001</v>
      </c>
      <c r="D19" s="439">
        <f>'[2]Исполнение  по  субвенции'!$G$38*1000</f>
        <v>4121308342.3500004</v>
      </c>
      <c r="E19" s="438">
        <f>B19-C19</f>
        <v>0</v>
      </c>
    </row>
    <row r="20" spans="1:5" s="300" customFormat="1" ht="14.25" x14ac:dyDescent="0.25">
      <c r="A20" s="370" t="s">
        <v>435</v>
      </c>
      <c r="B20" s="440"/>
      <c r="C20" s="440"/>
      <c r="D20" s="440"/>
      <c r="E20" s="440"/>
    </row>
    <row r="21" spans="1:5" s="300" customFormat="1" ht="14.25" x14ac:dyDescent="0.25">
      <c r="A21" s="370" t="s">
        <v>722</v>
      </c>
      <c r="B21" s="440">
        <f>B19</f>
        <v>16339333619.300001</v>
      </c>
      <c r="C21" s="440">
        <f>C19</f>
        <v>16339333619.300001</v>
      </c>
      <c r="D21" s="440">
        <f>D19</f>
        <v>4121308342.3500004</v>
      </c>
      <c r="E21" s="440">
        <f>E19</f>
        <v>0</v>
      </c>
    </row>
    <row r="22" spans="1:5" ht="15" x14ac:dyDescent="0.25">
      <c r="A22" s="426"/>
      <c r="B22" s="430"/>
      <c r="C22" s="430"/>
      <c r="D22" s="430"/>
      <c r="E22" s="430"/>
    </row>
    <row r="23" spans="1:5" ht="15" x14ac:dyDescent="0.25">
      <c r="A23" s="437" t="s">
        <v>723</v>
      </c>
      <c r="B23" s="438">
        <f>C23+'Иные  МБТ'!G50</f>
        <v>2702524048.2299995</v>
      </c>
      <c r="C23" s="439">
        <f>'[2]Исполнение  по  иным  МБТ'!$B$36*1000</f>
        <v>2424060205.5299997</v>
      </c>
      <c r="D23" s="439">
        <f>'[2]Исполнение  по  иным  МБТ'!$G$36*1000</f>
        <v>392420199.29000002</v>
      </c>
      <c r="E23" s="438">
        <f>B23-C23</f>
        <v>278463842.69999981</v>
      </c>
    </row>
    <row r="24" spans="1:5" s="300" customFormat="1" ht="14.25" x14ac:dyDescent="0.25">
      <c r="A24" s="370" t="s">
        <v>435</v>
      </c>
      <c r="B24" s="440"/>
      <c r="C24" s="440"/>
      <c r="D24" s="440"/>
      <c r="E24" s="440"/>
    </row>
    <row r="25" spans="1:5" s="300" customFormat="1" ht="14.25" x14ac:dyDescent="0.25">
      <c r="A25" s="370" t="s">
        <v>724</v>
      </c>
      <c r="B25" s="440">
        <f>B23</f>
        <v>2702524048.2299995</v>
      </c>
      <c r="C25" s="440">
        <f>C23</f>
        <v>2424060205.5299997</v>
      </c>
      <c r="D25" s="440">
        <f>D23</f>
        <v>392420199.29000002</v>
      </c>
      <c r="E25" s="440">
        <f>E23</f>
        <v>278463842.69999981</v>
      </c>
    </row>
    <row r="26" spans="1:5" ht="15" x14ac:dyDescent="0.25">
      <c r="A26" s="426"/>
      <c r="B26" s="430"/>
      <c r="C26" s="430"/>
      <c r="D26" s="430"/>
      <c r="E26" s="430"/>
    </row>
    <row r="27" spans="1:5" ht="15" x14ac:dyDescent="0.25">
      <c r="A27" s="441" t="s">
        <v>8</v>
      </c>
      <c r="B27" s="442">
        <f>B8+B13+B19+B23</f>
        <v>41095562983.889999</v>
      </c>
      <c r="C27" s="442">
        <f>C8+C13+C19+C23</f>
        <v>37325825800.990005</v>
      </c>
      <c r="D27" s="442">
        <f>D8+D13+D19+D23</f>
        <v>6764582211.6900005</v>
      </c>
      <c r="E27" s="442">
        <f>E8+E13+E19+E23</f>
        <v>3769737182.8999987</v>
      </c>
    </row>
    <row r="28" spans="1:5" s="443" customFormat="1" x14ac:dyDescent="0.25">
      <c r="C28" s="316">
        <f>C27-'Проверочная  таблица'!B38</f>
        <v>0</v>
      </c>
      <c r="D28" s="316">
        <f>D27-'Проверочная  таблица'!C38</f>
        <v>0</v>
      </c>
      <c r="E28" s="316">
        <f>E27-Дотация!E22</f>
        <v>0</v>
      </c>
    </row>
  </sheetData>
  <mergeCells count="2">
    <mergeCell ref="A2:E2"/>
    <mergeCell ref="A3:E3"/>
  </mergeCells>
  <pageMargins left="0.78740157480314965" right="0.39370078740157483" top="0.78740157480314965" bottom="0.78740157480314965" header="0.51181102362204722" footer="0.51181102362204722"/>
  <pageSetup paperSize="9" scale="92" orientation="landscape" r:id="rId1"/>
  <headerFooter alignWithMargins="0">
    <oddFooter>&amp;R&amp;Z&amp;F&amp;A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2"/>
  <sheetViews>
    <sheetView zoomScale="80" zoomScaleNormal="80" workbookViewId="0">
      <pane xSplit="1" ySplit="7" topLeftCell="B15" activePane="bottomRight" state="frozen"/>
      <selection pane="topRight" activeCell="B1" sqref="B1"/>
      <selection pane="bottomLeft" activeCell="A6" sqref="A6"/>
      <selection pane="bottomRight" activeCell="F26" sqref="F26"/>
    </sheetView>
  </sheetViews>
  <sheetFormatPr defaultColWidth="9.140625" defaultRowHeight="12.75" x14ac:dyDescent="0.2"/>
  <cols>
    <col min="1" max="1" width="54.7109375" style="423" customWidth="1"/>
    <col min="2" max="2" width="15.5703125" style="423" customWidth="1"/>
    <col min="3" max="3" width="22.5703125" style="423" customWidth="1"/>
    <col min="4" max="4" width="22.42578125" style="423" customWidth="1"/>
    <col min="5" max="5" width="22.85546875" style="423" customWidth="1"/>
    <col min="6" max="6" width="17.5703125" style="423" bestFit="1" customWidth="1"/>
    <col min="7" max="16384" width="9.140625" style="423"/>
  </cols>
  <sheetData>
    <row r="2" spans="1:6" ht="15" x14ac:dyDescent="0.25">
      <c r="A2" s="1728" t="s">
        <v>694</v>
      </c>
      <c r="B2" s="1728"/>
      <c r="C2" s="1728"/>
      <c r="D2" s="1728"/>
      <c r="E2" s="1728"/>
    </row>
    <row r="3" spans="1:6" ht="15" x14ac:dyDescent="0.25">
      <c r="A3" s="1718" t="str">
        <f>'Проверочная  таблица'!E3</f>
        <v>ПО  СОСТОЯНИЮ  НА  1  АПРЕЛЯ  2024  ГОДА</v>
      </c>
      <c r="B3" s="1718"/>
      <c r="C3" s="1718"/>
      <c r="D3" s="1718"/>
      <c r="E3" s="1718"/>
    </row>
    <row r="4" spans="1:6" ht="15" x14ac:dyDescent="0.25">
      <c r="A4" s="1729" t="s">
        <v>695</v>
      </c>
      <c r="B4" s="1729"/>
      <c r="C4" s="1729"/>
      <c r="D4" s="1729"/>
      <c r="E4" s="1729"/>
    </row>
    <row r="6" spans="1:6" ht="15" x14ac:dyDescent="0.25">
      <c r="D6" s="424">
        <f>D8-'[1]Финансовая  помощь  (факт)'!$P$36*1000-'[1]Финансовая  помощь  (факт)'!$Q$36*1000</f>
        <v>-39999999.99999994</v>
      </c>
      <c r="E6" s="423" t="s">
        <v>430</v>
      </c>
    </row>
    <row r="7" spans="1:6" s="273" customFormat="1" ht="25.5" x14ac:dyDescent="0.25">
      <c r="A7" s="425" t="s">
        <v>416</v>
      </c>
      <c r="B7" s="425" t="s">
        <v>417</v>
      </c>
      <c r="C7" s="425" t="s">
        <v>418</v>
      </c>
      <c r="D7" s="425" t="s">
        <v>423</v>
      </c>
      <c r="E7" s="425" t="s">
        <v>432</v>
      </c>
    </row>
    <row r="8" spans="1:6" ht="127.5" x14ac:dyDescent="0.2">
      <c r="A8" s="426" t="s">
        <v>696</v>
      </c>
      <c r="B8" s="427" t="s">
        <v>697</v>
      </c>
      <c r="C8" s="428">
        <f>494261049.46+2022939494.7</f>
        <v>2517200544.1599998</v>
      </c>
      <c r="D8" s="429">
        <f t="shared" ref="D8:D13" si="0">C8-E8</f>
        <v>1609225400</v>
      </c>
      <c r="E8" s="430">
        <f>'[1]Дотация  из  ОБ_факт'!F37</f>
        <v>907975144.15999985</v>
      </c>
      <c r="F8" s="431">
        <f>E8-'[1]Дотация  из  ОБ_факт'!$F$37</f>
        <v>0</v>
      </c>
    </row>
    <row r="9" spans="1:6" ht="153" x14ac:dyDescent="0.2">
      <c r="A9" s="426" t="s">
        <v>698</v>
      </c>
      <c r="B9" s="427" t="s">
        <v>699</v>
      </c>
      <c r="C9" s="428">
        <v>8500000</v>
      </c>
      <c r="D9" s="429">
        <f t="shared" si="0"/>
        <v>0</v>
      </c>
      <c r="E9" s="430">
        <f>'[1]Дотация  из  ОБ_факт'!F38</f>
        <v>8500000</v>
      </c>
    </row>
    <row r="10" spans="1:6" ht="165.75" x14ac:dyDescent="0.2">
      <c r="A10" s="426" t="s">
        <v>700</v>
      </c>
      <c r="B10" s="427" t="s">
        <v>701</v>
      </c>
      <c r="C10" s="428">
        <v>6000000</v>
      </c>
      <c r="D10" s="429">
        <f t="shared" si="0"/>
        <v>0</v>
      </c>
      <c r="E10" s="430">
        <f>'[1]Дотация  из  ОБ_факт'!F39</f>
        <v>6000000</v>
      </c>
    </row>
    <row r="11" spans="1:6" ht="153" x14ac:dyDescent="0.2">
      <c r="A11" s="426" t="s">
        <v>702</v>
      </c>
      <c r="B11" s="427" t="s">
        <v>703</v>
      </c>
      <c r="C11" s="428">
        <v>10000000</v>
      </c>
      <c r="D11" s="429">
        <f t="shared" si="0"/>
        <v>0</v>
      </c>
      <c r="E11" s="430">
        <f>'[1]Дотация  из  ОБ_факт'!F40</f>
        <v>10000000</v>
      </c>
    </row>
    <row r="12" spans="1:6" ht="153" x14ac:dyDescent="0.2">
      <c r="A12" s="426" t="s">
        <v>704</v>
      </c>
      <c r="B12" s="427" t="s">
        <v>705</v>
      </c>
      <c r="C12" s="428">
        <v>3000000</v>
      </c>
      <c r="D12" s="429">
        <f t="shared" si="0"/>
        <v>0</v>
      </c>
      <c r="E12" s="430">
        <f>'[1]Дотация  из  ОБ_факт'!F41</f>
        <v>3000000</v>
      </c>
    </row>
    <row r="13" spans="1:6" ht="165.75" x14ac:dyDescent="0.2">
      <c r="A13" s="426" t="s">
        <v>706</v>
      </c>
      <c r="B13" s="427" t="s">
        <v>707</v>
      </c>
      <c r="C13" s="428">
        <v>3000000</v>
      </c>
      <c r="D13" s="429">
        <f t="shared" si="0"/>
        <v>0</v>
      </c>
      <c r="E13" s="430">
        <f>'[1]Дотация  из  ОБ_факт'!F42</f>
        <v>3000000</v>
      </c>
    </row>
    <row r="14" spans="1:6" ht="15" x14ac:dyDescent="0.2">
      <c r="A14" s="432"/>
      <c r="B14" s="432"/>
      <c r="C14" s="428"/>
      <c r="D14" s="432"/>
      <c r="E14" s="433"/>
    </row>
    <row r="15" spans="1:6" s="434" customFormat="1" ht="15" x14ac:dyDescent="0.2">
      <c r="A15" s="321" t="s">
        <v>90</v>
      </c>
      <c r="B15" s="321"/>
      <c r="C15" s="313">
        <f>SUM(C8:C14)</f>
        <v>2547700544.1599998</v>
      </c>
      <c r="D15" s="313">
        <f>SUM(D8:D14)</f>
        <v>1609225400</v>
      </c>
      <c r="E15" s="313">
        <f>SUM(E8:E14)</f>
        <v>938475144.15999985</v>
      </c>
    </row>
    <row r="16" spans="1:6" x14ac:dyDescent="0.2">
      <c r="E16" s="435"/>
    </row>
    <row r="18" spans="1:5" x14ac:dyDescent="0.2">
      <c r="A18" s="434" t="s">
        <v>708</v>
      </c>
    </row>
    <row r="19" spans="1:5" ht="15" x14ac:dyDescent="0.2">
      <c r="A19" s="426" t="s">
        <v>709</v>
      </c>
      <c r="B19" s="427"/>
      <c r="C19" s="428"/>
      <c r="D19" s="429"/>
      <c r="E19" s="430">
        <f>Субсидия!G508</f>
        <v>2552798196.0399995</v>
      </c>
    </row>
    <row r="20" spans="1:5" ht="15" x14ac:dyDescent="0.2">
      <c r="A20" s="426" t="s">
        <v>710</v>
      </c>
      <c r="B20" s="427"/>
      <c r="C20" s="428"/>
      <c r="D20" s="429"/>
      <c r="E20" s="430">
        <f>Субвенция!G11</f>
        <v>0</v>
      </c>
    </row>
    <row r="21" spans="1:5" ht="15" x14ac:dyDescent="0.2">
      <c r="A21" s="426" t="s">
        <v>711</v>
      </c>
      <c r="B21" s="427"/>
      <c r="C21" s="428"/>
      <c r="D21" s="429"/>
      <c r="E21" s="430">
        <f>'Иные  МБТ'!G50</f>
        <v>278463842.69999999</v>
      </c>
    </row>
    <row r="22" spans="1:5" ht="15" x14ac:dyDescent="0.2">
      <c r="A22" s="436" t="s">
        <v>712</v>
      </c>
      <c r="B22" s="432"/>
      <c r="C22" s="428"/>
      <c r="D22" s="432"/>
      <c r="E22" s="430">
        <f>SUM(E15:E21)</f>
        <v>3769737182.8999991</v>
      </c>
    </row>
  </sheetData>
  <mergeCells count="3">
    <mergeCell ref="A2:E2"/>
    <mergeCell ref="A3:E3"/>
    <mergeCell ref="A4:E4"/>
  </mergeCells>
  <pageMargins left="0.78740157480314965" right="0.39370078740157483" top="0.78740157480314965" bottom="0.78740157480314965" header="0.51181102362204722" footer="0.51181102362204722"/>
  <pageSetup paperSize="9" scale="64" orientation="portrait" r:id="rId1"/>
  <headerFooter alignWithMargins="0">
    <oddFooter>&amp;R&amp;Z&amp;F&amp;A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544"/>
  <sheetViews>
    <sheetView topLeftCell="A2" zoomScale="70" zoomScaleNormal="70" zoomScaleSheetLayoutView="70" workbookViewId="0">
      <pane xSplit="3" ySplit="6" topLeftCell="D524" activePane="bottomRight" state="frozen"/>
      <selection activeCell="A2" sqref="A2"/>
      <selection pane="topRight" activeCell="D2" sqref="D2"/>
      <selection pane="bottomLeft" activeCell="A8" sqref="A8"/>
      <selection pane="bottomRight" activeCell="A2" sqref="A2:G544"/>
    </sheetView>
  </sheetViews>
  <sheetFormatPr defaultColWidth="9.140625" defaultRowHeight="15" x14ac:dyDescent="0.25"/>
  <cols>
    <col min="1" max="1" width="12.140625" style="332" customWidth="1"/>
    <col min="2" max="2" width="48.85546875" style="332" customWidth="1"/>
    <col min="3" max="3" width="19" style="332" customWidth="1"/>
    <col min="4" max="4" width="22.7109375" style="332" bestFit="1" customWidth="1"/>
    <col min="5" max="5" width="23.42578125" style="332" bestFit="1" customWidth="1"/>
    <col min="6" max="6" width="23.140625" style="332" customWidth="1"/>
    <col min="7" max="7" width="21.7109375" style="332" customWidth="1"/>
    <col min="8" max="8" width="9.42578125" style="330" customWidth="1"/>
    <col min="9" max="9" width="9.140625" style="330" customWidth="1"/>
    <col min="10" max="10" width="19" style="331" customWidth="1"/>
    <col min="11" max="11" width="17" style="332" bestFit="1" customWidth="1"/>
    <col min="12" max="12" width="12.42578125" style="332" customWidth="1"/>
    <col min="13" max="15" width="9.140625" style="332"/>
    <col min="16" max="16" width="14.5703125" style="332" customWidth="1"/>
    <col min="17" max="17" width="14.85546875" style="332" customWidth="1"/>
    <col min="18" max="16384" width="9.140625" style="332"/>
  </cols>
  <sheetData>
    <row r="2" spans="1:10" x14ac:dyDescent="0.25">
      <c r="A2" s="1731" t="s">
        <v>485</v>
      </c>
      <c r="B2" s="1731"/>
      <c r="C2" s="1731"/>
      <c r="D2" s="1731"/>
      <c r="E2" s="1731"/>
      <c r="F2" s="1731"/>
      <c r="G2" s="1731"/>
    </row>
    <row r="3" spans="1:10" x14ac:dyDescent="0.25">
      <c r="A3" s="1732" t="str">
        <f>'Проверочная  таблица'!E3</f>
        <v>ПО  СОСТОЯНИЮ  НА  1  АПРЕЛЯ  2024  ГОДА</v>
      </c>
      <c r="B3" s="1732"/>
      <c r="C3" s="1732"/>
      <c r="D3" s="1732"/>
      <c r="E3" s="1732"/>
      <c r="F3" s="1732"/>
      <c r="G3" s="1732"/>
    </row>
    <row r="4" spans="1:10" ht="54.95" customHeight="1" x14ac:dyDescent="0.25">
      <c r="A4" s="1733" t="s">
        <v>486</v>
      </c>
      <c r="B4" s="1733"/>
      <c r="C4" s="1733"/>
      <c r="D4" s="1733"/>
      <c r="E4" s="1733"/>
      <c r="F4" s="1733"/>
      <c r="G4" s="1733"/>
    </row>
    <row r="6" spans="1:10" x14ac:dyDescent="0.25">
      <c r="G6" s="332" t="s">
        <v>430</v>
      </c>
    </row>
    <row r="7" spans="1:10" s="334" customFormat="1" ht="25.5" x14ac:dyDescent="0.25">
      <c r="A7" s="266" t="s">
        <v>431</v>
      </c>
      <c r="B7" s="266" t="s">
        <v>416</v>
      </c>
      <c r="C7" s="266" t="s">
        <v>417</v>
      </c>
      <c r="D7" s="266" t="s">
        <v>418</v>
      </c>
      <c r="E7" s="266" t="s">
        <v>423</v>
      </c>
      <c r="F7" s="266" t="s">
        <v>424</v>
      </c>
      <c r="G7" s="266" t="s">
        <v>432</v>
      </c>
      <c r="H7" s="333"/>
      <c r="I7" s="333"/>
      <c r="J7" s="323"/>
    </row>
    <row r="8" spans="1:10" s="334" customFormat="1" x14ac:dyDescent="0.25">
      <c r="A8" s="275" t="s">
        <v>433</v>
      </c>
      <c r="B8" s="276" t="s">
        <v>487</v>
      </c>
      <c r="C8" s="277"/>
      <c r="D8" s="329">
        <f t="shared" ref="D8:G10" si="0">D27+D24+D12+D30+D15+D18+D21</f>
        <v>53637951.120000005</v>
      </c>
      <c r="E8" s="329">
        <f t="shared" si="0"/>
        <v>53637951.120000005</v>
      </c>
      <c r="F8" s="329">
        <f t="shared" si="0"/>
        <v>3621486.74</v>
      </c>
      <c r="G8" s="329">
        <f t="shared" si="0"/>
        <v>0</v>
      </c>
      <c r="H8" s="279">
        <f t="shared" ref="H8:H59" si="1">IF(F8&gt;E8,1,0)</f>
        <v>0</v>
      </c>
      <c r="I8" s="279">
        <f>IF(G8&lt;0,1,0)</f>
        <v>0</v>
      </c>
      <c r="J8" s="323"/>
    </row>
    <row r="9" spans="1:10" s="334" customFormat="1" x14ac:dyDescent="0.25">
      <c r="A9" s="335"/>
      <c r="B9" s="336" t="s">
        <v>488</v>
      </c>
      <c r="C9" s="337"/>
      <c r="D9" s="338">
        <f t="shared" si="0"/>
        <v>53637951.120000005</v>
      </c>
      <c r="E9" s="338">
        <f t="shared" si="0"/>
        <v>53637951.120000005</v>
      </c>
      <c r="F9" s="338">
        <f t="shared" si="0"/>
        <v>3621486.74</v>
      </c>
      <c r="G9" s="338">
        <f t="shared" si="0"/>
        <v>0</v>
      </c>
      <c r="H9" s="279">
        <f t="shared" si="1"/>
        <v>0</v>
      </c>
      <c r="I9" s="279">
        <f t="shared" ref="I9:I97" si="2">IF(G9&lt;0,1,0)</f>
        <v>0</v>
      </c>
      <c r="J9" s="323"/>
    </row>
    <row r="10" spans="1:10" s="334" customFormat="1" x14ac:dyDescent="0.25">
      <c r="A10" s="335"/>
      <c r="B10" s="336" t="s">
        <v>489</v>
      </c>
      <c r="C10" s="337"/>
      <c r="D10" s="338">
        <f t="shared" si="0"/>
        <v>0</v>
      </c>
      <c r="E10" s="338">
        <f t="shared" si="0"/>
        <v>0</v>
      </c>
      <c r="F10" s="338">
        <f t="shared" si="0"/>
        <v>0</v>
      </c>
      <c r="G10" s="338">
        <f t="shared" si="0"/>
        <v>0</v>
      </c>
      <c r="H10" s="279">
        <f t="shared" si="1"/>
        <v>0</v>
      </c>
      <c r="I10" s="279">
        <f t="shared" si="2"/>
        <v>0</v>
      </c>
      <c r="J10" s="323"/>
    </row>
    <row r="11" spans="1:10" s="334" customFormat="1" x14ac:dyDescent="0.25">
      <c r="A11" s="280"/>
      <c r="B11" s="266" t="s">
        <v>435</v>
      </c>
      <c r="C11" s="241"/>
      <c r="D11" s="290"/>
      <c r="E11" s="303"/>
      <c r="F11" s="303"/>
      <c r="G11" s="290"/>
      <c r="H11" s="279">
        <f t="shared" si="1"/>
        <v>0</v>
      </c>
      <c r="I11" s="279">
        <f t="shared" si="2"/>
        <v>0</v>
      </c>
      <c r="J11" s="323"/>
    </row>
    <row r="12" spans="1:10" s="334" customFormat="1" ht="140.25" hidden="1" x14ac:dyDescent="0.25">
      <c r="A12" s="339"/>
      <c r="B12" s="308" t="s">
        <v>490</v>
      </c>
      <c r="C12" s="284" t="s">
        <v>491</v>
      </c>
      <c r="D12" s="307"/>
      <c r="E12" s="286">
        <f>D12</f>
        <v>0</v>
      </c>
      <c r="F12" s="340"/>
      <c r="G12" s="287">
        <f>D12-E12</f>
        <v>0</v>
      </c>
      <c r="H12" s="279">
        <f t="shared" si="1"/>
        <v>0</v>
      </c>
      <c r="I12" s="279">
        <f t="shared" si="2"/>
        <v>0</v>
      </c>
      <c r="J12" s="323"/>
    </row>
    <row r="13" spans="1:10" s="334" customFormat="1" hidden="1" x14ac:dyDescent="0.25">
      <c r="A13" s="341"/>
      <c r="B13" s="342" t="s">
        <v>488</v>
      </c>
      <c r="C13" s="343"/>
      <c r="D13" s="344"/>
      <c r="E13" s="344"/>
      <c r="F13" s="344"/>
      <c r="G13" s="344">
        <f t="shared" ref="G13:G26" si="3">D13-E13</f>
        <v>0</v>
      </c>
      <c r="H13" s="279">
        <f t="shared" si="1"/>
        <v>0</v>
      </c>
      <c r="I13" s="279">
        <f t="shared" si="2"/>
        <v>0</v>
      </c>
      <c r="J13" s="323"/>
    </row>
    <row r="14" spans="1:10" s="334" customFormat="1" hidden="1" x14ac:dyDescent="0.25">
      <c r="A14" s="341"/>
      <c r="B14" s="342" t="s">
        <v>489</v>
      </c>
      <c r="C14" s="343"/>
      <c r="D14" s="345">
        <f>D12</f>
        <v>0</v>
      </c>
      <c r="E14" s="345">
        <f t="shared" ref="E14:F14" si="4">E12</f>
        <v>0</v>
      </c>
      <c r="F14" s="345">
        <f t="shared" si="4"/>
        <v>0</v>
      </c>
      <c r="G14" s="344">
        <f t="shared" si="3"/>
        <v>0</v>
      </c>
      <c r="H14" s="279">
        <f t="shared" si="1"/>
        <v>0</v>
      </c>
      <c r="I14" s="279">
        <f t="shared" si="2"/>
        <v>0</v>
      </c>
      <c r="J14" s="323"/>
    </row>
    <row r="15" spans="1:10" ht="165.75" x14ac:dyDescent="0.25">
      <c r="A15" s="282"/>
      <c r="B15" s="308" t="s">
        <v>492</v>
      </c>
      <c r="C15" s="284" t="s">
        <v>493</v>
      </c>
      <c r="D15" s="307">
        <f>20673210+4049541.12</f>
        <v>24722751.120000001</v>
      </c>
      <c r="E15" s="303">
        <f>'Прочая  субсидия_МР  и  ГО'!AZ43</f>
        <v>24722751.120000001</v>
      </c>
      <c r="F15" s="303">
        <f>'Прочая  субсидия_МР  и  ГО'!BA43</f>
        <v>1562578.48</v>
      </c>
      <c r="G15" s="287">
        <f t="shared" si="3"/>
        <v>0</v>
      </c>
      <c r="H15" s="279">
        <f t="shared" si="1"/>
        <v>0</v>
      </c>
      <c r="I15" s="279">
        <f t="shared" si="2"/>
        <v>0</v>
      </c>
    </row>
    <row r="16" spans="1:10" x14ac:dyDescent="0.25">
      <c r="A16" s="341"/>
      <c r="B16" s="342" t="s">
        <v>488</v>
      </c>
      <c r="C16" s="343"/>
      <c r="D16" s="344">
        <f>D15</f>
        <v>24722751.120000001</v>
      </c>
      <c r="E16" s="344">
        <f>E15</f>
        <v>24722751.120000001</v>
      </c>
      <c r="F16" s="344">
        <f>F15</f>
        <v>1562578.48</v>
      </c>
      <c r="G16" s="344">
        <f t="shared" si="3"/>
        <v>0</v>
      </c>
      <c r="H16" s="279">
        <f t="shared" si="1"/>
        <v>0</v>
      </c>
      <c r="I16" s="279">
        <f t="shared" si="2"/>
        <v>0</v>
      </c>
    </row>
    <row r="17" spans="1:10" x14ac:dyDescent="0.25">
      <c r="A17" s="341"/>
      <c r="B17" s="342" t="s">
        <v>489</v>
      </c>
      <c r="C17" s="343"/>
      <c r="D17" s="344"/>
      <c r="E17" s="344"/>
      <c r="F17" s="344"/>
      <c r="G17" s="344">
        <f t="shared" si="3"/>
        <v>0</v>
      </c>
      <c r="H17" s="279">
        <f t="shared" si="1"/>
        <v>0</v>
      </c>
      <c r="I17" s="279">
        <f t="shared" si="2"/>
        <v>0</v>
      </c>
    </row>
    <row r="18" spans="1:10" ht="114.75" x14ac:dyDescent="0.25">
      <c r="A18" s="282"/>
      <c r="B18" s="308" t="s">
        <v>494</v>
      </c>
      <c r="C18" s="284" t="s">
        <v>495</v>
      </c>
      <c r="D18" s="307">
        <f>3726790+10</f>
        <v>3726800</v>
      </c>
      <c r="E18" s="303">
        <f>'Проверочная  таблица'!JZ39</f>
        <v>3726800</v>
      </c>
      <c r="F18" s="303">
        <f>'Проверочная  таблица'!KE39</f>
        <v>0</v>
      </c>
      <c r="G18" s="287">
        <f t="shared" si="3"/>
        <v>0</v>
      </c>
      <c r="H18" s="279">
        <f t="shared" si="1"/>
        <v>0</v>
      </c>
      <c r="I18" s="279">
        <f t="shared" si="2"/>
        <v>0</v>
      </c>
      <c r="J18" s="346">
        <f>D18+D21</f>
        <v>10251200</v>
      </c>
    </row>
    <row r="19" spans="1:10" x14ac:dyDescent="0.25">
      <c r="A19" s="341"/>
      <c r="B19" s="342" t="s">
        <v>488</v>
      </c>
      <c r="C19" s="343"/>
      <c r="D19" s="344">
        <f>D18-D20</f>
        <v>3726800</v>
      </c>
      <c r="E19" s="344">
        <f t="shared" ref="E19:G19" si="5">E18-E20</f>
        <v>3726800</v>
      </c>
      <c r="F19" s="344">
        <f t="shared" si="5"/>
        <v>0</v>
      </c>
      <c r="G19" s="344">
        <f t="shared" si="5"/>
        <v>0</v>
      </c>
      <c r="H19" s="279">
        <f t="shared" si="1"/>
        <v>0</v>
      </c>
      <c r="I19" s="279">
        <f t="shared" si="2"/>
        <v>0</v>
      </c>
    </row>
    <row r="20" spans="1:10" x14ac:dyDescent="0.25">
      <c r="A20" s="341"/>
      <c r="B20" s="342" t="s">
        <v>489</v>
      </c>
      <c r="C20" s="343"/>
      <c r="D20" s="344"/>
      <c r="E20" s="344"/>
      <c r="F20" s="344"/>
      <c r="G20" s="344"/>
      <c r="H20" s="279">
        <f t="shared" si="1"/>
        <v>0</v>
      </c>
      <c r="I20" s="279">
        <f t="shared" si="2"/>
        <v>0</v>
      </c>
    </row>
    <row r="21" spans="1:10" x14ac:dyDescent="0.25">
      <c r="A21" s="310"/>
      <c r="B21" s="294" t="s">
        <v>457</v>
      </c>
      <c r="C21" s="311" t="s">
        <v>495</v>
      </c>
      <c r="D21" s="347">
        <f>6524400</f>
        <v>6524400</v>
      </c>
      <c r="E21" s="297">
        <f>'Проверочная  таблица'!KA39</f>
        <v>6524400</v>
      </c>
      <c r="F21" s="297">
        <f>'Проверочная  таблица'!KF39</f>
        <v>0</v>
      </c>
      <c r="G21" s="298">
        <f t="shared" ref="G21" si="6">D21-E21</f>
        <v>0</v>
      </c>
      <c r="H21" s="279">
        <f t="shared" si="1"/>
        <v>0</v>
      </c>
      <c r="I21" s="279">
        <f t="shared" si="2"/>
        <v>0</v>
      </c>
    </row>
    <row r="22" spans="1:10" x14ac:dyDescent="0.25">
      <c r="A22" s="310"/>
      <c r="B22" s="348" t="s">
        <v>488</v>
      </c>
      <c r="C22" s="349"/>
      <c r="D22" s="298">
        <f>D21-D23</f>
        <v>6524400</v>
      </c>
      <c r="E22" s="298">
        <f t="shared" ref="E22:G22" si="7">E21-E23</f>
        <v>6524400</v>
      </c>
      <c r="F22" s="298">
        <f t="shared" si="7"/>
        <v>0</v>
      </c>
      <c r="G22" s="298">
        <f t="shared" si="7"/>
        <v>0</v>
      </c>
      <c r="H22" s="279">
        <f t="shared" si="1"/>
        <v>0</v>
      </c>
      <c r="I22" s="279">
        <f t="shared" si="2"/>
        <v>0</v>
      </c>
    </row>
    <row r="23" spans="1:10" x14ac:dyDescent="0.25">
      <c r="A23" s="310"/>
      <c r="B23" s="348" t="s">
        <v>489</v>
      </c>
      <c r="C23" s="349"/>
      <c r="D23" s="298"/>
      <c r="E23" s="298"/>
      <c r="F23" s="298"/>
      <c r="G23" s="298"/>
      <c r="H23" s="279">
        <f t="shared" si="1"/>
        <v>0</v>
      </c>
      <c r="I23" s="279">
        <f t="shared" si="2"/>
        <v>0</v>
      </c>
    </row>
    <row r="24" spans="1:10" ht="140.25" x14ac:dyDescent="0.25">
      <c r="A24" s="282"/>
      <c r="B24" s="308" t="s">
        <v>496</v>
      </c>
      <c r="C24" s="284" t="s">
        <v>497</v>
      </c>
      <c r="D24" s="307">
        <v>15364000</v>
      </c>
      <c r="E24" s="303">
        <f>'Прочая  субсидия_МР  и  ГО'!BB43</f>
        <v>15364000.000000002</v>
      </c>
      <c r="F24" s="303">
        <f>'Прочая  субсидия_МР  и  ГО'!BC43</f>
        <v>2058908.2600000002</v>
      </c>
      <c r="G24" s="287">
        <f t="shared" si="3"/>
        <v>0</v>
      </c>
      <c r="H24" s="279">
        <f t="shared" si="1"/>
        <v>0</v>
      </c>
      <c r="I24" s="279">
        <f t="shared" si="2"/>
        <v>0</v>
      </c>
    </row>
    <row r="25" spans="1:10" x14ac:dyDescent="0.25">
      <c r="A25" s="341"/>
      <c r="B25" s="342" t="s">
        <v>488</v>
      </c>
      <c r="C25" s="343"/>
      <c r="D25" s="344">
        <f>D24</f>
        <v>15364000</v>
      </c>
      <c r="E25" s="344">
        <f>E24</f>
        <v>15364000.000000002</v>
      </c>
      <c r="F25" s="344">
        <f>F24</f>
        <v>2058908.2600000002</v>
      </c>
      <c r="G25" s="344">
        <f t="shared" si="3"/>
        <v>0</v>
      </c>
      <c r="H25" s="279">
        <f t="shared" si="1"/>
        <v>0</v>
      </c>
      <c r="I25" s="279">
        <f t="shared" si="2"/>
        <v>0</v>
      </c>
    </row>
    <row r="26" spans="1:10" x14ac:dyDescent="0.25">
      <c r="A26" s="341"/>
      <c r="B26" s="342" t="s">
        <v>489</v>
      </c>
      <c r="C26" s="343"/>
      <c r="D26" s="344"/>
      <c r="E26" s="344"/>
      <c r="F26" s="344"/>
      <c r="G26" s="344">
        <f t="shared" si="3"/>
        <v>0</v>
      </c>
      <c r="H26" s="279">
        <f t="shared" si="1"/>
        <v>0</v>
      </c>
      <c r="I26" s="279">
        <f t="shared" si="2"/>
        <v>0</v>
      </c>
    </row>
    <row r="27" spans="1:10" ht="114.75" x14ac:dyDescent="0.25">
      <c r="A27" s="282"/>
      <c r="B27" s="308" t="s">
        <v>498</v>
      </c>
      <c r="C27" s="284" t="s">
        <v>499</v>
      </c>
      <c r="D27" s="307">
        <v>2000000</v>
      </c>
      <c r="E27" s="303">
        <f>'Прочая  субсидия_МР  и  ГО'!BD43</f>
        <v>2000000</v>
      </c>
      <c r="F27" s="303">
        <f>'Прочая  субсидия_МР  и  ГО'!BE43</f>
        <v>0</v>
      </c>
      <c r="G27" s="287">
        <f>D27-E27</f>
        <v>0</v>
      </c>
      <c r="H27" s="279">
        <f>IF(F27&gt;E27,1,0)</f>
        <v>0</v>
      </c>
      <c r="I27" s="279">
        <f>IF(G27&lt;0,1,0)</f>
        <v>0</v>
      </c>
    </row>
    <row r="28" spans="1:10" x14ac:dyDescent="0.25">
      <c r="A28" s="341"/>
      <c r="B28" s="342" t="s">
        <v>488</v>
      </c>
      <c r="C28" s="343"/>
      <c r="D28" s="344">
        <f>D27</f>
        <v>2000000</v>
      </c>
      <c r="E28" s="344">
        <f>E27</f>
        <v>2000000</v>
      </c>
      <c r="F28" s="344">
        <f>F27</f>
        <v>0</v>
      </c>
      <c r="G28" s="344">
        <f>D28-E28</f>
        <v>0</v>
      </c>
      <c r="H28" s="279">
        <f>IF(F28&gt;E28,1,0)</f>
        <v>0</v>
      </c>
      <c r="I28" s="279">
        <f>IF(G28&lt;0,1,0)</f>
        <v>0</v>
      </c>
    </row>
    <row r="29" spans="1:10" x14ac:dyDescent="0.25">
      <c r="A29" s="341"/>
      <c r="B29" s="342" t="s">
        <v>489</v>
      </c>
      <c r="C29" s="343"/>
      <c r="D29" s="344"/>
      <c r="E29" s="344"/>
      <c r="F29" s="344"/>
      <c r="G29" s="344">
        <f>D29-E29</f>
        <v>0</v>
      </c>
      <c r="H29" s="279">
        <f>IF(F29&gt;E29,1,0)</f>
        <v>0</v>
      </c>
      <c r="I29" s="279">
        <f>IF(G29&lt;0,1,0)</f>
        <v>0</v>
      </c>
    </row>
    <row r="30" spans="1:10" ht="191.25" x14ac:dyDescent="0.25">
      <c r="A30" s="282"/>
      <c r="B30" s="308" t="s">
        <v>500</v>
      </c>
      <c r="C30" s="284" t="s">
        <v>501</v>
      </c>
      <c r="D30" s="307">
        <v>1300000</v>
      </c>
      <c r="E30" s="303">
        <f>'Прочая  субсидия_МР  и  ГО'!BH43</f>
        <v>1300000</v>
      </c>
      <c r="F30" s="303">
        <f>'Прочая  субсидия_МР  и  ГО'!BI43</f>
        <v>0</v>
      </c>
      <c r="G30" s="287">
        <f t="shared" ref="G30:G32" si="8">D30-E30</f>
        <v>0</v>
      </c>
      <c r="H30" s="279">
        <f t="shared" ref="H30:H32" si="9">IF(F30&gt;E30,1,0)</f>
        <v>0</v>
      </c>
      <c r="I30" s="279">
        <f t="shared" ref="I30:I32" si="10">IF(G30&lt;0,1,0)</f>
        <v>0</v>
      </c>
    </row>
    <row r="31" spans="1:10" x14ac:dyDescent="0.25">
      <c r="A31" s="341"/>
      <c r="B31" s="342" t="s">
        <v>488</v>
      </c>
      <c r="C31" s="343"/>
      <c r="D31" s="344">
        <f>D30</f>
        <v>1300000</v>
      </c>
      <c r="E31" s="344">
        <f>E30</f>
        <v>1300000</v>
      </c>
      <c r="F31" s="344">
        <f>F30</f>
        <v>0</v>
      </c>
      <c r="G31" s="344">
        <f t="shared" si="8"/>
        <v>0</v>
      </c>
      <c r="H31" s="279">
        <f t="shared" si="9"/>
        <v>0</v>
      </c>
      <c r="I31" s="279">
        <f t="shared" si="10"/>
        <v>0</v>
      </c>
    </row>
    <row r="32" spans="1:10" x14ac:dyDescent="0.25">
      <c r="A32" s="341"/>
      <c r="B32" s="342" t="s">
        <v>489</v>
      </c>
      <c r="C32" s="343"/>
      <c r="D32" s="344"/>
      <c r="E32" s="344"/>
      <c r="F32" s="344"/>
      <c r="G32" s="344">
        <f t="shared" si="8"/>
        <v>0</v>
      </c>
      <c r="H32" s="279">
        <f t="shared" si="9"/>
        <v>0</v>
      </c>
      <c r="I32" s="279">
        <f t="shared" si="10"/>
        <v>0</v>
      </c>
    </row>
    <row r="33" spans="1:10" x14ac:dyDescent="0.25">
      <c r="A33" s="282"/>
      <c r="B33" s="308"/>
      <c r="C33" s="306"/>
      <c r="D33" s="307"/>
      <c r="E33" s="303"/>
      <c r="F33" s="303"/>
      <c r="G33" s="287"/>
      <c r="H33" s="279">
        <f t="shared" si="1"/>
        <v>0</v>
      </c>
      <c r="I33" s="279">
        <f t="shared" si="2"/>
        <v>0</v>
      </c>
    </row>
    <row r="34" spans="1:10" x14ac:dyDescent="0.25">
      <c r="A34" s="275" t="s">
        <v>502</v>
      </c>
      <c r="B34" s="276" t="s">
        <v>503</v>
      </c>
      <c r="C34" s="304"/>
      <c r="D34" s="305">
        <f>D37+D40</f>
        <v>162837.84</v>
      </c>
      <c r="E34" s="305">
        <f t="shared" ref="E34:G36" si="11">E37+E40</f>
        <v>0</v>
      </c>
      <c r="F34" s="305">
        <f t="shared" si="11"/>
        <v>0</v>
      </c>
      <c r="G34" s="305">
        <f t="shared" si="11"/>
        <v>162837.84</v>
      </c>
      <c r="H34" s="279">
        <f t="shared" si="1"/>
        <v>0</v>
      </c>
      <c r="I34" s="279">
        <f t="shared" si="2"/>
        <v>0</v>
      </c>
    </row>
    <row r="35" spans="1:10" x14ac:dyDescent="0.25">
      <c r="A35" s="335"/>
      <c r="B35" s="336" t="s">
        <v>488</v>
      </c>
      <c r="C35" s="337"/>
      <c r="D35" s="350">
        <f>D38+D41</f>
        <v>162837.84</v>
      </c>
      <c r="E35" s="350">
        <f t="shared" si="11"/>
        <v>0</v>
      </c>
      <c r="F35" s="350">
        <f t="shared" si="11"/>
        <v>0</v>
      </c>
      <c r="G35" s="350">
        <f t="shared" si="11"/>
        <v>162837.84</v>
      </c>
      <c r="H35" s="279">
        <f t="shared" si="1"/>
        <v>0</v>
      </c>
      <c r="I35" s="279">
        <f t="shared" si="2"/>
        <v>0</v>
      </c>
    </row>
    <row r="36" spans="1:10" x14ac:dyDescent="0.25">
      <c r="A36" s="335"/>
      <c r="B36" s="336" t="s">
        <v>489</v>
      </c>
      <c r="C36" s="337"/>
      <c r="D36" s="350">
        <f>D39+D42</f>
        <v>0</v>
      </c>
      <c r="E36" s="350">
        <f t="shared" si="11"/>
        <v>0</v>
      </c>
      <c r="F36" s="350">
        <f t="shared" si="11"/>
        <v>0</v>
      </c>
      <c r="G36" s="350">
        <f t="shared" si="11"/>
        <v>0</v>
      </c>
      <c r="H36" s="279">
        <f t="shared" si="1"/>
        <v>0</v>
      </c>
      <c r="I36" s="279">
        <f t="shared" si="2"/>
        <v>0</v>
      </c>
    </row>
    <row r="37" spans="1:10" ht="114.75" x14ac:dyDescent="0.25">
      <c r="A37" s="282"/>
      <c r="B37" s="308" t="s">
        <v>504</v>
      </c>
      <c r="C37" s="284" t="s">
        <v>505</v>
      </c>
      <c r="D37" s="307">
        <v>42337.84</v>
      </c>
      <c r="E37" s="303">
        <f>'Проверочная  таблица'!JX39</f>
        <v>0</v>
      </c>
      <c r="F37" s="303">
        <f>'Проверочная  таблица'!KC39</f>
        <v>0</v>
      </c>
      <c r="G37" s="287">
        <f t="shared" ref="G37:G40" si="12">D37-E37</f>
        <v>42337.84</v>
      </c>
      <c r="H37" s="279">
        <f t="shared" si="1"/>
        <v>0</v>
      </c>
      <c r="I37" s="279">
        <f t="shared" si="2"/>
        <v>0</v>
      </c>
      <c r="J37" s="346">
        <f>D37+D40</f>
        <v>162837.84</v>
      </c>
    </row>
    <row r="38" spans="1:10" x14ac:dyDescent="0.25">
      <c r="A38" s="341"/>
      <c r="B38" s="342" t="s">
        <v>488</v>
      </c>
      <c r="C38" s="343"/>
      <c r="D38" s="344">
        <f>D37-D39</f>
        <v>42337.84</v>
      </c>
      <c r="E38" s="344">
        <f t="shared" ref="E38:G38" si="13">E37-E39</f>
        <v>0</v>
      </c>
      <c r="F38" s="344">
        <f t="shared" si="13"/>
        <v>0</v>
      </c>
      <c r="G38" s="344">
        <f t="shared" si="13"/>
        <v>42337.84</v>
      </c>
      <c r="H38" s="279">
        <f t="shared" si="1"/>
        <v>0</v>
      </c>
      <c r="I38" s="279">
        <f t="shared" si="2"/>
        <v>0</v>
      </c>
    </row>
    <row r="39" spans="1:10" x14ac:dyDescent="0.25">
      <c r="A39" s="341"/>
      <c r="B39" s="342" t="s">
        <v>489</v>
      </c>
      <c r="C39" s="343"/>
      <c r="D39" s="344"/>
      <c r="E39" s="344"/>
      <c r="F39" s="344"/>
      <c r="G39" s="344"/>
      <c r="H39" s="279">
        <f t="shared" si="1"/>
        <v>0</v>
      </c>
      <c r="I39" s="279">
        <f t="shared" si="2"/>
        <v>0</v>
      </c>
    </row>
    <row r="40" spans="1:10" x14ac:dyDescent="0.25">
      <c r="A40" s="310"/>
      <c r="B40" s="294" t="s">
        <v>457</v>
      </c>
      <c r="C40" s="311" t="s">
        <v>505</v>
      </c>
      <c r="D40" s="347">
        <v>120500</v>
      </c>
      <c r="E40" s="297">
        <f>'Проверочная  таблица'!JY39</f>
        <v>0</v>
      </c>
      <c r="F40" s="297">
        <f>'Проверочная  таблица'!KD39</f>
        <v>0</v>
      </c>
      <c r="G40" s="298">
        <f t="shared" si="12"/>
        <v>120500</v>
      </c>
      <c r="H40" s="279">
        <f t="shared" si="1"/>
        <v>0</v>
      </c>
      <c r="I40" s="279">
        <f t="shared" si="2"/>
        <v>0</v>
      </c>
    </row>
    <row r="41" spans="1:10" x14ac:dyDescent="0.25">
      <c r="A41" s="310"/>
      <c r="B41" s="348" t="s">
        <v>488</v>
      </c>
      <c r="C41" s="349"/>
      <c r="D41" s="298">
        <f>D40-D42</f>
        <v>120500</v>
      </c>
      <c r="E41" s="298">
        <f t="shared" ref="E41:G41" si="14">E40-E42</f>
        <v>0</v>
      </c>
      <c r="F41" s="298">
        <f t="shared" si="14"/>
        <v>0</v>
      </c>
      <c r="G41" s="298">
        <f t="shared" si="14"/>
        <v>120500</v>
      </c>
      <c r="H41" s="279">
        <f t="shared" si="1"/>
        <v>0</v>
      </c>
      <c r="I41" s="279">
        <f t="shared" si="2"/>
        <v>0</v>
      </c>
    </row>
    <row r="42" spans="1:10" x14ac:dyDescent="0.25">
      <c r="A42" s="310"/>
      <c r="B42" s="348" t="s">
        <v>489</v>
      </c>
      <c r="C42" s="349"/>
      <c r="D42" s="298"/>
      <c r="E42" s="298"/>
      <c r="F42" s="298"/>
      <c r="G42" s="298"/>
      <c r="H42" s="279">
        <f t="shared" si="1"/>
        <v>0</v>
      </c>
      <c r="I42" s="279">
        <f t="shared" si="2"/>
        <v>0</v>
      </c>
    </row>
    <row r="43" spans="1:10" x14ac:dyDescent="0.25">
      <c r="A43" s="282"/>
      <c r="B43" s="308"/>
      <c r="C43" s="306"/>
      <c r="D43" s="307"/>
      <c r="E43" s="303"/>
      <c r="F43" s="303"/>
      <c r="G43" s="287"/>
      <c r="H43" s="279"/>
      <c r="I43" s="279"/>
    </row>
    <row r="44" spans="1:10" x14ac:dyDescent="0.25">
      <c r="A44" s="275" t="s">
        <v>442</v>
      </c>
      <c r="B44" s="276" t="s">
        <v>443</v>
      </c>
      <c r="C44" s="304"/>
      <c r="D44" s="305">
        <f>D48+D52+D56</f>
        <v>1478672773.1399999</v>
      </c>
      <c r="E44" s="305">
        <f t="shared" ref="E44:G46" si="15">E48+E52+E56</f>
        <v>1478672773.1399999</v>
      </c>
      <c r="F44" s="305">
        <f t="shared" si="15"/>
        <v>251223881.88999999</v>
      </c>
      <c r="G44" s="305">
        <f t="shared" si="15"/>
        <v>0</v>
      </c>
      <c r="H44" s="279">
        <f t="shared" si="1"/>
        <v>0</v>
      </c>
      <c r="I44" s="279">
        <f t="shared" ref="I44:I59" si="16">IF(G44&lt;0,1,0)</f>
        <v>0</v>
      </c>
    </row>
    <row r="45" spans="1:10" x14ac:dyDescent="0.25">
      <c r="A45" s="335"/>
      <c r="B45" s="336" t="s">
        <v>488</v>
      </c>
      <c r="C45" s="337"/>
      <c r="D45" s="350">
        <f>D49+D53+D57</f>
        <v>0</v>
      </c>
      <c r="E45" s="350">
        <f t="shared" si="15"/>
        <v>0</v>
      </c>
      <c r="F45" s="350">
        <f t="shared" si="15"/>
        <v>0</v>
      </c>
      <c r="G45" s="350">
        <f t="shared" si="15"/>
        <v>0</v>
      </c>
      <c r="H45" s="279">
        <f t="shared" si="1"/>
        <v>0</v>
      </c>
      <c r="I45" s="279">
        <f t="shared" si="16"/>
        <v>0</v>
      </c>
    </row>
    <row r="46" spans="1:10" x14ac:dyDescent="0.25">
      <c r="A46" s="335"/>
      <c r="B46" s="336" t="s">
        <v>489</v>
      </c>
      <c r="C46" s="337"/>
      <c r="D46" s="350">
        <f>D50+D54+D58</f>
        <v>0</v>
      </c>
      <c r="E46" s="350">
        <f t="shared" si="15"/>
        <v>0</v>
      </c>
      <c r="F46" s="350">
        <f t="shared" si="15"/>
        <v>0</v>
      </c>
      <c r="G46" s="350">
        <f t="shared" si="15"/>
        <v>0</v>
      </c>
      <c r="H46" s="279">
        <f t="shared" si="1"/>
        <v>0</v>
      </c>
      <c r="I46" s="279">
        <f t="shared" si="16"/>
        <v>0</v>
      </c>
    </row>
    <row r="47" spans="1:10" x14ac:dyDescent="0.25">
      <c r="A47" s="335"/>
      <c r="B47" s="336" t="s">
        <v>506</v>
      </c>
      <c r="C47" s="337"/>
      <c r="D47" s="350">
        <f>D44-D45-D46</f>
        <v>1478672773.1399999</v>
      </c>
      <c r="E47" s="350">
        <f t="shared" ref="E47:G47" si="17">E44-E45-E46</f>
        <v>1478672773.1399999</v>
      </c>
      <c r="F47" s="350">
        <f t="shared" si="17"/>
        <v>251223881.88999999</v>
      </c>
      <c r="G47" s="350">
        <f t="shared" si="17"/>
        <v>0</v>
      </c>
      <c r="H47" s="279">
        <f t="shared" si="1"/>
        <v>0</v>
      </c>
      <c r="I47" s="279">
        <f t="shared" si="16"/>
        <v>0</v>
      </c>
    </row>
    <row r="48" spans="1:10" ht="153" hidden="1" x14ac:dyDescent="0.25">
      <c r="A48" s="339"/>
      <c r="B48" s="308" t="s">
        <v>507</v>
      </c>
      <c r="C48" s="284" t="s">
        <v>508</v>
      </c>
      <c r="D48" s="307"/>
      <c r="E48" s="303">
        <f>'Проверочная  таблица'!DN38</f>
        <v>0</v>
      </c>
      <c r="F48" s="303">
        <f>'Проверочная  таблица'!DR38</f>
        <v>0</v>
      </c>
      <c r="G48" s="287">
        <f>D48-E48</f>
        <v>0</v>
      </c>
      <c r="H48" s="279">
        <f t="shared" si="1"/>
        <v>0</v>
      </c>
      <c r="I48" s="279">
        <f t="shared" si="16"/>
        <v>0</v>
      </c>
      <c r="J48" s="346">
        <f>D48</f>
        <v>0</v>
      </c>
    </row>
    <row r="49" spans="1:10" hidden="1" x14ac:dyDescent="0.25">
      <c r="A49" s="341"/>
      <c r="B49" s="342" t="s">
        <v>488</v>
      </c>
      <c r="C49" s="343"/>
      <c r="D49" s="344"/>
      <c r="E49" s="344"/>
      <c r="F49" s="344"/>
      <c r="G49" s="344">
        <f>D49-E49</f>
        <v>0</v>
      </c>
      <c r="H49" s="279">
        <f t="shared" si="1"/>
        <v>0</v>
      </c>
      <c r="I49" s="279">
        <f t="shared" si="16"/>
        <v>0</v>
      </c>
    </row>
    <row r="50" spans="1:10" hidden="1" x14ac:dyDescent="0.25">
      <c r="A50" s="341"/>
      <c r="B50" s="342" t="s">
        <v>489</v>
      </c>
      <c r="C50" s="343"/>
      <c r="D50" s="344"/>
      <c r="E50" s="344"/>
      <c r="F50" s="344"/>
      <c r="G50" s="344">
        <f>D50-E50</f>
        <v>0</v>
      </c>
      <c r="H50" s="279">
        <f t="shared" si="1"/>
        <v>0</v>
      </c>
      <c r="I50" s="279">
        <f t="shared" si="16"/>
        <v>0</v>
      </c>
    </row>
    <row r="51" spans="1:10" hidden="1" x14ac:dyDescent="0.25">
      <c r="A51" s="341"/>
      <c r="B51" s="342" t="s">
        <v>509</v>
      </c>
      <c r="C51" s="343"/>
      <c r="D51" s="345">
        <f>D48</f>
        <v>0</v>
      </c>
      <c r="E51" s="345">
        <f t="shared" ref="E51:F51" si="18">E48</f>
        <v>0</v>
      </c>
      <c r="F51" s="345">
        <f t="shared" si="18"/>
        <v>0</v>
      </c>
      <c r="G51" s="344">
        <f>D51-E51</f>
        <v>0</v>
      </c>
      <c r="H51" s="279">
        <f t="shared" si="1"/>
        <v>0</v>
      </c>
      <c r="I51" s="279">
        <f t="shared" si="16"/>
        <v>0</v>
      </c>
    </row>
    <row r="52" spans="1:10" ht="191.25" x14ac:dyDescent="0.25">
      <c r="A52" s="282"/>
      <c r="B52" s="308" t="s">
        <v>510</v>
      </c>
      <c r="C52" s="284" t="s">
        <v>511</v>
      </c>
      <c r="D52" s="307">
        <v>73933652.629999995</v>
      </c>
      <c r="E52" s="303">
        <f>'Проверочная  таблица'!HD38</f>
        <v>73933652.629999995</v>
      </c>
      <c r="F52" s="303">
        <f>'Проверочная  таблица'!HG38</f>
        <v>12561196.470000001</v>
      </c>
      <c r="G52" s="287">
        <f t="shared" ref="G52:G59" si="19">D52-E52</f>
        <v>0</v>
      </c>
      <c r="H52" s="279">
        <f t="shared" si="1"/>
        <v>0</v>
      </c>
      <c r="I52" s="279">
        <f t="shared" si="16"/>
        <v>0</v>
      </c>
      <c r="J52" s="346">
        <f>D52+D56</f>
        <v>1478672773.1399999</v>
      </c>
    </row>
    <row r="53" spans="1:10" x14ac:dyDescent="0.25">
      <c r="A53" s="341"/>
      <c r="B53" s="342" t="s">
        <v>488</v>
      </c>
      <c r="C53" s="343"/>
      <c r="D53" s="344"/>
      <c r="E53" s="344"/>
      <c r="F53" s="344"/>
      <c r="G53" s="344">
        <f t="shared" si="19"/>
        <v>0</v>
      </c>
      <c r="H53" s="279">
        <f t="shared" si="1"/>
        <v>0</v>
      </c>
      <c r="I53" s="279">
        <f t="shared" si="16"/>
        <v>0</v>
      </c>
    </row>
    <row r="54" spans="1:10" x14ac:dyDescent="0.25">
      <c r="A54" s="341"/>
      <c r="B54" s="342" t="s">
        <v>489</v>
      </c>
      <c r="C54" s="343"/>
      <c r="D54" s="344"/>
      <c r="E54" s="344"/>
      <c r="F54" s="344"/>
      <c r="G54" s="344">
        <f t="shared" si="19"/>
        <v>0</v>
      </c>
      <c r="H54" s="279">
        <f t="shared" si="1"/>
        <v>0</v>
      </c>
      <c r="I54" s="279">
        <f t="shared" si="16"/>
        <v>0</v>
      </c>
    </row>
    <row r="55" spans="1:10" x14ac:dyDescent="0.25">
      <c r="A55" s="341"/>
      <c r="B55" s="342" t="s">
        <v>506</v>
      </c>
      <c r="C55" s="343"/>
      <c r="D55" s="344">
        <f>D52</f>
        <v>73933652.629999995</v>
      </c>
      <c r="E55" s="344">
        <f t="shared" ref="E55:F55" si="20">E52</f>
        <v>73933652.629999995</v>
      </c>
      <c r="F55" s="344">
        <f t="shared" si="20"/>
        <v>12561196.470000001</v>
      </c>
      <c r="G55" s="344">
        <f t="shared" si="19"/>
        <v>0</v>
      </c>
      <c r="H55" s="279">
        <f t="shared" si="1"/>
        <v>0</v>
      </c>
      <c r="I55" s="279">
        <f t="shared" si="16"/>
        <v>0</v>
      </c>
    </row>
    <row r="56" spans="1:10" x14ac:dyDescent="0.25">
      <c r="A56" s="310"/>
      <c r="B56" s="294" t="s">
        <v>457</v>
      </c>
      <c r="C56" s="311" t="s">
        <v>511</v>
      </c>
      <c r="D56" s="347">
        <v>1404739120.51</v>
      </c>
      <c r="E56" s="297">
        <f>'Проверочная  таблица'!HE38</f>
        <v>1404739120.51</v>
      </c>
      <c r="F56" s="297">
        <f>'Проверочная  таблица'!HH38</f>
        <v>238662685.41999999</v>
      </c>
      <c r="G56" s="298">
        <f t="shared" si="19"/>
        <v>0</v>
      </c>
      <c r="H56" s="279">
        <f t="shared" si="1"/>
        <v>0</v>
      </c>
      <c r="I56" s="279">
        <f t="shared" si="16"/>
        <v>0</v>
      </c>
    </row>
    <row r="57" spans="1:10" x14ac:dyDescent="0.25">
      <c r="A57" s="310"/>
      <c r="B57" s="348" t="s">
        <v>488</v>
      </c>
      <c r="C57" s="349"/>
      <c r="D57" s="298"/>
      <c r="E57" s="298"/>
      <c r="F57" s="298"/>
      <c r="G57" s="298">
        <f t="shared" si="19"/>
        <v>0</v>
      </c>
      <c r="H57" s="279">
        <f t="shared" si="1"/>
        <v>0</v>
      </c>
      <c r="I57" s="279">
        <f t="shared" si="16"/>
        <v>0</v>
      </c>
    </row>
    <row r="58" spans="1:10" x14ac:dyDescent="0.25">
      <c r="A58" s="310"/>
      <c r="B58" s="348" t="s">
        <v>489</v>
      </c>
      <c r="C58" s="349"/>
      <c r="D58" s="298"/>
      <c r="E58" s="298"/>
      <c r="F58" s="298"/>
      <c r="G58" s="298">
        <f t="shared" si="19"/>
        <v>0</v>
      </c>
      <c r="H58" s="279">
        <f t="shared" si="1"/>
        <v>0</v>
      </c>
      <c r="I58" s="279">
        <f t="shared" si="16"/>
        <v>0</v>
      </c>
    </row>
    <row r="59" spans="1:10" x14ac:dyDescent="0.25">
      <c r="A59" s="310"/>
      <c r="B59" s="348" t="s">
        <v>506</v>
      </c>
      <c r="C59" s="349"/>
      <c r="D59" s="298">
        <f>D56</f>
        <v>1404739120.51</v>
      </c>
      <c r="E59" s="298">
        <f t="shared" ref="E59:F59" si="21">E56</f>
        <v>1404739120.51</v>
      </c>
      <c r="F59" s="298">
        <f t="shared" si="21"/>
        <v>238662685.41999999</v>
      </c>
      <c r="G59" s="298">
        <f t="shared" si="19"/>
        <v>0</v>
      </c>
      <c r="H59" s="279">
        <f t="shared" si="1"/>
        <v>0</v>
      </c>
      <c r="I59" s="279">
        <f t="shared" si="16"/>
        <v>0</v>
      </c>
    </row>
    <row r="60" spans="1:10" x14ac:dyDescent="0.25">
      <c r="A60" s="282"/>
      <c r="B60" s="308"/>
      <c r="C60" s="306"/>
      <c r="D60" s="307"/>
      <c r="E60" s="303"/>
      <c r="F60" s="303"/>
      <c r="G60" s="287"/>
      <c r="H60" s="279"/>
      <c r="I60" s="279"/>
    </row>
    <row r="61" spans="1:10" x14ac:dyDescent="0.25">
      <c r="A61" s="275" t="s">
        <v>512</v>
      </c>
      <c r="B61" s="276" t="s">
        <v>513</v>
      </c>
      <c r="C61" s="304"/>
      <c r="D61" s="305">
        <f t="shared" ref="D61:G63" si="22">D82+D85+D88+D79+D92+D95+D73+D76+D65+D69</f>
        <v>5215412010.4400005</v>
      </c>
      <c r="E61" s="305">
        <f t="shared" si="22"/>
        <v>3865766383.4199996</v>
      </c>
      <c r="F61" s="305">
        <f t="shared" si="22"/>
        <v>401436479.71999997</v>
      </c>
      <c r="G61" s="305">
        <f t="shared" si="22"/>
        <v>1349645627.02</v>
      </c>
      <c r="H61" s="279">
        <f t="shared" ref="H61:H124" si="23">IF(F61&gt;E61,1,0)</f>
        <v>0</v>
      </c>
      <c r="I61" s="279">
        <f t="shared" si="2"/>
        <v>0</v>
      </c>
    </row>
    <row r="62" spans="1:10" x14ac:dyDescent="0.25">
      <c r="A62" s="335"/>
      <c r="B62" s="336" t="s">
        <v>488</v>
      </c>
      <c r="C62" s="337"/>
      <c r="D62" s="351">
        <f t="shared" si="22"/>
        <v>2281376499.7800002</v>
      </c>
      <c r="E62" s="351">
        <f t="shared" si="22"/>
        <v>1962489097.2800002</v>
      </c>
      <c r="F62" s="351">
        <f t="shared" si="22"/>
        <v>132187236.34999999</v>
      </c>
      <c r="G62" s="351">
        <f t="shared" si="22"/>
        <v>318887402.5</v>
      </c>
      <c r="H62" s="279">
        <f t="shared" si="23"/>
        <v>0</v>
      </c>
      <c r="I62" s="279">
        <f t="shared" si="2"/>
        <v>0</v>
      </c>
    </row>
    <row r="63" spans="1:10" x14ac:dyDescent="0.25">
      <c r="A63" s="335"/>
      <c r="B63" s="336" t="s">
        <v>489</v>
      </c>
      <c r="C63" s="337"/>
      <c r="D63" s="351">
        <f t="shared" si="22"/>
        <v>2519303489.6599998</v>
      </c>
      <c r="E63" s="351">
        <f t="shared" si="22"/>
        <v>1753277286.1399999</v>
      </c>
      <c r="F63" s="351">
        <f t="shared" si="22"/>
        <v>192429591.41999999</v>
      </c>
      <c r="G63" s="351">
        <f t="shared" si="22"/>
        <v>766026203.51999998</v>
      </c>
      <c r="H63" s="279">
        <f t="shared" si="23"/>
        <v>0</v>
      </c>
      <c r="I63" s="279">
        <f t="shared" si="2"/>
        <v>0</v>
      </c>
    </row>
    <row r="64" spans="1:10" x14ac:dyDescent="0.25">
      <c r="A64" s="335"/>
      <c r="B64" s="336" t="s">
        <v>506</v>
      </c>
      <c r="C64" s="337"/>
      <c r="D64" s="351">
        <f>D61-D62-D63</f>
        <v>414732021.00000048</v>
      </c>
      <c r="E64" s="351">
        <f t="shared" ref="E64:G64" si="24">E61-E62-E63</f>
        <v>149999999.99999952</v>
      </c>
      <c r="F64" s="351">
        <f t="shared" si="24"/>
        <v>76819651.950000018</v>
      </c>
      <c r="G64" s="351">
        <f t="shared" si="24"/>
        <v>264732021</v>
      </c>
      <c r="H64" s="279"/>
      <c r="I64" s="279"/>
    </row>
    <row r="65" spans="1:11" ht="140.25" x14ac:dyDescent="0.25">
      <c r="A65" s="282"/>
      <c r="B65" s="308" t="s">
        <v>514</v>
      </c>
      <c r="C65" s="284" t="s">
        <v>515</v>
      </c>
      <c r="D65" s="307">
        <f>440720+18826101</f>
        <v>19266821</v>
      </c>
      <c r="E65" s="303">
        <f>'Проверочная  таблица'!FX39</f>
        <v>0</v>
      </c>
      <c r="F65" s="303">
        <f>'Проверочная  таблица'!GA39</f>
        <v>0</v>
      </c>
      <c r="G65" s="287">
        <f t="shared" ref="G65:G82" si="25">D65-E65</f>
        <v>19266821</v>
      </c>
      <c r="H65" s="279">
        <f t="shared" ref="H65:H84" si="26">IF(F65&gt;E65,1,0)</f>
        <v>0</v>
      </c>
      <c r="I65" s="279">
        <f t="shared" ref="I65:I90" si="27">IF(G65&lt;0,1,0)</f>
        <v>0</v>
      </c>
      <c r="J65" s="346">
        <f>D65+D69</f>
        <v>264732021</v>
      </c>
    </row>
    <row r="66" spans="1:11" x14ac:dyDescent="0.25">
      <c r="A66" s="341"/>
      <c r="B66" s="342" t="s">
        <v>488</v>
      </c>
      <c r="C66" s="343"/>
      <c r="D66" s="344"/>
      <c r="E66" s="344"/>
      <c r="F66" s="344"/>
      <c r="G66" s="344">
        <f t="shared" si="25"/>
        <v>0</v>
      </c>
      <c r="H66" s="279">
        <f t="shared" si="26"/>
        <v>0</v>
      </c>
      <c r="I66" s="279">
        <f t="shared" si="27"/>
        <v>0</v>
      </c>
    </row>
    <row r="67" spans="1:11" x14ac:dyDescent="0.25">
      <c r="A67" s="341"/>
      <c r="B67" s="342" t="s">
        <v>489</v>
      </c>
      <c r="C67" s="343"/>
      <c r="D67" s="344"/>
      <c r="E67" s="344"/>
      <c r="F67" s="344"/>
      <c r="G67" s="344">
        <f t="shared" si="25"/>
        <v>0</v>
      </c>
      <c r="H67" s="279">
        <f t="shared" si="26"/>
        <v>0</v>
      </c>
      <c r="I67" s="279">
        <f t="shared" si="27"/>
        <v>0</v>
      </c>
    </row>
    <row r="68" spans="1:11" x14ac:dyDescent="0.25">
      <c r="A68" s="341"/>
      <c r="B68" s="342" t="s">
        <v>506</v>
      </c>
      <c r="C68" s="343"/>
      <c r="D68" s="344">
        <f>D65</f>
        <v>19266821</v>
      </c>
      <c r="E68" s="344">
        <f t="shared" ref="E68:F68" si="28">E65</f>
        <v>0</v>
      </c>
      <c r="F68" s="344">
        <f t="shared" si="28"/>
        <v>0</v>
      </c>
      <c r="G68" s="344">
        <f t="shared" si="25"/>
        <v>19266821</v>
      </c>
      <c r="H68" s="279">
        <f t="shared" si="26"/>
        <v>0</v>
      </c>
      <c r="I68" s="279">
        <f t="shared" si="27"/>
        <v>0</v>
      </c>
      <c r="K68" s="352"/>
    </row>
    <row r="69" spans="1:11" x14ac:dyDescent="0.25">
      <c r="A69" s="310"/>
      <c r="B69" s="294" t="s">
        <v>457</v>
      </c>
      <c r="C69" s="311" t="s">
        <v>515</v>
      </c>
      <c r="D69" s="347">
        <f>8373700+237091500</f>
        <v>245465200</v>
      </c>
      <c r="E69" s="297">
        <f>'Проверочная  таблица'!FY39</f>
        <v>0</v>
      </c>
      <c r="F69" s="297">
        <f>'Проверочная  таблица'!GB39</f>
        <v>0</v>
      </c>
      <c r="G69" s="298">
        <f t="shared" si="25"/>
        <v>245465200</v>
      </c>
      <c r="H69" s="279">
        <f t="shared" si="26"/>
        <v>0</v>
      </c>
      <c r="I69" s="279">
        <f t="shared" si="27"/>
        <v>0</v>
      </c>
      <c r="K69" s="352"/>
    </row>
    <row r="70" spans="1:11" x14ac:dyDescent="0.25">
      <c r="A70" s="310"/>
      <c r="B70" s="348" t="s">
        <v>488</v>
      </c>
      <c r="C70" s="349"/>
      <c r="D70" s="298"/>
      <c r="E70" s="298"/>
      <c r="F70" s="298"/>
      <c r="G70" s="298">
        <f t="shared" si="25"/>
        <v>0</v>
      </c>
      <c r="H70" s="279">
        <f t="shared" si="26"/>
        <v>0</v>
      </c>
      <c r="I70" s="279">
        <f t="shared" si="27"/>
        <v>0</v>
      </c>
    </row>
    <row r="71" spans="1:11" x14ac:dyDescent="0.25">
      <c r="A71" s="310"/>
      <c r="B71" s="348" t="s">
        <v>489</v>
      </c>
      <c r="C71" s="349"/>
      <c r="D71" s="298"/>
      <c r="E71" s="298"/>
      <c r="F71" s="298"/>
      <c r="G71" s="298">
        <f t="shared" si="25"/>
        <v>0</v>
      </c>
      <c r="H71" s="279">
        <f t="shared" si="26"/>
        <v>0</v>
      </c>
      <c r="I71" s="279">
        <f t="shared" si="27"/>
        <v>0</v>
      </c>
    </row>
    <row r="72" spans="1:11" x14ac:dyDescent="0.25">
      <c r="A72" s="310"/>
      <c r="B72" s="348" t="s">
        <v>506</v>
      </c>
      <c r="C72" s="349"/>
      <c r="D72" s="298">
        <f>D69</f>
        <v>245465200</v>
      </c>
      <c r="E72" s="298">
        <f t="shared" ref="E72:F72" si="29">E69</f>
        <v>0</v>
      </c>
      <c r="F72" s="298">
        <f t="shared" si="29"/>
        <v>0</v>
      </c>
      <c r="G72" s="298">
        <f t="shared" si="25"/>
        <v>245465200</v>
      </c>
      <c r="H72" s="279">
        <f t="shared" si="26"/>
        <v>0</v>
      </c>
      <c r="I72" s="279">
        <f t="shared" si="27"/>
        <v>0</v>
      </c>
    </row>
    <row r="73" spans="1:11" ht="114.75" x14ac:dyDescent="0.25">
      <c r="A73" s="282"/>
      <c r="B73" s="308" t="s">
        <v>516</v>
      </c>
      <c r="C73" s="284" t="s">
        <v>517</v>
      </c>
      <c r="D73" s="307">
        <f>19680000-5994040.61</f>
        <v>13685959.390000001</v>
      </c>
      <c r="E73" s="303">
        <f>'Проверочная  таблица'!GN38</f>
        <v>13685959.390000001</v>
      </c>
      <c r="F73" s="303">
        <f>'Проверочная  таблица'!GR38</f>
        <v>0</v>
      </c>
      <c r="G73" s="287">
        <f t="shared" si="25"/>
        <v>0</v>
      </c>
      <c r="H73" s="279">
        <f t="shared" si="26"/>
        <v>0</v>
      </c>
      <c r="I73" s="279">
        <f t="shared" si="27"/>
        <v>0</v>
      </c>
      <c r="J73" s="328">
        <f>D73+D76</f>
        <v>273719187.75999999</v>
      </c>
    </row>
    <row r="74" spans="1:11" x14ac:dyDescent="0.25">
      <c r="A74" s="341"/>
      <c r="B74" s="353" t="s">
        <v>488</v>
      </c>
      <c r="C74" s="343"/>
      <c r="D74" s="354">
        <f>D73-D75</f>
        <v>13685959.390000001</v>
      </c>
      <c r="E74" s="354">
        <f t="shared" ref="E74:F74" si="30">E73-E75</f>
        <v>13685959.390000001</v>
      </c>
      <c r="F74" s="354">
        <f t="shared" si="30"/>
        <v>0</v>
      </c>
      <c r="G74" s="354">
        <f t="shared" si="25"/>
        <v>0</v>
      </c>
      <c r="H74" s="279">
        <f t="shared" si="26"/>
        <v>0</v>
      </c>
      <c r="I74" s="279">
        <f t="shared" si="27"/>
        <v>0</v>
      </c>
      <c r="J74" s="319"/>
    </row>
    <row r="75" spans="1:11" x14ac:dyDescent="0.25">
      <c r="A75" s="341"/>
      <c r="B75" s="353" t="s">
        <v>489</v>
      </c>
      <c r="C75" s="343"/>
      <c r="D75" s="355"/>
      <c r="E75" s="355"/>
      <c r="F75" s="355"/>
      <c r="G75" s="354">
        <f t="shared" si="25"/>
        <v>0</v>
      </c>
      <c r="H75" s="279">
        <f t="shared" si="26"/>
        <v>0</v>
      </c>
      <c r="I75" s="279">
        <f t="shared" si="27"/>
        <v>0</v>
      </c>
      <c r="J75" s="319" t="s">
        <v>426</v>
      </c>
    </row>
    <row r="76" spans="1:11" x14ac:dyDescent="0.25">
      <c r="A76" s="310"/>
      <c r="B76" s="356" t="s">
        <v>457</v>
      </c>
      <c r="C76" s="311" t="s">
        <v>517</v>
      </c>
      <c r="D76" s="357">
        <f>373920000-113886771.63</f>
        <v>260033228.37</v>
      </c>
      <c r="E76" s="358">
        <f>'Проверочная  таблица'!GO38</f>
        <v>260033228.37</v>
      </c>
      <c r="F76" s="358">
        <f>'Проверочная  таблица'!GS38</f>
        <v>0</v>
      </c>
      <c r="G76" s="359">
        <f t="shared" si="25"/>
        <v>0</v>
      </c>
      <c r="H76" s="279">
        <f t="shared" si="26"/>
        <v>0</v>
      </c>
      <c r="I76" s="279">
        <f t="shared" si="27"/>
        <v>0</v>
      </c>
      <c r="J76" s="319"/>
    </row>
    <row r="77" spans="1:11" x14ac:dyDescent="0.25">
      <c r="A77" s="310"/>
      <c r="B77" s="360" t="s">
        <v>488</v>
      </c>
      <c r="C77" s="349"/>
      <c r="D77" s="359">
        <f>D76-D78</f>
        <v>260033228.37</v>
      </c>
      <c r="E77" s="359">
        <f t="shared" ref="E77:F77" si="31">E76-E78</f>
        <v>260033228.37</v>
      </c>
      <c r="F77" s="359">
        <f t="shared" si="31"/>
        <v>0</v>
      </c>
      <c r="G77" s="359">
        <f t="shared" si="25"/>
        <v>0</v>
      </c>
      <c r="H77" s="279">
        <f t="shared" si="26"/>
        <v>0</v>
      </c>
      <c r="I77" s="279">
        <f t="shared" si="27"/>
        <v>0</v>
      </c>
      <c r="J77" s="319"/>
    </row>
    <row r="78" spans="1:11" x14ac:dyDescent="0.25">
      <c r="A78" s="310"/>
      <c r="B78" s="360" t="s">
        <v>489</v>
      </c>
      <c r="C78" s="349"/>
      <c r="D78" s="312"/>
      <c r="E78" s="312"/>
      <c r="F78" s="312"/>
      <c r="G78" s="359">
        <f t="shared" si="25"/>
        <v>0</v>
      </c>
      <c r="H78" s="279">
        <f t="shared" si="26"/>
        <v>0</v>
      </c>
      <c r="I78" s="279">
        <f t="shared" si="27"/>
        <v>0</v>
      </c>
      <c r="J78" s="319" t="s">
        <v>426</v>
      </c>
    </row>
    <row r="79" spans="1:11" ht="216.75" x14ac:dyDescent="0.25">
      <c r="A79" s="361"/>
      <c r="B79" s="257" t="s">
        <v>518</v>
      </c>
      <c r="C79" s="284" t="s">
        <v>519</v>
      </c>
      <c r="D79" s="362">
        <f>1153187312.02+540017964.04</f>
        <v>1693205276.0599999</v>
      </c>
      <c r="E79" s="303">
        <f>'Проверочная  таблица'!GP39</f>
        <v>1693205276.0599999</v>
      </c>
      <c r="F79" s="303">
        <f>'Проверочная  таблица'!GT39</f>
        <v>189604915.5</v>
      </c>
      <c r="G79" s="287">
        <f t="shared" si="25"/>
        <v>0</v>
      </c>
      <c r="H79" s="279">
        <f t="shared" si="26"/>
        <v>0</v>
      </c>
      <c r="I79" s="279">
        <f t="shared" si="27"/>
        <v>0</v>
      </c>
    </row>
    <row r="80" spans="1:11" x14ac:dyDescent="0.25">
      <c r="A80" s="341"/>
      <c r="B80" s="342" t="s">
        <v>488</v>
      </c>
      <c r="C80" s="343"/>
      <c r="D80" s="345">
        <f>D79-D81</f>
        <v>1153187312.02</v>
      </c>
      <c r="E80" s="345">
        <f t="shared" ref="E80:F80" si="32">E79-E81</f>
        <v>1153187312.02</v>
      </c>
      <c r="F80" s="345">
        <f t="shared" si="32"/>
        <v>132187236.34999999</v>
      </c>
      <c r="G80" s="344">
        <f t="shared" si="25"/>
        <v>0</v>
      </c>
      <c r="H80" s="279">
        <f t="shared" si="26"/>
        <v>0</v>
      </c>
      <c r="I80" s="279">
        <f t="shared" si="27"/>
        <v>0</v>
      </c>
    </row>
    <row r="81" spans="1:11" x14ac:dyDescent="0.25">
      <c r="A81" s="341"/>
      <c r="B81" s="342" t="s">
        <v>489</v>
      </c>
      <c r="C81" s="343"/>
      <c r="D81" s="363">
        <v>540017964.03999996</v>
      </c>
      <c r="E81" s="345">
        <f>D81</f>
        <v>540017964.03999996</v>
      </c>
      <c r="F81" s="363">
        <v>57417679.149999999</v>
      </c>
      <c r="G81" s="344">
        <f t="shared" si="25"/>
        <v>0</v>
      </c>
      <c r="H81" s="279">
        <f t="shared" si="26"/>
        <v>0</v>
      </c>
      <c r="I81" s="279">
        <f t="shared" si="27"/>
        <v>0</v>
      </c>
      <c r="J81" s="331" t="s">
        <v>426</v>
      </c>
    </row>
    <row r="82" spans="1:11" ht="229.5" x14ac:dyDescent="0.25">
      <c r="A82" s="361"/>
      <c r="B82" s="257" t="s">
        <v>520</v>
      </c>
      <c r="C82" s="284" t="s">
        <v>521</v>
      </c>
      <c r="D82" s="362">
        <f>222668000+748568125.63</f>
        <v>971236125.63</v>
      </c>
      <c r="E82" s="303">
        <f>'Проверочная  таблица'!BD39</f>
        <v>240307999.99999997</v>
      </c>
      <c r="F82" s="303">
        <f>'Проверочная  таблица'!BF39</f>
        <v>59325881.299999997</v>
      </c>
      <c r="G82" s="287">
        <f t="shared" si="25"/>
        <v>730928125.63</v>
      </c>
      <c r="H82" s="279">
        <f t="shared" si="26"/>
        <v>0</v>
      </c>
      <c r="I82" s="279">
        <f t="shared" si="27"/>
        <v>0</v>
      </c>
    </row>
    <row r="83" spans="1:11" x14ac:dyDescent="0.25">
      <c r="A83" s="341"/>
      <c r="B83" s="342" t="s">
        <v>488</v>
      </c>
      <c r="C83" s="343"/>
      <c r="D83" s="344"/>
      <c r="E83" s="344"/>
      <c r="F83" s="344"/>
      <c r="G83" s="344">
        <v>0</v>
      </c>
      <c r="H83" s="279">
        <f t="shared" si="26"/>
        <v>0</v>
      </c>
      <c r="I83" s="279">
        <f t="shared" si="27"/>
        <v>0</v>
      </c>
    </row>
    <row r="84" spans="1:11" x14ac:dyDescent="0.25">
      <c r="A84" s="341"/>
      <c r="B84" s="342" t="s">
        <v>489</v>
      </c>
      <c r="C84" s="343"/>
      <c r="D84" s="344">
        <f>D82-D83</f>
        <v>971236125.63</v>
      </c>
      <c r="E84" s="344">
        <f>E82-E83</f>
        <v>240307999.99999997</v>
      </c>
      <c r="F84" s="344">
        <f>F82-F83</f>
        <v>59325881.299999997</v>
      </c>
      <c r="G84" s="344">
        <f>G82-G83</f>
        <v>730928125.63</v>
      </c>
      <c r="H84" s="279">
        <f t="shared" si="26"/>
        <v>0</v>
      </c>
      <c r="I84" s="279">
        <f t="shared" si="27"/>
        <v>0</v>
      </c>
      <c r="K84" s="364"/>
    </row>
    <row r="85" spans="1:11" ht="178.5" x14ac:dyDescent="0.25">
      <c r="A85" s="361"/>
      <c r="B85" s="257" t="s">
        <v>522</v>
      </c>
      <c r="C85" s="284" t="s">
        <v>523</v>
      </c>
      <c r="D85" s="362">
        <f>526746500+27723500+300000000</f>
        <v>854470000</v>
      </c>
      <c r="E85" s="303">
        <f>'Прочая  субсидия_МР  и  ГО'!AD43</f>
        <v>535582597.5</v>
      </c>
      <c r="F85" s="303">
        <f>'Прочая  субсидия_МР  и  ГО'!AE43</f>
        <v>0</v>
      </c>
      <c r="G85" s="287">
        <f t="shared" ref="G85:G97" si="33">D85-E85</f>
        <v>318887402.5</v>
      </c>
      <c r="H85" s="279">
        <f>IF(F85&gt;E85,1,0)</f>
        <v>0</v>
      </c>
      <c r="I85" s="279">
        <f t="shared" si="27"/>
        <v>0</v>
      </c>
      <c r="K85" s="364"/>
    </row>
    <row r="86" spans="1:11" x14ac:dyDescent="0.25">
      <c r="A86" s="341"/>
      <c r="B86" s="342" t="s">
        <v>488</v>
      </c>
      <c r="C86" s="343"/>
      <c r="D86" s="344">
        <f>D85</f>
        <v>854470000</v>
      </c>
      <c r="E86" s="344">
        <f>E85</f>
        <v>535582597.5</v>
      </c>
      <c r="F86" s="344">
        <f>F85</f>
        <v>0</v>
      </c>
      <c r="G86" s="344">
        <f t="shared" si="33"/>
        <v>318887402.5</v>
      </c>
      <c r="H86" s="279">
        <f>IF(F86&gt;E86,1,0)</f>
        <v>0</v>
      </c>
      <c r="I86" s="279">
        <f t="shared" si="27"/>
        <v>0</v>
      </c>
    </row>
    <row r="87" spans="1:11" x14ac:dyDescent="0.25">
      <c r="A87" s="341"/>
      <c r="B87" s="342" t="s">
        <v>489</v>
      </c>
      <c r="C87" s="343"/>
      <c r="D87" s="344"/>
      <c r="E87" s="344"/>
      <c r="F87" s="344"/>
      <c r="G87" s="344">
        <f t="shared" si="33"/>
        <v>0</v>
      </c>
      <c r="H87" s="279">
        <f>IF(F87&gt;E87,1,0)</f>
        <v>0</v>
      </c>
      <c r="I87" s="279">
        <f t="shared" si="27"/>
        <v>0</v>
      </c>
    </row>
    <row r="88" spans="1:11" ht="178.5" x14ac:dyDescent="0.25">
      <c r="A88" s="361"/>
      <c r="B88" s="257" t="s">
        <v>524</v>
      </c>
      <c r="C88" s="284" t="s">
        <v>525</v>
      </c>
      <c r="D88" s="362">
        <v>150000000</v>
      </c>
      <c r="E88" s="303">
        <f>'Прочая  субсидия_МР  и  ГО'!AF43</f>
        <v>150000000</v>
      </c>
      <c r="F88" s="303">
        <f>'Прочая  субсидия_МР  и  ГО'!AG43</f>
        <v>76819651.950000003</v>
      </c>
      <c r="G88" s="287">
        <f t="shared" si="33"/>
        <v>0</v>
      </c>
      <c r="H88" s="279">
        <f t="shared" ref="H88:H90" si="34">IF(F88&gt;E88,1,0)</f>
        <v>0</v>
      </c>
      <c r="I88" s="279">
        <f t="shared" si="27"/>
        <v>0</v>
      </c>
    </row>
    <row r="89" spans="1:11" x14ac:dyDescent="0.25">
      <c r="A89" s="341"/>
      <c r="B89" s="342" t="s">
        <v>488</v>
      </c>
      <c r="C89" s="343"/>
      <c r="D89" s="344"/>
      <c r="E89" s="344"/>
      <c r="F89" s="344"/>
      <c r="G89" s="344">
        <f t="shared" si="33"/>
        <v>0</v>
      </c>
      <c r="H89" s="279">
        <f t="shared" si="34"/>
        <v>0</v>
      </c>
      <c r="I89" s="279">
        <f t="shared" si="27"/>
        <v>0</v>
      </c>
    </row>
    <row r="90" spans="1:11" x14ac:dyDescent="0.25">
      <c r="A90" s="341"/>
      <c r="B90" s="342" t="s">
        <v>489</v>
      </c>
      <c r="C90" s="343"/>
      <c r="D90" s="344"/>
      <c r="E90" s="344"/>
      <c r="F90" s="344"/>
      <c r="G90" s="344">
        <f t="shared" si="33"/>
        <v>0</v>
      </c>
      <c r="H90" s="279">
        <f t="shared" si="34"/>
        <v>0</v>
      </c>
      <c r="I90" s="279">
        <f t="shared" si="27"/>
        <v>0</v>
      </c>
    </row>
    <row r="91" spans="1:11" x14ac:dyDescent="0.25">
      <c r="A91" s="341"/>
      <c r="B91" s="342" t="s">
        <v>506</v>
      </c>
      <c r="C91" s="343"/>
      <c r="D91" s="344">
        <f>D88</f>
        <v>150000000</v>
      </c>
      <c r="E91" s="344">
        <f t="shared" ref="E91:F91" si="35">E88</f>
        <v>150000000</v>
      </c>
      <c r="F91" s="344">
        <f t="shared" si="35"/>
        <v>76819651.950000003</v>
      </c>
      <c r="G91" s="344">
        <f t="shared" si="33"/>
        <v>0</v>
      </c>
      <c r="H91" s="279"/>
      <c r="I91" s="279"/>
    </row>
    <row r="92" spans="1:11" ht="127.5" x14ac:dyDescent="0.25">
      <c r="A92" s="282"/>
      <c r="B92" s="308" t="s">
        <v>526</v>
      </c>
      <c r="C92" s="284" t="s">
        <v>527</v>
      </c>
      <c r="D92" s="307">
        <f>3729042.1+10734163.19+13315800+57946394.7</f>
        <v>85725399.99000001</v>
      </c>
      <c r="E92" s="303">
        <f>'Проверочная  таблица'!CP39</f>
        <v>51398222.100000001</v>
      </c>
      <c r="F92" s="303">
        <f>'Проверочная  таблица'!CW39</f>
        <v>3784304.39</v>
      </c>
      <c r="G92" s="287">
        <f t="shared" si="33"/>
        <v>34327177.890000008</v>
      </c>
      <c r="H92" s="279">
        <f t="shared" si="23"/>
        <v>0</v>
      </c>
      <c r="I92" s="279">
        <f t="shared" si="2"/>
        <v>0</v>
      </c>
      <c r="J92" s="346">
        <f>D92+D95</f>
        <v>1008049399.99</v>
      </c>
    </row>
    <row r="93" spans="1:11" x14ac:dyDescent="0.25">
      <c r="A93" s="341"/>
      <c r="B93" s="342" t="s">
        <v>488</v>
      </c>
      <c r="C93" s="343"/>
      <c r="D93" s="344"/>
      <c r="E93" s="344"/>
      <c r="F93" s="344"/>
      <c r="G93" s="344">
        <f t="shared" si="33"/>
        <v>0</v>
      </c>
      <c r="H93" s="279">
        <f t="shared" si="23"/>
        <v>0</v>
      </c>
      <c r="I93" s="279">
        <f t="shared" si="2"/>
        <v>0</v>
      </c>
    </row>
    <row r="94" spans="1:11" x14ac:dyDescent="0.25">
      <c r="A94" s="341"/>
      <c r="B94" s="342" t="s">
        <v>489</v>
      </c>
      <c r="C94" s="343"/>
      <c r="D94" s="344">
        <f>D92-D93</f>
        <v>85725399.99000001</v>
      </c>
      <c r="E94" s="344">
        <f>E92-E93</f>
        <v>51398222.100000001</v>
      </c>
      <c r="F94" s="344">
        <f>F92-F93</f>
        <v>3784304.39</v>
      </c>
      <c r="G94" s="344">
        <f t="shared" si="33"/>
        <v>34327177.890000008</v>
      </c>
      <c r="H94" s="279">
        <f t="shared" si="23"/>
        <v>0</v>
      </c>
      <c r="I94" s="279">
        <f t="shared" si="2"/>
        <v>0</v>
      </c>
      <c r="J94" s="365"/>
    </row>
    <row r="95" spans="1:11" x14ac:dyDescent="0.25">
      <c r="A95" s="310"/>
      <c r="B95" s="294" t="s">
        <v>457</v>
      </c>
      <c r="C95" s="311" t="s">
        <v>527</v>
      </c>
      <c r="D95" s="347">
        <f>15838100+203949100.38+253000000+449536799.62</f>
        <v>922324000</v>
      </c>
      <c r="E95" s="297">
        <f>'Проверочная  таблица'!CQ39</f>
        <v>921553100</v>
      </c>
      <c r="F95" s="297">
        <f>'Проверочная  таблица'!CX39</f>
        <v>71901726.579999998</v>
      </c>
      <c r="G95" s="298">
        <f t="shared" si="33"/>
        <v>770900</v>
      </c>
      <c r="H95" s="279">
        <f t="shared" si="23"/>
        <v>0</v>
      </c>
      <c r="I95" s="279">
        <f t="shared" si="2"/>
        <v>0</v>
      </c>
      <c r="J95" s="365"/>
    </row>
    <row r="96" spans="1:11" x14ac:dyDescent="0.25">
      <c r="A96" s="310"/>
      <c r="B96" s="348" t="s">
        <v>488</v>
      </c>
      <c r="C96" s="349"/>
      <c r="D96" s="298"/>
      <c r="E96" s="298"/>
      <c r="F96" s="298"/>
      <c r="G96" s="298">
        <f t="shared" si="33"/>
        <v>0</v>
      </c>
      <c r="H96" s="279">
        <f t="shared" si="23"/>
        <v>0</v>
      </c>
      <c r="I96" s="279">
        <f t="shared" si="2"/>
        <v>0</v>
      </c>
    </row>
    <row r="97" spans="1:10" x14ac:dyDescent="0.25">
      <c r="A97" s="310"/>
      <c r="B97" s="348" t="s">
        <v>489</v>
      </c>
      <c r="C97" s="349"/>
      <c r="D97" s="298">
        <f>D95-D96</f>
        <v>922324000</v>
      </c>
      <c r="E97" s="298">
        <f>E95-E96</f>
        <v>921553100</v>
      </c>
      <c r="F97" s="298">
        <f>F95-F96</f>
        <v>71901726.579999998</v>
      </c>
      <c r="G97" s="298">
        <f t="shared" si="33"/>
        <v>770900</v>
      </c>
      <c r="H97" s="279">
        <f t="shared" si="23"/>
        <v>0</v>
      </c>
      <c r="I97" s="279">
        <f t="shared" si="2"/>
        <v>0</v>
      </c>
    </row>
    <row r="98" spans="1:10" x14ac:dyDescent="0.25">
      <c r="A98" s="282"/>
      <c r="B98" s="308"/>
      <c r="C98" s="306"/>
      <c r="D98" s="307"/>
      <c r="E98" s="303"/>
      <c r="F98" s="303"/>
      <c r="G98" s="287"/>
      <c r="H98" s="279">
        <f t="shared" si="23"/>
        <v>0</v>
      </c>
      <c r="I98" s="279">
        <f t="shared" ref="I98:I161" si="36">IF(G98&lt;0,1,0)</f>
        <v>0</v>
      </c>
    </row>
    <row r="99" spans="1:10" ht="25.5" x14ac:dyDescent="0.25">
      <c r="A99" s="275" t="s">
        <v>528</v>
      </c>
      <c r="B99" s="276" t="s">
        <v>529</v>
      </c>
      <c r="C99" s="304"/>
      <c r="D99" s="305">
        <f>D108+D111+D104</f>
        <v>34380600</v>
      </c>
      <c r="E99" s="305">
        <f t="shared" ref="E99:G101" si="37">E108+E111+E104</f>
        <v>34380599.999999993</v>
      </c>
      <c r="F99" s="305">
        <f t="shared" si="37"/>
        <v>0</v>
      </c>
      <c r="G99" s="305">
        <f t="shared" si="37"/>
        <v>0</v>
      </c>
      <c r="H99" s="279">
        <f t="shared" si="23"/>
        <v>0</v>
      </c>
      <c r="I99" s="279">
        <f t="shared" si="36"/>
        <v>0</v>
      </c>
    </row>
    <row r="100" spans="1:10" x14ac:dyDescent="0.25">
      <c r="A100" s="335"/>
      <c r="B100" s="336" t="s">
        <v>488</v>
      </c>
      <c r="C100" s="337"/>
      <c r="D100" s="350">
        <f>D109+D112+D105</f>
        <v>34380600</v>
      </c>
      <c r="E100" s="350">
        <f t="shared" si="37"/>
        <v>34380599.999999993</v>
      </c>
      <c r="F100" s="350">
        <f t="shared" si="37"/>
        <v>0</v>
      </c>
      <c r="G100" s="350">
        <f t="shared" si="37"/>
        <v>0</v>
      </c>
      <c r="H100" s="279">
        <f t="shared" si="23"/>
        <v>0</v>
      </c>
      <c r="I100" s="279">
        <f t="shared" si="36"/>
        <v>0</v>
      </c>
    </row>
    <row r="101" spans="1:10" x14ac:dyDescent="0.25">
      <c r="A101" s="335"/>
      <c r="B101" s="336" t="s">
        <v>489</v>
      </c>
      <c r="C101" s="337"/>
      <c r="D101" s="350">
        <f>D110+D113+D106</f>
        <v>0</v>
      </c>
      <c r="E101" s="350">
        <f t="shared" si="37"/>
        <v>0</v>
      </c>
      <c r="F101" s="350">
        <f t="shared" si="37"/>
        <v>0</v>
      </c>
      <c r="G101" s="350">
        <f t="shared" si="37"/>
        <v>0</v>
      </c>
      <c r="H101" s="279">
        <f t="shared" si="23"/>
        <v>0</v>
      </c>
      <c r="I101" s="279">
        <f t="shared" si="36"/>
        <v>0</v>
      </c>
    </row>
    <row r="102" spans="1:10" x14ac:dyDescent="0.25">
      <c r="A102" s="335"/>
      <c r="B102" s="336" t="s">
        <v>506</v>
      </c>
      <c r="C102" s="337"/>
      <c r="D102" s="350">
        <f>D99-D100-D101</f>
        <v>0</v>
      </c>
      <c r="E102" s="350">
        <f t="shared" ref="E102:G102" si="38">E99-E100-E101</f>
        <v>0</v>
      </c>
      <c r="F102" s="350">
        <f t="shared" si="38"/>
        <v>0</v>
      </c>
      <c r="G102" s="350">
        <f t="shared" si="38"/>
        <v>0</v>
      </c>
      <c r="H102" s="279">
        <f t="shared" si="23"/>
        <v>0</v>
      </c>
      <c r="I102" s="279">
        <f t="shared" si="36"/>
        <v>0</v>
      </c>
    </row>
    <row r="103" spans="1:10" x14ac:dyDescent="0.25">
      <c r="A103" s="282"/>
      <c r="B103" s="266" t="s">
        <v>435</v>
      </c>
      <c r="C103" s="306"/>
      <c r="D103" s="307"/>
      <c r="E103" s="303"/>
      <c r="F103" s="303"/>
      <c r="G103" s="287"/>
      <c r="H103" s="279">
        <f t="shared" si="23"/>
        <v>0</v>
      </c>
      <c r="I103" s="279">
        <f t="shared" si="36"/>
        <v>0</v>
      </c>
    </row>
    <row r="104" spans="1:10" ht="216.75" hidden="1" x14ac:dyDescent="0.25">
      <c r="A104" s="366"/>
      <c r="B104" s="257" t="s">
        <v>530</v>
      </c>
      <c r="C104" s="284" t="s">
        <v>531</v>
      </c>
      <c r="D104" s="307"/>
      <c r="E104" s="303">
        <f>'Прочая  субсидия_МР  и  ГО'!AH43</f>
        <v>0</v>
      </c>
      <c r="F104" s="303">
        <f>'Прочая  субсидия_МР  и  ГО'!AI43</f>
        <v>0</v>
      </c>
      <c r="G104" s="287">
        <f t="shared" ref="G104:G110" si="39">D104-E104</f>
        <v>0</v>
      </c>
      <c r="H104" s="279">
        <f t="shared" si="23"/>
        <v>0</v>
      </c>
      <c r="I104" s="279">
        <f t="shared" si="36"/>
        <v>0</v>
      </c>
    </row>
    <row r="105" spans="1:10" hidden="1" x14ac:dyDescent="0.25">
      <c r="A105" s="341"/>
      <c r="B105" s="342" t="s">
        <v>488</v>
      </c>
      <c r="C105" s="343"/>
      <c r="D105" s="345"/>
      <c r="E105" s="345"/>
      <c r="F105" s="345"/>
      <c r="G105" s="344">
        <f t="shared" si="39"/>
        <v>0</v>
      </c>
      <c r="H105" s="279">
        <f t="shared" si="23"/>
        <v>0</v>
      </c>
      <c r="I105" s="279">
        <f t="shared" si="36"/>
        <v>0</v>
      </c>
    </row>
    <row r="106" spans="1:10" hidden="1" x14ac:dyDescent="0.25">
      <c r="A106" s="341"/>
      <c r="B106" s="342" t="s">
        <v>489</v>
      </c>
      <c r="C106" s="343"/>
      <c r="D106" s="344">
        <f>D104-D107</f>
        <v>0</v>
      </c>
      <c r="E106" s="344">
        <f t="shared" ref="E106:F106" si="40">E104-E107</f>
        <v>0</v>
      </c>
      <c r="F106" s="344">
        <f t="shared" si="40"/>
        <v>0</v>
      </c>
      <c r="G106" s="344">
        <f t="shared" si="39"/>
        <v>0</v>
      </c>
      <c r="H106" s="279">
        <f t="shared" si="23"/>
        <v>0</v>
      </c>
      <c r="I106" s="279">
        <f t="shared" si="36"/>
        <v>0</v>
      </c>
    </row>
    <row r="107" spans="1:10" hidden="1" x14ac:dyDescent="0.25">
      <c r="A107" s="367"/>
      <c r="B107" s="342" t="s">
        <v>506</v>
      </c>
      <c r="C107" s="343"/>
      <c r="D107" s="363"/>
      <c r="E107" s="368">
        <f>D107</f>
        <v>0</v>
      </c>
      <c r="F107" s="363"/>
      <c r="G107" s="344">
        <f t="shared" si="39"/>
        <v>0</v>
      </c>
      <c r="H107" s="279">
        <f t="shared" si="23"/>
        <v>0</v>
      </c>
      <c r="I107" s="279">
        <f t="shared" si="36"/>
        <v>0</v>
      </c>
      <c r="J107" s="331" t="s">
        <v>426</v>
      </c>
    </row>
    <row r="108" spans="1:10" ht="165.75" x14ac:dyDescent="0.25">
      <c r="A108" s="282"/>
      <c r="B108" s="308" t="s">
        <v>532</v>
      </c>
      <c r="C108" s="284" t="s">
        <v>533</v>
      </c>
      <c r="D108" s="307">
        <v>19680600</v>
      </c>
      <c r="E108" s="303">
        <f>'Прочая  субсидия_МР  и  ГО'!AV43</f>
        <v>19680599.999999996</v>
      </c>
      <c r="F108" s="303">
        <f>'Прочая  субсидия_МР  и  ГО'!AW43</f>
        <v>0</v>
      </c>
      <c r="G108" s="287">
        <f t="shared" si="39"/>
        <v>0</v>
      </c>
      <c r="H108" s="279">
        <f t="shared" si="23"/>
        <v>0</v>
      </c>
      <c r="I108" s="279">
        <f t="shared" si="36"/>
        <v>0</v>
      </c>
    </row>
    <row r="109" spans="1:10" x14ac:dyDescent="0.25">
      <c r="A109" s="341"/>
      <c r="B109" s="342" t="s">
        <v>488</v>
      </c>
      <c r="C109" s="343"/>
      <c r="D109" s="344">
        <f>D108</f>
        <v>19680600</v>
      </c>
      <c r="E109" s="344">
        <f>E108</f>
        <v>19680599.999999996</v>
      </c>
      <c r="F109" s="344">
        <f>F108</f>
        <v>0</v>
      </c>
      <c r="G109" s="344">
        <f t="shared" si="39"/>
        <v>0</v>
      </c>
      <c r="H109" s="279">
        <f t="shared" si="23"/>
        <v>0</v>
      </c>
      <c r="I109" s="279">
        <f t="shared" si="36"/>
        <v>0</v>
      </c>
    </row>
    <row r="110" spans="1:10" x14ac:dyDescent="0.25">
      <c r="A110" s="341"/>
      <c r="B110" s="342" t="s">
        <v>489</v>
      </c>
      <c r="C110" s="343"/>
      <c r="D110" s="344"/>
      <c r="E110" s="344"/>
      <c r="F110" s="344"/>
      <c r="G110" s="344">
        <f t="shared" si="39"/>
        <v>0</v>
      </c>
      <c r="H110" s="279">
        <f t="shared" si="23"/>
        <v>0</v>
      </c>
      <c r="I110" s="279">
        <f t="shared" si="36"/>
        <v>0</v>
      </c>
    </row>
    <row r="111" spans="1:10" ht="153" x14ac:dyDescent="0.25">
      <c r="A111" s="282"/>
      <c r="B111" s="308" t="s">
        <v>534</v>
      </c>
      <c r="C111" s="306" t="s">
        <v>535</v>
      </c>
      <c r="D111" s="307">
        <v>14700000</v>
      </c>
      <c r="E111" s="303">
        <f>'Прочая  субсидия_МР  и  ГО'!AX43</f>
        <v>14699999.999999998</v>
      </c>
      <c r="F111" s="303">
        <f>'Прочая  субсидия_МР  и  ГО'!AY43</f>
        <v>0</v>
      </c>
      <c r="G111" s="287">
        <f>D111-E111</f>
        <v>0</v>
      </c>
      <c r="H111" s="279">
        <f>IF(F111&gt;E111,1,0)</f>
        <v>0</v>
      </c>
      <c r="I111" s="279">
        <f>IF(G111&lt;0,1,0)</f>
        <v>0</v>
      </c>
    </row>
    <row r="112" spans="1:10" x14ac:dyDescent="0.25">
      <c r="A112" s="341"/>
      <c r="B112" s="342" t="s">
        <v>488</v>
      </c>
      <c r="C112" s="343"/>
      <c r="D112" s="344">
        <f>D111</f>
        <v>14700000</v>
      </c>
      <c r="E112" s="344">
        <f>E111</f>
        <v>14699999.999999998</v>
      </c>
      <c r="F112" s="344">
        <f>F111</f>
        <v>0</v>
      </c>
      <c r="G112" s="344">
        <f>D112-E112</f>
        <v>0</v>
      </c>
      <c r="H112" s="279">
        <f>IF(F112&gt;E112,1,0)</f>
        <v>0</v>
      </c>
      <c r="I112" s="279">
        <f>IF(G112&lt;0,1,0)</f>
        <v>0</v>
      </c>
    </row>
    <row r="113" spans="1:10" x14ac:dyDescent="0.25">
      <c r="A113" s="341"/>
      <c r="B113" s="342" t="s">
        <v>489</v>
      </c>
      <c r="C113" s="343"/>
      <c r="D113" s="344"/>
      <c r="E113" s="344"/>
      <c r="F113" s="344"/>
      <c r="G113" s="344">
        <f>D113-E113</f>
        <v>0</v>
      </c>
      <c r="H113" s="279">
        <f>IF(F113&gt;E113,1,0)</f>
        <v>0</v>
      </c>
      <c r="I113" s="279">
        <f>IF(G113&lt;0,1,0)</f>
        <v>0</v>
      </c>
    </row>
    <row r="114" spans="1:10" x14ac:dyDescent="0.25">
      <c r="A114" s="282"/>
      <c r="B114" s="308"/>
      <c r="C114" s="306"/>
      <c r="D114" s="307"/>
      <c r="E114" s="303"/>
      <c r="F114" s="303"/>
      <c r="G114" s="287"/>
      <c r="H114" s="279">
        <f t="shared" si="23"/>
        <v>0</v>
      </c>
      <c r="I114" s="279">
        <f t="shared" si="36"/>
        <v>0</v>
      </c>
    </row>
    <row r="115" spans="1:10" x14ac:dyDescent="0.25">
      <c r="A115" s="275" t="s">
        <v>536</v>
      </c>
      <c r="B115" s="276" t="s">
        <v>537</v>
      </c>
      <c r="C115" s="304"/>
      <c r="D115" s="305">
        <f t="shared" ref="D115:G117" si="41">D119+D122+D125+D128</f>
        <v>231051157.88999999</v>
      </c>
      <c r="E115" s="305">
        <f t="shared" si="41"/>
        <v>231051157.88999999</v>
      </c>
      <c r="F115" s="305">
        <f t="shared" si="41"/>
        <v>0</v>
      </c>
      <c r="G115" s="305">
        <f t="shared" si="41"/>
        <v>0</v>
      </c>
      <c r="H115" s="279">
        <f t="shared" si="23"/>
        <v>0</v>
      </c>
      <c r="I115" s="279">
        <f t="shared" si="36"/>
        <v>0</v>
      </c>
    </row>
    <row r="116" spans="1:10" x14ac:dyDescent="0.25">
      <c r="A116" s="335"/>
      <c r="B116" s="336" t="s">
        <v>488</v>
      </c>
      <c r="C116" s="337"/>
      <c r="D116" s="350">
        <f t="shared" si="41"/>
        <v>0</v>
      </c>
      <c r="E116" s="350">
        <f t="shared" si="41"/>
        <v>0</v>
      </c>
      <c r="F116" s="350">
        <f t="shared" si="41"/>
        <v>0</v>
      </c>
      <c r="G116" s="350">
        <f t="shared" si="41"/>
        <v>0</v>
      </c>
      <c r="H116" s="279">
        <f t="shared" si="23"/>
        <v>0</v>
      </c>
      <c r="I116" s="279">
        <f t="shared" si="36"/>
        <v>0</v>
      </c>
    </row>
    <row r="117" spans="1:10" x14ac:dyDescent="0.25">
      <c r="A117" s="335"/>
      <c r="B117" s="336" t="s">
        <v>489</v>
      </c>
      <c r="C117" s="337"/>
      <c r="D117" s="350">
        <f t="shared" si="41"/>
        <v>231051157.88999999</v>
      </c>
      <c r="E117" s="350">
        <f t="shared" si="41"/>
        <v>231051157.88999999</v>
      </c>
      <c r="F117" s="350">
        <f t="shared" si="41"/>
        <v>0</v>
      </c>
      <c r="G117" s="350">
        <f t="shared" si="41"/>
        <v>0</v>
      </c>
      <c r="H117" s="279">
        <f t="shared" si="23"/>
        <v>0</v>
      </c>
      <c r="I117" s="279">
        <f t="shared" si="36"/>
        <v>0</v>
      </c>
    </row>
    <row r="118" spans="1:10" x14ac:dyDescent="0.25">
      <c r="A118" s="282"/>
      <c r="B118" s="266" t="s">
        <v>435</v>
      </c>
      <c r="C118" s="306"/>
      <c r="D118" s="307"/>
      <c r="E118" s="303"/>
      <c r="F118" s="303"/>
      <c r="G118" s="287"/>
      <c r="H118" s="279">
        <f t="shared" si="23"/>
        <v>0</v>
      </c>
      <c r="I118" s="279">
        <f t="shared" si="36"/>
        <v>0</v>
      </c>
    </row>
    <row r="119" spans="1:10" ht="216.75" hidden="1" x14ac:dyDescent="0.25">
      <c r="A119" s="366"/>
      <c r="B119" s="283" t="s">
        <v>538</v>
      </c>
      <c r="C119" s="284" t="s">
        <v>539</v>
      </c>
      <c r="D119" s="362"/>
      <c r="E119" s="303">
        <f>'Проверочная  таблица'!BO39</f>
        <v>0</v>
      </c>
      <c r="F119" s="303">
        <f>'Проверочная  таблица'!BP39</f>
        <v>0</v>
      </c>
      <c r="G119" s="287">
        <f t="shared" ref="G119:G124" si="42">D119-E119</f>
        <v>0</v>
      </c>
      <c r="H119" s="279">
        <f t="shared" si="23"/>
        <v>0</v>
      </c>
      <c r="I119" s="279">
        <f t="shared" si="36"/>
        <v>0</v>
      </c>
    </row>
    <row r="120" spans="1:10" hidden="1" x14ac:dyDescent="0.25">
      <c r="A120" s="341"/>
      <c r="B120" s="342" t="s">
        <v>488</v>
      </c>
      <c r="C120" s="343"/>
      <c r="D120" s="369">
        <v>0</v>
      </c>
      <c r="E120" s="369">
        <v>0</v>
      </c>
      <c r="F120" s="369">
        <v>0</v>
      </c>
      <c r="G120" s="344">
        <f t="shared" si="42"/>
        <v>0</v>
      </c>
      <c r="H120" s="279">
        <f t="shared" si="23"/>
        <v>0</v>
      </c>
      <c r="I120" s="279">
        <f t="shared" si="36"/>
        <v>0</v>
      </c>
    </row>
    <row r="121" spans="1:10" hidden="1" x14ac:dyDescent="0.25">
      <c r="A121" s="341"/>
      <c r="B121" s="342" t="s">
        <v>489</v>
      </c>
      <c r="C121" s="343"/>
      <c r="D121" s="344">
        <f>D119-D120</f>
        <v>0</v>
      </c>
      <c r="E121" s="344">
        <f>E119-E120</f>
        <v>0</v>
      </c>
      <c r="F121" s="344">
        <f>F119-F120</f>
        <v>0</v>
      </c>
      <c r="G121" s="344">
        <f t="shared" si="42"/>
        <v>0</v>
      </c>
      <c r="H121" s="279">
        <f t="shared" si="23"/>
        <v>0</v>
      </c>
      <c r="I121" s="279">
        <f t="shared" si="36"/>
        <v>0</v>
      </c>
    </row>
    <row r="122" spans="1:10" ht="153" hidden="1" x14ac:dyDescent="0.25">
      <c r="A122" s="366"/>
      <c r="B122" s="308" t="s">
        <v>540</v>
      </c>
      <c r="C122" s="284" t="s">
        <v>541</v>
      </c>
      <c r="D122" s="362"/>
      <c r="E122" s="303">
        <f>'Проверочная  таблица'!BY39</f>
        <v>0</v>
      </c>
      <c r="F122" s="303">
        <f>'Проверочная  таблица'!BZ39</f>
        <v>0</v>
      </c>
      <c r="G122" s="287">
        <f t="shared" si="42"/>
        <v>0</v>
      </c>
      <c r="H122" s="279">
        <f t="shared" si="23"/>
        <v>0</v>
      </c>
      <c r="I122" s="279">
        <f t="shared" si="36"/>
        <v>0</v>
      </c>
    </row>
    <row r="123" spans="1:10" hidden="1" x14ac:dyDescent="0.25">
      <c r="A123" s="341"/>
      <c r="B123" s="342" t="s">
        <v>488</v>
      </c>
      <c r="C123" s="343"/>
      <c r="D123" s="369"/>
      <c r="E123" s="369"/>
      <c r="F123" s="369"/>
      <c r="G123" s="344">
        <f t="shared" si="42"/>
        <v>0</v>
      </c>
      <c r="H123" s="279">
        <f t="shared" si="23"/>
        <v>0</v>
      </c>
      <c r="I123" s="279">
        <f t="shared" si="36"/>
        <v>0</v>
      </c>
    </row>
    <row r="124" spans="1:10" hidden="1" x14ac:dyDescent="0.25">
      <c r="A124" s="341"/>
      <c r="B124" s="342" t="s">
        <v>489</v>
      </c>
      <c r="C124" s="343"/>
      <c r="D124" s="344">
        <f>D122-D123</f>
        <v>0</v>
      </c>
      <c r="E124" s="344">
        <f>E122-E123</f>
        <v>0</v>
      </c>
      <c r="F124" s="344">
        <f>F122-F123</f>
        <v>0</v>
      </c>
      <c r="G124" s="344">
        <f t="shared" si="42"/>
        <v>0</v>
      </c>
      <c r="H124" s="279">
        <f t="shared" si="23"/>
        <v>0</v>
      </c>
      <c r="I124" s="279">
        <f t="shared" si="36"/>
        <v>0</v>
      </c>
    </row>
    <row r="125" spans="1:10" ht="280.5" x14ac:dyDescent="0.25">
      <c r="A125" s="282"/>
      <c r="B125" s="308" t="s">
        <v>542</v>
      </c>
      <c r="C125" s="284" t="s">
        <v>543</v>
      </c>
      <c r="D125" s="307">
        <v>11552557.890000001</v>
      </c>
      <c r="E125" s="303">
        <f>'Проверочная  таблица'!SB39</f>
        <v>11552557.890000001</v>
      </c>
      <c r="F125" s="303">
        <f>'Проверочная  таблица'!SI39</f>
        <v>0</v>
      </c>
      <c r="G125" s="287">
        <f>D125-E125</f>
        <v>0</v>
      </c>
      <c r="H125" s="279">
        <f t="shared" ref="H125:H130" si="43">IF(F125&gt;E125,1,0)</f>
        <v>0</v>
      </c>
      <c r="I125" s="279">
        <f t="shared" si="36"/>
        <v>0</v>
      </c>
      <c r="J125" s="346">
        <f>D125+D128</f>
        <v>231051157.88999999</v>
      </c>
    </row>
    <row r="126" spans="1:10" x14ac:dyDescent="0.25">
      <c r="A126" s="341"/>
      <c r="B126" s="342" t="s">
        <v>488</v>
      </c>
      <c r="C126" s="343"/>
      <c r="D126" s="344"/>
      <c r="E126" s="344"/>
      <c r="F126" s="344"/>
      <c r="G126" s="344">
        <f>D126-E126</f>
        <v>0</v>
      </c>
      <c r="H126" s="279">
        <f t="shared" si="43"/>
        <v>0</v>
      </c>
      <c r="I126" s="279">
        <f t="shared" si="36"/>
        <v>0</v>
      </c>
    </row>
    <row r="127" spans="1:10" x14ac:dyDescent="0.25">
      <c r="A127" s="341"/>
      <c r="B127" s="342" t="s">
        <v>489</v>
      </c>
      <c r="C127" s="343"/>
      <c r="D127" s="344">
        <f>D125</f>
        <v>11552557.890000001</v>
      </c>
      <c r="E127" s="344">
        <f t="shared" ref="E127:F127" si="44">E125</f>
        <v>11552557.890000001</v>
      </c>
      <c r="F127" s="344">
        <f t="shared" si="44"/>
        <v>0</v>
      </c>
      <c r="G127" s="344">
        <f>D127-E127</f>
        <v>0</v>
      </c>
      <c r="H127" s="279">
        <f t="shared" si="43"/>
        <v>0</v>
      </c>
      <c r="I127" s="279">
        <f t="shared" si="36"/>
        <v>0</v>
      </c>
    </row>
    <row r="128" spans="1:10" x14ac:dyDescent="0.25">
      <c r="A128" s="310"/>
      <c r="B128" s="294" t="s">
        <v>457</v>
      </c>
      <c r="C128" s="311" t="s">
        <v>543</v>
      </c>
      <c r="D128" s="347">
        <v>219498600</v>
      </c>
      <c r="E128" s="297">
        <f>'Проверочная  таблица'!SC39</f>
        <v>219498600</v>
      </c>
      <c r="F128" s="297">
        <f>'Проверочная  таблица'!SJ39</f>
        <v>0</v>
      </c>
      <c r="G128" s="298">
        <f>D128-E128</f>
        <v>0</v>
      </c>
      <c r="H128" s="279">
        <f t="shared" si="43"/>
        <v>0</v>
      </c>
      <c r="I128" s="279">
        <f t="shared" si="36"/>
        <v>0</v>
      </c>
    </row>
    <row r="129" spans="1:10" x14ac:dyDescent="0.25">
      <c r="A129" s="310"/>
      <c r="B129" s="348" t="s">
        <v>488</v>
      </c>
      <c r="C129" s="349"/>
      <c r="D129" s="298"/>
      <c r="E129" s="298"/>
      <c r="F129" s="298"/>
      <c r="G129" s="298">
        <f>D129-E129</f>
        <v>0</v>
      </c>
      <c r="H129" s="279">
        <f t="shared" si="43"/>
        <v>0</v>
      </c>
      <c r="I129" s="279">
        <f t="shared" si="36"/>
        <v>0</v>
      </c>
    </row>
    <row r="130" spans="1:10" x14ac:dyDescent="0.25">
      <c r="A130" s="310"/>
      <c r="B130" s="348" t="s">
        <v>489</v>
      </c>
      <c r="C130" s="349"/>
      <c r="D130" s="298">
        <f>D128</f>
        <v>219498600</v>
      </c>
      <c r="E130" s="298">
        <f t="shared" ref="E130:G130" si="45">E128</f>
        <v>219498600</v>
      </c>
      <c r="F130" s="298">
        <f t="shared" si="45"/>
        <v>0</v>
      </c>
      <c r="G130" s="298">
        <f t="shared" si="45"/>
        <v>0</v>
      </c>
      <c r="H130" s="279">
        <f t="shared" si="43"/>
        <v>0</v>
      </c>
      <c r="I130" s="279">
        <f t="shared" si="36"/>
        <v>0</v>
      </c>
    </row>
    <row r="131" spans="1:10" x14ac:dyDescent="0.25">
      <c r="A131" s="282"/>
      <c r="B131" s="370"/>
      <c r="C131" s="371"/>
      <c r="D131" s="372"/>
      <c r="E131" s="372"/>
      <c r="F131" s="372"/>
      <c r="G131" s="372"/>
      <c r="H131" s="279"/>
      <c r="I131" s="279">
        <f t="shared" si="36"/>
        <v>0</v>
      </c>
    </row>
    <row r="132" spans="1:10" x14ac:dyDescent="0.25">
      <c r="A132" s="275" t="s">
        <v>544</v>
      </c>
      <c r="B132" s="276" t="s">
        <v>545</v>
      </c>
      <c r="C132" s="304"/>
      <c r="D132" s="305">
        <f>D174+D177+D159+D137+D140+D186+D190+D170+D155+D180+D183+D147+D151+D143+D166+D162</f>
        <v>3013620494.3399997</v>
      </c>
      <c r="E132" s="305">
        <f t="shared" ref="E132:G132" si="46">E174+E177+E159+E137+E140+E186+E190+E170+E155+E180+E183+E147+E151+E143+E166+E162</f>
        <v>1988396880.2500002</v>
      </c>
      <c r="F132" s="305">
        <f t="shared" si="46"/>
        <v>170562908.09999996</v>
      </c>
      <c r="G132" s="305">
        <f t="shared" si="46"/>
        <v>1025223614.0899997</v>
      </c>
      <c r="H132" s="279">
        <f t="shared" ref="H132:H172" si="47">IF(F132&gt;E132,1,0)</f>
        <v>0</v>
      </c>
      <c r="I132" s="279">
        <f t="shared" si="36"/>
        <v>0</v>
      </c>
    </row>
    <row r="133" spans="1:10" x14ac:dyDescent="0.25">
      <c r="A133" s="335"/>
      <c r="B133" s="336" t="s">
        <v>488</v>
      </c>
      <c r="C133" s="337"/>
      <c r="D133" s="350">
        <f>D160+D191+D187+D138+D175+D178+D141+D171+D156+D181+D184+D148+D152+D144+D167+D163</f>
        <v>0</v>
      </c>
      <c r="E133" s="350">
        <f t="shared" ref="E133:G133" si="48">E160+E191+E187+E138+E175+E178+E141+E171+E156+E181+E184+E148+E152+E144+E167+E163</f>
        <v>0</v>
      </c>
      <c r="F133" s="350">
        <f t="shared" si="48"/>
        <v>0</v>
      </c>
      <c r="G133" s="350">
        <f t="shared" si="48"/>
        <v>0</v>
      </c>
      <c r="H133" s="279">
        <f t="shared" si="47"/>
        <v>0</v>
      </c>
      <c r="I133" s="279">
        <f t="shared" si="36"/>
        <v>0</v>
      </c>
    </row>
    <row r="134" spans="1:10" x14ac:dyDescent="0.25">
      <c r="A134" s="335"/>
      <c r="B134" s="336" t="s">
        <v>489</v>
      </c>
      <c r="C134" s="337"/>
      <c r="D134" s="350">
        <f>D161+D192+D188+D139+D176+D179+D142+D172+D157+D182+D185+D149+D153+D145+D168+D164</f>
        <v>1425897184.98</v>
      </c>
      <c r="E134" s="350">
        <f t="shared" ref="E134:G134" si="49">E161+E192+E188+E139+E176+E179+E142+E172+E157+E182+E185+E149+E153+E145+E168+E164</f>
        <v>1082509322.9400003</v>
      </c>
      <c r="F134" s="350">
        <f t="shared" si="49"/>
        <v>118310753.47</v>
      </c>
      <c r="G134" s="350">
        <f t="shared" si="49"/>
        <v>343387862.03999978</v>
      </c>
      <c r="H134" s="279">
        <f t="shared" si="47"/>
        <v>0</v>
      </c>
      <c r="I134" s="279">
        <f t="shared" si="36"/>
        <v>0</v>
      </c>
    </row>
    <row r="135" spans="1:10" x14ac:dyDescent="0.25">
      <c r="A135" s="335"/>
      <c r="B135" s="373" t="s">
        <v>506</v>
      </c>
      <c r="C135" s="337"/>
      <c r="D135" s="350">
        <f>D132-D133-D134</f>
        <v>1587723309.3599997</v>
      </c>
      <c r="E135" s="350">
        <f t="shared" ref="E135:G135" si="50">E132-E133-E134</f>
        <v>905887557.30999994</v>
      </c>
      <c r="F135" s="350">
        <f t="shared" si="50"/>
        <v>52252154.629999965</v>
      </c>
      <c r="G135" s="350">
        <f t="shared" si="50"/>
        <v>681835752.04999995</v>
      </c>
      <c r="H135" s="279">
        <f t="shared" si="47"/>
        <v>0</v>
      </c>
      <c r="I135" s="279">
        <f t="shared" si="36"/>
        <v>0</v>
      </c>
    </row>
    <row r="136" spans="1:10" x14ac:dyDescent="0.25">
      <c r="A136" s="282"/>
      <c r="B136" s="266" t="s">
        <v>435</v>
      </c>
      <c r="C136" s="306"/>
      <c r="D136" s="307"/>
      <c r="E136" s="303"/>
      <c r="F136" s="303"/>
      <c r="G136" s="287"/>
      <c r="H136" s="279">
        <f t="shared" si="47"/>
        <v>0</v>
      </c>
      <c r="I136" s="279">
        <f t="shared" si="36"/>
        <v>0</v>
      </c>
    </row>
    <row r="137" spans="1:10" ht="153" x14ac:dyDescent="0.25">
      <c r="A137" s="282"/>
      <c r="B137" s="308" t="s">
        <v>546</v>
      </c>
      <c r="C137" s="284" t="s">
        <v>547</v>
      </c>
      <c r="D137" s="307">
        <v>6058780</v>
      </c>
      <c r="E137" s="303">
        <f>'Проверочная  таблица'!EN38</f>
        <v>6058780</v>
      </c>
      <c r="F137" s="303">
        <f>'Проверочная  таблица'!EQ38</f>
        <v>4155649.849999994</v>
      </c>
      <c r="G137" s="287">
        <f t="shared" ref="G137:G143" si="51">D137-E137</f>
        <v>0</v>
      </c>
      <c r="H137" s="279">
        <f t="shared" si="47"/>
        <v>0</v>
      </c>
      <c r="I137" s="279">
        <f t="shared" si="36"/>
        <v>0</v>
      </c>
      <c r="J137" s="346">
        <f>D137+D140</f>
        <v>121175580</v>
      </c>
    </row>
    <row r="138" spans="1:10" x14ac:dyDescent="0.25">
      <c r="A138" s="341"/>
      <c r="B138" s="342" t="s">
        <v>488</v>
      </c>
      <c r="C138" s="343"/>
      <c r="D138" s="344"/>
      <c r="E138" s="344"/>
      <c r="F138" s="344"/>
      <c r="G138" s="344">
        <f t="shared" si="51"/>
        <v>0</v>
      </c>
      <c r="H138" s="279">
        <f t="shared" si="47"/>
        <v>0</v>
      </c>
      <c r="I138" s="279">
        <f t="shared" si="36"/>
        <v>0</v>
      </c>
    </row>
    <row r="139" spans="1:10" x14ac:dyDescent="0.25">
      <c r="A139" s="341"/>
      <c r="B139" s="342" t="s">
        <v>489</v>
      </c>
      <c r="C139" s="343"/>
      <c r="D139" s="344">
        <f>D137-D138</f>
        <v>6058780</v>
      </c>
      <c r="E139" s="344">
        <f>E137-E138</f>
        <v>6058780</v>
      </c>
      <c r="F139" s="344">
        <f>F137-F138</f>
        <v>4155649.849999994</v>
      </c>
      <c r="G139" s="344">
        <f t="shared" si="51"/>
        <v>0</v>
      </c>
      <c r="H139" s="279">
        <f t="shared" si="47"/>
        <v>0</v>
      </c>
      <c r="I139" s="279">
        <f t="shared" si="36"/>
        <v>0</v>
      </c>
    </row>
    <row r="140" spans="1:10" x14ac:dyDescent="0.25">
      <c r="A140" s="310"/>
      <c r="B140" s="294" t="s">
        <v>457</v>
      </c>
      <c r="C140" s="311" t="s">
        <v>547</v>
      </c>
      <c r="D140" s="347">
        <v>115116800</v>
      </c>
      <c r="E140" s="297">
        <f>'Проверочная  таблица'!EO38</f>
        <v>115116800</v>
      </c>
      <c r="F140" s="297">
        <f>'Проверочная  таблица'!ER38</f>
        <v>78957333.480000004</v>
      </c>
      <c r="G140" s="298">
        <f t="shared" si="51"/>
        <v>0</v>
      </c>
      <c r="H140" s="279">
        <f t="shared" si="47"/>
        <v>0</v>
      </c>
      <c r="I140" s="279">
        <f t="shared" si="36"/>
        <v>0</v>
      </c>
    </row>
    <row r="141" spans="1:10" x14ac:dyDescent="0.25">
      <c r="A141" s="310"/>
      <c r="B141" s="348" t="s">
        <v>488</v>
      </c>
      <c r="C141" s="349"/>
      <c r="D141" s="298"/>
      <c r="E141" s="298"/>
      <c r="F141" s="298"/>
      <c r="G141" s="298">
        <f t="shared" si="51"/>
        <v>0</v>
      </c>
      <c r="H141" s="279">
        <f t="shared" si="47"/>
        <v>0</v>
      </c>
      <c r="I141" s="279">
        <f t="shared" si="36"/>
        <v>0</v>
      </c>
    </row>
    <row r="142" spans="1:10" x14ac:dyDescent="0.25">
      <c r="A142" s="310"/>
      <c r="B142" s="348" t="s">
        <v>489</v>
      </c>
      <c r="C142" s="349"/>
      <c r="D142" s="298">
        <f>D140-D141</f>
        <v>115116800</v>
      </c>
      <c r="E142" s="298">
        <f>E140-E141</f>
        <v>115116800</v>
      </c>
      <c r="F142" s="298">
        <f>F140-F141</f>
        <v>78957333.480000004</v>
      </c>
      <c r="G142" s="298">
        <f t="shared" si="51"/>
        <v>0</v>
      </c>
      <c r="H142" s="279">
        <f t="shared" si="47"/>
        <v>0</v>
      </c>
      <c r="I142" s="279">
        <f t="shared" si="36"/>
        <v>0</v>
      </c>
    </row>
    <row r="143" spans="1:10" ht="178.5" x14ac:dyDescent="0.25">
      <c r="A143" s="282"/>
      <c r="B143" s="308" t="s">
        <v>548</v>
      </c>
      <c r="C143" s="284" t="s">
        <v>549</v>
      </c>
      <c r="D143" s="307">
        <v>335941000</v>
      </c>
      <c r="E143" s="303">
        <f>'Проверочная  таблица'!BW38</f>
        <v>0</v>
      </c>
      <c r="F143" s="303">
        <f>'Проверочная  таблица'!BX38</f>
        <v>0</v>
      </c>
      <c r="G143" s="287">
        <f t="shared" si="51"/>
        <v>335941000</v>
      </c>
      <c r="H143" s="279">
        <f t="shared" si="47"/>
        <v>0</v>
      </c>
      <c r="I143" s="279">
        <f t="shared" si="36"/>
        <v>0</v>
      </c>
      <c r="J143" s="332"/>
    </row>
    <row r="144" spans="1:10" x14ac:dyDescent="0.25">
      <c r="A144" s="341"/>
      <c r="B144" s="342" t="s">
        <v>488</v>
      </c>
      <c r="C144" s="343"/>
      <c r="D144" s="344"/>
      <c r="E144" s="344"/>
      <c r="F144" s="344"/>
      <c r="G144" s="344"/>
      <c r="H144" s="279">
        <f t="shared" si="47"/>
        <v>0</v>
      </c>
      <c r="I144" s="279">
        <f t="shared" si="36"/>
        <v>0</v>
      </c>
      <c r="J144" s="332"/>
    </row>
    <row r="145" spans="1:10" x14ac:dyDescent="0.25">
      <c r="A145" s="341"/>
      <c r="B145" s="342" t="s">
        <v>489</v>
      </c>
      <c r="C145" s="343"/>
      <c r="D145" s="344"/>
      <c r="E145" s="344"/>
      <c r="F145" s="344"/>
      <c r="G145" s="344"/>
      <c r="H145" s="279">
        <f t="shared" si="47"/>
        <v>0</v>
      </c>
      <c r="I145" s="279">
        <f t="shared" si="36"/>
        <v>0</v>
      </c>
      <c r="J145" s="332"/>
    </row>
    <row r="146" spans="1:10" x14ac:dyDescent="0.25">
      <c r="A146" s="341"/>
      <c r="B146" s="342" t="s">
        <v>506</v>
      </c>
      <c r="C146" s="343"/>
      <c r="D146" s="344">
        <f>D143</f>
        <v>335941000</v>
      </c>
      <c r="E146" s="344">
        <f t="shared" ref="E146:G146" si="52">E143</f>
        <v>0</v>
      </c>
      <c r="F146" s="344">
        <f t="shared" si="52"/>
        <v>0</v>
      </c>
      <c r="G146" s="344">
        <f t="shared" si="52"/>
        <v>335941000</v>
      </c>
      <c r="H146" s="279">
        <f t="shared" si="47"/>
        <v>0</v>
      </c>
      <c r="I146" s="279">
        <f t="shared" si="36"/>
        <v>0</v>
      </c>
      <c r="J146" s="332"/>
    </row>
    <row r="147" spans="1:10" ht="153" x14ac:dyDescent="0.25">
      <c r="A147" s="361"/>
      <c r="B147" s="257" t="s">
        <v>550</v>
      </c>
      <c r="C147" s="284" t="s">
        <v>551</v>
      </c>
      <c r="D147" s="307">
        <v>25590065.600000001</v>
      </c>
      <c r="E147" s="303">
        <f>'Проверочная  таблица'!CH38</f>
        <v>0</v>
      </c>
      <c r="F147" s="303">
        <f>'Проверочная  таблица'!CK38</f>
        <v>0</v>
      </c>
      <c r="G147" s="287">
        <f t="shared" ref="G147" si="53">D147-E147</f>
        <v>25590065.600000001</v>
      </c>
      <c r="H147" s="279">
        <f t="shared" si="47"/>
        <v>0</v>
      </c>
      <c r="I147" s="279">
        <f t="shared" si="36"/>
        <v>0</v>
      </c>
      <c r="J147" s="319"/>
    </row>
    <row r="148" spans="1:10" x14ac:dyDescent="0.25">
      <c r="A148" s="341"/>
      <c r="B148" s="353" t="s">
        <v>488</v>
      </c>
      <c r="C148" s="343"/>
      <c r="D148" s="374"/>
      <c r="E148" s="374"/>
      <c r="F148" s="374"/>
      <c r="G148" s="354">
        <f>D148-E148</f>
        <v>0</v>
      </c>
      <c r="H148" s="279">
        <f t="shared" si="47"/>
        <v>0</v>
      </c>
      <c r="I148" s="279">
        <f t="shared" si="36"/>
        <v>0</v>
      </c>
      <c r="J148" s="319"/>
    </row>
    <row r="149" spans="1:10" x14ac:dyDescent="0.25">
      <c r="A149" s="341"/>
      <c r="B149" s="353" t="s">
        <v>489</v>
      </c>
      <c r="C149" s="343"/>
      <c r="D149" s="354"/>
      <c r="E149" s="354"/>
      <c r="F149" s="354"/>
      <c r="G149" s="354">
        <f>D149-E149</f>
        <v>0</v>
      </c>
      <c r="H149" s="279">
        <f t="shared" si="47"/>
        <v>0</v>
      </c>
      <c r="I149" s="279">
        <f t="shared" si="36"/>
        <v>0</v>
      </c>
      <c r="J149" s="319"/>
    </row>
    <row r="150" spans="1:10" x14ac:dyDescent="0.25">
      <c r="A150" s="341"/>
      <c r="B150" s="353" t="s">
        <v>506</v>
      </c>
      <c r="C150" s="343"/>
      <c r="D150" s="354">
        <f>D147</f>
        <v>25590065.600000001</v>
      </c>
      <c r="E150" s="354">
        <f t="shared" ref="E150:F150" si="54">E147</f>
        <v>0</v>
      </c>
      <c r="F150" s="354">
        <f t="shared" si="54"/>
        <v>0</v>
      </c>
      <c r="G150" s="354">
        <f>D150-E150</f>
        <v>25590065.600000001</v>
      </c>
      <c r="H150" s="279">
        <f t="shared" si="47"/>
        <v>0</v>
      </c>
      <c r="I150" s="279">
        <f t="shared" si="36"/>
        <v>0</v>
      </c>
      <c r="J150" s="319"/>
    </row>
    <row r="151" spans="1:10" ht="153" x14ac:dyDescent="0.25">
      <c r="A151" s="361"/>
      <c r="B151" s="257" t="s">
        <v>552</v>
      </c>
      <c r="C151" s="284" t="s">
        <v>553</v>
      </c>
      <c r="D151" s="307">
        <v>220534686.44999999</v>
      </c>
      <c r="E151" s="303">
        <f>'Проверочная  таблица'!CI38</f>
        <v>0</v>
      </c>
      <c r="F151" s="303">
        <f>'Проверочная  таблица'!CL38</f>
        <v>0</v>
      </c>
      <c r="G151" s="287">
        <f t="shared" ref="G151:G166" si="55">D151-E151</f>
        <v>220534686.44999999</v>
      </c>
      <c r="H151" s="279">
        <f t="shared" si="47"/>
        <v>0</v>
      </c>
      <c r="I151" s="279">
        <f t="shared" si="36"/>
        <v>0</v>
      </c>
      <c r="J151" s="319"/>
    </row>
    <row r="152" spans="1:10" x14ac:dyDescent="0.25">
      <c r="A152" s="341"/>
      <c r="B152" s="353" t="s">
        <v>488</v>
      </c>
      <c r="C152" s="343"/>
      <c r="D152" s="374"/>
      <c r="E152" s="374"/>
      <c r="F152" s="374"/>
      <c r="G152" s="354">
        <f t="shared" si="55"/>
        <v>0</v>
      </c>
      <c r="H152" s="279">
        <f t="shared" si="47"/>
        <v>0</v>
      </c>
      <c r="I152" s="279">
        <f t="shared" si="36"/>
        <v>0</v>
      </c>
      <c r="J152" s="319"/>
    </row>
    <row r="153" spans="1:10" x14ac:dyDescent="0.25">
      <c r="A153" s="341"/>
      <c r="B153" s="353" t="s">
        <v>489</v>
      </c>
      <c r="C153" s="343"/>
      <c r="D153" s="354"/>
      <c r="E153" s="354"/>
      <c r="F153" s="354"/>
      <c r="G153" s="354">
        <f t="shared" si="55"/>
        <v>0</v>
      </c>
      <c r="H153" s="279">
        <f t="shared" si="47"/>
        <v>0</v>
      </c>
      <c r="I153" s="279">
        <f t="shared" si="36"/>
        <v>0</v>
      </c>
      <c r="J153" s="319"/>
    </row>
    <row r="154" spans="1:10" x14ac:dyDescent="0.25">
      <c r="A154" s="367"/>
      <c r="B154" s="353" t="s">
        <v>506</v>
      </c>
      <c r="C154" s="343"/>
      <c r="D154" s="354">
        <f>D151</f>
        <v>220534686.44999999</v>
      </c>
      <c r="E154" s="354">
        <f t="shared" ref="E154:F154" si="56">E151</f>
        <v>0</v>
      </c>
      <c r="F154" s="354">
        <f t="shared" si="56"/>
        <v>0</v>
      </c>
      <c r="G154" s="354">
        <f t="shared" si="55"/>
        <v>220534686.44999999</v>
      </c>
      <c r="H154" s="279">
        <f t="shared" si="47"/>
        <v>0</v>
      </c>
      <c r="I154" s="279">
        <f t="shared" si="36"/>
        <v>0</v>
      </c>
      <c r="J154" s="319"/>
    </row>
    <row r="155" spans="1:10" ht="153" x14ac:dyDescent="0.25">
      <c r="A155" s="361"/>
      <c r="B155" s="257" t="s">
        <v>554</v>
      </c>
      <c r="C155" s="284" t="s">
        <v>555</v>
      </c>
      <c r="D155" s="307">
        <f>48483674.7+73238796.01+19000000</f>
        <v>140722470.71000001</v>
      </c>
      <c r="E155" s="303">
        <f>'Прочая  субсидия_МР  и  ГО'!V43</f>
        <v>121722470.71000001</v>
      </c>
      <c r="F155" s="303">
        <f>'Прочая  субсидия_МР  и  ГО'!W43</f>
        <v>3266630.14</v>
      </c>
      <c r="G155" s="287">
        <f t="shared" si="55"/>
        <v>19000000</v>
      </c>
      <c r="H155" s="279">
        <f t="shared" si="47"/>
        <v>0</v>
      </c>
      <c r="I155" s="279">
        <f t="shared" si="36"/>
        <v>0</v>
      </c>
      <c r="J155" s="319"/>
    </row>
    <row r="156" spans="1:10" x14ac:dyDescent="0.25">
      <c r="A156" s="341"/>
      <c r="B156" s="353" t="s">
        <v>488</v>
      </c>
      <c r="C156" s="343"/>
      <c r="D156" s="374"/>
      <c r="E156" s="374"/>
      <c r="F156" s="374"/>
      <c r="G156" s="354">
        <f t="shared" si="55"/>
        <v>0</v>
      </c>
      <c r="H156" s="279">
        <f t="shared" si="47"/>
        <v>0</v>
      </c>
      <c r="I156" s="279">
        <f t="shared" si="36"/>
        <v>0</v>
      </c>
      <c r="J156" s="319"/>
    </row>
    <row r="157" spans="1:10" x14ac:dyDescent="0.25">
      <c r="A157" s="341"/>
      <c r="B157" s="353" t="s">
        <v>489</v>
      </c>
      <c r="C157" s="343"/>
      <c r="D157" s="354"/>
      <c r="E157" s="354"/>
      <c r="F157" s="354"/>
      <c r="G157" s="354">
        <f t="shared" si="55"/>
        <v>0</v>
      </c>
      <c r="H157" s="279">
        <f t="shared" si="47"/>
        <v>0</v>
      </c>
      <c r="I157" s="279">
        <f t="shared" si="36"/>
        <v>0</v>
      </c>
      <c r="J157" s="319"/>
    </row>
    <row r="158" spans="1:10" x14ac:dyDescent="0.25">
      <c r="A158" s="341"/>
      <c r="B158" s="353" t="s">
        <v>506</v>
      </c>
      <c r="C158" s="343"/>
      <c r="D158" s="354">
        <f>D155</f>
        <v>140722470.71000001</v>
      </c>
      <c r="E158" s="354">
        <f t="shared" ref="E158:F158" si="57">E155</f>
        <v>121722470.71000001</v>
      </c>
      <c r="F158" s="354">
        <f t="shared" si="57"/>
        <v>3266630.14</v>
      </c>
      <c r="G158" s="354">
        <f t="shared" si="55"/>
        <v>19000000</v>
      </c>
      <c r="H158" s="279">
        <f t="shared" si="47"/>
        <v>0</v>
      </c>
      <c r="I158" s="279">
        <f t="shared" si="36"/>
        <v>0</v>
      </c>
      <c r="J158" s="319"/>
    </row>
    <row r="159" spans="1:10" ht="178.5" x14ac:dyDescent="0.25">
      <c r="A159" s="282"/>
      <c r="B159" s="308" t="s">
        <v>556</v>
      </c>
      <c r="C159" s="284" t="s">
        <v>557</v>
      </c>
      <c r="D159" s="307">
        <f>746047146.43+119628583.35+71340000</f>
        <v>937015729.77999997</v>
      </c>
      <c r="E159" s="303">
        <f>'Проверочная  таблица'!AL38</f>
        <v>865675729.78000021</v>
      </c>
      <c r="F159" s="303">
        <f>'Проверочная  таблица'!AO38</f>
        <v>35197770.140000001</v>
      </c>
      <c r="G159" s="287">
        <f t="shared" si="55"/>
        <v>71339999.999999762</v>
      </c>
      <c r="H159" s="279">
        <f t="shared" si="47"/>
        <v>0</v>
      </c>
      <c r="I159" s="279">
        <f t="shared" si="36"/>
        <v>0</v>
      </c>
      <c r="J159" s="346"/>
    </row>
    <row r="160" spans="1:10" x14ac:dyDescent="0.25">
      <c r="A160" s="341"/>
      <c r="B160" s="342" t="s">
        <v>488</v>
      </c>
      <c r="C160" s="343"/>
      <c r="D160" s="344"/>
      <c r="E160" s="344"/>
      <c r="F160" s="344"/>
      <c r="G160" s="344">
        <f t="shared" si="55"/>
        <v>0</v>
      </c>
      <c r="H160" s="279">
        <f t="shared" si="47"/>
        <v>0</v>
      </c>
      <c r="I160" s="279">
        <f t="shared" si="36"/>
        <v>0</v>
      </c>
    </row>
    <row r="161" spans="1:11" x14ac:dyDescent="0.25">
      <c r="A161" s="341"/>
      <c r="B161" s="342" t="s">
        <v>489</v>
      </c>
      <c r="C161" s="343"/>
      <c r="D161" s="344">
        <f>D159-D160</f>
        <v>937015729.77999997</v>
      </c>
      <c r="E161" s="344">
        <f>E159-E160</f>
        <v>865675729.78000021</v>
      </c>
      <c r="F161" s="344">
        <f>F159-F160</f>
        <v>35197770.140000001</v>
      </c>
      <c r="G161" s="344">
        <f t="shared" si="55"/>
        <v>71339999.999999762</v>
      </c>
      <c r="H161" s="279">
        <f t="shared" si="47"/>
        <v>0</v>
      </c>
      <c r="I161" s="279">
        <f t="shared" si="36"/>
        <v>0</v>
      </c>
    </row>
    <row r="162" spans="1:11" ht="178.5" x14ac:dyDescent="0.25">
      <c r="A162" s="1079"/>
      <c r="B162" s="375" t="s">
        <v>1347</v>
      </c>
      <c r="C162" s="284" t="s">
        <v>1346</v>
      </c>
      <c r="D162" s="307"/>
      <c r="E162" s="1081">
        <f>'Прочая  субсидия_МР  и  ГО'!X33</f>
        <v>0</v>
      </c>
      <c r="F162" s="1081">
        <f>'Прочая  субсидия_МР  и  ГО'!Y33</f>
        <v>0</v>
      </c>
      <c r="G162" s="287">
        <f t="shared" ref="G162" si="58">D162-E162</f>
        <v>0</v>
      </c>
      <c r="H162" s="279">
        <f t="shared" ref="H162:H164" si="59">IF(F162&gt;E162,1,0)</f>
        <v>0</v>
      </c>
      <c r="I162" s="279">
        <f t="shared" ref="I162:I164" si="60">IF(G162&lt;0,1,0)</f>
        <v>0</v>
      </c>
    </row>
    <row r="163" spans="1:11" x14ac:dyDescent="0.25">
      <c r="A163" s="341"/>
      <c r="B163" s="342" t="s">
        <v>488</v>
      </c>
      <c r="C163" s="343"/>
      <c r="D163" s="344"/>
      <c r="E163" s="344"/>
      <c r="F163" s="344"/>
      <c r="G163" s="344"/>
      <c r="H163" s="279">
        <f t="shared" si="59"/>
        <v>0</v>
      </c>
      <c r="I163" s="279">
        <f t="shared" si="60"/>
        <v>0</v>
      </c>
    </row>
    <row r="164" spans="1:11" x14ac:dyDescent="0.25">
      <c r="A164" s="341"/>
      <c r="B164" s="342" t="s">
        <v>489</v>
      </c>
      <c r="C164" s="343"/>
      <c r="D164" s="344"/>
      <c r="E164" s="344"/>
      <c r="F164" s="344"/>
      <c r="G164" s="344"/>
      <c r="H164" s="279">
        <f t="shared" si="59"/>
        <v>0</v>
      </c>
      <c r="I164" s="279">
        <f t="shared" si="60"/>
        <v>0</v>
      </c>
    </row>
    <row r="165" spans="1:11" x14ac:dyDescent="0.25">
      <c r="A165" s="367"/>
      <c r="B165" s="342" t="s">
        <v>506</v>
      </c>
      <c r="C165" s="343"/>
      <c r="D165" s="344">
        <f>D162</f>
        <v>0</v>
      </c>
      <c r="E165" s="344">
        <f t="shared" ref="E165:G165" si="61">E162</f>
        <v>0</v>
      </c>
      <c r="F165" s="344">
        <f t="shared" si="61"/>
        <v>0</v>
      </c>
      <c r="G165" s="344">
        <f t="shared" si="61"/>
        <v>0</v>
      </c>
      <c r="H165" s="279"/>
      <c r="I165" s="279"/>
    </row>
    <row r="166" spans="1:11" ht="191.25" x14ac:dyDescent="0.25">
      <c r="A166" s="282"/>
      <c r="B166" s="375" t="s">
        <v>558</v>
      </c>
      <c r="C166" s="284" t="s">
        <v>559</v>
      </c>
      <c r="D166" s="307">
        <v>225412961.30000001</v>
      </c>
      <c r="E166" s="303">
        <f>'Прочая  субсидия_МР  и  ГО'!Z43</f>
        <v>225412961.30000001</v>
      </c>
      <c r="F166" s="303">
        <f>'Прочая  субсидия_МР  и  ГО'!AA43</f>
        <v>312836.63</v>
      </c>
      <c r="G166" s="287">
        <f t="shared" si="55"/>
        <v>0</v>
      </c>
      <c r="H166" s="279">
        <f t="shared" si="47"/>
        <v>0</v>
      </c>
      <c r="I166" s="279">
        <f t="shared" ref="I166:I168" si="62">IF(G166&lt;0,1,0)</f>
        <v>0</v>
      </c>
    </row>
    <row r="167" spans="1:11" x14ac:dyDescent="0.25">
      <c r="A167" s="341"/>
      <c r="B167" s="342" t="s">
        <v>488</v>
      </c>
      <c r="C167" s="343"/>
      <c r="D167" s="344"/>
      <c r="E167" s="344"/>
      <c r="F167" s="344"/>
      <c r="G167" s="344"/>
      <c r="H167" s="279">
        <f t="shared" si="47"/>
        <v>0</v>
      </c>
      <c r="I167" s="279">
        <f t="shared" si="62"/>
        <v>0</v>
      </c>
    </row>
    <row r="168" spans="1:11" x14ac:dyDescent="0.25">
      <c r="A168" s="341"/>
      <c r="B168" s="342" t="s">
        <v>489</v>
      </c>
      <c r="C168" s="343"/>
      <c r="D168" s="344"/>
      <c r="E168" s="344"/>
      <c r="F168" s="344"/>
      <c r="G168" s="344"/>
      <c r="H168" s="279">
        <f t="shared" si="47"/>
        <v>0</v>
      </c>
      <c r="I168" s="279">
        <f t="shared" si="62"/>
        <v>0</v>
      </c>
    </row>
    <row r="169" spans="1:11" x14ac:dyDescent="0.25">
      <c r="A169" s="367"/>
      <c r="B169" s="342" t="s">
        <v>506</v>
      </c>
      <c r="C169" s="343"/>
      <c r="D169" s="344">
        <f>D166</f>
        <v>225412961.30000001</v>
      </c>
      <c r="E169" s="344">
        <f t="shared" ref="E169:G169" si="63">E166</f>
        <v>225412961.30000001</v>
      </c>
      <c r="F169" s="344">
        <f t="shared" si="63"/>
        <v>312836.63</v>
      </c>
      <c r="G169" s="344">
        <f t="shared" si="63"/>
        <v>0</v>
      </c>
      <c r="H169" s="279"/>
      <c r="I169" s="279"/>
    </row>
    <row r="170" spans="1:11" ht="191.25" x14ac:dyDescent="0.25">
      <c r="A170" s="282"/>
      <c r="B170" s="308" t="s">
        <v>560</v>
      </c>
      <c r="C170" s="284" t="s">
        <v>561</v>
      </c>
      <c r="D170" s="307">
        <f>533752125.3+80770000</f>
        <v>614522125.29999995</v>
      </c>
      <c r="E170" s="303">
        <f>'Прочая  субсидия_МР  и  ГО'!AB43</f>
        <v>533752125.30000007</v>
      </c>
      <c r="F170" s="303">
        <f>'Прочая  субсидия_МР  и  ГО'!AC43</f>
        <v>48672687.859999999</v>
      </c>
      <c r="G170" s="287">
        <f t="shared" ref="G170" si="64">D170-E170</f>
        <v>80769999.999999881</v>
      </c>
      <c r="H170" s="279">
        <f t="shared" si="47"/>
        <v>0</v>
      </c>
      <c r="I170" s="279">
        <f t="shared" ref="I170:I172" si="65">IF(G170&lt;0,1,0)</f>
        <v>0</v>
      </c>
    </row>
    <row r="171" spans="1:11" x14ac:dyDescent="0.25">
      <c r="A171" s="341"/>
      <c r="B171" s="342" t="s">
        <v>488</v>
      </c>
      <c r="C171" s="343"/>
      <c r="D171" s="344"/>
      <c r="E171" s="344"/>
      <c r="F171" s="344"/>
      <c r="G171" s="344"/>
      <c r="H171" s="279">
        <f t="shared" si="47"/>
        <v>0</v>
      </c>
      <c r="I171" s="279">
        <f t="shared" si="65"/>
        <v>0</v>
      </c>
    </row>
    <row r="172" spans="1:11" x14ac:dyDescent="0.25">
      <c r="A172" s="341"/>
      <c r="B172" s="342" t="s">
        <v>489</v>
      </c>
      <c r="C172" s="343"/>
      <c r="D172" s="344"/>
      <c r="E172" s="344"/>
      <c r="F172" s="344"/>
      <c r="G172" s="344"/>
      <c r="H172" s="279">
        <f t="shared" si="47"/>
        <v>0</v>
      </c>
      <c r="I172" s="279">
        <f t="shared" si="65"/>
        <v>0</v>
      </c>
    </row>
    <row r="173" spans="1:11" x14ac:dyDescent="0.25">
      <c r="A173" s="367"/>
      <c r="B173" s="342" t="s">
        <v>506</v>
      </c>
      <c r="C173" s="343"/>
      <c r="D173" s="344">
        <f>D170</f>
        <v>614522125.29999995</v>
      </c>
      <c r="E173" s="344">
        <f t="shared" ref="E173:G173" si="66">E170</f>
        <v>533752125.30000007</v>
      </c>
      <c r="F173" s="344">
        <f t="shared" si="66"/>
        <v>48672687.859999999</v>
      </c>
      <c r="G173" s="344">
        <f t="shared" si="66"/>
        <v>80769999.999999881</v>
      </c>
      <c r="H173" s="279"/>
      <c r="I173" s="279"/>
    </row>
    <row r="174" spans="1:11" ht="165.75" x14ac:dyDescent="0.25">
      <c r="A174" s="282"/>
      <c r="B174" s="308" t="s">
        <v>562</v>
      </c>
      <c r="C174" s="284" t="s">
        <v>563</v>
      </c>
      <c r="D174" s="307">
        <f>742629.11+59676891.1+2326139.15</f>
        <v>62745659.359999999</v>
      </c>
      <c r="E174" s="303">
        <f>'Проверочная  таблица'!CN38</f>
        <v>742629.11</v>
      </c>
      <c r="F174" s="303">
        <f>'Проверочная  таблица'!CU38</f>
        <v>0</v>
      </c>
      <c r="G174" s="287">
        <f t="shared" ref="G174:G193" si="67">D174-E174</f>
        <v>62003030.25</v>
      </c>
      <c r="H174" s="279">
        <f t="shared" ref="H174:H193" si="68">IF(F174&gt;E174,1,0)</f>
        <v>0</v>
      </c>
      <c r="I174" s="279">
        <f t="shared" ref="I174:I199" si="69">IF(G174&lt;0,1,0)</f>
        <v>0</v>
      </c>
      <c r="J174" s="346">
        <f>D174+D177</f>
        <v>198356351.31</v>
      </c>
    </row>
    <row r="175" spans="1:11" x14ac:dyDescent="0.25">
      <c r="A175" s="341"/>
      <c r="B175" s="342" t="s">
        <v>488</v>
      </c>
      <c r="C175" s="343"/>
      <c r="D175" s="344"/>
      <c r="E175" s="344"/>
      <c r="F175" s="344"/>
      <c r="G175" s="344">
        <f t="shared" si="67"/>
        <v>0</v>
      </c>
      <c r="H175" s="279">
        <f t="shared" si="68"/>
        <v>0</v>
      </c>
      <c r="I175" s="279">
        <f t="shared" si="69"/>
        <v>0</v>
      </c>
    </row>
    <row r="176" spans="1:11" x14ac:dyDescent="0.25">
      <c r="A176" s="341"/>
      <c r="B176" s="342" t="s">
        <v>489</v>
      </c>
      <c r="C176" s="343"/>
      <c r="D176" s="344">
        <f>D174-D175</f>
        <v>62745659.359999999</v>
      </c>
      <c r="E176" s="344">
        <f>E174-E175</f>
        <v>742629.11</v>
      </c>
      <c r="F176" s="344">
        <f>F174-F175</f>
        <v>0</v>
      </c>
      <c r="G176" s="344">
        <f t="shared" si="67"/>
        <v>62003030.25</v>
      </c>
      <c r="H176" s="279">
        <f t="shared" si="68"/>
        <v>0</v>
      </c>
      <c r="I176" s="279">
        <f t="shared" si="69"/>
        <v>0</v>
      </c>
      <c r="K176" s="364"/>
    </row>
    <row r="177" spans="1:11" x14ac:dyDescent="0.25">
      <c r="A177" s="310"/>
      <c r="B177" s="294" t="s">
        <v>457</v>
      </c>
      <c r="C177" s="311" t="s">
        <v>564</v>
      </c>
      <c r="D177" s="347">
        <f>243864.57+91170000+44196827.38</f>
        <v>135610691.94999999</v>
      </c>
      <c r="E177" s="297">
        <f>'Проверочная  таблица'!CO38</f>
        <v>243864.57</v>
      </c>
      <c r="F177" s="297">
        <f>'Проверочная  таблица'!CV38</f>
        <v>0</v>
      </c>
      <c r="G177" s="298">
        <f t="shared" si="67"/>
        <v>135366827.38</v>
      </c>
      <c r="H177" s="279">
        <f t="shared" si="68"/>
        <v>0</v>
      </c>
      <c r="I177" s="279">
        <f t="shared" si="69"/>
        <v>0</v>
      </c>
      <c r="K177" s="364"/>
    </row>
    <row r="178" spans="1:11" x14ac:dyDescent="0.25">
      <c r="A178" s="310"/>
      <c r="B178" s="348" t="s">
        <v>488</v>
      </c>
      <c r="C178" s="349"/>
      <c r="D178" s="298"/>
      <c r="E178" s="298"/>
      <c r="F178" s="298"/>
      <c r="G178" s="298">
        <f t="shared" si="67"/>
        <v>0</v>
      </c>
      <c r="H178" s="279">
        <f t="shared" si="68"/>
        <v>0</v>
      </c>
      <c r="I178" s="279">
        <f t="shared" si="69"/>
        <v>0</v>
      </c>
    </row>
    <row r="179" spans="1:11" x14ac:dyDescent="0.25">
      <c r="A179" s="310"/>
      <c r="B179" s="348" t="s">
        <v>489</v>
      </c>
      <c r="C179" s="349"/>
      <c r="D179" s="298">
        <f>D177-D178</f>
        <v>135610691.94999999</v>
      </c>
      <c r="E179" s="298">
        <f>E177-E178</f>
        <v>243864.57</v>
      </c>
      <c r="F179" s="298">
        <f>F177-F178</f>
        <v>0</v>
      </c>
      <c r="G179" s="298">
        <f t="shared" si="67"/>
        <v>135366827.38</v>
      </c>
      <c r="H179" s="279">
        <f t="shared" si="68"/>
        <v>0</v>
      </c>
      <c r="I179" s="279">
        <f t="shared" si="69"/>
        <v>0</v>
      </c>
    </row>
    <row r="180" spans="1:11" ht="114.75" x14ac:dyDescent="0.25">
      <c r="A180" s="282"/>
      <c r="B180" s="308" t="s">
        <v>565</v>
      </c>
      <c r="C180" s="284" t="s">
        <v>566</v>
      </c>
      <c r="D180" s="307">
        <f>1850000+22785769+2883576.28</f>
        <v>27519345.280000001</v>
      </c>
      <c r="E180" s="303">
        <f>'Проверочная  таблица'!CR38</f>
        <v>4733576.2799999993</v>
      </c>
      <c r="F180" s="303">
        <f>'Проверочная  таблица'!CY38</f>
        <v>0</v>
      </c>
      <c r="G180" s="287">
        <f t="shared" si="67"/>
        <v>22785769</v>
      </c>
      <c r="H180" s="279">
        <f t="shared" si="68"/>
        <v>0</v>
      </c>
      <c r="I180" s="279">
        <f t="shared" si="69"/>
        <v>0</v>
      </c>
      <c r="J180" s="346">
        <f>D180+D183</f>
        <v>169349523.89000002</v>
      </c>
    </row>
    <row r="181" spans="1:11" x14ac:dyDescent="0.25">
      <c r="A181" s="341"/>
      <c r="B181" s="342" t="s">
        <v>488</v>
      </c>
      <c r="C181" s="343"/>
      <c r="D181" s="344"/>
      <c r="E181" s="344"/>
      <c r="F181" s="344"/>
      <c r="G181" s="344">
        <f t="shared" si="67"/>
        <v>0</v>
      </c>
      <c r="H181" s="279">
        <f t="shared" si="68"/>
        <v>0</v>
      </c>
      <c r="I181" s="279">
        <f t="shared" si="69"/>
        <v>0</v>
      </c>
    </row>
    <row r="182" spans="1:11" x14ac:dyDescent="0.25">
      <c r="A182" s="341"/>
      <c r="B182" s="342" t="s">
        <v>489</v>
      </c>
      <c r="C182" s="343"/>
      <c r="D182" s="344">
        <f>D180-D181</f>
        <v>27519345.280000001</v>
      </c>
      <c r="E182" s="344">
        <f>E180-E181</f>
        <v>4733576.2799999993</v>
      </c>
      <c r="F182" s="344">
        <f>F180-F181</f>
        <v>0</v>
      </c>
      <c r="G182" s="344">
        <f t="shared" si="67"/>
        <v>22785769</v>
      </c>
      <c r="H182" s="279">
        <f t="shared" si="68"/>
        <v>0</v>
      </c>
      <c r="I182" s="279">
        <f t="shared" si="69"/>
        <v>0</v>
      </c>
    </row>
    <row r="183" spans="1:11" x14ac:dyDescent="0.25">
      <c r="A183" s="310"/>
      <c r="B183" s="294" t="s">
        <v>457</v>
      </c>
      <c r="C183" s="311" t="s">
        <v>566</v>
      </c>
      <c r="D183" s="347">
        <f>35150000+106680178.61</f>
        <v>141830178.61000001</v>
      </c>
      <c r="E183" s="297">
        <f>'Проверочная  таблица'!CS38</f>
        <v>89937943.200000003</v>
      </c>
      <c r="F183" s="297">
        <f>'Проверочная  таблица'!CZ38</f>
        <v>0</v>
      </c>
      <c r="G183" s="298">
        <f t="shared" si="67"/>
        <v>51892235.410000011</v>
      </c>
      <c r="H183" s="279">
        <f t="shared" si="68"/>
        <v>0</v>
      </c>
      <c r="I183" s="279">
        <f t="shared" si="69"/>
        <v>0</v>
      </c>
      <c r="K183" s="364"/>
    </row>
    <row r="184" spans="1:11" x14ac:dyDescent="0.25">
      <c r="A184" s="310"/>
      <c r="B184" s="348" t="s">
        <v>488</v>
      </c>
      <c r="C184" s="349"/>
      <c r="D184" s="298"/>
      <c r="E184" s="298"/>
      <c r="F184" s="298"/>
      <c r="G184" s="298">
        <f t="shared" si="67"/>
        <v>0</v>
      </c>
      <c r="H184" s="279">
        <f t="shared" si="68"/>
        <v>0</v>
      </c>
      <c r="I184" s="279">
        <f t="shared" si="69"/>
        <v>0</v>
      </c>
    </row>
    <row r="185" spans="1:11" x14ac:dyDescent="0.25">
      <c r="A185" s="310"/>
      <c r="B185" s="348" t="s">
        <v>489</v>
      </c>
      <c r="C185" s="349"/>
      <c r="D185" s="298">
        <f>D183-D184</f>
        <v>141830178.61000001</v>
      </c>
      <c r="E185" s="298">
        <f>E183-E184</f>
        <v>89937943.200000003</v>
      </c>
      <c r="F185" s="298">
        <f>F183-F184</f>
        <v>0</v>
      </c>
      <c r="G185" s="298">
        <f t="shared" si="67"/>
        <v>51892235.410000011</v>
      </c>
      <c r="H185" s="279">
        <f t="shared" si="68"/>
        <v>0</v>
      </c>
      <c r="I185" s="279">
        <f t="shared" si="69"/>
        <v>0</v>
      </c>
    </row>
    <row r="186" spans="1:11" ht="178.5" x14ac:dyDescent="0.25">
      <c r="A186" s="361"/>
      <c r="B186" s="257" t="s">
        <v>567</v>
      </c>
      <c r="C186" s="284" t="s">
        <v>568</v>
      </c>
      <c r="D186" s="307">
        <v>20000000</v>
      </c>
      <c r="E186" s="303">
        <f>'Прочая  субсидия_МР  и  ГО'!AN43</f>
        <v>20000000</v>
      </c>
      <c r="F186" s="303">
        <f>'Прочая  субсидия_МР  и  ГО'!AO43</f>
        <v>0</v>
      </c>
      <c r="G186" s="287">
        <f t="shared" si="67"/>
        <v>0</v>
      </c>
      <c r="H186" s="279">
        <f t="shared" si="68"/>
        <v>0</v>
      </c>
      <c r="I186" s="279">
        <f t="shared" si="69"/>
        <v>0</v>
      </c>
    </row>
    <row r="187" spans="1:11" x14ac:dyDescent="0.25">
      <c r="A187" s="341"/>
      <c r="B187" s="342" t="s">
        <v>488</v>
      </c>
      <c r="C187" s="343"/>
      <c r="D187" s="345"/>
      <c r="E187" s="345"/>
      <c r="F187" s="345"/>
      <c r="G187" s="344">
        <f t="shared" si="67"/>
        <v>0</v>
      </c>
      <c r="H187" s="279">
        <f t="shared" si="68"/>
        <v>0</v>
      </c>
      <c r="I187" s="279">
        <f t="shared" si="69"/>
        <v>0</v>
      </c>
    </row>
    <row r="188" spans="1:11" x14ac:dyDescent="0.25">
      <c r="A188" s="341"/>
      <c r="B188" s="342" t="s">
        <v>489</v>
      </c>
      <c r="C188" s="343"/>
      <c r="D188" s="344"/>
      <c r="E188" s="344"/>
      <c r="F188" s="344"/>
      <c r="G188" s="344">
        <f t="shared" si="67"/>
        <v>0</v>
      </c>
      <c r="H188" s="279">
        <f t="shared" si="68"/>
        <v>0</v>
      </c>
      <c r="I188" s="279">
        <f t="shared" si="69"/>
        <v>0</v>
      </c>
    </row>
    <row r="189" spans="1:11" x14ac:dyDescent="0.25">
      <c r="A189" s="341"/>
      <c r="B189" s="342" t="s">
        <v>506</v>
      </c>
      <c r="C189" s="343"/>
      <c r="D189" s="344">
        <f>D186</f>
        <v>20000000</v>
      </c>
      <c r="E189" s="344">
        <f t="shared" ref="E189:F189" si="70">E186</f>
        <v>20000000</v>
      </c>
      <c r="F189" s="344">
        <f t="shared" si="70"/>
        <v>0</v>
      </c>
      <c r="G189" s="344">
        <f t="shared" si="67"/>
        <v>0</v>
      </c>
      <c r="H189" s="279">
        <f t="shared" si="68"/>
        <v>0</v>
      </c>
      <c r="I189" s="279">
        <f t="shared" si="69"/>
        <v>0</v>
      </c>
    </row>
    <row r="190" spans="1:11" ht="178.5" x14ac:dyDescent="0.25">
      <c r="A190" s="282"/>
      <c r="B190" s="376" t="s">
        <v>569</v>
      </c>
      <c r="C190" s="284" t="s">
        <v>570</v>
      </c>
      <c r="D190" s="377">
        <v>5000000</v>
      </c>
      <c r="E190" s="303">
        <f>'Прочая  субсидия_МР  и  ГО'!AR43</f>
        <v>5000000</v>
      </c>
      <c r="F190" s="303">
        <f>'Прочая  субсидия_МР  и  ГО'!AS43</f>
        <v>0</v>
      </c>
      <c r="G190" s="287">
        <f t="shared" si="67"/>
        <v>0</v>
      </c>
      <c r="H190" s="279">
        <f t="shared" si="68"/>
        <v>0</v>
      </c>
      <c r="I190" s="279">
        <f t="shared" si="69"/>
        <v>0</v>
      </c>
    </row>
    <row r="191" spans="1:11" x14ac:dyDescent="0.25">
      <c r="A191" s="341"/>
      <c r="B191" s="342" t="s">
        <v>488</v>
      </c>
      <c r="C191" s="378"/>
      <c r="D191" s="344"/>
      <c r="E191" s="344"/>
      <c r="F191" s="344"/>
      <c r="G191" s="344">
        <f t="shared" si="67"/>
        <v>0</v>
      </c>
      <c r="H191" s="279">
        <f t="shared" si="68"/>
        <v>0</v>
      </c>
      <c r="I191" s="279">
        <f t="shared" si="69"/>
        <v>0</v>
      </c>
    </row>
    <row r="192" spans="1:11" x14ac:dyDescent="0.25">
      <c r="A192" s="341"/>
      <c r="B192" s="342" t="s">
        <v>489</v>
      </c>
      <c r="C192" s="343"/>
      <c r="D192" s="344"/>
      <c r="E192" s="344"/>
      <c r="F192" s="344"/>
      <c r="G192" s="344">
        <f t="shared" si="67"/>
        <v>0</v>
      </c>
      <c r="H192" s="279">
        <f t="shared" si="68"/>
        <v>0</v>
      </c>
      <c r="I192" s="279">
        <f t="shared" si="69"/>
        <v>0</v>
      </c>
    </row>
    <row r="193" spans="1:10" x14ac:dyDescent="0.25">
      <c r="A193" s="341"/>
      <c r="B193" s="342" t="s">
        <v>506</v>
      </c>
      <c r="C193" s="343"/>
      <c r="D193" s="344">
        <f>D190</f>
        <v>5000000</v>
      </c>
      <c r="E193" s="344">
        <f t="shared" ref="E193:F193" si="71">E190</f>
        <v>5000000</v>
      </c>
      <c r="F193" s="344">
        <f t="shared" si="71"/>
        <v>0</v>
      </c>
      <c r="G193" s="344">
        <f t="shared" si="67"/>
        <v>0</v>
      </c>
      <c r="H193" s="279">
        <f t="shared" si="68"/>
        <v>0</v>
      </c>
      <c r="I193" s="279">
        <f t="shared" si="69"/>
        <v>0</v>
      </c>
    </row>
    <row r="194" spans="1:10" x14ac:dyDescent="0.25">
      <c r="A194" s="282"/>
      <c r="B194" s="370"/>
      <c r="C194" s="371"/>
      <c r="D194" s="372"/>
      <c r="E194" s="372"/>
      <c r="F194" s="372"/>
      <c r="G194" s="372"/>
      <c r="H194" s="279"/>
      <c r="I194" s="279">
        <f t="shared" si="69"/>
        <v>0</v>
      </c>
    </row>
    <row r="195" spans="1:10" x14ac:dyDescent="0.25">
      <c r="A195" s="275" t="s">
        <v>13</v>
      </c>
      <c r="B195" s="276" t="s">
        <v>448</v>
      </c>
      <c r="C195" s="304"/>
      <c r="D195" s="305">
        <f>D208+D212+D216+D220+D223+D226+D229+D232+D200+D204</f>
        <v>845712918.35000002</v>
      </c>
      <c r="E195" s="305">
        <f t="shared" ref="E195:G197" si="72">E208+E212+E216+E220+E223+E226+E229+E232+E200+E204</f>
        <v>845712918.35000002</v>
      </c>
      <c r="F195" s="305">
        <f t="shared" si="72"/>
        <v>2539423.2599999998</v>
      </c>
      <c r="G195" s="305">
        <f t="shared" si="72"/>
        <v>1.4901161193847656E-8</v>
      </c>
      <c r="H195" s="279">
        <f t="shared" ref="H195:H203" si="73">IF(F195&gt;E195,1,0)</f>
        <v>0</v>
      </c>
      <c r="I195" s="279">
        <f t="shared" si="69"/>
        <v>0</v>
      </c>
    </row>
    <row r="196" spans="1:10" x14ac:dyDescent="0.25">
      <c r="A196" s="335"/>
      <c r="B196" s="336" t="s">
        <v>488</v>
      </c>
      <c r="C196" s="337"/>
      <c r="D196" s="350">
        <f>D209+D213+D217+D221+D224+D227+D230+D233+D201+D205</f>
        <v>36640089.469999999</v>
      </c>
      <c r="E196" s="350">
        <f t="shared" si="72"/>
        <v>36640089.469999999</v>
      </c>
      <c r="F196" s="350">
        <f t="shared" si="72"/>
        <v>0</v>
      </c>
      <c r="G196" s="350">
        <f t="shared" si="72"/>
        <v>0</v>
      </c>
      <c r="H196" s="279">
        <f t="shared" si="73"/>
        <v>0</v>
      </c>
      <c r="I196" s="279">
        <f t="shared" si="69"/>
        <v>0</v>
      </c>
    </row>
    <row r="197" spans="1:10" x14ac:dyDescent="0.25">
      <c r="A197" s="335"/>
      <c r="B197" s="336" t="s">
        <v>489</v>
      </c>
      <c r="C197" s="337"/>
      <c r="D197" s="350">
        <f>D210+D214+D218+D222+D225+D228+D231+D234+D202+D206</f>
        <v>0</v>
      </c>
      <c r="E197" s="350">
        <f t="shared" si="72"/>
        <v>0</v>
      </c>
      <c r="F197" s="350">
        <f t="shared" si="72"/>
        <v>0</v>
      </c>
      <c r="G197" s="350">
        <f t="shared" si="72"/>
        <v>0</v>
      </c>
      <c r="H197" s="279">
        <f t="shared" si="73"/>
        <v>0</v>
      </c>
      <c r="I197" s="279">
        <f t="shared" si="69"/>
        <v>0</v>
      </c>
    </row>
    <row r="198" spans="1:10" x14ac:dyDescent="0.25">
      <c r="A198" s="335"/>
      <c r="B198" s="373" t="s">
        <v>506</v>
      </c>
      <c r="C198" s="337"/>
      <c r="D198" s="350">
        <f>D195-D196-D197</f>
        <v>809072828.88</v>
      </c>
      <c r="E198" s="350">
        <f t="shared" ref="E198:G198" si="74">E195-E196-E197</f>
        <v>809072828.88</v>
      </c>
      <c r="F198" s="350">
        <f t="shared" si="74"/>
        <v>2539423.2599999998</v>
      </c>
      <c r="G198" s="350">
        <f t="shared" si="74"/>
        <v>1.4901161193847656E-8</v>
      </c>
      <c r="H198" s="279">
        <f t="shared" si="73"/>
        <v>0</v>
      </c>
      <c r="I198" s="279">
        <f t="shared" si="69"/>
        <v>0</v>
      </c>
    </row>
    <row r="199" spans="1:10" x14ac:dyDescent="0.25">
      <c r="A199" s="282"/>
      <c r="B199" s="266" t="s">
        <v>435</v>
      </c>
      <c r="C199" s="306"/>
      <c r="D199" s="307"/>
      <c r="E199" s="303"/>
      <c r="F199" s="303"/>
      <c r="G199" s="287"/>
      <c r="H199" s="279">
        <f t="shared" si="73"/>
        <v>0</v>
      </c>
      <c r="I199" s="279">
        <f t="shared" si="69"/>
        <v>0</v>
      </c>
    </row>
    <row r="200" spans="1:10" ht="127.5" x14ac:dyDescent="0.25">
      <c r="A200" s="282"/>
      <c r="B200" s="376" t="s">
        <v>571</v>
      </c>
      <c r="C200" s="284" t="s">
        <v>572</v>
      </c>
      <c r="D200" s="377">
        <f>930556.57+731151.52</f>
        <v>1661708.0899999999</v>
      </c>
      <c r="E200" s="303">
        <f>'Проверочная  таблица'!HJ39</f>
        <v>1661708.0899999999</v>
      </c>
      <c r="F200" s="303">
        <f>'Проверочная  таблица'!HM39</f>
        <v>0</v>
      </c>
      <c r="G200" s="287">
        <f t="shared" ref="G200:G204" si="75">D200-E200</f>
        <v>0</v>
      </c>
      <c r="H200" s="279">
        <f t="shared" si="73"/>
        <v>0</v>
      </c>
      <c r="I200" s="279">
        <f>IF(G200&lt;0,1,0)</f>
        <v>0</v>
      </c>
      <c r="J200" s="346">
        <f>D200+D204</f>
        <v>166170808.09</v>
      </c>
    </row>
    <row r="201" spans="1:10" x14ac:dyDescent="0.25">
      <c r="A201" s="341"/>
      <c r="B201" s="342" t="s">
        <v>488</v>
      </c>
      <c r="C201" s="378"/>
      <c r="D201" s="344"/>
      <c r="E201" s="344"/>
      <c r="F201" s="344"/>
      <c r="G201" s="344">
        <f t="shared" si="75"/>
        <v>0</v>
      </c>
      <c r="H201" s="279">
        <f t="shared" si="73"/>
        <v>0</v>
      </c>
      <c r="I201" s="279">
        <f>IF(G201&lt;0,1,0)</f>
        <v>0</v>
      </c>
    </row>
    <row r="202" spans="1:10" x14ac:dyDescent="0.25">
      <c r="A202" s="341"/>
      <c r="B202" s="342" t="s">
        <v>489</v>
      </c>
      <c r="C202" s="343"/>
      <c r="D202" s="344"/>
      <c r="E202" s="344"/>
      <c r="F202" s="344"/>
      <c r="G202" s="344">
        <f t="shared" si="75"/>
        <v>0</v>
      </c>
      <c r="H202" s="279">
        <f t="shared" si="73"/>
        <v>0</v>
      </c>
      <c r="I202" s="279">
        <f>IF(G202&lt;0,1,0)</f>
        <v>0</v>
      </c>
      <c r="J202" s="346"/>
    </row>
    <row r="203" spans="1:10" x14ac:dyDescent="0.25">
      <c r="A203" s="341"/>
      <c r="B203" s="379" t="s">
        <v>506</v>
      </c>
      <c r="C203" s="343"/>
      <c r="D203" s="344">
        <f>D200</f>
        <v>1661708.0899999999</v>
      </c>
      <c r="E203" s="344">
        <f t="shared" ref="E203:F203" si="76">E200</f>
        <v>1661708.0899999999</v>
      </c>
      <c r="F203" s="344">
        <f t="shared" si="76"/>
        <v>0</v>
      </c>
      <c r="G203" s="344">
        <f t="shared" si="75"/>
        <v>0</v>
      </c>
      <c r="H203" s="279">
        <f t="shared" si="73"/>
        <v>0</v>
      </c>
      <c r="I203" s="279">
        <f t="shared" ref="I203:I211" si="77">IF(G203&lt;0,1,0)</f>
        <v>0</v>
      </c>
    </row>
    <row r="204" spans="1:10" x14ac:dyDescent="0.25">
      <c r="A204" s="310"/>
      <c r="B204" s="294" t="s">
        <v>457</v>
      </c>
      <c r="C204" s="311" t="s">
        <v>572</v>
      </c>
      <c r="D204" s="347">
        <f>92125100+72384000</f>
        <v>164509100</v>
      </c>
      <c r="E204" s="297">
        <f>'Проверочная  таблица'!HK39</f>
        <v>164509100</v>
      </c>
      <c r="F204" s="297">
        <f>'Проверочная  таблица'!HN39</f>
        <v>0</v>
      </c>
      <c r="G204" s="298">
        <f t="shared" si="75"/>
        <v>0</v>
      </c>
      <c r="H204" s="279">
        <f>IF(F204&gt;E204,1,0)</f>
        <v>0</v>
      </c>
      <c r="I204" s="279">
        <f t="shared" si="77"/>
        <v>0</v>
      </c>
    </row>
    <row r="205" spans="1:10" x14ac:dyDescent="0.25">
      <c r="A205" s="310"/>
      <c r="B205" s="348" t="s">
        <v>488</v>
      </c>
      <c r="C205" s="349"/>
      <c r="D205" s="298"/>
      <c r="E205" s="298"/>
      <c r="F205" s="298"/>
      <c r="G205" s="298">
        <f>D205-E205</f>
        <v>0</v>
      </c>
      <c r="H205" s="279">
        <f>IF(F205&gt;E205,1,0)</f>
        <v>0</v>
      </c>
      <c r="I205" s="279">
        <f t="shared" si="77"/>
        <v>0</v>
      </c>
    </row>
    <row r="206" spans="1:10" x14ac:dyDescent="0.25">
      <c r="A206" s="310"/>
      <c r="B206" s="348" t="s">
        <v>489</v>
      </c>
      <c r="C206" s="349"/>
      <c r="D206" s="298"/>
      <c r="E206" s="298"/>
      <c r="F206" s="298"/>
      <c r="G206" s="298">
        <f>D206-E206</f>
        <v>0</v>
      </c>
      <c r="H206" s="279">
        <f>IF(F206&gt;E206,1,0)</f>
        <v>0</v>
      </c>
      <c r="I206" s="279">
        <f t="shared" si="77"/>
        <v>0</v>
      </c>
    </row>
    <row r="207" spans="1:10" x14ac:dyDescent="0.25">
      <c r="A207" s="310"/>
      <c r="B207" s="348" t="s">
        <v>506</v>
      </c>
      <c r="C207" s="349"/>
      <c r="D207" s="298">
        <f>D204</f>
        <v>164509100</v>
      </c>
      <c r="E207" s="298">
        <f t="shared" ref="E207:F207" si="78">E204</f>
        <v>164509100</v>
      </c>
      <c r="F207" s="298">
        <f t="shared" si="78"/>
        <v>0</v>
      </c>
      <c r="G207" s="298">
        <f>D207-E207</f>
        <v>0</v>
      </c>
      <c r="H207" s="279">
        <f>IF(F207&gt;E207,1,0)</f>
        <v>0</v>
      </c>
      <c r="I207" s="279">
        <f t="shared" si="77"/>
        <v>0</v>
      </c>
    </row>
    <row r="208" spans="1:10" ht="102" x14ac:dyDescent="0.25">
      <c r="A208" s="282"/>
      <c r="B208" s="376" t="s">
        <v>573</v>
      </c>
      <c r="C208" s="284" t="s">
        <v>574</v>
      </c>
      <c r="D208" s="377">
        <v>14336029.98</v>
      </c>
      <c r="E208" s="303">
        <f>'Проверочная  таблица'!NZ39</f>
        <v>14336029.979999986</v>
      </c>
      <c r="F208" s="303">
        <f>'Проверочная  таблица'!OD39</f>
        <v>0</v>
      </c>
      <c r="G208" s="287">
        <f t="shared" ref="G208:G212" si="79">D208-E208</f>
        <v>1.4901161193847656E-8</v>
      </c>
      <c r="H208" s="279">
        <f t="shared" ref="H208:H211" si="80">IF(F208&gt;E208,1,0)</f>
        <v>0</v>
      </c>
      <c r="I208" s="279">
        <f t="shared" si="77"/>
        <v>0</v>
      </c>
      <c r="J208" s="346">
        <f>D208+D212</f>
        <v>286720529.98000002</v>
      </c>
    </row>
    <row r="209" spans="1:10" x14ac:dyDescent="0.25">
      <c r="A209" s="341"/>
      <c r="B209" s="342" t="s">
        <v>488</v>
      </c>
      <c r="C209" s="378"/>
      <c r="D209" s="344"/>
      <c r="E209" s="344"/>
      <c r="F209" s="344"/>
      <c r="G209" s="344">
        <f t="shared" si="79"/>
        <v>0</v>
      </c>
      <c r="H209" s="279">
        <f t="shared" si="80"/>
        <v>0</v>
      </c>
      <c r="I209" s="279">
        <f t="shared" si="77"/>
        <v>0</v>
      </c>
    </row>
    <row r="210" spans="1:10" x14ac:dyDescent="0.25">
      <c r="A210" s="341"/>
      <c r="B210" s="342" t="s">
        <v>489</v>
      </c>
      <c r="C210" s="343"/>
      <c r="D210" s="344"/>
      <c r="E210" s="344"/>
      <c r="F210" s="344"/>
      <c r="G210" s="344">
        <f t="shared" si="79"/>
        <v>0</v>
      </c>
      <c r="H210" s="279">
        <f t="shared" si="80"/>
        <v>0</v>
      </c>
      <c r="I210" s="279">
        <f t="shared" si="77"/>
        <v>0</v>
      </c>
      <c r="J210" s="346"/>
    </row>
    <row r="211" spans="1:10" x14ac:dyDescent="0.25">
      <c r="A211" s="341"/>
      <c r="B211" s="379" t="s">
        <v>506</v>
      </c>
      <c r="C211" s="343"/>
      <c r="D211" s="344">
        <f>D208</f>
        <v>14336029.98</v>
      </c>
      <c r="E211" s="344">
        <f t="shared" ref="E211:F211" si="81">E208</f>
        <v>14336029.979999986</v>
      </c>
      <c r="F211" s="344">
        <f t="shared" si="81"/>
        <v>0</v>
      </c>
      <c r="G211" s="344">
        <f t="shared" si="79"/>
        <v>1.4901161193847656E-8</v>
      </c>
      <c r="H211" s="279">
        <f t="shared" si="80"/>
        <v>0</v>
      </c>
      <c r="I211" s="279">
        <f t="shared" si="77"/>
        <v>0</v>
      </c>
    </row>
    <row r="212" spans="1:10" x14ac:dyDescent="0.25">
      <c r="A212" s="310"/>
      <c r="B212" s="294" t="s">
        <v>457</v>
      </c>
      <c r="C212" s="311" t="s">
        <v>574</v>
      </c>
      <c r="D212" s="347">
        <v>272384500</v>
      </c>
      <c r="E212" s="297">
        <f>'Проверочная  таблица'!OA39</f>
        <v>272384500</v>
      </c>
      <c r="F212" s="297">
        <f>'Проверочная  таблица'!OE39</f>
        <v>0</v>
      </c>
      <c r="G212" s="298">
        <f t="shared" si="79"/>
        <v>0</v>
      </c>
      <c r="H212" s="279">
        <f>IF(F212&gt;E212,1,0)</f>
        <v>0</v>
      </c>
      <c r="I212" s="279">
        <f>IF(G212&lt;0,1,0)</f>
        <v>0</v>
      </c>
    </row>
    <row r="213" spans="1:10" x14ac:dyDescent="0.25">
      <c r="A213" s="310"/>
      <c r="B213" s="348" t="s">
        <v>488</v>
      </c>
      <c r="C213" s="349"/>
      <c r="D213" s="298"/>
      <c r="E213" s="298"/>
      <c r="F213" s="298"/>
      <c r="G213" s="298">
        <f>D213-E213</f>
        <v>0</v>
      </c>
      <c r="H213" s="279">
        <f>IF(F213&gt;E213,1,0)</f>
        <v>0</v>
      </c>
      <c r="I213" s="279">
        <f>IF(G213&lt;0,1,0)</f>
        <v>0</v>
      </c>
    </row>
    <row r="214" spans="1:10" x14ac:dyDescent="0.25">
      <c r="A214" s="310"/>
      <c r="B214" s="348" t="s">
        <v>489</v>
      </c>
      <c r="C214" s="349"/>
      <c r="D214" s="298"/>
      <c r="E214" s="298"/>
      <c r="F214" s="298"/>
      <c r="G214" s="298">
        <f>D214-E214</f>
        <v>0</v>
      </c>
      <c r="H214" s="279">
        <f>IF(F214&gt;E214,1,0)</f>
        <v>0</v>
      </c>
      <c r="I214" s="279">
        <f>IF(G214&lt;0,1,0)</f>
        <v>0</v>
      </c>
    </row>
    <row r="215" spans="1:10" x14ac:dyDescent="0.25">
      <c r="A215" s="310"/>
      <c r="B215" s="348" t="s">
        <v>506</v>
      </c>
      <c r="C215" s="349"/>
      <c r="D215" s="298">
        <f>D212</f>
        <v>272384500</v>
      </c>
      <c r="E215" s="298">
        <f t="shared" ref="E215:F215" si="82">E212</f>
        <v>272384500</v>
      </c>
      <c r="F215" s="298">
        <f t="shared" si="82"/>
        <v>0</v>
      </c>
      <c r="G215" s="298">
        <f>D215-E215</f>
        <v>0</v>
      </c>
      <c r="H215" s="279">
        <f>IF(F215&gt;E215,1,0)</f>
        <v>0</v>
      </c>
      <c r="I215" s="279">
        <f>IF(G215&lt;0,1,0)</f>
        <v>0</v>
      </c>
    </row>
    <row r="216" spans="1:10" ht="191.25" x14ac:dyDescent="0.25">
      <c r="A216" s="282"/>
      <c r="B216" s="308" t="s">
        <v>575</v>
      </c>
      <c r="C216" s="284" t="s">
        <v>576</v>
      </c>
      <c r="D216" s="362">
        <f>328671303.52+27510187.29</f>
        <v>356181490.81</v>
      </c>
      <c r="E216" s="303">
        <f>'Проверочная  таблица'!OB39</f>
        <v>356181490.80999994</v>
      </c>
      <c r="F216" s="303">
        <f>'Проверочная  таблица'!OF39</f>
        <v>2539423.2599999998</v>
      </c>
      <c r="G216" s="287">
        <f t="shared" ref="G216:G220" si="83">D216-E216</f>
        <v>0</v>
      </c>
      <c r="H216" s="279">
        <f t="shared" ref="H216:H234" si="84">IF(F216&gt;E216,1,0)</f>
        <v>0</v>
      </c>
      <c r="I216" s="279">
        <f t="shared" ref="I216:I222" si="85">IF(G216&lt;0,1,0)</f>
        <v>0</v>
      </c>
    </row>
    <row r="217" spans="1:10" x14ac:dyDescent="0.25">
      <c r="A217" s="341"/>
      <c r="B217" s="342" t="s">
        <v>488</v>
      </c>
      <c r="C217" s="343"/>
      <c r="D217" s="344"/>
      <c r="E217" s="344"/>
      <c r="F217" s="344"/>
      <c r="G217" s="344">
        <f t="shared" si="83"/>
        <v>0</v>
      </c>
      <c r="H217" s="279">
        <f t="shared" si="84"/>
        <v>0</v>
      </c>
      <c r="I217" s="279">
        <f t="shared" si="85"/>
        <v>0</v>
      </c>
    </row>
    <row r="218" spans="1:10" x14ac:dyDescent="0.25">
      <c r="A218" s="341"/>
      <c r="B218" s="342" t="s">
        <v>489</v>
      </c>
      <c r="C218" s="380"/>
      <c r="D218" s="369"/>
      <c r="E218" s="369"/>
      <c r="F218" s="369"/>
      <c r="G218" s="344">
        <f t="shared" si="83"/>
        <v>0</v>
      </c>
      <c r="H218" s="279">
        <f t="shared" si="84"/>
        <v>0</v>
      </c>
      <c r="I218" s="279">
        <f t="shared" si="85"/>
        <v>0</v>
      </c>
    </row>
    <row r="219" spans="1:10" x14ac:dyDescent="0.25">
      <c r="A219" s="341"/>
      <c r="B219" s="342" t="s">
        <v>506</v>
      </c>
      <c r="C219" s="380"/>
      <c r="D219" s="345">
        <f>D216</f>
        <v>356181490.81</v>
      </c>
      <c r="E219" s="345">
        <f t="shared" ref="E219:F219" si="86">E216</f>
        <v>356181490.80999994</v>
      </c>
      <c r="F219" s="345">
        <f t="shared" si="86"/>
        <v>2539423.2599999998</v>
      </c>
      <c r="G219" s="344">
        <f t="shared" si="83"/>
        <v>0</v>
      </c>
      <c r="H219" s="279">
        <f t="shared" si="84"/>
        <v>0</v>
      </c>
      <c r="I219" s="279">
        <f t="shared" si="85"/>
        <v>0</v>
      </c>
    </row>
    <row r="220" spans="1:10" ht="140.25" x14ac:dyDescent="0.25">
      <c r="A220" s="282"/>
      <c r="B220" s="308" t="s">
        <v>577</v>
      </c>
      <c r="C220" s="306" t="s">
        <v>578</v>
      </c>
      <c r="D220" s="362">
        <v>542589.47</v>
      </c>
      <c r="E220" s="303">
        <f>'Проверочная  таблица'!PF39</f>
        <v>542589.47</v>
      </c>
      <c r="F220" s="303">
        <f>'Проверочная  таблица'!PI39</f>
        <v>0</v>
      </c>
      <c r="G220" s="287">
        <f t="shared" si="83"/>
        <v>0</v>
      </c>
      <c r="H220" s="279">
        <f t="shared" si="84"/>
        <v>0</v>
      </c>
      <c r="I220" s="279">
        <f t="shared" si="85"/>
        <v>0</v>
      </c>
      <c r="J220" s="346">
        <f>D220+D223</f>
        <v>10851789.470000001</v>
      </c>
    </row>
    <row r="221" spans="1:10" x14ac:dyDescent="0.25">
      <c r="A221" s="341"/>
      <c r="B221" s="342" t="s">
        <v>488</v>
      </c>
      <c r="C221" s="343"/>
      <c r="D221" s="345">
        <f>D220</f>
        <v>542589.47</v>
      </c>
      <c r="E221" s="345">
        <f>E220</f>
        <v>542589.47</v>
      </c>
      <c r="F221" s="345">
        <f>F220</f>
        <v>0</v>
      </c>
      <c r="G221" s="345">
        <f>G220</f>
        <v>0</v>
      </c>
      <c r="H221" s="279">
        <f t="shared" si="84"/>
        <v>0</v>
      </c>
      <c r="I221" s="279">
        <f t="shared" si="85"/>
        <v>0</v>
      </c>
    </row>
    <row r="222" spans="1:10" x14ac:dyDescent="0.25">
      <c r="A222" s="341"/>
      <c r="B222" s="342" t="s">
        <v>489</v>
      </c>
      <c r="C222" s="343"/>
      <c r="D222" s="344"/>
      <c r="E222" s="344"/>
      <c r="F222" s="344"/>
      <c r="G222" s="344"/>
      <c r="H222" s="279">
        <f t="shared" si="84"/>
        <v>0</v>
      </c>
      <c r="I222" s="279">
        <f t="shared" si="85"/>
        <v>0</v>
      </c>
    </row>
    <row r="223" spans="1:10" x14ac:dyDescent="0.25">
      <c r="A223" s="310"/>
      <c r="B223" s="294" t="s">
        <v>457</v>
      </c>
      <c r="C223" s="381" t="s">
        <v>578</v>
      </c>
      <c r="D223" s="347">
        <v>10309200</v>
      </c>
      <c r="E223" s="297">
        <f>'Проверочная  таблица'!PG39</f>
        <v>10309200</v>
      </c>
      <c r="F223" s="297">
        <f>'Проверочная  таблица'!PJ39</f>
        <v>0</v>
      </c>
      <c r="G223" s="298">
        <f t="shared" ref="G223" si="87">D223-E223</f>
        <v>0</v>
      </c>
      <c r="H223" s="279">
        <f t="shared" si="84"/>
        <v>0</v>
      </c>
      <c r="I223" s="279">
        <f>IF(G223&lt;0,1,0)</f>
        <v>0</v>
      </c>
    </row>
    <row r="224" spans="1:10" x14ac:dyDescent="0.25">
      <c r="A224" s="310"/>
      <c r="B224" s="348" t="s">
        <v>488</v>
      </c>
      <c r="C224" s="349"/>
      <c r="D224" s="297">
        <f>D223</f>
        <v>10309200</v>
      </c>
      <c r="E224" s="297">
        <f>E223</f>
        <v>10309200</v>
      </c>
      <c r="F224" s="297">
        <f>F223</f>
        <v>0</v>
      </c>
      <c r="G224" s="297">
        <f>G223</f>
        <v>0</v>
      </c>
      <c r="H224" s="279">
        <f t="shared" si="84"/>
        <v>0</v>
      </c>
      <c r="I224" s="279">
        <f>IF(G224&lt;0,1,0)</f>
        <v>0</v>
      </c>
    </row>
    <row r="225" spans="1:10" x14ac:dyDescent="0.25">
      <c r="A225" s="310"/>
      <c r="B225" s="348" t="s">
        <v>489</v>
      </c>
      <c r="C225" s="349"/>
      <c r="D225" s="298"/>
      <c r="E225" s="298"/>
      <c r="F225" s="298"/>
      <c r="G225" s="298"/>
      <c r="H225" s="279">
        <f t="shared" si="84"/>
        <v>0</v>
      </c>
      <c r="I225" s="279">
        <f>IF(G225&lt;0,1,0)</f>
        <v>0</v>
      </c>
    </row>
    <row r="226" spans="1:10" ht="127.5" x14ac:dyDescent="0.25">
      <c r="A226" s="282"/>
      <c r="B226" s="308" t="s">
        <v>579</v>
      </c>
      <c r="C226" s="284" t="s">
        <v>580</v>
      </c>
      <c r="D226" s="307">
        <v>502200</v>
      </c>
      <c r="E226" s="303">
        <f>'Прочая  субсидия_МР  и  ГО'!BF43</f>
        <v>502200</v>
      </c>
      <c r="F226" s="303">
        <f>'Прочая  субсидия_МР  и  ГО'!BG43</f>
        <v>0</v>
      </c>
      <c r="G226" s="287">
        <f>D226-E226</f>
        <v>0</v>
      </c>
      <c r="H226" s="279">
        <f t="shared" si="84"/>
        <v>0</v>
      </c>
      <c r="I226" s="279">
        <f t="shared" ref="I226:I234" si="88">IF(G226&lt;0,1,0)</f>
        <v>0</v>
      </c>
    </row>
    <row r="227" spans="1:10" x14ac:dyDescent="0.25">
      <c r="A227" s="341"/>
      <c r="B227" s="342" t="s">
        <v>488</v>
      </c>
      <c r="C227" s="343"/>
      <c r="D227" s="344">
        <f>D226</f>
        <v>502200</v>
      </c>
      <c r="E227" s="344">
        <f>E226</f>
        <v>502200</v>
      </c>
      <c r="F227" s="344">
        <f>F226</f>
        <v>0</v>
      </c>
      <c r="G227" s="344">
        <f>D227-E227</f>
        <v>0</v>
      </c>
      <c r="H227" s="279">
        <f t="shared" si="84"/>
        <v>0</v>
      </c>
      <c r="I227" s="279">
        <f t="shared" si="88"/>
        <v>0</v>
      </c>
    </row>
    <row r="228" spans="1:10" x14ac:dyDescent="0.25">
      <c r="A228" s="341"/>
      <c r="B228" s="342" t="s">
        <v>489</v>
      </c>
      <c r="C228" s="343"/>
      <c r="D228" s="344"/>
      <c r="E228" s="344"/>
      <c r="F228" s="344"/>
      <c r="G228" s="344">
        <f>D228-E228</f>
        <v>0</v>
      </c>
      <c r="H228" s="279">
        <f t="shared" si="84"/>
        <v>0</v>
      </c>
      <c r="I228" s="279">
        <f t="shared" si="88"/>
        <v>0</v>
      </c>
    </row>
    <row r="229" spans="1:10" ht="178.5" x14ac:dyDescent="0.25">
      <c r="A229" s="282"/>
      <c r="B229" s="308" t="s">
        <v>581</v>
      </c>
      <c r="C229" s="284" t="s">
        <v>582</v>
      </c>
      <c r="D229" s="307">
        <v>6600000</v>
      </c>
      <c r="E229" s="303">
        <f>'Проверочная  таблица'!ET39</f>
        <v>6600000.0000000019</v>
      </c>
      <c r="F229" s="303">
        <f>'Проверочная  таблица'!EW39</f>
        <v>0</v>
      </c>
      <c r="G229" s="287">
        <f t="shared" ref="G229:G234" si="89">D229-E229</f>
        <v>0</v>
      </c>
      <c r="H229" s="279">
        <f t="shared" si="84"/>
        <v>0</v>
      </c>
      <c r="I229" s="279">
        <f t="shared" si="88"/>
        <v>0</v>
      </c>
      <c r="J229" s="346">
        <f>D229+D232</f>
        <v>25286100</v>
      </c>
    </row>
    <row r="230" spans="1:10" x14ac:dyDescent="0.25">
      <c r="A230" s="341"/>
      <c r="B230" s="342" t="s">
        <v>488</v>
      </c>
      <c r="C230" s="343"/>
      <c r="D230" s="344">
        <f>D229</f>
        <v>6600000</v>
      </c>
      <c r="E230" s="344">
        <f>E229</f>
        <v>6600000.0000000019</v>
      </c>
      <c r="F230" s="344">
        <f>F229</f>
        <v>0</v>
      </c>
      <c r="G230" s="344">
        <f t="shared" si="89"/>
        <v>0</v>
      </c>
      <c r="H230" s="279">
        <f t="shared" si="84"/>
        <v>0</v>
      </c>
      <c r="I230" s="279">
        <f t="shared" si="88"/>
        <v>0</v>
      </c>
    </row>
    <row r="231" spans="1:10" x14ac:dyDescent="0.25">
      <c r="A231" s="341"/>
      <c r="B231" s="342" t="s">
        <v>489</v>
      </c>
      <c r="C231" s="343"/>
      <c r="D231" s="344"/>
      <c r="E231" s="344"/>
      <c r="F231" s="344"/>
      <c r="G231" s="344">
        <f t="shared" si="89"/>
        <v>0</v>
      </c>
      <c r="H231" s="279">
        <f t="shared" si="84"/>
        <v>0</v>
      </c>
      <c r="I231" s="279">
        <f t="shared" si="88"/>
        <v>0</v>
      </c>
      <c r="J231" s="346"/>
    </row>
    <row r="232" spans="1:10" x14ac:dyDescent="0.25">
      <c r="A232" s="310"/>
      <c r="B232" s="294" t="s">
        <v>457</v>
      </c>
      <c r="C232" s="311" t="s">
        <v>582</v>
      </c>
      <c r="D232" s="312">
        <v>18686100</v>
      </c>
      <c r="E232" s="382">
        <f>'Проверочная  таблица'!EU39</f>
        <v>18686100</v>
      </c>
      <c r="F232" s="382">
        <f>'Проверочная  таблица'!EX39</f>
        <v>0</v>
      </c>
      <c r="G232" s="359">
        <f t="shared" si="89"/>
        <v>0</v>
      </c>
      <c r="H232" s="279">
        <f t="shared" si="84"/>
        <v>0</v>
      </c>
      <c r="I232" s="279">
        <f t="shared" si="88"/>
        <v>0</v>
      </c>
    </row>
    <row r="233" spans="1:10" x14ac:dyDescent="0.25">
      <c r="A233" s="310"/>
      <c r="B233" s="348" t="s">
        <v>488</v>
      </c>
      <c r="C233" s="349"/>
      <c r="D233" s="298">
        <f>D232</f>
        <v>18686100</v>
      </c>
      <c r="E233" s="298">
        <f>E232</f>
        <v>18686100</v>
      </c>
      <c r="F233" s="298">
        <f>F232</f>
        <v>0</v>
      </c>
      <c r="G233" s="298">
        <f t="shared" si="89"/>
        <v>0</v>
      </c>
      <c r="H233" s="279">
        <f t="shared" si="84"/>
        <v>0</v>
      </c>
      <c r="I233" s="279">
        <f t="shared" si="88"/>
        <v>0</v>
      </c>
    </row>
    <row r="234" spans="1:10" x14ac:dyDescent="0.25">
      <c r="A234" s="310"/>
      <c r="B234" s="348" t="s">
        <v>489</v>
      </c>
      <c r="C234" s="349"/>
      <c r="D234" s="298"/>
      <c r="E234" s="298"/>
      <c r="F234" s="298"/>
      <c r="G234" s="298">
        <f t="shared" si="89"/>
        <v>0</v>
      </c>
      <c r="H234" s="279">
        <f t="shared" si="84"/>
        <v>0</v>
      </c>
      <c r="I234" s="279">
        <f t="shared" si="88"/>
        <v>0</v>
      </c>
    </row>
    <row r="235" spans="1:10" x14ac:dyDescent="0.25">
      <c r="A235" s="282"/>
      <c r="B235" s="308"/>
      <c r="C235" s="306"/>
      <c r="D235" s="307"/>
      <c r="E235" s="303"/>
      <c r="F235" s="303"/>
      <c r="G235" s="287"/>
      <c r="H235" s="279"/>
      <c r="I235" s="279"/>
    </row>
    <row r="236" spans="1:10" ht="25.5" hidden="1" x14ac:dyDescent="0.25">
      <c r="A236" s="275" t="s">
        <v>583</v>
      </c>
      <c r="B236" s="276" t="s">
        <v>584</v>
      </c>
      <c r="C236" s="304"/>
      <c r="D236" s="305">
        <f>D239+D242</f>
        <v>0</v>
      </c>
      <c r="E236" s="305">
        <f t="shared" ref="E236:G238" si="90">E239+E242</f>
        <v>0</v>
      </c>
      <c r="F236" s="305">
        <f t="shared" si="90"/>
        <v>0</v>
      </c>
      <c r="G236" s="305">
        <f t="shared" si="90"/>
        <v>0</v>
      </c>
      <c r="H236" s="279">
        <f t="shared" ref="H236:H244" si="91">IF(F236&gt;E236,1,0)</f>
        <v>0</v>
      </c>
      <c r="I236" s="279">
        <f t="shared" ref="I236:I241" si="92">IF(G236&lt;0,1,0)</f>
        <v>0</v>
      </c>
    </row>
    <row r="237" spans="1:10" hidden="1" x14ac:dyDescent="0.25">
      <c r="A237" s="335"/>
      <c r="B237" s="336" t="s">
        <v>488</v>
      </c>
      <c r="C237" s="337"/>
      <c r="D237" s="350">
        <f t="shared" ref="D237:D238" si="93">D240+D243</f>
        <v>0</v>
      </c>
      <c r="E237" s="350">
        <f t="shared" si="90"/>
        <v>0</v>
      </c>
      <c r="F237" s="350">
        <f t="shared" si="90"/>
        <v>0</v>
      </c>
      <c r="G237" s="350">
        <f t="shared" si="90"/>
        <v>0</v>
      </c>
      <c r="H237" s="279">
        <f t="shared" si="91"/>
        <v>0</v>
      </c>
      <c r="I237" s="279">
        <f t="shared" si="92"/>
        <v>0</v>
      </c>
    </row>
    <row r="238" spans="1:10" hidden="1" x14ac:dyDescent="0.25">
      <c r="A238" s="335"/>
      <c r="B238" s="336" t="s">
        <v>489</v>
      </c>
      <c r="C238" s="337"/>
      <c r="D238" s="350">
        <f t="shared" si="93"/>
        <v>0</v>
      </c>
      <c r="E238" s="350">
        <f t="shared" si="90"/>
        <v>0</v>
      </c>
      <c r="F238" s="350">
        <f t="shared" si="90"/>
        <v>0</v>
      </c>
      <c r="G238" s="350">
        <f t="shared" si="90"/>
        <v>0</v>
      </c>
      <c r="H238" s="279">
        <f t="shared" si="91"/>
        <v>0</v>
      </c>
      <c r="I238" s="279">
        <f t="shared" si="92"/>
        <v>0</v>
      </c>
    </row>
    <row r="239" spans="1:10" ht="191.25" hidden="1" x14ac:dyDescent="0.25">
      <c r="A239" s="339"/>
      <c r="B239" s="308" t="s">
        <v>585</v>
      </c>
      <c r="C239" s="306" t="s">
        <v>586</v>
      </c>
      <c r="D239" s="362"/>
      <c r="E239" s="303">
        <f>'Проверочная  таблица'!SD39</f>
        <v>0</v>
      </c>
      <c r="F239" s="303">
        <f>'Проверочная  таблица'!SK39</f>
        <v>0</v>
      </c>
      <c r="G239" s="287">
        <f t="shared" ref="G239" si="94">D239-E239</f>
        <v>0</v>
      </c>
      <c r="H239" s="279">
        <f t="shared" si="91"/>
        <v>0</v>
      </c>
      <c r="I239" s="279">
        <f t="shared" si="92"/>
        <v>0</v>
      </c>
      <c r="J239" s="346">
        <f>D239+D242</f>
        <v>0</v>
      </c>
    </row>
    <row r="240" spans="1:10" hidden="1" x14ac:dyDescent="0.25">
      <c r="A240" s="341"/>
      <c r="B240" s="342" t="s">
        <v>488</v>
      </c>
      <c r="C240" s="343"/>
      <c r="D240" s="345"/>
      <c r="E240" s="345"/>
      <c r="F240" s="345"/>
      <c r="G240" s="345"/>
      <c r="H240" s="279">
        <f t="shared" si="91"/>
        <v>0</v>
      </c>
      <c r="I240" s="279">
        <f t="shared" si="92"/>
        <v>0</v>
      </c>
    </row>
    <row r="241" spans="1:9" hidden="1" x14ac:dyDescent="0.25">
      <c r="A241" s="341"/>
      <c r="B241" s="342" t="s">
        <v>489</v>
      </c>
      <c r="C241" s="343"/>
      <c r="D241" s="344">
        <f>D239</f>
        <v>0</v>
      </c>
      <c r="E241" s="344">
        <f t="shared" ref="E241:G241" si="95">E239</f>
        <v>0</v>
      </c>
      <c r="F241" s="344">
        <f t="shared" si="95"/>
        <v>0</v>
      </c>
      <c r="G241" s="344">
        <f t="shared" si="95"/>
        <v>0</v>
      </c>
      <c r="H241" s="279">
        <f t="shared" si="91"/>
        <v>0</v>
      </c>
      <c r="I241" s="279">
        <f t="shared" si="92"/>
        <v>0</v>
      </c>
    </row>
    <row r="242" spans="1:9" hidden="1" x14ac:dyDescent="0.25">
      <c r="A242" s="310"/>
      <c r="B242" s="294" t="s">
        <v>457</v>
      </c>
      <c r="C242" s="381" t="s">
        <v>586</v>
      </c>
      <c r="D242" s="347"/>
      <c r="E242" s="297">
        <f>'Проверочная  таблица'!SE39</f>
        <v>0</v>
      </c>
      <c r="F242" s="297">
        <f>'Проверочная  таблица'!SL39</f>
        <v>0</v>
      </c>
      <c r="G242" s="298">
        <f t="shared" ref="G242" si="96">D242-E242</f>
        <v>0</v>
      </c>
      <c r="H242" s="279">
        <f t="shared" si="91"/>
        <v>0</v>
      </c>
      <c r="I242" s="279">
        <f>IF(G242&lt;0,1,0)</f>
        <v>0</v>
      </c>
    </row>
    <row r="243" spans="1:9" hidden="1" x14ac:dyDescent="0.25">
      <c r="A243" s="310"/>
      <c r="B243" s="348" t="s">
        <v>488</v>
      </c>
      <c r="C243" s="349"/>
      <c r="D243" s="297"/>
      <c r="E243" s="297"/>
      <c r="F243" s="297"/>
      <c r="G243" s="297"/>
      <c r="H243" s="279">
        <f t="shared" si="91"/>
        <v>0</v>
      </c>
      <c r="I243" s="279">
        <f>IF(G243&lt;0,1,0)</f>
        <v>0</v>
      </c>
    </row>
    <row r="244" spans="1:9" hidden="1" x14ac:dyDescent="0.25">
      <c r="A244" s="310"/>
      <c r="B244" s="348" t="s">
        <v>489</v>
      </c>
      <c r="C244" s="349"/>
      <c r="D244" s="298">
        <f>D242</f>
        <v>0</v>
      </c>
      <c r="E244" s="298">
        <f t="shared" ref="E244:G244" si="97">E242</f>
        <v>0</v>
      </c>
      <c r="F244" s="298">
        <f t="shared" si="97"/>
        <v>0</v>
      </c>
      <c r="G244" s="298">
        <f t="shared" si="97"/>
        <v>0</v>
      </c>
      <c r="H244" s="279">
        <f t="shared" si="91"/>
        <v>0</v>
      </c>
      <c r="I244" s="279">
        <f>IF(G244&lt;0,1,0)</f>
        <v>0</v>
      </c>
    </row>
    <row r="245" spans="1:9" hidden="1" x14ac:dyDescent="0.25">
      <c r="A245" s="282"/>
      <c r="B245" s="308"/>
      <c r="C245" s="306"/>
      <c r="D245" s="307"/>
      <c r="E245" s="303"/>
      <c r="F245" s="303"/>
      <c r="G245" s="287"/>
      <c r="H245" s="279"/>
      <c r="I245" s="279"/>
    </row>
    <row r="246" spans="1:9" ht="25.5" x14ac:dyDescent="0.25">
      <c r="A246" s="275" t="s">
        <v>587</v>
      </c>
      <c r="B246" s="276" t="s">
        <v>588</v>
      </c>
      <c r="C246" s="304"/>
      <c r="D246" s="305">
        <f>D251</f>
        <v>0</v>
      </c>
      <c r="E246" s="305">
        <f t="shared" ref="E246:G248" si="98">E251</f>
        <v>0</v>
      </c>
      <c r="F246" s="305">
        <f t="shared" si="98"/>
        <v>0</v>
      </c>
      <c r="G246" s="305">
        <f t="shared" si="98"/>
        <v>0</v>
      </c>
      <c r="H246" s="279">
        <f t="shared" ref="H246:H254" si="99">IF(F246&gt;E246,1,0)</f>
        <v>0</v>
      </c>
      <c r="I246" s="279">
        <f t="shared" ref="I246:I416" si="100">IF(G246&lt;0,1,0)</f>
        <v>0</v>
      </c>
    </row>
    <row r="247" spans="1:9" x14ac:dyDescent="0.25">
      <c r="A247" s="335"/>
      <c r="B247" s="336" t="s">
        <v>488</v>
      </c>
      <c r="C247" s="337"/>
      <c r="D247" s="350">
        <f>D252</f>
        <v>0</v>
      </c>
      <c r="E247" s="350">
        <f t="shared" si="98"/>
        <v>0</v>
      </c>
      <c r="F247" s="350">
        <f t="shared" si="98"/>
        <v>0</v>
      </c>
      <c r="G247" s="350">
        <f t="shared" si="98"/>
        <v>0</v>
      </c>
      <c r="H247" s="279">
        <f t="shared" si="99"/>
        <v>0</v>
      </c>
      <c r="I247" s="279">
        <f t="shared" si="100"/>
        <v>0</v>
      </c>
    </row>
    <row r="248" spans="1:9" x14ac:dyDescent="0.25">
      <c r="A248" s="335"/>
      <c r="B248" s="336" t="s">
        <v>489</v>
      </c>
      <c r="C248" s="337"/>
      <c r="D248" s="350">
        <f>D253</f>
        <v>0</v>
      </c>
      <c r="E248" s="350">
        <f t="shared" si="98"/>
        <v>0</v>
      </c>
      <c r="F248" s="350">
        <f t="shared" si="98"/>
        <v>0</v>
      </c>
      <c r="G248" s="350">
        <f t="shared" si="98"/>
        <v>0</v>
      </c>
      <c r="H248" s="279">
        <f t="shared" si="99"/>
        <v>0</v>
      </c>
      <c r="I248" s="279">
        <f t="shared" si="100"/>
        <v>0</v>
      </c>
    </row>
    <row r="249" spans="1:9" x14ac:dyDescent="0.25">
      <c r="A249" s="335"/>
      <c r="B249" s="336" t="s">
        <v>506</v>
      </c>
      <c r="C249" s="337"/>
      <c r="D249" s="350">
        <f>D246-D247-D248</f>
        <v>0</v>
      </c>
      <c r="E249" s="350">
        <f t="shared" ref="E249:G249" si="101">E246-E247-E248</f>
        <v>0</v>
      </c>
      <c r="F249" s="350">
        <f t="shared" si="101"/>
        <v>0</v>
      </c>
      <c r="G249" s="350">
        <f t="shared" si="101"/>
        <v>0</v>
      </c>
      <c r="H249" s="279">
        <f t="shared" si="99"/>
        <v>0</v>
      </c>
      <c r="I249" s="279">
        <f t="shared" si="100"/>
        <v>0</v>
      </c>
    </row>
    <row r="250" spans="1:9" x14ac:dyDescent="0.25">
      <c r="A250" s="282"/>
      <c r="B250" s="266" t="s">
        <v>435</v>
      </c>
      <c r="C250" s="306"/>
      <c r="D250" s="307"/>
      <c r="E250" s="303"/>
      <c r="F250" s="303"/>
      <c r="G250" s="287"/>
      <c r="H250" s="279">
        <f t="shared" si="99"/>
        <v>0</v>
      </c>
      <c r="I250" s="279">
        <f t="shared" si="100"/>
        <v>0</v>
      </c>
    </row>
    <row r="251" spans="1:9" ht="255" x14ac:dyDescent="0.25">
      <c r="A251" s="1082"/>
      <c r="B251" s="308" t="s">
        <v>589</v>
      </c>
      <c r="C251" s="284" t="s">
        <v>590</v>
      </c>
      <c r="D251" s="362"/>
      <c r="E251" s="303">
        <f>'Прочая  субсидия_МР  и  ГО'!AP43</f>
        <v>0</v>
      </c>
      <c r="F251" s="303">
        <f>'Прочая  субсидия_МР  и  ГО'!AQ43</f>
        <v>0</v>
      </c>
      <c r="G251" s="287">
        <f t="shared" ref="G251" si="102">D251-E251</f>
        <v>0</v>
      </c>
      <c r="H251" s="279">
        <f t="shared" si="99"/>
        <v>0</v>
      </c>
      <c r="I251" s="279">
        <f t="shared" si="100"/>
        <v>0</v>
      </c>
    </row>
    <row r="252" spans="1:9" x14ac:dyDescent="0.25">
      <c r="A252" s="341"/>
      <c r="B252" s="342" t="s">
        <v>488</v>
      </c>
      <c r="C252" s="343"/>
      <c r="D252" s="344"/>
      <c r="E252" s="344"/>
      <c r="F252" s="344"/>
      <c r="G252" s="344"/>
      <c r="H252" s="279">
        <f t="shared" si="99"/>
        <v>0</v>
      </c>
      <c r="I252" s="279">
        <f t="shared" si="100"/>
        <v>0</v>
      </c>
    </row>
    <row r="253" spans="1:9" x14ac:dyDescent="0.25">
      <c r="A253" s="341"/>
      <c r="B253" s="342" t="s">
        <v>489</v>
      </c>
      <c r="C253" s="343"/>
      <c r="D253" s="344"/>
      <c r="E253" s="344"/>
      <c r="F253" s="344"/>
      <c r="G253" s="344"/>
      <c r="H253" s="279">
        <f t="shared" si="99"/>
        <v>0</v>
      </c>
      <c r="I253" s="279">
        <f t="shared" si="100"/>
        <v>0</v>
      </c>
    </row>
    <row r="254" spans="1:9" x14ac:dyDescent="0.25">
      <c r="A254" s="341"/>
      <c r="B254" s="342" t="s">
        <v>506</v>
      </c>
      <c r="C254" s="343"/>
      <c r="D254" s="344">
        <f>D251</f>
        <v>0</v>
      </c>
      <c r="E254" s="344">
        <f t="shared" ref="E254:G254" si="103">E251</f>
        <v>0</v>
      </c>
      <c r="F254" s="344">
        <f t="shared" si="103"/>
        <v>0</v>
      </c>
      <c r="G254" s="344">
        <f t="shared" si="103"/>
        <v>0</v>
      </c>
      <c r="H254" s="279">
        <f t="shared" si="99"/>
        <v>0</v>
      </c>
      <c r="I254" s="279">
        <f t="shared" si="100"/>
        <v>0</v>
      </c>
    </row>
    <row r="255" spans="1:9" x14ac:dyDescent="0.25">
      <c r="A255" s="282"/>
      <c r="B255" s="308"/>
      <c r="C255" s="306"/>
      <c r="D255" s="307"/>
      <c r="E255" s="303"/>
      <c r="F255" s="303"/>
      <c r="G255" s="287"/>
      <c r="H255" s="279"/>
      <c r="I255" s="279"/>
    </row>
    <row r="256" spans="1:9" x14ac:dyDescent="0.25">
      <c r="A256" s="275" t="s">
        <v>591</v>
      </c>
      <c r="B256" s="276" t="s">
        <v>592</v>
      </c>
      <c r="C256" s="304"/>
      <c r="D256" s="305">
        <f>D261+D264</f>
        <v>8000000</v>
      </c>
      <c r="E256" s="305">
        <f t="shared" ref="E256:G258" si="104">E261+E264</f>
        <v>8000000</v>
      </c>
      <c r="F256" s="305">
        <f t="shared" si="104"/>
        <v>1122360</v>
      </c>
      <c r="G256" s="305">
        <f t="shared" si="104"/>
        <v>0</v>
      </c>
      <c r="H256" s="279">
        <f t="shared" ref="H256:H260" si="105">IF(F256&gt;E256,1,0)</f>
        <v>0</v>
      </c>
      <c r="I256" s="279">
        <f t="shared" si="100"/>
        <v>0</v>
      </c>
    </row>
    <row r="257" spans="1:9" x14ac:dyDescent="0.25">
      <c r="A257" s="335"/>
      <c r="B257" s="336" t="s">
        <v>488</v>
      </c>
      <c r="C257" s="337"/>
      <c r="D257" s="350">
        <f>D262+D265</f>
        <v>8000000</v>
      </c>
      <c r="E257" s="350">
        <f t="shared" si="104"/>
        <v>8000000</v>
      </c>
      <c r="F257" s="350">
        <f t="shared" si="104"/>
        <v>1122360</v>
      </c>
      <c r="G257" s="350">
        <f t="shared" si="104"/>
        <v>0</v>
      </c>
      <c r="H257" s="279">
        <f t="shared" si="105"/>
        <v>0</v>
      </c>
      <c r="I257" s="279">
        <f t="shared" si="100"/>
        <v>0</v>
      </c>
    </row>
    <row r="258" spans="1:9" x14ac:dyDescent="0.25">
      <c r="A258" s="335"/>
      <c r="B258" s="336" t="s">
        <v>489</v>
      </c>
      <c r="C258" s="337"/>
      <c r="D258" s="350">
        <f>D263+D266</f>
        <v>0</v>
      </c>
      <c r="E258" s="350">
        <f t="shared" si="104"/>
        <v>0</v>
      </c>
      <c r="F258" s="350">
        <f t="shared" si="104"/>
        <v>0</v>
      </c>
      <c r="G258" s="350">
        <f t="shared" si="104"/>
        <v>0</v>
      </c>
      <c r="H258" s="279">
        <f t="shared" si="105"/>
        <v>0</v>
      </c>
      <c r="I258" s="279">
        <f t="shared" si="100"/>
        <v>0</v>
      </c>
    </row>
    <row r="259" spans="1:9" x14ac:dyDescent="0.25">
      <c r="A259" s="335"/>
      <c r="B259" s="336" t="s">
        <v>506</v>
      </c>
      <c r="C259" s="337"/>
      <c r="D259" s="350">
        <f>D256-D257-D258</f>
        <v>0</v>
      </c>
      <c r="E259" s="350">
        <f t="shared" ref="E259:G259" si="106">E256-E257-E258</f>
        <v>0</v>
      </c>
      <c r="F259" s="350">
        <f t="shared" si="106"/>
        <v>0</v>
      </c>
      <c r="G259" s="350">
        <f t="shared" si="106"/>
        <v>0</v>
      </c>
      <c r="H259" s="279">
        <f t="shared" si="105"/>
        <v>0</v>
      </c>
      <c r="I259" s="279">
        <f t="shared" si="100"/>
        <v>0</v>
      </c>
    </row>
    <row r="260" spans="1:9" x14ac:dyDescent="0.25">
      <c r="A260" s="282"/>
      <c r="B260" s="266" t="s">
        <v>435</v>
      </c>
      <c r="C260" s="306"/>
      <c r="D260" s="307"/>
      <c r="E260" s="303"/>
      <c r="F260" s="303"/>
      <c r="G260" s="287"/>
      <c r="H260" s="279">
        <f t="shared" si="105"/>
        <v>0</v>
      </c>
      <c r="I260" s="279">
        <f t="shared" si="100"/>
        <v>0</v>
      </c>
    </row>
    <row r="261" spans="1:9" ht="153" x14ac:dyDescent="0.25">
      <c r="A261" s="282"/>
      <c r="B261" s="308" t="s">
        <v>593</v>
      </c>
      <c r="C261" s="284" t="s">
        <v>594</v>
      </c>
      <c r="D261" s="290">
        <v>8000000</v>
      </c>
      <c r="E261" s="303">
        <f>'Проверочная  таблица'!DM38</f>
        <v>8000000</v>
      </c>
      <c r="F261" s="303">
        <f>'Проверочная  таблица'!DQ38</f>
        <v>1122360</v>
      </c>
      <c r="G261" s="287">
        <f>D261-E261</f>
        <v>0</v>
      </c>
      <c r="H261" s="279">
        <f>IF(F261&gt;E261,1,0)</f>
        <v>0</v>
      </c>
      <c r="I261" s="279">
        <f>IF(G261&lt;0,1,0)</f>
        <v>0</v>
      </c>
    </row>
    <row r="262" spans="1:9" x14ac:dyDescent="0.25">
      <c r="A262" s="341"/>
      <c r="B262" s="342" t="s">
        <v>488</v>
      </c>
      <c r="C262" s="343"/>
      <c r="D262" s="344">
        <f>D261-D263</f>
        <v>8000000</v>
      </c>
      <c r="E262" s="344">
        <f>E261-E263</f>
        <v>8000000</v>
      </c>
      <c r="F262" s="344">
        <f>F261-F263</f>
        <v>1122360</v>
      </c>
      <c r="G262" s="344">
        <f>G261-G263</f>
        <v>0</v>
      </c>
      <c r="H262" s="279">
        <f>IF(F262&gt;E262,1,0)</f>
        <v>0</v>
      </c>
      <c r="I262" s="279">
        <f>IF(G262&lt;0,1,0)</f>
        <v>0</v>
      </c>
    </row>
    <row r="263" spans="1:9" x14ac:dyDescent="0.25">
      <c r="A263" s="341"/>
      <c r="B263" s="342" t="s">
        <v>489</v>
      </c>
      <c r="C263" s="343"/>
      <c r="D263" s="369"/>
      <c r="E263" s="369"/>
      <c r="F263" s="369">
        <v>0</v>
      </c>
      <c r="G263" s="344">
        <f>D263-E263</f>
        <v>0</v>
      </c>
      <c r="H263" s="279">
        <f>IF(F263&gt;E263,1,0)</f>
        <v>0</v>
      </c>
      <c r="I263" s="279">
        <f>IF(G263&lt;0,1,0)</f>
        <v>0</v>
      </c>
    </row>
    <row r="264" spans="1:9" ht="140.25" hidden="1" x14ac:dyDescent="0.25">
      <c r="A264" s="339"/>
      <c r="B264" s="308" t="s">
        <v>490</v>
      </c>
      <c r="C264" s="284" t="s">
        <v>491</v>
      </c>
      <c r="D264" s="307"/>
      <c r="E264" s="286">
        <f>D264</f>
        <v>0</v>
      </c>
      <c r="F264" s="340"/>
      <c r="G264" s="287">
        <f t="shared" ref="G264:G266" si="107">D264-E264</f>
        <v>0</v>
      </c>
      <c r="H264" s="279">
        <f t="shared" ref="H264:H327" si="108">IF(F264&gt;E264,1,0)</f>
        <v>0</v>
      </c>
      <c r="I264" s="279">
        <f t="shared" si="100"/>
        <v>0</v>
      </c>
    </row>
    <row r="265" spans="1:9" hidden="1" x14ac:dyDescent="0.25">
      <c r="A265" s="341"/>
      <c r="B265" s="342" t="s">
        <v>488</v>
      </c>
      <c r="C265" s="343"/>
      <c r="D265" s="344">
        <f>D264-D266</f>
        <v>0</v>
      </c>
      <c r="E265" s="344">
        <f>E264-E266</f>
        <v>0</v>
      </c>
      <c r="F265" s="344">
        <f>F264-F266</f>
        <v>0</v>
      </c>
      <c r="G265" s="344">
        <f t="shared" si="107"/>
        <v>0</v>
      </c>
      <c r="H265" s="279">
        <f t="shared" si="108"/>
        <v>0</v>
      </c>
      <c r="I265" s="279">
        <f t="shared" si="100"/>
        <v>0</v>
      </c>
    </row>
    <row r="266" spans="1:9" hidden="1" x14ac:dyDescent="0.25">
      <c r="A266" s="341"/>
      <c r="B266" s="342" t="s">
        <v>489</v>
      </c>
      <c r="C266" s="343"/>
      <c r="D266" s="369"/>
      <c r="E266" s="345">
        <f>D266</f>
        <v>0</v>
      </c>
      <c r="F266" s="369"/>
      <c r="G266" s="344">
        <f t="shared" si="107"/>
        <v>0</v>
      </c>
      <c r="H266" s="279">
        <f t="shared" si="108"/>
        <v>0</v>
      </c>
      <c r="I266" s="279">
        <f t="shared" si="100"/>
        <v>0</v>
      </c>
    </row>
    <row r="267" spans="1:9" x14ac:dyDescent="0.25">
      <c r="A267" s="282"/>
      <c r="B267" s="308"/>
      <c r="C267" s="306"/>
      <c r="D267" s="307"/>
      <c r="E267" s="303"/>
      <c r="F267" s="303"/>
      <c r="G267" s="287"/>
      <c r="H267" s="279">
        <f t="shared" si="108"/>
        <v>0</v>
      </c>
      <c r="I267" s="279">
        <f t="shared" si="100"/>
        <v>0</v>
      </c>
    </row>
    <row r="268" spans="1:9" x14ac:dyDescent="0.25">
      <c r="A268" s="275" t="s">
        <v>453</v>
      </c>
      <c r="B268" s="276" t="s">
        <v>454</v>
      </c>
      <c r="C268" s="304"/>
      <c r="D268" s="305">
        <f>D273+D321+D276+D280+D306+D300+D303+D284+D288+D292+D324+D312+D315+D296+D318+D309</f>
        <v>2541503249.5699997</v>
      </c>
      <c r="E268" s="305">
        <f t="shared" ref="E268:G270" si="109">E273+E321+E276+E280+E306+E300+E303+E284+E288+E292+E324+E312+E315+E296+E318+E309</f>
        <v>2481503140.0799999</v>
      </c>
      <c r="F268" s="305">
        <f t="shared" si="109"/>
        <v>17857433.710000001</v>
      </c>
      <c r="G268" s="305">
        <f t="shared" si="109"/>
        <v>60000109.48999995</v>
      </c>
      <c r="H268" s="279">
        <f t="shared" si="108"/>
        <v>0</v>
      </c>
      <c r="I268" s="279">
        <f t="shared" si="100"/>
        <v>0</v>
      </c>
    </row>
    <row r="269" spans="1:9" x14ac:dyDescent="0.25">
      <c r="A269" s="335"/>
      <c r="B269" s="336" t="s">
        <v>488</v>
      </c>
      <c r="C269" s="337"/>
      <c r="D269" s="350">
        <f>D274+D322+D277+D281+D307+D301+D304+D285+D289+D293+D325+D313+D316+D297+D319+D310</f>
        <v>1333815280.6100001</v>
      </c>
      <c r="E269" s="350">
        <f t="shared" si="109"/>
        <v>1273815171.1200001</v>
      </c>
      <c r="F269" s="350">
        <f t="shared" si="109"/>
        <v>17857433.710000001</v>
      </c>
      <c r="G269" s="350">
        <f t="shared" si="109"/>
        <v>60000109.48999995</v>
      </c>
      <c r="H269" s="279">
        <f t="shared" si="108"/>
        <v>0</v>
      </c>
      <c r="I269" s="279">
        <f t="shared" si="100"/>
        <v>0</v>
      </c>
    </row>
    <row r="270" spans="1:9" x14ac:dyDescent="0.25">
      <c r="A270" s="335"/>
      <c r="B270" s="336" t="s">
        <v>489</v>
      </c>
      <c r="C270" s="337"/>
      <c r="D270" s="350">
        <f>D275+D323+D278+D282+D308+D302+D305+D286+D290+D294+D326+D314+D317+D298+D320+D311</f>
        <v>0</v>
      </c>
      <c r="E270" s="350">
        <f t="shared" si="109"/>
        <v>0</v>
      </c>
      <c r="F270" s="350">
        <f t="shared" si="109"/>
        <v>0</v>
      </c>
      <c r="G270" s="350">
        <f t="shared" si="109"/>
        <v>0</v>
      </c>
      <c r="H270" s="279">
        <f t="shared" si="108"/>
        <v>0</v>
      </c>
      <c r="I270" s="279">
        <f t="shared" si="100"/>
        <v>0</v>
      </c>
    </row>
    <row r="271" spans="1:9" x14ac:dyDescent="0.25">
      <c r="A271" s="335"/>
      <c r="B271" s="336" t="s">
        <v>506</v>
      </c>
      <c r="C271" s="337"/>
      <c r="D271" s="350">
        <f t="shared" ref="D271:G271" si="110">D268-D269-D270</f>
        <v>1207687968.9599996</v>
      </c>
      <c r="E271" s="350">
        <f t="shared" si="110"/>
        <v>1207687968.9599998</v>
      </c>
      <c r="F271" s="350">
        <f t="shared" si="110"/>
        <v>0</v>
      </c>
      <c r="G271" s="350">
        <f t="shared" si="110"/>
        <v>0</v>
      </c>
      <c r="H271" s="279">
        <f t="shared" si="108"/>
        <v>0</v>
      </c>
      <c r="I271" s="279">
        <f t="shared" si="100"/>
        <v>0</v>
      </c>
    </row>
    <row r="272" spans="1:9" x14ac:dyDescent="0.25">
      <c r="A272" s="282"/>
      <c r="B272" s="266" t="s">
        <v>435</v>
      </c>
      <c r="C272" s="306"/>
      <c r="D272" s="307"/>
      <c r="E272" s="303"/>
      <c r="F272" s="303"/>
      <c r="G272" s="287"/>
      <c r="H272" s="279">
        <f t="shared" si="108"/>
        <v>0</v>
      </c>
      <c r="I272" s="279">
        <f t="shared" si="100"/>
        <v>0</v>
      </c>
    </row>
    <row r="273" spans="1:10" ht="242.25" x14ac:dyDescent="0.25">
      <c r="A273" s="282"/>
      <c r="B273" s="283" t="s">
        <v>595</v>
      </c>
      <c r="C273" s="284" t="s">
        <v>596</v>
      </c>
      <c r="D273" s="307">
        <v>9900000</v>
      </c>
      <c r="E273" s="303">
        <f>'Проверочная  таблица'!DL38</f>
        <v>9900000</v>
      </c>
      <c r="F273" s="303">
        <f>'Проверочная  таблица'!DP38</f>
        <v>0</v>
      </c>
      <c r="G273" s="287">
        <f>D273-E273</f>
        <v>0</v>
      </c>
      <c r="H273" s="279">
        <f t="shared" si="108"/>
        <v>0</v>
      </c>
      <c r="I273" s="279">
        <f t="shared" si="100"/>
        <v>0</v>
      </c>
    </row>
    <row r="274" spans="1:10" x14ac:dyDescent="0.25">
      <c r="A274" s="341"/>
      <c r="B274" s="342" t="s">
        <v>488</v>
      </c>
      <c r="C274" s="343"/>
      <c r="D274" s="344">
        <f>D273</f>
        <v>9900000</v>
      </c>
      <c r="E274" s="344">
        <f>E273</f>
        <v>9900000</v>
      </c>
      <c r="F274" s="344">
        <f>F273</f>
        <v>0</v>
      </c>
      <c r="G274" s="344">
        <f>D274-E274</f>
        <v>0</v>
      </c>
      <c r="H274" s="279">
        <f t="shared" si="108"/>
        <v>0</v>
      </c>
      <c r="I274" s="279">
        <f t="shared" si="100"/>
        <v>0</v>
      </c>
    </row>
    <row r="275" spans="1:10" x14ac:dyDescent="0.25">
      <c r="A275" s="341"/>
      <c r="B275" s="342" t="s">
        <v>489</v>
      </c>
      <c r="C275" s="343"/>
      <c r="D275" s="344"/>
      <c r="E275" s="344"/>
      <c r="F275" s="344"/>
      <c r="G275" s="344">
        <f>D275-E275</f>
        <v>0</v>
      </c>
      <c r="H275" s="279">
        <f t="shared" si="108"/>
        <v>0</v>
      </c>
      <c r="I275" s="279">
        <f t="shared" si="100"/>
        <v>0</v>
      </c>
    </row>
    <row r="276" spans="1:10" ht="63.75" x14ac:dyDescent="0.25">
      <c r="A276" s="282"/>
      <c r="B276" s="283" t="s">
        <v>597</v>
      </c>
      <c r="C276" s="284" t="s">
        <v>598</v>
      </c>
      <c r="D276" s="307">
        <v>44427763.159999996</v>
      </c>
      <c r="E276" s="303">
        <f>'Проверочная  таблица'!EG38</f>
        <v>44427763.159999996</v>
      </c>
      <c r="F276" s="303">
        <f>'Проверочная  таблица'!EK38</f>
        <v>0</v>
      </c>
      <c r="G276" s="287">
        <f t="shared" ref="G276:G280" si="111">D276-E276</f>
        <v>0</v>
      </c>
      <c r="H276" s="279">
        <f t="shared" si="108"/>
        <v>0</v>
      </c>
      <c r="I276" s="279">
        <f t="shared" si="100"/>
        <v>0</v>
      </c>
      <c r="J276" s="346">
        <f>D276+D280</f>
        <v>888555263.15999997</v>
      </c>
    </row>
    <row r="277" spans="1:10" x14ac:dyDescent="0.25">
      <c r="A277" s="341"/>
      <c r="B277" s="342" t="s">
        <v>488</v>
      </c>
      <c r="C277" s="343"/>
      <c r="D277" s="344"/>
      <c r="E277" s="344"/>
      <c r="F277" s="344"/>
      <c r="G277" s="344">
        <f t="shared" si="111"/>
        <v>0</v>
      </c>
      <c r="H277" s="279">
        <f t="shared" si="108"/>
        <v>0</v>
      </c>
      <c r="I277" s="279">
        <f t="shared" si="100"/>
        <v>0</v>
      </c>
    </row>
    <row r="278" spans="1:10" x14ac:dyDescent="0.25">
      <c r="A278" s="341"/>
      <c r="B278" s="342" t="s">
        <v>489</v>
      </c>
      <c r="C278" s="343"/>
      <c r="D278" s="344"/>
      <c r="E278" s="344"/>
      <c r="F278" s="344"/>
      <c r="G278" s="344">
        <f t="shared" si="111"/>
        <v>0</v>
      </c>
      <c r="H278" s="279">
        <f t="shared" si="108"/>
        <v>0</v>
      </c>
      <c r="I278" s="279">
        <f t="shared" si="100"/>
        <v>0</v>
      </c>
    </row>
    <row r="279" spans="1:10" x14ac:dyDescent="0.25">
      <c r="A279" s="341"/>
      <c r="B279" s="342" t="s">
        <v>506</v>
      </c>
      <c r="C279" s="343"/>
      <c r="D279" s="344">
        <f>D276</f>
        <v>44427763.159999996</v>
      </c>
      <c r="E279" s="344">
        <f t="shared" ref="E279:F279" si="112">E276</f>
        <v>44427763.159999996</v>
      </c>
      <c r="F279" s="344">
        <f t="shared" si="112"/>
        <v>0</v>
      </c>
      <c r="G279" s="344">
        <f t="shared" si="111"/>
        <v>0</v>
      </c>
      <c r="H279" s="279">
        <f t="shared" si="108"/>
        <v>0</v>
      </c>
      <c r="I279" s="279">
        <f t="shared" si="100"/>
        <v>0</v>
      </c>
    </row>
    <row r="280" spans="1:10" x14ac:dyDescent="0.25">
      <c r="A280" s="310"/>
      <c r="B280" s="294" t="s">
        <v>457</v>
      </c>
      <c r="C280" s="311" t="s">
        <v>598</v>
      </c>
      <c r="D280" s="347">
        <v>844127500</v>
      </c>
      <c r="E280" s="297">
        <f>'Проверочная  таблица'!EH38</f>
        <v>844127500</v>
      </c>
      <c r="F280" s="297">
        <f>'Проверочная  таблица'!EL38</f>
        <v>0</v>
      </c>
      <c r="G280" s="298">
        <f t="shared" si="111"/>
        <v>0</v>
      </c>
      <c r="H280" s="279">
        <f t="shared" si="108"/>
        <v>0</v>
      </c>
      <c r="I280" s="279">
        <f t="shared" si="100"/>
        <v>0</v>
      </c>
      <c r="J280" s="346"/>
    </row>
    <row r="281" spans="1:10" x14ac:dyDescent="0.25">
      <c r="A281" s="310"/>
      <c r="B281" s="348" t="s">
        <v>488</v>
      </c>
      <c r="C281" s="349"/>
      <c r="D281" s="298"/>
      <c r="E281" s="298"/>
      <c r="F281" s="298"/>
      <c r="G281" s="298">
        <f>D281-E281</f>
        <v>0</v>
      </c>
      <c r="H281" s="279">
        <f t="shared" si="108"/>
        <v>0</v>
      </c>
      <c r="I281" s="279">
        <f t="shared" si="100"/>
        <v>0</v>
      </c>
    </row>
    <row r="282" spans="1:10" x14ac:dyDescent="0.25">
      <c r="A282" s="310"/>
      <c r="B282" s="348" t="s">
        <v>489</v>
      </c>
      <c r="C282" s="349"/>
      <c r="D282" s="298"/>
      <c r="E282" s="298"/>
      <c r="F282" s="298"/>
      <c r="G282" s="298">
        <f t="shared" ref="G282:G292" si="113">D282-E282</f>
        <v>0</v>
      </c>
      <c r="H282" s="279">
        <f t="shared" si="108"/>
        <v>0</v>
      </c>
      <c r="I282" s="279">
        <f t="shared" si="100"/>
        <v>0</v>
      </c>
    </row>
    <row r="283" spans="1:10" x14ac:dyDescent="0.25">
      <c r="A283" s="310"/>
      <c r="B283" s="348" t="s">
        <v>506</v>
      </c>
      <c r="C283" s="349"/>
      <c r="D283" s="298">
        <f>D280</f>
        <v>844127500</v>
      </c>
      <c r="E283" s="298">
        <f t="shared" ref="E283:F283" si="114">E280</f>
        <v>844127500</v>
      </c>
      <c r="F283" s="298">
        <f t="shared" si="114"/>
        <v>0</v>
      </c>
      <c r="G283" s="298">
        <f t="shared" si="113"/>
        <v>0</v>
      </c>
      <c r="H283" s="279">
        <f t="shared" si="108"/>
        <v>0</v>
      </c>
      <c r="I283" s="279">
        <f t="shared" si="100"/>
        <v>0</v>
      </c>
    </row>
    <row r="284" spans="1:10" ht="63.75" hidden="1" x14ac:dyDescent="0.25">
      <c r="A284" s="339"/>
      <c r="B284" s="283" t="s">
        <v>599</v>
      </c>
      <c r="C284" s="284" t="s">
        <v>600</v>
      </c>
      <c r="D284" s="307"/>
      <c r="E284" s="303">
        <f>'Проверочная  таблица'!NR38</f>
        <v>0</v>
      </c>
      <c r="F284" s="303">
        <f>'Проверочная  таблица'!NV38</f>
        <v>0</v>
      </c>
      <c r="G284" s="287">
        <f t="shared" si="113"/>
        <v>0</v>
      </c>
      <c r="H284" s="279">
        <f t="shared" si="108"/>
        <v>0</v>
      </c>
      <c r="I284" s="279">
        <f>IF(G284&lt;0,1,0)</f>
        <v>0</v>
      </c>
      <c r="J284" s="346">
        <f>D284+D288</f>
        <v>0</v>
      </c>
    </row>
    <row r="285" spans="1:10" hidden="1" x14ac:dyDescent="0.25">
      <c r="A285" s="341"/>
      <c r="B285" s="342" t="s">
        <v>488</v>
      </c>
      <c r="C285" s="343"/>
      <c r="D285" s="344"/>
      <c r="E285" s="344"/>
      <c r="F285" s="344"/>
      <c r="G285" s="344">
        <f t="shared" si="113"/>
        <v>0</v>
      </c>
      <c r="H285" s="279">
        <f t="shared" si="108"/>
        <v>0</v>
      </c>
      <c r="I285" s="279">
        <f>IF(G285&lt;0,1,0)</f>
        <v>0</v>
      </c>
    </row>
    <row r="286" spans="1:10" hidden="1" x14ac:dyDescent="0.25">
      <c r="A286" s="341"/>
      <c r="B286" s="342" t="s">
        <v>489</v>
      </c>
      <c r="C286" s="343"/>
      <c r="D286" s="344"/>
      <c r="E286" s="344"/>
      <c r="F286" s="344"/>
      <c r="G286" s="344">
        <f t="shared" si="113"/>
        <v>0</v>
      </c>
      <c r="H286" s="279">
        <f t="shared" si="108"/>
        <v>0</v>
      </c>
      <c r="I286" s="279">
        <f>IF(G286&lt;0,1,0)</f>
        <v>0</v>
      </c>
    </row>
    <row r="287" spans="1:10" hidden="1" x14ac:dyDescent="0.25">
      <c r="A287" s="341"/>
      <c r="B287" s="342" t="s">
        <v>506</v>
      </c>
      <c r="C287" s="343"/>
      <c r="D287" s="344">
        <f>D284-D285-D286</f>
        <v>0</v>
      </c>
      <c r="E287" s="344">
        <f t="shared" ref="E287:F287" si="115">E284-E285-E286</f>
        <v>0</v>
      </c>
      <c r="F287" s="344">
        <f t="shared" si="115"/>
        <v>0</v>
      </c>
      <c r="G287" s="344">
        <f t="shared" si="113"/>
        <v>0</v>
      </c>
      <c r="H287" s="279"/>
      <c r="I287" s="279"/>
    </row>
    <row r="288" spans="1:10" hidden="1" x14ac:dyDescent="0.25">
      <c r="A288" s="310"/>
      <c r="B288" s="294" t="s">
        <v>457</v>
      </c>
      <c r="C288" s="311" t="s">
        <v>601</v>
      </c>
      <c r="D288" s="312"/>
      <c r="E288" s="297">
        <f>'Проверочная  таблица'!NS38</f>
        <v>0</v>
      </c>
      <c r="F288" s="297">
        <f>'Проверочная  таблица'!NW38</f>
        <v>0</v>
      </c>
      <c r="G288" s="298">
        <f t="shared" si="113"/>
        <v>0</v>
      </c>
      <c r="H288" s="279">
        <f t="shared" si="108"/>
        <v>0</v>
      </c>
      <c r="I288" s="279">
        <f>IF(G288&lt;0,1,0)</f>
        <v>0</v>
      </c>
    </row>
    <row r="289" spans="1:10" hidden="1" x14ac:dyDescent="0.25">
      <c r="A289" s="310"/>
      <c r="B289" s="348" t="s">
        <v>488</v>
      </c>
      <c r="C289" s="349"/>
      <c r="D289" s="298"/>
      <c r="E289" s="298"/>
      <c r="F289" s="298"/>
      <c r="G289" s="298">
        <f t="shared" si="113"/>
        <v>0</v>
      </c>
      <c r="H289" s="279">
        <f t="shared" si="108"/>
        <v>0</v>
      </c>
      <c r="I289" s="279">
        <f>IF(G289&lt;0,1,0)</f>
        <v>0</v>
      </c>
    </row>
    <row r="290" spans="1:10" hidden="1" x14ac:dyDescent="0.25">
      <c r="A290" s="310"/>
      <c r="B290" s="348" t="s">
        <v>489</v>
      </c>
      <c r="C290" s="349"/>
      <c r="D290" s="298"/>
      <c r="E290" s="298"/>
      <c r="F290" s="298"/>
      <c r="G290" s="298">
        <f t="shared" si="113"/>
        <v>0</v>
      </c>
      <c r="H290" s="279">
        <f t="shared" si="108"/>
        <v>0</v>
      </c>
      <c r="I290" s="279">
        <f>IF(G290&lt;0,1,0)</f>
        <v>0</v>
      </c>
    </row>
    <row r="291" spans="1:10" hidden="1" x14ac:dyDescent="0.25">
      <c r="A291" s="310"/>
      <c r="B291" s="348" t="s">
        <v>506</v>
      </c>
      <c r="C291" s="349"/>
      <c r="D291" s="298">
        <f>D288-D289-D290</f>
        <v>0</v>
      </c>
      <c r="E291" s="298">
        <f t="shared" ref="E291:F291" si="116">E288-E289-E290</f>
        <v>0</v>
      </c>
      <c r="F291" s="298">
        <f t="shared" si="116"/>
        <v>0</v>
      </c>
      <c r="G291" s="298">
        <f t="shared" si="113"/>
        <v>0</v>
      </c>
      <c r="H291" s="279"/>
      <c r="I291" s="279"/>
    </row>
    <row r="292" spans="1:10" ht="89.25" hidden="1" x14ac:dyDescent="0.25">
      <c r="A292" s="339"/>
      <c r="B292" s="308" t="s">
        <v>602</v>
      </c>
      <c r="C292" s="284" t="s">
        <v>603</v>
      </c>
      <c r="D292" s="307"/>
      <c r="E292" s="309">
        <f>'Проверочная  таблица'!NT38</f>
        <v>0</v>
      </c>
      <c r="F292" s="309">
        <f>'Проверочная  таблица'!NX38</f>
        <v>0</v>
      </c>
      <c r="G292" s="287">
        <f t="shared" si="113"/>
        <v>0</v>
      </c>
      <c r="H292" s="279">
        <f t="shared" ref="H292:H320" si="117">IF(F292&gt;E292,1,0)</f>
        <v>0</v>
      </c>
      <c r="I292" s="279">
        <f t="shared" ref="I292:I320" si="118">IF(G292&lt;0,1,0)</f>
        <v>0</v>
      </c>
    </row>
    <row r="293" spans="1:10" hidden="1" x14ac:dyDescent="0.25">
      <c r="A293" s="341"/>
      <c r="B293" s="342" t="s">
        <v>488</v>
      </c>
      <c r="C293" s="343"/>
      <c r="D293" s="344"/>
      <c r="E293" s="344"/>
      <c r="F293" s="344"/>
      <c r="G293" s="344"/>
      <c r="H293" s="279">
        <f t="shared" si="117"/>
        <v>0</v>
      </c>
      <c r="I293" s="279">
        <f t="shared" si="118"/>
        <v>0</v>
      </c>
    </row>
    <row r="294" spans="1:10" hidden="1" x14ac:dyDescent="0.25">
      <c r="A294" s="341"/>
      <c r="B294" s="342" t="s">
        <v>604</v>
      </c>
      <c r="C294" s="343"/>
      <c r="D294" s="344"/>
      <c r="E294" s="344"/>
      <c r="F294" s="344"/>
      <c r="G294" s="344"/>
      <c r="H294" s="279">
        <f t="shared" si="117"/>
        <v>0</v>
      </c>
      <c r="I294" s="279">
        <f t="shared" si="118"/>
        <v>0</v>
      </c>
    </row>
    <row r="295" spans="1:10" hidden="1" x14ac:dyDescent="0.25">
      <c r="A295" s="341"/>
      <c r="B295" s="342" t="s">
        <v>506</v>
      </c>
      <c r="C295" s="343"/>
      <c r="D295" s="345">
        <f>D292-D293-D294</f>
        <v>0</v>
      </c>
      <c r="E295" s="345">
        <f t="shared" ref="E295:G295" si="119">E292-E293-E294</f>
        <v>0</v>
      </c>
      <c r="F295" s="345">
        <f t="shared" si="119"/>
        <v>0</v>
      </c>
      <c r="G295" s="345">
        <f t="shared" si="119"/>
        <v>0</v>
      </c>
      <c r="H295" s="279">
        <f t="shared" si="117"/>
        <v>0</v>
      </c>
      <c r="I295" s="279">
        <f t="shared" si="118"/>
        <v>0</v>
      </c>
    </row>
    <row r="296" spans="1:10" ht="89.25" x14ac:dyDescent="0.25">
      <c r="A296" s="282"/>
      <c r="B296" s="283" t="s">
        <v>605</v>
      </c>
      <c r="C296" s="284" t="s">
        <v>606</v>
      </c>
      <c r="D296" s="307">
        <v>319132705.80000001</v>
      </c>
      <c r="E296" s="303">
        <f>'Проверочная  таблица'!EF38</f>
        <v>319132705.80000001</v>
      </c>
      <c r="F296" s="303">
        <f>'Проверочная  таблица'!EJ38</f>
        <v>0</v>
      </c>
      <c r="G296" s="287">
        <f t="shared" ref="G296:G323" si="120">D296-E296</f>
        <v>0</v>
      </c>
      <c r="H296" s="279">
        <f t="shared" si="117"/>
        <v>0</v>
      </c>
      <c r="I296" s="279">
        <f t="shared" si="118"/>
        <v>0</v>
      </c>
    </row>
    <row r="297" spans="1:10" x14ac:dyDescent="0.25">
      <c r="A297" s="341"/>
      <c r="B297" s="342" t="s">
        <v>488</v>
      </c>
      <c r="C297" s="343"/>
      <c r="D297" s="344"/>
      <c r="E297" s="344"/>
      <c r="F297" s="344"/>
      <c r="G297" s="344">
        <f t="shared" si="120"/>
        <v>0</v>
      </c>
      <c r="H297" s="279">
        <f t="shared" si="117"/>
        <v>0</v>
      </c>
      <c r="I297" s="279">
        <f t="shared" si="118"/>
        <v>0</v>
      </c>
    </row>
    <row r="298" spans="1:10" x14ac:dyDescent="0.25">
      <c r="A298" s="341"/>
      <c r="B298" s="342" t="s">
        <v>489</v>
      </c>
      <c r="C298" s="343"/>
      <c r="D298" s="344"/>
      <c r="E298" s="344"/>
      <c r="F298" s="344"/>
      <c r="G298" s="344">
        <f t="shared" si="120"/>
        <v>0</v>
      </c>
      <c r="H298" s="279">
        <f t="shared" si="117"/>
        <v>0</v>
      </c>
      <c r="I298" s="279">
        <f t="shared" si="118"/>
        <v>0</v>
      </c>
    </row>
    <row r="299" spans="1:10" x14ac:dyDescent="0.25">
      <c r="A299" s="341"/>
      <c r="B299" s="342" t="s">
        <v>506</v>
      </c>
      <c r="C299" s="343"/>
      <c r="D299" s="344">
        <f>D296</f>
        <v>319132705.80000001</v>
      </c>
      <c r="E299" s="344">
        <f t="shared" ref="E299:F299" si="121">E296</f>
        <v>319132705.80000001</v>
      </c>
      <c r="F299" s="344">
        <f t="shared" si="121"/>
        <v>0</v>
      </c>
      <c r="G299" s="344">
        <f t="shared" si="120"/>
        <v>0</v>
      </c>
      <c r="H299" s="279">
        <f t="shared" si="117"/>
        <v>0</v>
      </c>
      <c r="I299" s="279">
        <f t="shared" si="118"/>
        <v>0</v>
      </c>
    </row>
    <row r="300" spans="1:10" ht="114.75" x14ac:dyDescent="0.25">
      <c r="A300" s="282"/>
      <c r="B300" s="283" t="s">
        <v>607</v>
      </c>
      <c r="C300" s="284" t="s">
        <v>608</v>
      </c>
      <c r="D300" s="307">
        <f>157442.11+157442.11</f>
        <v>314884.21999999997</v>
      </c>
      <c r="E300" s="303">
        <f>'Проверочная  таблица'!DT38</f>
        <v>314884.21999999974</v>
      </c>
      <c r="F300" s="303">
        <f>'Проверочная  таблица'!DW38</f>
        <v>0</v>
      </c>
      <c r="G300" s="287">
        <f t="shared" si="120"/>
        <v>0</v>
      </c>
      <c r="H300" s="279">
        <f t="shared" si="117"/>
        <v>0</v>
      </c>
      <c r="I300" s="279">
        <f t="shared" si="118"/>
        <v>0</v>
      </c>
      <c r="J300" s="346">
        <f>D300+D303</f>
        <v>6297684.2199999997</v>
      </c>
    </row>
    <row r="301" spans="1:10" x14ac:dyDescent="0.25">
      <c r="A301" s="341"/>
      <c r="B301" s="342" t="s">
        <v>488</v>
      </c>
      <c r="C301" s="343"/>
      <c r="D301" s="344">
        <f>D300</f>
        <v>314884.21999999997</v>
      </c>
      <c r="E301" s="344">
        <f>E300</f>
        <v>314884.21999999974</v>
      </c>
      <c r="F301" s="344">
        <f>F300</f>
        <v>0</v>
      </c>
      <c r="G301" s="344">
        <f t="shared" si="120"/>
        <v>0</v>
      </c>
      <c r="H301" s="279">
        <f t="shared" si="117"/>
        <v>0</v>
      </c>
      <c r="I301" s="279">
        <f t="shared" si="118"/>
        <v>0</v>
      </c>
    </row>
    <row r="302" spans="1:10" x14ac:dyDescent="0.25">
      <c r="A302" s="341"/>
      <c r="B302" s="342" t="s">
        <v>489</v>
      </c>
      <c r="C302" s="343"/>
      <c r="D302" s="344"/>
      <c r="E302" s="344"/>
      <c r="F302" s="344"/>
      <c r="G302" s="344">
        <f t="shared" si="120"/>
        <v>0</v>
      </c>
      <c r="H302" s="279">
        <f t="shared" si="117"/>
        <v>0</v>
      </c>
      <c r="I302" s="279">
        <f t="shared" si="118"/>
        <v>0</v>
      </c>
    </row>
    <row r="303" spans="1:10" x14ac:dyDescent="0.25">
      <c r="A303" s="310"/>
      <c r="B303" s="294" t="s">
        <v>457</v>
      </c>
      <c r="C303" s="311" t="s">
        <v>608</v>
      </c>
      <c r="D303" s="347">
        <f>2991400+2991400</f>
        <v>5982800</v>
      </c>
      <c r="E303" s="297">
        <f>'Проверочная  таблица'!DU38</f>
        <v>5982800</v>
      </c>
      <c r="F303" s="297">
        <f>'Проверочная  таблица'!DX38</f>
        <v>0</v>
      </c>
      <c r="G303" s="298">
        <f t="shared" si="120"/>
        <v>0</v>
      </c>
      <c r="H303" s="279">
        <f t="shared" si="117"/>
        <v>0</v>
      </c>
      <c r="I303" s="279">
        <f t="shared" si="118"/>
        <v>0</v>
      </c>
    </row>
    <row r="304" spans="1:10" x14ac:dyDescent="0.25">
      <c r="A304" s="310"/>
      <c r="B304" s="348" t="s">
        <v>488</v>
      </c>
      <c r="C304" s="349"/>
      <c r="D304" s="298">
        <f>D303</f>
        <v>5982800</v>
      </c>
      <c r="E304" s="298">
        <f>E303</f>
        <v>5982800</v>
      </c>
      <c r="F304" s="298">
        <f>F303</f>
        <v>0</v>
      </c>
      <c r="G304" s="298">
        <f t="shared" si="120"/>
        <v>0</v>
      </c>
      <c r="H304" s="279">
        <f t="shared" si="117"/>
        <v>0</v>
      </c>
      <c r="I304" s="279">
        <f t="shared" si="118"/>
        <v>0</v>
      </c>
    </row>
    <row r="305" spans="1:10" x14ac:dyDescent="0.25">
      <c r="A305" s="310"/>
      <c r="B305" s="348" t="s">
        <v>489</v>
      </c>
      <c r="C305" s="349"/>
      <c r="D305" s="298"/>
      <c r="E305" s="298"/>
      <c r="F305" s="298"/>
      <c r="G305" s="298">
        <f t="shared" si="120"/>
        <v>0</v>
      </c>
      <c r="H305" s="279">
        <f t="shared" si="117"/>
        <v>0</v>
      </c>
      <c r="I305" s="279">
        <f t="shared" si="118"/>
        <v>0</v>
      </c>
    </row>
    <row r="306" spans="1:10" ht="127.5" x14ac:dyDescent="0.25">
      <c r="A306" s="282"/>
      <c r="B306" s="308" t="s">
        <v>609</v>
      </c>
      <c r="C306" s="284" t="s">
        <v>610</v>
      </c>
      <c r="D306" s="307">
        <v>372800000</v>
      </c>
      <c r="E306" s="309">
        <f>'Прочая  субсидия_МР  и  ГО'!J43</f>
        <v>372800000</v>
      </c>
      <c r="F306" s="309">
        <f>'Прочая  субсидия_МР  и  ГО'!K43</f>
        <v>0</v>
      </c>
      <c r="G306" s="287">
        <f t="shared" si="120"/>
        <v>0</v>
      </c>
      <c r="H306" s="279">
        <f t="shared" si="117"/>
        <v>0</v>
      </c>
      <c r="I306" s="279">
        <f t="shared" si="118"/>
        <v>0</v>
      </c>
    </row>
    <row r="307" spans="1:10" x14ac:dyDescent="0.25">
      <c r="A307" s="282"/>
      <c r="B307" s="342" t="s">
        <v>488</v>
      </c>
      <c r="C307" s="343"/>
      <c r="D307" s="344">
        <f>D306-D308</f>
        <v>372800000</v>
      </c>
      <c r="E307" s="344">
        <f t="shared" ref="E307:F307" si="122">E306-E308</f>
        <v>372800000</v>
      </c>
      <c r="F307" s="344">
        <f t="shared" si="122"/>
        <v>0</v>
      </c>
      <c r="G307" s="344">
        <f t="shared" si="120"/>
        <v>0</v>
      </c>
      <c r="H307" s="279">
        <f t="shared" si="117"/>
        <v>0</v>
      </c>
      <c r="I307" s="279">
        <f t="shared" si="118"/>
        <v>0</v>
      </c>
    </row>
    <row r="308" spans="1:10" x14ac:dyDescent="0.25">
      <c r="A308" s="282"/>
      <c r="B308" s="342" t="s">
        <v>489</v>
      </c>
      <c r="C308" s="343"/>
      <c r="D308" s="369"/>
      <c r="E308" s="345"/>
      <c r="F308" s="369"/>
      <c r="G308" s="344">
        <f t="shared" si="120"/>
        <v>0</v>
      </c>
      <c r="H308" s="279">
        <f t="shared" si="117"/>
        <v>0</v>
      </c>
      <c r="I308" s="279">
        <f t="shared" si="118"/>
        <v>0</v>
      </c>
    </row>
    <row r="309" spans="1:10" ht="140.25" x14ac:dyDescent="0.25">
      <c r="A309" s="282"/>
      <c r="B309" s="308" t="s">
        <v>611</v>
      </c>
      <c r="C309" s="284" t="s">
        <v>612</v>
      </c>
      <c r="D309" s="307">
        <v>60000000</v>
      </c>
      <c r="E309" s="309">
        <f>'Прочая  субсидия_МР  и  ГО'!L43</f>
        <v>0</v>
      </c>
      <c r="F309" s="309">
        <f>'Прочая  субсидия_МР  и  ГО'!M43</f>
        <v>0</v>
      </c>
      <c r="G309" s="287">
        <f t="shared" si="120"/>
        <v>60000000</v>
      </c>
      <c r="H309" s="279">
        <f t="shared" si="117"/>
        <v>0</v>
      </c>
      <c r="I309" s="279">
        <f t="shared" si="118"/>
        <v>0</v>
      </c>
    </row>
    <row r="310" spans="1:10" x14ac:dyDescent="0.25">
      <c r="A310" s="282"/>
      <c r="B310" s="342" t="s">
        <v>488</v>
      </c>
      <c r="C310" s="343"/>
      <c r="D310" s="344">
        <f>D309-D311</f>
        <v>60000000</v>
      </c>
      <c r="E310" s="344">
        <f t="shared" ref="E310:F310" si="123">E309-E311</f>
        <v>0</v>
      </c>
      <c r="F310" s="344">
        <f t="shared" si="123"/>
        <v>0</v>
      </c>
      <c r="G310" s="344">
        <f t="shared" si="120"/>
        <v>60000000</v>
      </c>
      <c r="H310" s="279">
        <f t="shared" si="117"/>
        <v>0</v>
      </c>
      <c r="I310" s="279">
        <f t="shared" si="118"/>
        <v>0</v>
      </c>
    </row>
    <row r="311" spans="1:10" x14ac:dyDescent="0.25">
      <c r="A311" s="282"/>
      <c r="B311" s="342" t="s">
        <v>489</v>
      </c>
      <c r="C311" s="343"/>
      <c r="D311" s="369"/>
      <c r="E311" s="345"/>
      <c r="F311" s="369"/>
      <c r="G311" s="344">
        <f t="shared" si="120"/>
        <v>0</v>
      </c>
      <c r="H311" s="279">
        <f t="shared" si="117"/>
        <v>0</v>
      </c>
      <c r="I311" s="279">
        <f t="shared" si="118"/>
        <v>0</v>
      </c>
    </row>
    <row r="312" spans="1:10" ht="76.5" x14ac:dyDescent="0.25">
      <c r="A312" s="282"/>
      <c r="B312" s="283" t="s">
        <v>613</v>
      </c>
      <c r="C312" s="284" t="s">
        <v>614</v>
      </c>
      <c r="D312" s="307">
        <f>167992816.22+30.65</f>
        <v>167992846.87</v>
      </c>
      <c r="E312" s="303">
        <f>'Проверочная  таблица'!RO38</f>
        <v>167992816.22000003</v>
      </c>
      <c r="F312" s="303">
        <f>'Проверочная  таблица'!RS38</f>
        <v>0</v>
      </c>
      <c r="G312" s="287">
        <f t="shared" si="120"/>
        <v>30.649999976158142</v>
      </c>
      <c r="H312" s="279">
        <f t="shared" si="117"/>
        <v>0</v>
      </c>
      <c r="I312" s="279">
        <f t="shared" si="118"/>
        <v>0</v>
      </c>
      <c r="J312" s="346">
        <f>D312+D315</f>
        <v>646126325.71000004</v>
      </c>
    </row>
    <row r="313" spans="1:10" x14ac:dyDescent="0.25">
      <c r="A313" s="341"/>
      <c r="B313" s="342" t="s">
        <v>488</v>
      </c>
      <c r="C313" s="343"/>
      <c r="D313" s="344">
        <f>D312</f>
        <v>167992846.87</v>
      </c>
      <c r="E313" s="344">
        <f>E312</f>
        <v>167992816.22000003</v>
      </c>
      <c r="F313" s="344">
        <f>F312</f>
        <v>0</v>
      </c>
      <c r="G313" s="344">
        <f t="shared" si="120"/>
        <v>30.649999976158142</v>
      </c>
      <c r="H313" s="279">
        <f t="shared" si="117"/>
        <v>0</v>
      </c>
      <c r="I313" s="279">
        <f t="shared" si="118"/>
        <v>0</v>
      </c>
    </row>
    <row r="314" spans="1:10" x14ac:dyDescent="0.25">
      <c r="A314" s="341"/>
      <c r="B314" s="342" t="s">
        <v>489</v>
      </c>
      <c r="C314" s="343"/>
      <c r="D314" s="344"/>
      <c r="E314" s="344"/>
      <c r="F314" s="344"/>
      <c r="G314" s="344">
        <f t="shared" si="120"/>
        <v>0</v>
      </c>
      <c r="H314" s="279">
        <f t="shared" si="117"/>
        <v>0</v>
      </c>
      <c r="I314" s="279">
        <f t="shared" si="118"/>
        <v>0</v>
      </c>
    </row>
    <row r="315" spans="1:10" x14ac:dyDescent="0.25">
      <c r="A315" s="310"/>
      <c r="B315" s="294" t="s">
        <v>457</v>
      </c>
      <c r="C315" s="311" t="s">
        <v>614</v>
      </c>
      <c r="D315" s="347">
        <f>478133400+78.84</f>
        <v>478133478.83999997</v>
      </c>
      <c r="E315" s="297">
        <f>'Проверочная  таблица'!RP38</f>
        <v>478133400</v>
      </c>
      <c r="F315" s="297">
        <f>'Проверочная  таблица'!RT38</f>
        <v>0</v>
      </c>
      <c r="G315" s="298">
        <f t="shared" si="120"/>
        <v>78.839999973773956</v>
      </c>
      <c r="H315" s="279">
        <f t="shared" si="117"/>
        <v>0</v>
      </c>
      <c r="I315" s="279">
        <f t="shared" si="118"/>
        <v>0</v>
      </c>
    </row>
    <row r="316" spans="1:10" x14ac:dyDescent="0.25">
      <c r="A316" s="310"/>
      <c r="B316" s="348" t="s">
        <v>488</v>
      </c>
      <c r="C316" s="349"/>
      <c r="D316" s="298">
        <f>D315</f>
        <v>478133478.83999997</v>
      </c>
      <c r="E316" s="298">
        <f>E315</f>
        <v>478133400</v>
      </c>
      <c r="F316" s="298">
        <f>F315</f>
        <v>0</v>
      </c>
      <c r="G316" s="298">
        <f t="shared" si="120"/>
        <v>78.839999973773956</v>
      </c>
      <c r="H316" s="279">
        <f t="shared" si="117"/>
        <v>0</v>
      </c>
      <c r="I316" s="279">
        <f t="shared" si="118"/>
        <v>0</v>
      </c>
    </row>
    <row r="317" spans="1:10" x14ac:dyDescent="0.25">
      <c r="A317" s="310"/>
      <c r="B317" s="348" t="s">
        <v>489</v>
      </c>
      <c r="C317" s="349"/>
      <c r="D317" s="298"/>
      <c r="E317" s="298"/>
      <c r="F317" s="298"/>
      <c r="G317" s="298">
        <f t="shared" si="120"/>
        <v>0</v>
      </c>
      <c r="H317" s="279">
        <f t="shared" si="117"/>
        <v>0</v>
      </c>
      <c r="I317" s="279">
        <f t="shared" si="118"/>
        <v>0</v>
      </c>
    </row>
    <row r="318" spans="1:10" ht="89.25" x14ac:dyDescent="0.25">
      <c r="A318" s="282"/>
      <c r="B318" s="283" t="s">
        <v>615</v>
      </c>
      <c r="C318" s="284" t="s">
        <v>616</v>
      </c>
      <c r="D318" s="307">
        <v>211846070.68000001</v>
      </c>
      <c r="E318" s="303">
        <f>'Проверочная  таблица'!RN38</f>
        <v>211846070.68000001</v>
      </c>
      <c r="F318" s="303">
        <f>'Проверочная  таблица'!RR38</f>
        <v>17857433.710000001</v>
      </c>
      <c r="G318" s="287">
        <f t="shared" si="120"/>
        <v>0</v>
      </c>
      <c r="H318" s="279">
        <f t="shared" si="117"/>
        <v>0</v>
      </c>
      <c r="I318" s="279">
        <f t="shared" si="118"/>
        <v>0</v>
      </c>
    </row>
    <row r="319" spans="1:10" x14ac:dyDescent="0.25">
      <c r="A319" s="341"/>
      <c r="B319" s="342" t="s">
        <v>488</v>
      </c>
      <c r="C319" s="343"/>
      <c r="D319" s="344">
        <f>D318</f>
        <v>211846070.68000001</v>
      </c>
      <c r="E319" s="344">
        <f>E318</f>
        <v>211846070.68000001</v>
      </c>
      <c r="F319" s="344">
        <f>F318</f>
        <v>17857433.710000001</v>
      </c>
      <c r="G319" s="344">
        <f t="shared" si="120"/>
        <v>0</v>
      </c>
      <c r="H319" s="279">
        <f t="shared" si="117"/>
        <v>0</v>
      </c>
      <c r="I319" s="279">
        <f t="shared" si="118"/>
        <v>0</v>
      </c>
    </row>
    <row r="320" spans="1:10" x14ac:dyDescent="0.25">
      <c r="A320" s="341"/>
      <c r="B320" s="342" t="s">
        <v>489</v>
      </c>
      <c r="C320" s="343"/>
      <c r="D320" s="344">
        <f>D318-D319</f>
        <v>0</v>
      </c>
      <c r="E320" s="344">
        <f>E318-E319</f>
        <v>0</v>
      </c>
      <c r="F320" s="344">
        <f>F318-F319</f>
        <v>0</v>
      </c>
      <c r="G320" s="344">
        <f t="shared" si="120"/>
        <v>0</v>
      </c>
      <c r="H320" s="279">
        <f t="shared" si="117"/>
        <v>0</v>
      </c>
      <c r="I320" s="279">
        <f t="shared" si="118"/>
        <v>0</v>
      </c>
    </row>
    <row r="321" spans="1:10" ht="127.5" x14ac:dyDescent="0.25">
      <c r="A321" s="282"/>
      <c r="B321" s="283" t="s">
        <v>617</v>
      </c>
      <c r="C321" s="284" t="s">
        <v>618</v>
      </c>
      <c r="D321" s="307">
        <v>26845200</v>
      </c>
      <c r="E321" s="303">
        <f>'Прочая  субсидия_МР  и  ГО'!N33</f>
        <v>26845200</v>
      </c>
      <c r="F321" s="303">
        <f>'Прочая  субсидия_МР  и  ГО'!O33</f>
        <v>0</v>
      </c>
      <c r="G321" s="287">
        <f t="shared" si="120"/>
        <v>0</v>
      </c>
      <c r="H321" s="279">
        <f t="shared" si="108"/>
        <v>0</v>
      </c>
      <c r="I321" s="279">
        <f t="shared" si="100"/>
        <v>0</v>
      </c>
    </row>
    <row r="322" spans="1:10" x14ac:dyDescent="0.25">
      <c r="A322" s="341"/>
      <c r="B322" s="342" t="s">
        <v>488</v>
      </c>
      <c r="C322" s="343"/>
      <c r="D322" s="344">
        <f>D321</f>
        <v>26845200</v>
      </c>
      <c r="E322" s="344">
        <f>E321</f>
        <v>26845200</v>
      </c>
      <c r="F322" s="344">
        <f>F321</f>
        <v>0</v>
      </c>
      <c r="G322" s="344">
        <f t="shared" si="120"/>
        <v>0</v>
      </c>
      <c r="H322" s="279">
        <f t="shared" si="108"/>
        <v>0</v>
      </c>
      <c r="I322" s="279">
        <f t="shared" si="100"/>
        <v>0</v>
      </c>
    </row>
    <row r="323" spans="1:10" x14ac:dyDescent="0.25">
      <c r="A323" s="341"/>
      <c r="B323" s="342" t="s">
        <v>489</v>
      </c>
      <c r="C323" s="343"/>
      <c r="D323" s="344">
        <f>D321-D322</f>
        <v>0</v>
      </c>
      <c r="E323" s="344">
        <f>E321-E322</f>
        <v>0</v>
      </c>
      <c r="F323" s="344">
        <f>F321-F322</f>
        <v>0</v>
      </c>
      <c r="G323" s="344">
        <f t="shared" si="120"/>
        <v>0</v>
      </c>
      <c r="H323" s="279">
        <f t="shared" si="108"/>
        <v>0</v>
      </c>
      <c r="I323" s="279">
        <f t="shared" si="100"/>
        <v>0</v>
      </c>
    </row>
    <row r="324" spans="1:10" ht="140.25" hidden="1" x14ac:dyDescent="0.25">
      <c r="A324" s="339"/>
      <c r="B324" s="308" t="s">
        <v>490</v>
      </c>
      <c r="C324" s="284" t="s">
        <v>491</v>
      </c>
      <c r="D324" s="307"/>
      <c r="E324" s="309">
        <f>D324</f>
        <v>0</v>
      </c>
      <c r="F324" s="340"/>
      <c r="G324" s="287">
        <f>D324-E324</f>
        <v>0</v>
      </c>
      <c r="H324" s="279">
        <f t="shared" si="108"/>
        <v>0</v>
      </c>
      <c r="I324" s="279">
        <f t="shared" si="100"/>
        <v>0</v>
      </c>
    </row>
    <row r="325" spans="1:10" hidden="1" x14ac:dyDescent="0.25">
      <c r="A325" s="341"/>
      <c r="B325" s="342" t="s">
        <v>488</v>
      </c>
      <c r="C325" s="343"/>
      <c r="D325" s="344">
        <f>D324-D326</f>
        <v>0</v>
      </c>
      <c r="E325" s="344">
        <f>E324-E326</f>
        <v>0</v>
      </c>
      <c r="F325" s="344">
        <f>F324-F326</f>
        <v>0</v>
      </c>
      <c r="G325" s="344">
        <f>G324-G326</f>
        <v>0</v>
      </c>
      <c r="H325" s="279">
        <f t="shared" si="108"/>
        <v>0</v>
      </c>
      <c r="I325" s="279">
        <f t="shared" si="100"/>
        <v>0</v>
      </c>
    </row>
    <row r="326" spans="1:10" hidden="1" x14ac:dyDescent="0.25">
      <c r="A326" s="341"/>
      <c r="B326" s="342" t="s">
        <v>489</v>
      </c>
      <c r="C326" s="343"/>
      <c r="D326" s="369"/>
      <c r="E326" s="345">
        <f>D326</f>
        <v>0</v>
      </c>
      <c r="F326" s="363"/>
      <c r="G326" s="344">
        <f>D326-E326</f>
        <v>0</v>
      </c>
      <c r="H326" s="279">
        <f t="shared" si="108"/>
        <v>0</v>
      </c>
      <c r="I326" s="279">
        <f t="shared" si="100"/>
        <v>0</v>
      </c>
      <c r="J326" s="331" t="s">
        <v>426</v>
      </c>
    </row>
    <row r="327" spans="1:10" x14ac:dyDescent="0.25">
      <c r="A327" s="282"/>
      <c r="B327" s="308"/>
      <c r="C327" s="306"/>
      <c r="D327" s="307"/>
      <c r="E327" s="303"/>
      <c r="F327" s="303"/>
      <c r="G327" s="287"/>
      <c r="H327" s="279">
        <f t="shared" si="108"/>
        <v>0</v>
      </c>
      <c r="I327" s="279">
        <f t="shared" si="100"/>
        <v>0</v>
      </c>
    </row>
    <row r="328" spans="1:10" x14ac:dyDescent="0.25">
      <c r="A328" s="275" t="s">
        <v>619</v>
      </c>
      <c r="B328" s="276" t="s">
        <v>620</v>
      </c>
      <c r="C328" s="304"/>
      <c r="D328" s="305">
        <f t="shared" ref="D328:G330" si="124">D336+D342+D339+D346+D333+D356+D350+D353</f>
        <v>6429189.1899999995</v>
      </c>
      <c r="E328" s="305">
        <f t="shared" si="124"/>
        <v>6429189.1900000004</v>
      </c>
      <c r="F328" s="305">
        <f t="shared" si="124"/>
        <v>0</v>
      </c>
      <c r="G328" s="305">
        <f t="shared" si="124"/>
        <v>0</v>
      </c>
      <c r="H328" s="279">
        <f t="shared" ref="H328:H358" si="125">IF(F328&gt;E328,1,0)</f>
        <v>0</v>
      </c>
      <c r="I328" s="279">
        <f t="shared" si="100"/>
        <v>0</v>
      </c>
    </row>
    <row r="329" spans="1:10" x14ac:dyDescent="0.25">
      <c r="A329" s="335"/>
      <c r="B329" s="336" t="s">
        <v>488</v>
      </c>
      <c r="C329" s="337"/>
      <c r="D329" s="350">
        <f t="shared" si="124"/>
        <v>0</v>
      </c>
      <c r="E329" s="350">
        <f t="shared" si="124"/>
        <v>0</v>
      </c>
      <c r="F329" s="350">
        <f t="shared" si="124"/>
        <v>0</v>
      </c>
      <c r="G329" s="350">
        <f t="shared" si="124"/>
        <v>0</v>
      </c>
      <c r="H329" s="279">
        <f t="shared" si="125"/>
        <v>0</v>
      </c>
      <c r="I329" s="279">
        <f t="shared" si="100"/>
        <v>0</v>
      </c>
    </row>
    <row r="330" spans="1:10" x14ac:dyDescent="0.25">
      <c r="A330" s="335"/>
      <c r="B330" s="336" t="s">
        <v>489</v>
      </c>
      <c r="C330" s="337"/>
      <c r="D330" s="350">
        <f t="shared" si="124"/>
        <v>0</v>
      </c>
      <c r="E330" s="350">
        <f t="shared" si="124"/>
        <v>0</v>
      </c>
      <c r="F330" s="350">
        <f t="shared" si="124"/>
        <v>0</v>
      </c>
      <c r="G330" s="350">
        <f t="shared" si="124"/>
        <v>0</v>
      </c>
      <c r="H330" s="279">
        <f t="shared" si="125"/>
        <v>0</v>
      </c>
      <c r="I330" s="279">
        <f t="shared" si="100"/>
        <v>0</v>
      </c>
    </row>
    <row r="331" spans="1:10" x14ac:dyDescent="0.25">
      <c r="A331" s="335"/>
      <c r="B331" s="336" t="s">
        <v>506</v>
      </c>
      <c r="C331" s="337"/>
      <c r="D331" s="350">
        <f>D328-D329-D330</f>
        <v>6429189.1899999995</v>
      </c>
      <c r="E331" s="350">
        <f t="shared" ref="E331:G331" si="126">E328-E329-E330</f>
        <v>6429189.1900000004</v>
      </c>
      <c r="F331" s="350">
        <f t="shared" si="126"/>
        <v>0</v>
      </c>
      <c r="G331" s="350">
        <f t="shared" si="126"/>
        <v>0</v>
      </c>
      <c r="H331" s="279">
        <f t="shared" si="125"/>
        <v>0</v>
      </c>
      <c r="I331" s="279">
        <f t="shared" si="100"/>
        <v>0</v>
      </c>
    </row>
    <row r="332" spans="1:10" x14ac:dyDescent="0.25">
      <c r="A332" s="282"/>
      <c r="B332" s="266" t="s">
        <v>435</v>
      </c>
      <c r="C332" s="306"/>
      <c r="D332" s="307"/>
      <c r="E332" s="303"/>
      <c r="F332" s="303"/>
      <c r="G332" s="287"/>
      <c r="H332" s="279">
        <f t="shared" si="125"/>
        <v>0</v>
      </c>
      <c r="I332" s="279">
        <f t="shared" si="100"/>
        <v>0</v>
      </c>
    </row>
    <row r="333" spans="1:10" ht="153" hidden="1" x14ac:dyDescent="0.25">
      <c r="A333" s="339"/>
      <c r="B333" s="283" t="s">
        <v>621</v>
      </c>
      <c r="C333" s="284" t="s">
        <v>622</v>
      </c>
      <c r="D333" s="307"/>
      <c r="E333" s="303">
        <f>'Проверочная  таблица'!MN38</f>
        <v>0</v>
      </c>
      <c r="F333" s="303">
        <f>'Проверочная  таблица'!MV38</f>
        <v>0</v>
      </c>
      <c r="G333" s="287">
        <f t="shared" ref="G333:G338" si="127">D333-E333</f>
        <v>0</v>
      </c>
      <c r="H333" s="279">
        <f>IF(F333&gt;E333,1,0)</f>
        <v>0</v>
      </c>
      <c r="I333" s="279">
        <f>IF(G333&lt;0,1,0)</f>
        <v>0</v>
      </c>
    </row>
    <row r="334" spans="1:10" hidden="1" x14ac:dyDescent="0.25">
      <c r="A334" s="341"/>
      <c r="B334" s="342" t="s">
        <v>488</v>
      </c>
      <c r="C334" s="343"/>
      <c r="D334" s="344">
        <f>D333</f>
        <v>0</v>
      </c>
      <c r="E334" s="344">
        <f>E333</f>
        <v>0</v>
      </c>
      <c r="F334" s="344">
        <f>F333</f>
        <v>0</v>
      </c>
      <c r="G334" s="344">
        <f t="shared" si="127"/>
        <v>0</v>
      </c>
      <c r="H334" s="279">
        <f>IF(F334&gt;E334,1,0)</f>
        <v>0</v>
      </c>
      <c r="I334" s="279">
        <f>IF(G334&lt;0,1,0)</f>
        <v>0</v>
      </c>
    </row>
    <row r="335" spans="1:10" hidden="1" x14ac:dyDescent="0.25">
      <c r="A335" s="341"/>
      <c r="B335" s="342" t="s">
        <v>489</v>
      </c>
      <c r="C335" s="343"/>
      <c r="D335" s="344"/>
      <c r="E335" s="344"/>
      <c r="F335" s="344"/>
      <c r="G335" s="344">
        <f t="shared" si="127"/>
        <v>0</v>
      </c>
      <c r="H335" s="279">
        <f>IF(F335&gt;E335,1,0)</f>
        <v>0</v>
      </c>
      <c r="I335" s="279">
        <f>IF(G335&lt;0,1,0)</f>
        <v>0</v>
      </c>
    </row>
    <row r="336" spans="1:10" ht="89.25" hidden="1" x14ac:dyDescent="0.25">
      <c r="A336" s="339"/>
      <c r="B336" s="308" t="s">
        <v>623</v>
      </c>
      <c r="C336" s="284" t="s">
        <v>624</v>
      </c>
      <c r="D336" s="307"/>
      <c r="E336" s="309">
        <f>'Проверочная  таблица'!MJ38</f>
        <v>0</v>
      </c>
      <c r="F336" s="309">
        <f>'Проверочная  таблица'!MR38</f>
        <v>0</v>
      </c>
      <c r="G336" s="287">
        <f t="shared" si="127"/>
        <v>0</v>
      </c>
      <c r="H336" s="279">
        <f t="shared" ref="H336:H355" si="128">IF(F336&gt;E336,1,0)</f>
        <v>0</v>
      </c>
      <c r="I336" s="279">
        <f t="shared" ref="I336:I338" si="129">IF(G336&lt;0,1,0)</f>
        <v>0</v>
      </c>
      <c r="J336" s="346">
        <f>D336+D339</f>
        <v>0</v>
      </c>
    </row>
    <row r="337" spans="1:10" hidden="1" x14ac:dyDescent="0.25">
      <c r="A337" s="341"/>
      <c r="B337" s="342" t="s">
        <v>488</v>
      </c>
      <c r="C337" s="343"/>
      <c r="D337" s="344">
        <f>D336-D338</f>
        <v>0</v>
      </c>
      <c r="E337" s="344">
        <f t="shared" ref="E337:F337" si="130">E336-E338</f>
        <v>0</v>
      </c>
      <c r="F337" s="344">
        <f t="shared" si="130"/>
        <v>0</v>
      </c>
      <c r="G337" s="344">
        <f t="shared" si="127"/>
        <v>0</v>
      </c>
      <c r="H337" s="279">
        <f t="shared" si="128"/>
        <v>0</v>
      </c>
      <c r="I337" s="279">
        <f t="shared" si="129"/>
        <v>0</v>
      </c>
    </row>
    <row r="338" spans="1:10" hidden="1" x14ac:dyDescent="0.25">
      <c r="A338" s="341"/>
      <c r="B338" s="342" t="s">
        <v>489</v>
      </c>
      <c r="C338" s="343"/>
      <c r="D338" s="369"/>
      <c r="E338" s="345"/>
      <c r="F338" s="369"/>
      <c r="G338" s="344">
        <f t="shared" si="127"/>
        <v>0</v>
      </c>
      <c r="H338" s="279">
        <f t="shared" si="128"/>
        <v>0</v>
      </c>
      <c r="I338" s="279">
        <f t="shared" si="129"/>
        <v>0</v>
      </c>
    </row>
    <row r="339" spans="1:10" hidden="1" x14ac:dyDescent="0.25">
      <c r="A339" s="310"/>
      <c r="B339" s="294" t="s">
        <v>457</v>
      </c>
      <c r="C339" s="311" t="s">
        <v>624</v>
      </c>
      <c r="D339" s="312"/>
      <c r="E339" s="297">
        <f>'Проверочная  таблица'!MK38</f>
        <v>0</v>
      </c>
      <c r="F339" s="297">
        <f>'Проверочная  таблица'!MS38</f>
        <v>0</v>
      </c>
      <c r="G339" s="298">
        <f>D339-E339</f>
        <v>0</v>
      </c>
      <c r="H339" s="279">
        <f t="shared" si="128"/>
        <v>0</v>
      </c>
      <c r="I339" s="279">
        <f>IF(G339&lt;0,1,0)</f>
        <v>0</v>
      </c>
    </row>
    <row r="340" spans="1:10" hidden="1" x14ac:dyDescent="0.25">
      <c r="A340" s="310"/>
      <c r="B340" s="348" t="s">
        <v>488</v>
      </c>
      <c r="C340" s="349"/>
      <c r="D340" s="298">
        <f>D339-D341</f>
        <v>0</v>
      </c>
      <c r="E340" s="298">
        <f t="shared" ref="E340:F340" si="131">E339-E341</f>
        <v>0</v>
      </c>
      <c r="F340" s="298">
        <f t="shared" si="131"/>
        <v>0</v>
      </c>
      <c r="G340" s="298">
        <f t="shared" ref="G340:G345" si="132">D340-E340</f>
        <v>0</v>
      </c>
      <c r="H340" s="299">
        <f t="shared" si="128"/>
        <v>0</v>
      </c>
      <c r="I340" s="279">
        <f t="shared" ref="I340:I345" si="133">IF(G340&lt;0,1,0)</f>
        <v>0</v>
      </c>
    </row>
    <row r="341" spans="1:10" hidden="1" x14ac:dyDescent="0.25">
      <c r="A341" s="310"/>
      <c r="B341" s="348" t="s">
        <v>489</v>
      </c>
      <c r="C341" s="349"/>
      <c r="D341" s="383"/>
      <c r="E341" s="297"/>
      <c r="F341" s="383"/>
      <c r="G341" s="298">
        <f t="shared" si="132"/>
        <v>0</v>
      </c>
      <c r="H341" s="299">
        <f t="shared" si="128"/>
        <v>0</v>
      </c>
      <c r="I341" s="279">
        <f t="shared" si="133"/>
        <v>0</v>
      </c>
    </row>
    <row r="342" spans="1:10" ht="114.75" x14ac:dyDescent="0.25">
      <c r="A342" s="282"/>
      <c r="B342" s="308" t="s">
        <v>625</v>
      </c>
      <c r="C342" s="284" t="s">
        <v>626</v>
      </c>
      <c r="D342" s="307">
        <v>1671589.19</v>
      </c>
      <c r="E342" s="309">
        <f>'Проверочная  таблица'!ML38</f>
        <v>1671589.1900000004</v>
      </c>
      <c r="F342" s="309">
        <f>'Проверочная  таблица'!MT38</f>
        <v>0</v>
      </c>
      <c r="G342" s="287">
        <f t="shared" si="132"/>
        <v>0</v>
      </c>
      <c r="H342" s="279">
        <f t="shared" si="128"/>
        <v>0</v>
      </c>
      <c r="I342" s="279">
        <f t="shared" si="133"/>
        <v>0</v>
      </c>
      <c r="J342" s="346">
        <f>D342+D346</f>
        <v>6429189.1899999995</v>
      </c>
    </row>
    <row r="343" spans="1:10" x14ac:dyDescent="0.25">
      <c r="A343" s="341"/>
      <c r="B343" s="342" t="s">
        <v>488</v>
      </c>
      <c r="C343" s="343"/>
      <c r="D343" s="344"/>
      <c r="E343" s="344"/>
      <c r="F343" s="344"/>
      <c r="G343" s="344">
        <f t="shared" si="132"/>
        <v>0</v>
      </c>
      <c r="H343" s="279">
        <f t="shared" si="128"/>
        <v>0</v>
      </c>
      <c r="I343" s="279">
        <f t="shared" si="133"/>
        <v>0</v>
      </c>
    </row>
    <row r="344" spans="1:10" x14ac:dyDescent="0.25">
      <c r="A344" s="341"/>
      <c r="B344" s="342" t="s">
        <v>489</v>
      </c>
      <c r="C344" s="343"/>
      <c r="D344" s="369"/>
      <c r="E344" s="345"/>
      <c r="F344" s="369"/>
      <c r="G344" s="344">
        <f t="shared" si="132"/>
        <v>0</v>
      </c>
      <c r="H344" s="279">
        <f t="shared" si="128"/>
        <v>0</v>
      </c>
      <c r="I344" s="279">
        <f t="shared" si="133"/>
        <v>0</v>
      </c>
    </row>
    <row r="345" spans="1:10" x14ac:dyDescent="0.25">
      <c r="A345" s="341"/>
      <c r="B345" s="342" t="s">
        <v>506</v>
      </c>
      <c r="C345" s="343"/>
      <c r="D345" s="345">
        <f>D342</f>
        <v>1671589.19</v>
      </c>
      <c r="E345" s="345">
        <f t="shared" ref="E345:F345" si="134">E342</f>
        <v>1671589.1900000004</v>
      </c>
      <c r="F345" s="345">
        <f t="shared" si="134"/>
        <v>0</v>
      </c>
      <c r="G345" s="344">
        <f t="shared" si="132"/>
        <v>0</v>
      </c>
      <c r="H345" s="279">
        <f t="shared" si="128"/>
        <v>0</v>
      </c>
      <c r="I345" s="279">
        <f t="shared" si="133"/>
        <v>0</v>
      </c>
    </row>
    <row r="346" spans="1:10" x14ac:dyDescent="0.25">
      <c r="A346" s="310"/>
      <c r="B346" s="294" t="s">
        <v>457</v>
      </c>
      <c r="C346" s="311" t="s">
        <v>626</v>
      </c>
      <c r="D346" s="312">
        <v>4757600</v>
      </c>
      <c r="E346" s="297">
        <f>'Проверочная  таблица'!MM38</f>
        <v>4757600</v>
      </c>
      <c r="F346" s="297">
        <f>'Проверочная  таблица'!MU38</f>
        <v>0</v>
      </c>
      <c r="G346" s="298">
        <f>D346-E346</f>
        <v>0</v>
      </c>
      <c r="H346" s="279">
        <f t="shared" si="128"/>
        <v>0</v>
      </c>
      <c r="I346" s="279">
        <f>IF(G346&lt;0,1,0)</f>
        <v>0</v>
      </c>
    </row>
    <row r="347" spans="1:10" x14ac:dyDescent="0.25">
      <c r="A347" s="310"/>
      <c r="B347" s="348" t="s">
        <v>488</v>
      </c>
      <c r="C347" s="349"/>
      <c r="D347" s="298"/>
      <c r="E347" s="298"/>
      <c r="F347" s="298"/>
      <c r="G347" s="298">
        <f t="shared" ref="G347:G352" si="135">D347-E347</f>
        <v>0</v>
      </c>
      <c r="H347" s="279">
        <f t="shared" si="128"/>
        <v>0</v>
      </c>
      <c r="I347" s="279">
        <f t="shared" ref="I347:I352" si="136">IF(G347&lt;0,1,0)</f>
        <v>0</v>
      </c>
    </row>
    <row r="348" spans="1:10" x14ac:dyDescent="0.25">
      <c r="A348" s="310"/>
      <c r="B348" s="348" t="s">
        <v>489</v>
      </c>
      <c r="C348" s="349"/>
      <c r="D348" s="383"/>
      <c r="E348" s="297"/>
      <c r="F348" s="383"/>
      <c r="G348" s="298">
        <f t="shared" si="135"/>
        <v>0</v>
      </c>
      <c r="H348" s="279">
        <f t="shared" si="128"/>
        <v>0</v>
      </c>
      <c r="I348" s="279">
        <f t="shared" si="136"/>
        <v>0</v>
      </c>
    </row>
    <row r="349" spans="1:10" x14ac:dyDescent="0.25">
      <c r="A349" s="310"/>
      <c r="B349" s="348" t="s">
        <v>506</v>
      </c>
      <c r="C349" s="349"/>
      <c r="D349" s="297">
        <f>D346</f>
        <v>4757600</v>
      </c>
      <c r="E349" s="297">
        <f t="shared" ref="E349:F349" si="137">E346</f>
        <v>4757600</v>
      </c>
      <c r="F349" s="297">
        <f t="shared" si="137"/>
        <v>0</v>
      </c>
      <c r="G349" s="298">
        <f t="shared" si="135"/>
        <v>0</v>
      </c>
      <c r="H349" s="279">
        <f t="shared" si="128"/>
        <v>0</v>
      </c>
      <c r="I349" s="279">
        <f t="shared" si="136"/>
        <v>0</v>
      </c>
    </row>
    <row r="350" spans="1:10" ht="114.75" hidden="1" x14ac:dyDescent="0.25">
      <c r="A350" s="339"/>
      <c r="B350" s="308" t="s">
        <v>627</v>
      </c>
      <c r="C350" s="284" t="s">
        <v>628</v>
      </c>
      <c r="D350" s="307"/>
      <c r="E350" s="309">
        <f>'Проверочная  таблица'!FR38</f>
        <v>0</v>
      </c>
      <c r="F350" s="309">
        <f>'Проверочная  таблица'!FU38</f>
        <v>0</v>
      </c>
      <c r="G350" s="287">
        <f t="shared" si="135"/>
        <v>0</v>
      </c>
      <c r="H350" s="279">
        <f t="shared" si="128"/>
        <v>0</v>
      </c>
      <c r="I350" s="279">
        <f t="shared" si="136"/>
        <v>0</v>
      </c>
      <c r="J350" s="346">
        <f>D350+D353</f>
        <v>0</v>
      </c>
    </row>
    <row r="351" spans="1:10" hidden="1" x14ac:dyDescent="0.25">
      <c r="A351" s="341"/>
      <c r="B351" s="342" t="s">
        <v>488</v>
      </c>
      <c r="C351" s="343"/>
      <c r="D351" s="344">
        <f>D350</f>
        <v>0</v>
      </c>
      <c r="E351" s="344">
        <f t="shared" ref="E351:F351" si="138">E350</f>
        <v>0</v>
      </c>
      <c r="F351" s="344">
        <f t="shared" si="138"/>
        <v>0</v>
      </c>
      <c r="G351" s="344">
        <f t="shared" si="135"/>
        <v>0</v>
      </c>
      <c r="H351" s="279">
        <f t="shared" si="128"/>
        <v>0</v>
      </c>
      <c r="I351" s="279">
        <f t="shared" si="136"/>
        <v>0</v>
      </c>
    </row>
    <row r="352" spans="1:10" hidden="1" x14ac:dyDescent="0.25">
      <c r="A352" s="341"/>
      <c r="B352" s="342" t="s">
        <v>489</v>
      </c>
      <c r="C352" s="343"/>
      <c r="D352" s="369"/>
      <c r="E352" s="345"/>
      <c r="F352" s="369"/>
      <c r="G352" s="344">
        <f t="shared" si="135"/>
        <v>0</v>
      </c>
      <c r="H352" s="279">
        <f t="shared" si="128"/>
        <v>0</v>
      </c>
      <c r="I352" s="279">
        <f t="shared" si="136"/>
        <v>0</v>
      </c>
    </row>
    <row r="353" spans="1:9" hidden="1" x14ac:dyDescent="0.25">
      <c r="A353" s="310"/>
      <c r="B353" s="294" t="s">
        <v>457</v>
      </c>
      <c r="C353" s="311" t="s">
        <v>628</v>
      </c>
      <c r="D353" s="312"/>
      <c r="E353" s="297">
        <f>'Проверочная  таблица'!FS38</f>
        <v>0</v>
      </c>
      <c r="F353" s="297">
        <f>'Проверочная  таблица'!FV38</f>
        <v>0</v>
      </c>
      <c r="G353" s="298">
        <f>D353-E353</f>
        <v>0</v>
      </c>
      <c r="H353" s="279">
        <f t="shared" si="128"/>
        <v>0</v>
      </c>
      <c r="I353" s="279">
        <f>IF(G353&lt;0,1,0)</f>
        <v>0</v>
      </c>
    </row>
    <row r="354" spans="1:9" hidden="1" x14ac:dyDescent="0.25">
      <c r="A354" s="310"/>
      <c r="B354" s="348" t="s">
        <v>488</v>
      </c>
      <c r="C354" s="349"/>
      <c r="D354" s="298">
        <f>D353</f>
        <v>0</v>
      </c>
      <c r="E354" s="298">
        <f t="shared" ref="E354:F354" si="139">E353</f>
        <v>0</v>
      </c>
      <c r="F354" s="298">
        <f t="shared" si="139"/>
        <v>0</v>
      </c>
      <c r="G354" s="298">
        <f t="shared" ref="G354:G358" si="140">D354-E354</f>
        <v>0</v>
      </c>
      <c r="H354" s="279">
        <f t="shared" si="128"/>
        <v>0</v>
      </c>
      <c r="I354" s="279">
        <f t="shared" ref="I354:I355" si="141">IF(G354&lt;0,1,0)</f>
        <v>0</v>
      </c>
    </row>
    <row r="355" spans="1:9" hidden="1" x14ac:dyDescent="0.25">
      <c r="A355" s="310"/>
      <c r="B355" s="348" t="s">
        <v>489</v>
      </c>
      <c r="C355" s="349"/>
      <c r="D355" s="383"/>
      <c r="E355" s="297"/>
      <c r="F355" s="383"/>
      <c r="G355" s="298">
        <f t="shared" si="140"/>
        <v>0</v>
      </c>
      <c r="H355" s="279">
        <f t="shared" si="128"/>
        <v>0</v>
      </c>
      <c r="I355" s="279">
        <f t="shared" si="141"/>
        <v>0</v>
      </c>
    </row>
    <row r="356" spans="1:9" ht="140.25" hidden="1" x14ac:dyDescent="0.25">
      <c r="A356" s="339"/>
      <c r="B356" s="308" t="s">
        <v>490</v>
      </c>
      <c r="C356" s="284" t="s">
        <v>491</v>
      </c>
      <c r="D356" s="307"/>
      <c r="E356" s="309">
        <f>D356</f>
        <v>0</v>
      </c>
      <c r="F356" s="340"/>
      <c r="G356" s="287">
        <f t="shared" si="140"/>
        <v>0</v>
      </c>
      <c r="H356" s="279">
        <f t="shared" si="125"/>
        <v>0</v>
      </c>
      <c r="I356" s="279">
        <f t="shared" si="100"/>
        <v>0</v>
      </c>
    </row>
    <row r="357" spans="1:9" hidden="1" x14ac:dyDescent="0.25">
      <c r="A357" s="341"/>
      <c r="B357" s="342" t="s">
        <v>488</v>
      </c>
      <c r="C357" s="343"/>
      <c r="D357" s="344">
        <f>D356-D358</f>
        <v>0</v>
      </c>
      <c r="E357" s="344">
        <f t="shared" ref="E357:F357" si="142">E356-E358</f>
        <v>0</v>
      </c>
      <c r="F357" s="344">
        <f t="shared" si="142"/>
        <v>0</v>
      </c>
      <c r="G357" s="344">
        <f t="shared" si="140"/>
        <v>0</v>
      </c>
      <c r="H357" s="279">
        <f t="shared" si="125"/>
        <v>0</v>
      </c>
      <c r="I357" s="279">
        <f t="shared" si="100"/>
        <v>0</v>
      </c>
    </row>
    <row r="358" spans="1:9" hidden="1" x14ac:dyDescent="0.25">
      <c r="A358" s="341"/>
      <c r="B358" s="342" t="s">
        <v>489</v>
      </c>
      <c r="C358" s="343"/>
      <c r="D358" s="369"/>
      <c r="E358" s="345">
        <f>D358</f>
        <v>0</v>
      </c>
      <c r="F358" s="369"/>
      <c r="G358" s="344">
        <f t="shared" si="140"/>
        <v>0</v>
      </c>
      <c r="H358" s="279">
        <f t="shared" si="125"/>
        <v>0</v>
      </c>
      <c r="I358" s="279">
        <f t="shared" si="100"/>
        <v>0</v>
      </c>
    </row>
    <row r="359" spans="1:9" x14ac:dyDescent="0.25">
      <c r="A359" s="282"/>
      <c r="B359" s="308"/>
      <c r="C359" s="306"/>
      <c r="D359" s="307"/>
      <c r="E359" s="303"/>
      <c r="F359" s="303"/>
      <c r="G359" s="287"/>
      <c r="H359" s="279">
        <f>IF(F359&gt;E359,1,0)</f>
        <v>0</v>
      </c>
      <c r="I359" s="279">
        <f>IF(G359&lt;0,1,0)</f>
        <v>0</v>
      </c>
    </row>
    <row r="360" spans="1:9" x14ac:dyDescent="0.25">
      <c r="A360" s="275" t="s">
        <v>629</v>
      </c>
      <c r="B360" s="276" t="s">
        <v>630</v>
      </c>
      <c r="C360" s="304"/>
      <c r="D360" s="305">
        <f t="shared" ref="D360:G362" si="143">D367+D373+D364+D370</f>
        <v>344007460</v>
      </c>
      <c r="E360" s="305">
        <f t="shared" si="143"/>
        <v>344007460</v>
      </c>
      <c r="F360" s="305">
        <f t="shared" si="143"/>
        <v>46146371.850000001</v>
      </c>
      <c r="G360" s="305">
        <f t="shared" si="143"/>
        <v>0</v>
      </c>
      <c r="H360" s="279">
        <f t="shared" ref="H360:H416" si="144">IF(F360&gt;E360,1,0)</f>
        <v>0</v>
      </c>
      <c r="I360" s="279">
        <f t="shared" si="100"/>
        <v>0</v>
      </c>
    </row>
    <row r="361" spans="1:9" x14ac:dyDescent="0.25">
      <c r="A361" s="335"/>
      <c r="B361" s="336" t="s">
        <v>488</v>
      </c>
      <c r="C361" s="337"/>
      <c r="D361" s="350">
        <f t="shared" si="143"/>
        <v>344007460</v>
      </c>
      <c r="E361" s="350">
        <f t="shared" si="143"/>
        <v>344007460</v>
      </c>
      <c r="F361" s="350">
        <f t="shared" si="143"/>
        <v>46146371.850000001</v>
      </c>
      <c r="G361" s="350">
        <f t="shared" si="143"/>
        <v>0</v>
      </c>
      <c r="H361" s="279">
        <f t="shared" si="144"/>
        <v>0</v>
      </c>
      <c r="I361" s="279">
        <f t="shared" si="100"/>
        <v>0</v>
      </c>
    </row>
    <row r="362" spans="1:9" x14ac:dyDescent="0.25">
      <c r="A362" s="335"/>
      <c r="B362" s="336" t="s">
        <v>489</v>
      </c>
      <c r="C362" s="337"/>
      <c r="D362" s="350">
        <f t="shared" si="143"/>
        <v>0</v>
      </c>
      <c r="E362" s="350">
        <f t="shared" si="143"/>
        <v>0</v>
      </c>
      <c r="F362" s="350">
        <f t="shared" si="143"/>
        <v>0</v>
      </c>
      <c r="G362" s="350">
        <f t="shared" si="143"/>
        <v>0</v>
      </c>
      <c r="H362" s="279">
        <f t="shared" si="144"/>
        <v>0</v>
      </c>
      <c r="I362" s="279">
        <f t="shared" si="100"/>
        <v>0</v>
      </c>
    </row>
    <row r="363" spans="1:9" x14ac:dyDescent="0.25">
      <c r="A363" s="282"/>
      <c r="B363" s="266" t="s">
        <v>435</v>
      </c>
      <c r="C363" s="306"/>
      <c r="D363" s="307"/>
      <c r="E363" s="303"/>
      <c r="F363" s="303"/>
      <c r="G363" s="287"/>
      <c r="H363" s="279">
        <f t="shared" si="144"/>
        <v>0</v>
      </c>
      <c r="I363" s="279">
        <f t="shared" si="100"/>
        <v>0</v>
      </c>
    </row>
    <row r="364" spans="1:9" ht="127.5" x14ac:dyDescent="0.25">
      <c r="A364" s="282"/>
      <c r="B364" s="308" t="s">
        <v>631</v>
      </c>
      <c r="C364" s="284" t="s">
        <v>632</v>
      </c>
      <c r="D364" s="307">
        <v>127183300</v>
      </c>
      <c r="E364" s="309">
        <f>'Прочая  субсидия_МР  и  ГО'!P43</f>
        <v>127183300</v>
      </c>
      <c r="F364" s="309">
        <f>'Прочая  субсидия_МР  и  ГО'!Q43</f>
        <v>0</v>
      </c>
      <c r="G364" s="287">
        <f t="shared" ref="G364:G366" si="145">D364-E364</f>
        <v>0</v>
      </c>
      <c r="H364" s="279">
        <f t="shared" si="144"/>
        <v>0</v>
      </c>
      <c r="I364" s="279">
        <f t="shared" si="100"/>
        <v>0</v>
      </c>
    </row>
    <row r="365" spans="1:9" x14ac:dyDescent="0.25">
      <c r="A365" s="341"/>
      <c r="B365" s="342" t="s">
        <v>488</v>
      </c>
      <c r="C365" s="343"/>
      <c r="D365" s="344">
        <f>D364-D366</f>
        <v>127183300</v>
      </c>
      <c r="E365" s="344">
        <f t="shared" ref="E365:F365" si="146">E364-E366</f>
        <v>127183300</v>
      </c>
      <c r="F365" s="344">
        <f t="shared" si="146"/>
        <v>0</v>
      </c>
      <c r="G365" s="344">
        <f t="shared" si="145"/>
        <v>0</v>
      </c>
      <c r="H365" s="279">
        <f t="shared" si="144"/>
        <v>0</v>
      </c>
      <c r="I365" s="279">
        <f t="shared" si="100"/>
        <v>0</v>
      </c>
    </row>
    <row r="366" spans="1:9" x14ac:dyDescent="0.25">
      <c r="A366" s="341"/>
      <c r="B366" s="342" t="s">
        <v>489</v>
      </c>
      <c r="C366" s="343"/>
      <c r="D366" s="369"/>
      <c r="E366" s="345"/>
      <c r="F366" s="369"/>
      <c r="G366" s="344">
        <f t="shared" si="145"/>
        <v>0</v>
      </c>
      <c r="H366" s="279">
        <f t="shared" si="144"/>
        <v>0</v>
      </c>
      <c r="I366" s="279">
        <f t="shared" si="100"/>
        <v>0</v>
      </c>
    </row>
    <row r="367" spans="1:9" ht="140.25" x14ac:dyDescent="0.25">
      <c r="A367" s="282"/>
      <c r="B367" s="283" t="s">
        <v>633</v>
      </c>
      <c r="C367" s="284" t="s">
        <v>634</v>
      </c>
      <c r="D367" s="307">
        <v>5000000</v>
      </c>
      <c r="E367" s="303">
        <f>'Прочая  субсидия_МР  и  ГО'!R33</f>
        <v>5000000</v>
      </c>
      <c r="F367" s="303">
        <f>'Прочая  субсидия_МР  и  ГО'!S33</f>
        <v>238935.41999999998</v>
      </c>
      <c r="G367" s="287">
        <f>D367-E367</f>
        <v>0</v>
      </c>
      <c r="H367" s="279">
        <f>IF(F367&gt;E367,1,0)</f>
        <v>0</v>
      </c>
      <c r="I367" s="279">
        <f>IF(G367&lt;0,1,0)</f>
        <v>0</v>
      </c>
    </row>
    <row r="368" spans="1:9" x14ac:dyDescent="0.25">
      <c r="A368" s="341"/>
      <c r="B368" s="342" t="s">
        <v>488</v>
      </c>
      <c r="C368" s="343"/>
      <c r="D368" s="344">
        <f>D367</f>
        <v>5000000</v>
      </c>
      <c r="E368" s="344">
        <f>E367</f>
        <v>5000000</v>
      </c>
      <c r="F368" s="344">
        <f>F367</f>
        <v>238935.41999999998</v>
      </c>
      <c r="G368" s="344">
        <f>D368-E368</f>
        <v>0</v>
      </c>
      <c r="H368" s="279">
        <f>IF(F368&gt;E368,1,0)</f>
        <v>0</v>
      </c>
      <c r="I368" s="279">
        <f>IF(G368&lt;0,1,0)</f>
        <v>0</v>
      </c>
    </row>
    <row r="369" spans="1:10" x14ac:dyDescent="0.25">
      <c r="A369" s="341"/>
      <c r="B369" s="342" t="s">
        <v>489</v>
      </c>
      <c r="C369" s="343"/>
      <c r="D369" s="344"/>
      <c r="E369" s="344"/>
      <c r="F369" s="344"/>
      <c r="G369" s="344">
        <f>D369-E369</f>
        <v>0</v>
      </c>
      <c r="H369" s="279">
        <f>IF(F369&gt;E369,1,0)</f>
        <v>0</v>
      </c>
      <c r="I369" s="279">
        <f>IF(G369&lt;0,1,0)</f>
        <v>0</v>
      </c>
    </row>
    <row r="370" spans="1:10" ht="140.25" hidden="1" x14ac:dyDescent="0.25">
      <c r="A370" s="339"/>
      <c r="B370" s="308" t="s">
        <v>490</v>
      </c>
      <c r="C370" s="284" t="s">
        <v>491</v>
      </c>
      <c r="D370" s="307"/>
      <c r="E370" s="309">
        <f>D370</f>
        <v>0</v>
      </c>
      <c r="F370" s="340"/>
      <c r="G370" s="287">
        <f t="shared" ref="G370:G372" si="147">D370-E370</f>
        <v>0</v>
      </c>
      <c r="H370" s="279">
        <f t="shared" si="144"/>
        <v>0</v>
      </c>
      <c r="I370" s="279">
        <f t="shared" si="100"/>
        <v>0</v>
      </c>
    </row>
    <row r="371" spans="1:10" hidden="1" x14ac:dyDescent="0.25">
      <c r="A371" s="341"/>
      <c r="B371" s="342" t="s">
        <v>488</v>
      </c>
      <c r="C371" s="343"/>
      <c r="D371" s="344">
        <f>D370</f>
        <v>0</v>
      </c>
      <c r="E371" s="344">
        <f>E370</f>
        <v>0</v>
      </c>
      <c r="F371" s="344">
        <f>F370</f>
        <v>0</v>
      </c>
      <c r="G371" s="344">
        <f t="shared" si="147"/>
        <v>0</v>
      </c>
      <c r="H371" s="279">
        <f t="shared" si="144"/>
        <v>0</v>
      </c>
      <c r="I371" s="279">
        <f t="shared" si="100"/>
        <v>0</v>
      </c>
    </row>
    <row r="372" spans="1:10" hidden="1" x14ac:dyDescent="0.25">
      <c r="A372" s="341"/>
      <c r="B372" s="342" t="s">
        <v>489</v>
      </c>
      <c r="C372" s="343"/>
      <c r="D372" s="344">
        <f>D370-D371</f>
        <v>0</v>
      </c>
      <c r="E372" s="344">
        <f>E370-E371</f>
        <v>0</v>
      </c>
      <c r="F372" s="344">
        <f>F370-F371</f>
        <v>0</v>
      </c>
      <c r="G372" s="344">
        <f t="shared" si="147"/>
        <v>0</v>
      </c>
      <c r="H372" s="279">
        <f t="shared" si="144"/>
        <v>0</v>
      </c>
      <c r="I372" s="279">
        <f t="shared" si="100"/>
        <v>0</v>
      </c>
    </row>
    <row r="373" spans="1:10" ht="153" x14ac:dyDescent="0.25">
      <c r="A373" s="282"/>
      <c r="B373" s="283" t="s">
        <v>635</v>
      </c>
      <c r="C373" s="284" t="s">
        <v>636</v>
      </c>
      <c r="D373" s="307">
        <v>211824160</v>
      </c>
      <c r="E373" s="303">
        <f>'Прочая  субсидия_МР  и  ГО'!AT43</f>
        <v>211824160</v>
      </c>
      <c r="F373" s="303">
        <f>'Прочая  субсидия_МР  и  ГО'!AU43</f>
        <v>45907436.43</v>
      </c>
      <c r="G373" s="287">
        <f>D373-E373</f>
        <v>0</v>
      </c>
      <c r="H373" s="279">
        <f>IF(F373&gt;E373,1,0)</f>
        <v>0</v>
      </c>
      <c r="I373" s="279">
        <f>IF(G373&lt;0,1,0)</f>
        <v>0</v>
      </c>
    </row>
    <row r="374" spans="1:10" x14ac:dyDescent="0.25">
      <c r="A374" s="341"/>
      <c r="B374" s="342" t="s">
        <v>488</v>
      </c>
      <c r="C374" s="343"/>
      <c r="D374" s="344">
        <f>D373</f>
        <v>211824160</v>
      </c>
      <c r="E374" s="344">
        <f t="shared" ref="E374:F374" si="148">E373</f>
        <v>211824160</v>
      </c>
      <c r="F374" s="344">
        <f t="shared" si="148"/>
        <v>45907436.43</v>
      </c>
      <c r="G374" s="344">
        <f>D374-E374</f>
        <v>0</v>
      </c>
      <c r="H374" s="279">
        <f>IF(F374&gt;E374,1,0)</f>
        <v>0</v>
      </c>
      <c r="I374" s="279">
        <f>IF(G374&lt;0,1,0)</f>
        <v>0</v>
      </c>
    </row>
    <row r="375" spans="1:10" x14ac:dyDescent="0.25">
      <c r="A375" s="341"/>
      <c r="B375" s="342" t="s">
        <v>489</v>
      </c>
      <c r="C375" s="343"/>
      <c r="D375" s="344"/>
      <c r="E375" s="344"/>
      <c r="F375" s="344"/>
      <c r="G375" s="344">
        <f>D375-E375</f>
        <v>0</v>
      </c>
      <c r="H375" s="279">
        <f>IF(F375&gt;E375,1,0)</f>
        <v>0</v>
      </c>
      <c r="I375" s="279">
        <f>IF(G375&lt;0,1,0)</f>
        <v>0</v>
      </c>
    </row>
    <row r="376" spans="1:10" x14ac:dyDescent="0.25">
      <c r="A376" s="282"/>
      <c r="B376" s="308"/>
      <c r="C376" s="306"/>
      <c r="D376" s="307"/>
      <c r="E376" s="303"/>
      <c r="F376" s="303"/>
      <c r="G376" s="287"/>
      <c r="H376" s="279">
        <f t="shared" si="144"/>
        <v>0</v>
      </c>
      <c r="I376" s="279">
        <f t="shared" si="100"/>
        <v>0</v>
      </c>
    </row>
    <row r="377" spans="1:10" x14ac:dyDescent="0.25">
      <c r="A377" s="275" t="s">
        <v>637</v>
      </c>
      <c r="B377" s="276" t="s">
        <v>638</v>
      </c>
      <c r="C377" s="304"/>
      <c r="D377" s="384">
        <f>D438+D442+D432+D435+D426+D429+D391+D395+D388+D417+D446+D411+D414+D405+D408+D399+D402+D382+D385+D420+D423</f>
        <v>88523874.079999998</v>
      </c>
      <c r="E377" s="384">
        <f t="shared" ref="E377:G379" si="149">E438+E442+E432+E435+E426+E429+E391+E395+E388+E417+E446+E411+E414+E405+E408+E399+E402+E382+E385+E420+E423</f>
        <v>62892295.130000003</v>
      </c>
      <c r="F377" s="384">
        <f t="shared" si="149"/>
        <v>2388933.89</v>
      </c>
      <c r="G377" s="384">
        <f t="shared" si="149"/>
        <v>25631578.949999999</v>
      </c>
      <c r="H377" s="279">
        <f t="shared" si="144"/>
        <v>0</v>
      </c>
      <c r="I377" s="279">
        <f t="shared" si="100"/>
        <v>0</v>
      </c>
    </row>
    <row r="378" spans="1:10" x14ac:dyDescent="0.25">
      <c r="A378" s="335"/>
      <c r="B378" s="336" t="s">
        <v>488</v>
      </c>
      <c r="C378" s="337"/>
      <c r="D378" s="350">
        <f>D439+D443+D433+D436+D427+D430+D392+D396+D389+D418+D447+D412+D415+D406+D409+D400+D403+D383+D386+D421+D424</f>
        <v>43295360.570000008</v>
      </c>
      <c r="E378" s="350">
        <f t="shared" si="149"/>
        <v>17663781.620000001</v>
      </c>
      <c r="F378" s="350">
        <f t="shared" si="149"/>
        <v>1985344.61</v>
      </c>
      <c r="G378" s="350">
        <f t="shared" si="149"/>
        <v>25631578.949999999</v>
      </c>
      <c r="H378" s="279">
        <f t="shared" si="144"/>
        <v>0</v>
      </c>
      <c r="I378" s="279">
        <f t="shared" si="100"/>
        <v>0</v>
      </c>
    </row>
    <row r="379" spans="1:10" x14ac:dyDescent="0.25">
      <c r="A379" s="335"/>
      <c r="B379" s="336" t="s">
        <v>489</v>
      </c>
      <c r="C379" s="337"/>
      <c r="D379" s="350">
        <f>D440+D444+D434+D437+D428+D431+D393+D397+D390+D419+D448+D413+D416+D407+D410+D401+D404+D384+D387+D422+D425</f>
        <v>0</v>
      </c>
      <c r="E379" s="350">
        <f t="shared" si="149"/>
        <v>0</v>
      </c>
      <c r="F379" s="350">
        <f t="shared" si="149"/>
        <v>0</v>
      </c>
      <c r="G379" s="350">
        <f t="shared" si="149"/>
        <v>0</v>
      </c>
      <c r="H379" s="279">
        <f t="shared" si="144"/>
        <v>0</v>
      </c>
      <c r="I379" s="279">
        <f t="shared" si="100"/>
        <v>0</v>
      </c>
    </row>
    <row r="380" spans="1:10" x14ac:dyDescent="0.25">
      <c r="A380" s="335"/>
      <c r="B380" s="336" t="s">
        <v>506</v>
      </c>
      <c r="C380" s="337"/>
      <c r="D380" s="350">
        <f>D377-D378-D379</f>
        <v>45228513.50999999</v>
      </c>
      <c r="E380" s="350">
        <f t="shared" ref="E380:G380" si="150">E377-E378-E379</f>
        <v>45228513.510000005</v>
      </c>
      <c r="F380" s="350">
        <f t="shared" si="150"/>
        <v>403589.28</v>
      </c>
      <c r="G380" s="350">
        <f t="shared" si="150"/>
        <v>0</v>
      </c>
      <c r="H380" s="279">
        <f t="shared" si="144"/>
        <v>0</v>
      </c>
      <c r="I380" s="279">
        <f t="shared" si="100"/>
        <v>0</v>
      </c>
    </row>
    <row r="381" spans="1:10" x14ac:dyDescent="0.25">
      <c r="A381" s="282"/>
      <c r="B381" s="266" t="s">
        <v>435</v>
      </c>
      <c r="C381" s="306"/>
      <c r="D381" s="307"/>
      <c r="E381" s="307"/>
      <c r="F381" s="307"/>
      <c r="G381" s="307"/>
      <c r="H381" s="279">
        <f t="shared" si="144"/>
        <v>0</v>
      </c>
      <c r="I381" s="279">
        <f t="shared" si="100"/>
        <v>0</v>
      </c>
    </row>
    <row r="382" spans="1:10" ht="63.75" x14ac:dyDescent="0.25">
      <c r="A382" s="282"/>
      <c r="B382" s="385" t="s">
        <v>639</v>
      </c>
      <c r="C382" s="284" t="s">
        <v>640</v>
      </c>
      <c r="D382" s="386">
        <v>1150000</v>
      </c>
      <c r="E382" s="303">
        <f>'Проверочная  таблица'!IN38</f>
        <v>0</v>
      </c>
      <c r="F382" s="303">
        <f>'Проверочная  таблица'!IQ38</f>
        <v>0</v>
      </c>
      <c r="G382" s="287">
        <f>D382-E382</f>
        <v>1150000</v>
      </c>
      <c r="H382" s="279">
        <f t="shared" si="144"/>
        <v>0</v>
      </c>
      <c r="I382" s="279">
        <f t="shared" si="100"/>
        <v>0</v>
      </c>
      <c r="J382" s="346">
        <f>D382+D385</f>
        <v>23000000</v>
      </c>
    </row>
    <row r="383" spans="1:10" x14ac:dyDescent="0.25">
      <c r="A383" s="341"/>
      <c r="B383" s="342" t="s">
        <v>488</v>
      </c>
      <c r="C383" s="378"/>
      <c r="D383" s="344">
        <f>D382</f>
        <v>1150000</v>
      </c>
      <c r="E383" s="344">
        <f>E382</f>
        <v>0</v>
      </c>
      <c r="F383" s="344">
        <f>F382</f>
        <v>0</v>
      </c>
      <c r="G383" s="344">
        <f>G382</f>
        <v>1150000</v>
      </c>
      <c r="H383" s="279">
        <f t="shared" si="144"/>
        <v>0</v>
      </c>
      <c r="I383" s="279">
        <f t="shared" si="100"/>
        <v>0</v>
      </c>
    </row>
    <row r="384" spans="1:10" x14ac:dyDescent="0.25">
      <c r="A384" s="341"/>
      <c r="B384" s="342" t="s">
        <v>489</v>
      </c>
      <c r="C384" s="343"/>
      <c r="D384" s="344"/>
      <c r="E384" s="344"/>
      <c r="F384" s="344"/>
      <c r="G384" s="344">
        <f>D384-E384</f>
        <v>0</v>
      </c>
      <c r="H384" s="279">
        <f t="shared" si="144"/>
        <v>0</v>
      </c>
      <c r="I384" s="279">
        <f t="shared" si="100"/>
        <v>0</v>
      </c>
    </row>
    <row r="385" spans="1:10" x14ac:dyDescent="0.25">
      <c r="A385" s="310"/>
      <c r="B385" s="294" t="s">
        <v>457</v>
      </c>
      <c r="C385" s="311" t="s">
        <v>640</v>
      </c>
      <c r="D385" s="347">
        <v>21850000</v>
      </c>
      <c r="E385" s="297">
        <f>'Проверочная  таблица'!IO38</f>
        <v>0</v>
      </c>
      <c r="F385" s="297">
        <f>'Проверочная  таблица'!IR38</f>
        <v>0</v>
      </c>
      <c r="G385" s="298">
        <f>D385-E385</f>
        <v>21850000</v>
      </c>
      <c r="H385" s="279">
        <f t="shared" si="144"/>
        <v>0</v>
      </c>
      <c r="I385" s="279">
        <f t="shared" si="100"/>
        <v>0</v>
      </c>
    </row>
    <row r="386" spans="1:10" x14ac:dyDescent="0.25">
      <c r="A386" s="310"/>
      <c r="B386" s="348" t="s">
        <v>488</v>
      </c>
      <c r="C386" s="349"/>
      <c r="D386" s="298">
        <f>D385</f>
        <v>21850000</v>
      </c>
      <c r="E386" s="298">
        <f>E385</f>
        <v>0</v>
      </c>
      <c r="F386" s="298">
        <f>F385</f>
        <v>0</v>
      </c>
      <c r="G386" s="298">
        <f>G385</f>
        <v>21850000</v>
      </c>
      <c r="H386" s="279">
        <f t="shared" si="144"/>
        <v>0</v>
      </c>
      <c r="I386" s="279">
        <f t="shared" si="100"/>
        <v>0</v>
      </c>
    </row>
    <row r="387" spans="1:10" x14ac:dyDescent="0.25">
      <c r="A387" s="310"/>
      <c r="B387" s="348" t="s">
        <v>489</v>
      </c>
      <c r="C387" s="349"/>
      <c r="D387" s="298"/>
      <c r="E387" s="298"/>
      <c r="F387" s="298"/>
      <c r="G387" s="298">
        <f>D387-E387</f>
        <v>0</v>
      </c>
      <c r="H387" s="279">
        <f t="shared" si="144"/>
        <v>0</v>
      </c>
      <c r="I387" s="279">
        <f t="shared" si="100"/>
        <v>0</v>
      </c>
    </row>
    <row r="388" spans="1:10" ht="165.75" hidden="1" x14ac:dyDescent="0.25">
      <c r="A388" s="339"/>
      <c r="B388" s="283" t="s">
        <v>641</v>
      </c>
      <c r="C388" s="284" t="s">
        <v>642</v>
      </c>
      <c r="D388" s="307"/>
      <c r="E388" s="303">
        <f>'Проверочная  таблица'!LD39</f>
        <v>0</v>
      </c>
      <c r="F388" s="303">
        <f>'Проверочная  таблица'!LH39</f>
        <v>0</v>
      </c>
      <c r="G388" s="287">
        <f t="shared" ref="G388:G419" si="151">D388-E388</f>
        <v>0</v>
      </c>
      <c r="H388" s="279">
        <f t="shared" si="144"/>
        <v>0</v>
      </c>
      <c r="I388" s="279">
        <f t="shared" si="100"/>
        <v>0</v>
      </c>
    </row>
    <row r="389" spans="1:10" hidden="1" x14ac:dyDescent="0.25">
      <c r="A389" s="341"/>
      <c r="B389" s="342" t="s">
        <v>488</v>
      </c>
      <c r="C389" s="343"/>
      <c r="D389" s="344">
        <f>D388</f>
        <v>0</v>
      </c>
      <c r="E389" s="344">
        <f>E388</f>
        <v>0</v>
      </c>
      <c r="F389" s="344">
        <f>F388</f>
        <v>0</v>
      </c>
      <c r="G389" s="344">
        <f t="shared" si="151"/>
        <v>0</v>
      </c>
      <c r="H389" s="279">
        <f t="shared" si="144"/>
        <v>0</v>
      </c>
      <c r="I389" s="279">
        <f t="shared" si="100"/>
        <v>0</v>
      </c>
    </row>
    <row r="390" spans="1:10" hidden="1" x14ac:dyDescent="0.25">
      <c r="A390" s="341"/>
      <c r="B390" s="342" t="s">
        <v>489</v>
      </c>
      <c r="C390" s="343"/>
      <c r="D390" s="344"/>
      <c r="E390" s="344"/>
      <c r="F390" s="344"/>
      <c r="G390" s="344">
        <f t="shared" si="151"/>
        <v>0</v>
      </c>
      <c r="H390" s="279">
        <f t="shared" si="144"/>
        <v>0</v>
      </c>
      <c r="I390" s="279">
        <f t="shared" si="100"/>
        <v>0</v>
      </c>
    </row>
    <row r="391" spans="1:10" ht="153" x14ac:dyDescent="0.25">
      <c r="A391" s="282"/>
      <c r="B391" s="385" t="s">
        <v>643</v>
      </c>
      <c r="C391" s="284" t="s">
        <v>644</v>
      </c>
      <c r="D391" s="386">
        <f>5415308.11+2976859.46+2073113.51</f>
        <v>10465281.08</v>
      </c>
      <c r="E391" s="303">
        <f>'Проверочная  таблица'!LE39</f>
        <v>10465281.08</v>
      </c>
      <c r="F391" s="303">
        <f>'Проверочная  таблица'!LI39</f>
        <v>0</v>
      </c>
      <c r="G391" s="287">
        <f t="shared" si="151"/>
        <v>0</v>
      </c>
      <c r="H391" s="279">
        <f t="shared" si="144"/>
        <v>0</v>
      </c>
      <c r="I391" s="279">
        <f t="shared" si="100"/>
        <v>0</v>
      </c>
      <c r="J391" s="346">
        <f>D391+D395</f>
        <v>40251081.079999998</v>
      </c>
    </row>
    <row r="392" spans="1:10" x14ac:dyDescent="0.25">
      <c r="A392" s="341"/>
      <c r="B392" s="342" t="s">
        <v>488</v>
      </c>
      <c r="C392" s="378"/>
      <c r="D392" s="344"/>
      <c r="E392" s="344"/>
      <c r="F392" s="344"/>
      <c r="G392" s="344">
        <f t="shared" si="151"/>
        <v>0</v>
      </c>
      <c r="H392" s="279">
        <f t="shared" si="144"/>
        <v>0</v>
      </c>
      <c r="I392" s="279">
        <f t="shared" si="100"/>
        <v>0</v>
      </c>
    </row>
    <row r="393" spans="1:10" x14ac:dyDescent="0.25">
      <c r="A393" s="341"/>
      <c r="B393" s="342" t="s">
        <v>489</v>
      </c>
      <c r="C393" s="343"/>
      <c r="D393" s="344"/>
      <c r="E393" s="344"/>
      <c r="F393" s="344"/>
      <c r="G393" s="344">
        <f t="shared" si="151"/>
        <v>0</v>
      </c>
      <c r="H393" s="279">
        <f t="shared" si="144"/>
        <v>0</v>
      </c>
      <c r="I393" s="279">
        <f t="shared" si="100"/>
        <v>0</v>
      </c>
      <c r="J393" s="346"/>
    </row>
    <row r="394" spans="1:10" x14ac:dyDescent="0.25">
      <c r="A394" s="341"/>
      <c r="B394" s="342" t="s">
        <v>506</v>
      </c>
      <c r="C394" s="343"/>
      <c r="D394" s="344">
        <f>D391</f>
        <v>10465281.08</v>
      </c>
      <c r="E394" s="344">
        <f>E391</f>
        <v>10465281.08</v>
      </c>
      <c r="F394" s="344">
        <f>F391</f>
        <v>0</v>
      </c>
      <c r="G394" s="344">
        <f t="shared" si="151"/>
        <v>0</v>
      </c>
      <c r="H394" s="279">
        <f t="shared" si="144"/>
        <v>0</v>
      </c>
      <c r="I394" s="279">
        <f t="shared" si="100"/>
        <v>0</v>
      </c>
      <c r="J394" s="346"/>
    </row>
    <row r="395" spans="1:10" x14ac:dyDescent="0.25">
      <c r="A395" s="310"/>
      <c r="B395" s="294" t="s">
        <v>457</v>
      </c>
      <c r="C395" s="311" t="s">
        <v>644</v>
      </c>
      <c r="D395" s="347">
        <f>15412800+8472600+5900400</f>
        <v>29785800</v>
      </c>
      <c r="E395" s="297">
        <f>'Проверочная  таблица'!LF39</f>
        <v>29785800</v>
      </c>
      <c r="F395" s="297">
        <f>'Проверочная  таблица'!LJ39</f>
        <v>0</v>
      </c>
      <c r="G395" s="298">
        <f t="shared" si="151"/>
        <v>0</v>
      </c>
      <c r="H395" s="279">
        <f t="shared" si="144"/>
        <v>0</v>
      </c>
      <c r="I395" s="279">
        <f t="shared" si="100"/>
        <v>0</v>
      </c>
    </row>
    <row r="396" spans="1:10" x14ac:dyDescent="0.25">
      <c r="A396" s="310"/>
      <c r="B396" s="348" t="s">
        <v>488</v>
      </c>
      <c r="C396" s="349"/>
      <c r="D396" s="298"/>
      <c r="E396" s="298"/>
      <c r="F396" s="298"/>
      <c r="G396" s="298">
        <f t="shared" si="151"/>
        <v>0</v>
      </c>
      <c r="H396" s="279">
        <f t="shared" si="144"/>
        <v>0</v>
      </c>
      <c r="I396" s="279">
        <f t="shared" si="100"/>
        <v>0</v>
      </c>
    </row>
    <row r="397" spans="1:10" x14ac:dyDescent="0.25">
      <c r="A397" s="310"/>
      <c r="B397" s="348" t="s">
        <v>489</v>
      </c>
      <c r="C397" s="349"/>
      <c r="D397" s="298"/>
      <c r="E397" s="298"/>
      <c r="F397" s="298"/>
      <c r="G397" s="298">
        <f t="shared" si="151"/>
        <v>0</v>
      </c>
      <c r="H397" s="279">
        <f t="shared" si="144"/>
        <v>0</v>
      </c>
      <c r="I397" s="279">
        <f t="shared" si="100"/>
        <v>0</v>
      </c>
    </row>
    <row r="398" spans="1:10" x14ac:dyDescent="0.25">
      <c r="A398" s="310"/>
      <c r="B398" s="348" t="s">
        <v>506</v>
      </c>
      <c r="C398" s="349"/>
      <c r="D398" s="387">
        <f>D395</f>
        <v>29785800</v>
      </c>
      <c r="E398" s="387">
        <f>E395</f>
        <v>29785800</v>
      </c>
      <c r="F398" s="387">
        <f>F395</f>
        <v>0</v>
      </c>
      <c r="G398" s="298">
        <f t="shared" si="151"/>
        <v>0</v>
      </c>
      <c r="H398" s="279">
        <f t="shared" si="144"/>
        <v>0</v>
      </c>
      <c r="I398" s="279">
        <f t="shared" si="100"/>
        <v>0</v>
      </c>
    </row>
    <row r="399" spans="1:10" ht="63.75" x14ac:dyDescent="0.25">
      <c r="A399" s="282"/>
      <c r="B399" s="385" t="s">
        <v>645</v>
      </c>
      <c r="C399" s="284" t="s">
        <v>646</v>
      </c>
      <c r="D399" s="386">
        <v>348726.32</v>
      </c>
      <c r="E399" s="303">
        <f>'Проверочная  таблица'!QD38</f>
        <v>348726.3200000003</v>
      </c>
      <c r="F399" s="303">
        <f>'Проверочная  таблица'!QG38</f>
        <v>0</v>
      </c>
      <c r="G399" s="287">
        <f t="shared" si="151"/>
        <v>0</v>
      </c>
      <c r="H399" s="279">
        <f t="shared" si="144"/>
        <v>0</v>
      </c>
      <c r="I399" s="279">
        <f t="shared" si="100"/>
        <v>0</v>
      </c>
      <c r="J399" s="346">
        <f>D399+D402</f>
        <v>6974526.3200000003</v>
      </c>
    </row>
    <row r="400" spans="1:10" x14ac:dyDescent="0.25">
      <c r="A400" s="341"/>
      <c r="B400" s="342" t="s">
        <v>488</v>
      </c>
      <c r="C400" s="378"/>
      <c r="D400" s="344">
        <f>D399</f>
        <v>348726.32</v>
      </c>
      <c r="E400" s="344">
        <f t="shared" ref="E400:F400" si="152">E399</f>
        <v>348726.3200000003</v>
      </c>
      <c r="F400" s="344">
        <f t="shared" si="152"/>
        <v>0</v>
      </c>
      <c r="G400" s="344">
        <f t="shared" si="151"/>
        <v>0</v>
      </c>
      <c r="H400" s="279">
        <f t="shared" si="144"/>
        <v>0</v>
      </c>
      <c r="I400" s="279">
        <f t="shared" si="100"/>
        <v>0</v>
      </c>
    </row>
    <row r="401" spans="1:10" x14ac:dyDescent="0.25">
      <c r="A401" s="341"/>
      <c r="B401" s="342" t="s">
        <v>489</v>
      </c>
      <c r="C401" s="343"/>
      <c r="D401" s="344"/>
      <c r="E401" s="344"/>
      <c r="F401" s="344"/>
      <c r="G401" s="344">
        <f t="shared" si="151"/>
        <v>0</v>
      </c>
      <c r="H401" s="279">
        <f t="shared" si="144"/>
        <v>0</v>
      </c>
      <c r="I401" s="279">
        <f t="shared" si="100"/>
        <v>0</v>
      </c>
      <c r="J401" s="346"/>
    </row>
    <row r="402" spans="1:10" x14ac:dyDescent="0.25">
      <c r="A402" s="310"/>
      <c r="B402" s="294" t="s">
        <v>457</v>
      </c>
      <c r="C402" s="311" t="s">
        <v>646</v>
      </c>
      <c r="D402" s="347">
        <v>6625800</v>
      </c>
      <c r="E402" s="297">
        <f>'Проверочная  таблица'!QE38</f>
        <v>6625800</v>
      </c>
      <c r="F402" s="297">
        <f>'Проверочная  таблица'!QH38</f>
        <v>0</v>
      </c>
      <c r="G402" s="298">
        <f t="shared" si="151"/>
        <v>0</v>
      </c>
      <c r="H402" s="279">
        <f t="shared" si="144"/>
        <v>0</v>
      </c>
      <c r="I402" s="279">
        <f t="shared" si="100"/>
        <v>0</v>
      </c>
    </row>
    <row r="403" spans="1:10" x14ac:dyDescent="0.25">
      <c r="A403" s="310"/>
      <c r="B403" s="348" t="s">
        <v>488</v>
      </c>
      <c r="C403" s="349"/>
      <c r="D403" s="298">
        <f>D402</f>
        <v>6625800</v>
      </c>
      <c r="E403" s="298">
        <f t="shared" ref="E403:F403" si="153">E402</f>
        <v>6625800</v>
      </c>
      <c r="F403" s="298">
        <f t="shared" si="153"/>
        <v>0</v>
      </c>
      <c r="G403" s="298">
        <f t="shared" si="151"/>
        <v>0</v>
      </c>
      <c r="H403" s="279">
        <f t="shared" si="144"/>
        <v>0</v>
      </c>
      <c r="I403" s="279">
        <f t="shared" si="100"/>
        <v>0</v>
      </c>
    </row>
    <row r="404" spans="1:10" x14ac:dyDescent="0.25">
      <c r="A404" s="310"/>
      <c r="B404" s="348" t="s">
        <v>489</v>
      </c>
      <c r="C404" s="349"/>
      <c r="D404" s="298"/>
      <c r="E404" s="298"/>
      <c r="F404" s="298"/>
      <c r="G404" s="298">
        <f t="shared" si="151"/>
        <v>0</v>
      </c>
      <c r="H404" s="279">
        <f t="shared" si="144"/>
        <v>0</v>
      </c>
      <c r="I404" s="279">
        <f t="shared" si="100"/>
        <v>0</v>
      </c>
    </row>
    <row r="405" spans="1:10" ht="63.75" hidden="1" x14ac:dyDescent="0.25">
      <c r="A405" s="339"/>
      <c r="B405" s="385" t="s">
        <v>647</v>
      </c>
      <c r="C405" s="284" t="s">
        <v>648</v>
      </c>
      <c r="D405" s="386"/>
      <c r="E405" s="303">
        <f>'Проверочная  таблица'!QJ39</f>
        <v>0</v>
      </c>
      <c r="F405" s="303">
        <f>'Проверочная  таблица'!QM39</f>
        <v>0</v>
      </c>
      <c r="G405" s="287">
        <f t="shared" si="151"/>
        <v>0</v>
      </c>
      <c r="H405" s="279">
        <f t="shared" si="144"/>
        <v>0</v>
      </c>
      <c r="I405" s="279">
        <f t="shared" si="100"/>
        <v>0</v>
      </c>
      <c r="J405" s="346">
        <f>D405+D408</f>
        <v>0</v>
      </c>
    </row>
    <row r="406" spans="1:10" hidden="1" x14ac:dyDescent="0.25">
      <c r="A406" s="341"/>
      <c r="B406" s="342" t="s">
        <v>488</v>
      </c>
      <c r="C406" s="378"/>
      <c r="D406" s="344">
        <f>D405</f>
        <v>0</v>
      </c>
      <c r="E406" s="344">
        <f t="shared" ref="E406:F406" si="154">E405</f>
        <v>0</v>
      </c>
      <c r="F406" s="344">
        <f t="shared" si="154"/>
        <v>0</v>
      </c>
      <c r="G406" s="344">
        <f t="shared" si="151"/>
        <v>0</v>
      </c>
      <c r="H406" s="279">
        <f t="shared" si="144"/>
        <v>0</v>
      </c>
      <c r="I406" s="279">
        <f t="shared" si="100"/>
        <v>0</v>
      </c>
    </row>
    <row r="407" spans="1:10" hidden="1" x14ac:dyDescent="0.25">
      <c r="A407" s="341"/>
      <c r="B407" s="342" t="s">
        <v>489</v>
      </c>
      <c r="C407" s="343"/>
      <c r="D407" s="344"/>
      <c r="E407" s="344"/>
      <c r="F407" s="344"/>
      <c r="G407" s="344">
        <f t="shared" si="151"/>
        <v>0</v>
      </c>
      <c r="H407" s="279">
        <f t="shared" si="144"/>
        <v>0</v>
      </c>
      <c r="I407" s="279">
        <f t="shared" si="100"/>
        <v>0</v>
      </c>
      <c r="J407" s="346"/>
    </row>
    <row r="408" spans="1:10" hidden="1" x14ac:dyDescent="0.25">
      <c r="A408" s="310"/>
      <c r="B408" s="294" t="s">
        <v>457</v>
      </c>
      <c r="C408" s="311" t="s">
        <v>648</v>
      </c>
      <c r="D408" s="347"/>
      <c r="E408" s="297">
        <f>'Проверочная  таблица'!QK39</f>
        <v>0</v>
      </c>
      <c r="F408" s="297">
        <f>'Проверочная  таблица'!QN39</f>
        <v>0</v>
      </c>
      <c r="G408" s="298">
        <f t="shared" si="151"/>
        <v>0</v>
      </c>
      <c r="H408" s="279">
        <f t="shared" si="144"/>
        <v>0</v>
      </c>
      <c r="I408" s="279">
        <f t="shared" si="100"/>
        <v>0</v>
      </c>
    </row>
    <row r="409" spans="1:10" hidden="1" x14ac:dyDescent="0.25">
      <c r="A409" s="310"/>
      <c r="B409" s="348" t="s">
        <v>488</v>
      </c>
      <c r="C409" s="349"/>
      <c r="D409" s="298">
        <f>D408</f>
        <v>0</v>
      </c>
      <c r="E409" s="298">
        <f t="shared" ref="E409:F409" si="155">E408</f>
        <v>0</v>
      </c>
      <c r="F409" s="298">
        <f t="shared" si="155"/>
        <v>0</v>
      </c>
      <c r="G409" s="298">
        <f t="shared" si="151"/>
        <v>0</v>
      </c>
      <c r="H409" s="279">
        <f t="shared" si="144"/>
        <v>0</v>
      </c>
      <c r="I409" s="279">
        <f t="shared" si="100"/>
        <v>0</v>
      </c>
    </row>
    <row r="410" spans="1:10" hidden="1" x14ac:dyDescent="0.25">
      <c r="A410" s="310"/>
      <c r="B410" s="348" t="s">
        <v>489</v>
      </c>
      <c r="C410" s="349"/>
      <c r="D410" s="298"/>
      <c r="E410" s="298"/>
      <c r="F410" s="298"/>
      <c r="G410" s="298">
        <f t="shared" si="151"/>
        <v>0</v>
      </c>
      <c r="H410" s="279">
        <f t="shared" si="144"/>
        <v>0</v>
      </c>
      <c r="I410" s="279">
        <f t="shared" si="100"/>
        <v>0</v>
      </c>
    </row>
    <row r="411" spans="1:10" ht="76.5" hidden="1" x14ac:dyDescent="0.25">
      <c r="A411" s="339"/>
      <c r="B411" s="385" t="s">
        <v>649</v>
      </c>
      <c r="C411" s="284" t="s">
        <v>650</v>
      </c>
      <c r="D411" s="386"/>
      <c r="E411" s="303">
        <f>'Проверочная  таблица'!RH38</f>
        <v>0</v>
      </c>
      <c r="F411" s="303">
        <f>'Проверочная  таблица'!RK38</f>
        <v>0</v>
      </c>
      <c r="G411" s="287">
        <f t="shared" si="151"/>
        <v>0</v>
      </c>
      <c r="H411" s="279">
        <f t="shared" si="144"/>
        <v>0</v>
      </c>
      <c r="I411" s="279">
        <f t="shared" si="100"/>
        <v>0</v>
      </c>
      <c r="J411" s="346">
        <f>D411+D414</f>
        <v>0</v>
      </c>
    </row>
    <row r="412" spans="1:10" hidden="1" x14ac:dyDescent="0.25">
      <c r="A412" s="341"/>
      <c r="B412" s="342" t="s">
        <v>488</v>
      </c>
      <c r="C412" s="378"/>
      <c r="D412" s="344">
        <f>D411</f>
        <v>0</v>
      </c>
      <c r="E412" s="344">
        <f t="shared" ref="E412:F412" si="156">E411</f>
        <v>0</v>
      </c>
      <c r="F412" s="344">
        <f t="shared" si="156"/>
        <v>0</v>
      </c>
      <c r="G412" s="344">
        <f t="shared" si="151"/>
        <v>0</v>
      </c>
      <c r="H412" s="279">
        <f t="shared" si="144"/>
        <v>0</v>
      </c>
      <c r="I412" s="279">
        <f t="shared" si="100"/>
        <v>0</v>
      </c>
    </row>
    <row r="413" spans="1:10" hidden="1" x14ac:dyDescent="0.25">
      <c r="A413" s="341"/>
      <c r="B413" s="342" t="s">
        <v>489</v>
      </c>
      <c r="C413" s="343"/>
      <c r="D413" s="344"/>
      <c r="E413" s="344"/>
      <c r="F413" s="344"/>
      <c r="G413" s="344">
        <f t="shared" si="151"/>
        <v>0</v>
      </c>
      <c r="H413" s="279">
        <f t="shared" si="144"/>
        <v>0</v>
      </c>
      <c r="I413" s="279">
        <f t="shared" si="100"/>
        <v>0</v>
      </c>
      <c r="J413" s="346"/>
    </row>
    <row r="414" spans="1:10" hidden="1" x14ac:dyDescent="0.25">
      <c r="A414" s="310"/>
      <c r="B414" s="294" t="s">
        <v>457</v>
      </c>
      <c r="C414" s="311" t="s">
        <v>650</v>
      </c>
      <c r="D414" s="347">
        <v>0</v>
      </c>
      <c r="E414" s="297">
        <f>'Проверочная  таблица'!RI38</f>
        <v>0</v>
      </c>
      <c r="F414" s="297">
        <f>'Проверочная  таблица'!RL38</f>
        <v>0</v>
      </c>
      <c r="G414" s="298">
        <f t="shared" si="151"/>
        <v>0</v>
      </c>
      <c r="H414" s="279">
        <f t="shared" si="144"/>
        <v>0</v>
      </c>
      <c r="I414" s="279">
        <f t="shared" si="100"/>
        <v>0</v>
      </c>
    </row>
    <row r="415" spans="1:10" hidden="1" x14ac:dyDescent="0.25">
      <c r="A415" s="310"/>
      <c r="B415" s="348" t="s">
        <v>488</v>
      </c>
      <c r="C415" s="349"/>
      <c r="D415" s="298">
        <f>D414</f>
        <v>0</v>
      </c>
      <c r="E415" s="298">
        <f t="shared" ref="E415:F415" si="157">E414</f>
        <v>0</v>
      </c>
      <c r="F415" s="298">
        <f t="shared" si="157"/>
        <v>0</v>
      </c>
      <c r="G415" s="298">
        <f t="shared" si="151"/>
        <v>0</v>
      </c>
      <c r="H415" s="279">
        <f t="shared" si="144"/>
        <v>0</v>
      </c>
      <c r="I415" s="279">
        <f t="shared" si="100"/>
        <v>0</v>
      </c>
    </row>
    <row r="416" spans="1:10" hidden="1" x14ac:dyDescent="0.25">
      <c r="A416" s="310"/>
      <c r="B416" s="348" t="s">
        <v>489</v>
      </c>
      <c r="C416" s="349"/>
      <c r="D416" s="298"/>
      <c r="E416" s="298"/>
      <c r="F416" s="298"/>
      <c r="G416" s="298">
        <f t="shared" si="151"/>
        <v>0</v>
      </c>
      <c r="H416" s="279">
        <f t="shared" si="144"/>
        <v>0</v>
      </c>
      <c r="I416" s="279">
        <f t="shared" si="100"/>
        <v>0</v>
      </c>
    </row>
    <row r="417" spans="1:10" ht="140.25" x14ac:dyDescent="0.25">
      <c r="A417" s="282"/>
      <c r="B417" s="283" t="s">
        <v>651</v>
      </c>
      <c r="C417" s="284" t="s">
        <v>652</v>
      </c>
      <c r="D417" s="307">
        <v>600000</v>
      </c>
      <c r="E417" s="303">
        <f>'Прочая  субсидия_МР  и  ГО'!T43</f>
        <v>600000</v>
      </c>
      <c r="F417" s="303">
        <f>'Прочая  субсидия_МР  и  ГО'!U43</f>
        <v>573913.04</v>
      </c>
      <c r="G417" s="287">
        <f t="shared" si="151"/>
        <v>0</v>
      </c>
      <c r="H417" s="279">
        <f>IF(F417&gt;E417,1,0)</f>
        <v>0</v>
      </c>
      <c r="I417" s="279">
        <f>IF(G417&lt;0,1,0)</f>
        <v>0</v>
      </c>
    </row>
    <row r="418" spans="1:10" x14ac:dyDescent="0.25">
      <c r="A418" s="341"/>
      <c r="B418" s="342" t="s">
        <v>488</v>
      </c>
      <c r="C418" s="343"/>
      <c r="D418" s="344">
        <f>D417</f>
        <v>600000</v>
      </c>
      <c r="E418" s="344">
        <f>E417</f>
        <v>600000</v>
      </c>
      <c r="F418" s="344">
        <f>F417</f>
        <v>573913.04</v>
      </c>
      <c r="G418" s="344">
        <f t="shared" si="151"/>
        <v>0</v>
      </c>
      <c r="H418" s="279">
        <f>IF(F418&gt;E418,1,0)</f>
        <v>0</v>
      </c>
      <c r="I418" s="279">
        <f>IF(G418&lt;0,1,0)</f>
        <v>0</v>
      </c>
    </row>
    <row r="419" spans="1:10" x14ac:dyDescent="0.25">
      <c r="A419" s="341"/>
      <c r="B419" s="342" t="s">
        <v>489</v>
      </c>
      <c r="C419" s="343"/>
      <c r="D419" s="344"/>
      <c r="E419" s="344"/>
      <c r="F419" s="344"/>
      <c r="G419" s="344">
        <f t="shared" si="151"/>
        <v>0</v>
      </c>
      <c r="H419" s="279">
        <f>IF(F419&gt;E419,1,0)</f>
        <v>0</v>
      </c>
      <c r="I419" s="279">
        <f>IF(G419&lt;0,1,0)</f>
        <v>0</v>
      </c>
    </row>
    <row r="420" spans="1:10" ht="63.75" x14ac:dyDescent="0.25">
      <c r="A420" s="282"/>
      <c r="B420" s="385" t="s">
        <v>653</v>
      </c>
      <c r="C420" s="284" t="s">
        <v>654</v>
      </c>
      <c r="D420" s="386">
        <v>131578.95000000001</v>
      </c>
      <c r="E420" s="303">
        <f>'Проверочная  таблица'!IH38</f>
        <v>0</v>
      </c>
      <c r="F420" s="303">
        <f>'Проверочная  таблица'!IK38</f>
        <v>0</v>
      </c>
      <c r="G420" s="287">
        <f>D420-E420</f>
        <v>131578.95000000001</v>
      </c>
      <c r="H420" s="279">
        <f t="shared" ref="H420:H448" si="158">IF(F420&gt;E420,1,0)</f>
        <v>0</v>
      </c>
      <c r="I420" s="279">
        <f t="shared" ref="I420:I448" si="159">IF(G420&lt;0,1,0)</f>
        <v>0</v>
      </c>
      <c r="J420" s="346">
        <f>D420+D423</f>
        <v>2631578.9500000002</v>
      </c>
    </row>
    <row r="421" spans="1:10" x14ac:dyDescent="0.25">
      <c r="A421" s="341"/>
      <c r="B421" s="342" t="s">
        <v>488</v>
      </c>
      <c r="C421" s="378"/>
      <c r="D421" s="344">
        <f>D420</f>
        <v>131578.95000000001</v>
      </c>
      <c r="E421" s="344">
        <f>E420</f>
        <v>0</v>
      </c>
      <c r="F421" s="344">
        <f>F420</f>
        <v>0</v>
      </c>
      <c r="G421" s="344">
        <f>G420</f>
        <v>131578.95000000001</v>
      </c>
      <c r="H421" s="279">
        <f t="shared" si="158"/>
        <v>0</v>
      </c>
      <c r="I421" s="279">
        <f t="shared" si="159"/>
        <v>0</v>
      </c>
    </row>
    <row r="422" spans="1:10" x14ac:dyDescent="0.25">
      <c r="A422" s="341"/>
      <c r="B422" s="342" t="s">
        <v>489</v>
      </c>
      <c r="C422" s="343"/>
      <c r="D422" s="344"/>
      <c r="E422" s="344"/>
      <c r="F422" s="344"/>
      <c r="G422" s="344">
        <f>D422-E422</f>
        <v>0</v>
      </c>
      <c r="H422" s="279">
        <f t="shared" si="158"/>
        <v>0</v>
      </c>
      <c r="I422" s="279">
        <f t="shared" si="159"/>
        <v>0</v>
      </c>
    </row>
    <row r="423" spans="1:10" x14ac:dyDescent="0.25">
      <c r="A423" s="310"/>
      <c r="B423" s="294" t="s">
        <v>457</v>
      </c>
      <c r="C423" s="311" t="s">
        <v>654</v>
      </c>
      <c r="D423" s="347">
        <v>2500000</v>
      </c>
      <c r="E423" s="297">
        <f>'Проверочная  таблица'!II38</f>
        <v>0</v>
      </c>
      <c r="F423" s="297">
        <f>'Проверочная  таблица'!IL38</f>
        <v>0</v>
      </c>
      <c r="G423" s="298">
        <f>D423-E423</f>
        <v>2500000</v>
      </c>
      <c r="H423" s="279">
        <f t="shared" si="158"/>
        <v>0</v>
      </c>
      <c r="I423" s="279">
        <f t="shared" si="159"/>
        <v>0</v>
      </c>
    </row>
    <row r="424" spans="1:10" x14ac:dyDescent="0.25">
      <c r="A424" s="310"/>
      <c r="B424" s="348" t="s">
        <v>488</v>
      </c>
      <c r="C424" s="349"/>
      <c r="D424" s="298">
        <f>D423</f>
        <v>2500000</v>
      </c>
      <c r="E424" s="298">
        <f>E423</f>
        <v>0</v>
      </c>
      <c r="F424" s="298">
        <f>F423</f>
        <v>0</v>
      </c>
      <c r="G424" s="298">
        <f>G423</f>
        <v>2500000</v>
      </c>
      <c r="H424" s="279">
        <f t="shared" si="158"/>
        <v>0</v>
      </c>
      <c r="I424" s="279">
        <f t="shared" si="159"/>
        <v>0</v>
      </c>
    </row>
    <row r="425" spans="1:10" x14ac:dyDescent="0.25">
      <c r="A425" s="310"/>
      <c r="B425" s="348" t="s">
        <v>489</v>
      </c>
      <c r="C425" s="349"/>
      <c r="D425" s="298"/>
      <c r="E425" s="298"/>
      <c r="F425" s="298"/>
      <c r="G425" s="298">
        <f>D425-E425</f>
        <v>0</v>
      </c>
      <c r="H425" s="279">
        <f t="shared" si="158"/>
        <v>0</v>
      </c>
      <c r="I425" s="279">
        <f t="shared" si="159"/>
        <v>0</v>
      </c>
    </row>
    <row r="426" spans="1:10" ht="140.25" x14ac:dyDescent="0.25">
      <c r="A426" s="282"/>
      <c r="B426" s="385" t="s">
        <v>655</v>
      </c>
      <c r="C426" s="284" t="s">
        <v>656</v>
      </c>
      <c r="D426" s="386">
        <v>874267.57</v>
      </c>
      <c r="E426" s="303">
        <f>'Проверочная  таблица'!IT38</f>
        <v>874267.56999999983</v>
      </c>
      <c r="F426" s="303">
        <f>'Проверочная  таблица'!IW38</f>
        <v>366972.22000000009</v>
      </c>
      <c r="G426" s="287">
        <f>D426-E426</f>
        <v>0</v>
      </c>
      <c r="H426" s="279">
        <f t="shared" si="158"/>
        <v>0</v>
      </c>
      <c r="I426" s="279">
        <f t="shared" si="159"/>
        <v>0</v>
      </c>
      <c r="J426" s="346">
        <f>D426+D429</f>
        <v>3362567.57</v>
      </c>
    </row>
    <row r="427" spans="1:10" x14ac:dyDescent="0.25">
      <c r="A427" s="341"/>
      <c r="B427" s="342" t="s">
        <v>488</v>
      </c>
      <c r="C427" s="378"/>
      <c r="D427" s="344">
        <f>D426</f>
        <v>874267.57</v>
      </c>
      <c r="E427" s="344">
        <f>E426</f>
        <v>874267.56999999983</v>
      </c>
      <c r="F427" s="344">
        <f>F426</f>
        <v>366972.22000000009</v>
      </c>
      <c r="G427" s="344">
        <f>G426</f>
        <v>0</v>
      </c>
      <c r="H427" s="279">
        <f t="shared" si="158"/>
        <v>0</v>
      </c>
      <c r="I427" s="279">
        <f t="shared" si="159"/>
        <v>0</v>
      </c>
    </row>
    <row r="428" spans="1:10" x14ac:dyDescent="0.25">
      <c r="A428" s="341"/>
      <c r="B428" s="342" t="s">
        <v>489</v>
      </c>
      <c r="C428" s="343"/>
      <c r="D428" s="344"/>
      <c r="E428" s="344"/>
      <c r="F428" s="344"/>
      <c r="G428" s="344">
        <f>D428-E428</f>
        <v>0</v>
      </c>
      <c r="H428" s="279">
        <f t="shared" si="158"/>
        <v>0</v>
      </c>
      <c r="I428" s="279">
        <f t="shared" si="159"/>
        <v>0</v>
      </c>
    </row>
    <row r="429" spans="1:10" x14ac:dyDescent="0.25">
      <c r="A429" s="310"/>
      <c r="B429" s="294" t="s">
        <v>457</v>
      </c>
      <c r="C429" s="311" t="s">
        <v>656</v>
      </c>
      <c r="D429" s="347">
        <v>2488300</v>
      </c>
      <c r="E429" s="297">
        <f>'Проверочная  таблица'!IU38</f>
        <v>2488300</v>
      </c>
      <c r="F429" s="297">
        <f>'Проверочная  таблица'!IX38</f>
        <v>1044459.35</v>
      </c>
      <c r="G429" s="298">
        <f>D429-E429</f>
        <v>0</v>
      </c>
      <c r="H429" s="279">
        <f t="shared" si="158"/>
        <v>0</v>
      </c>
      <c r="I429" s="279">
        <f t="shared" si="159"/>
        <v>0</v>
      </c>
      <c r="J429" s="346"/>
    </row>
    <row r="430" spans="1:10" x14ac:dyDescent="0.25">
      <c r="A430" s="310"/>
      <c r="B430" s="348" t="s">
        <v>488</v>
      </c>
      <c r="C430" s="349"/>
      <c r="D430" s="298">
        <f>D429</f>
        <v>2488300</v>
      </c>
      <c r="E430" s="298">
        <f>E429</f>
        <v>2488300</v>
      </c>
      <c r="F430" s="298">
        <f>F429</f>
        <v>1044459.35</v>
      </c>
      <c r="G430" s="298">
        <f>G429</f>
        <v>0</v>
      </c>
      <c r="H430" s="279">
        <f t="shared" si="158"/>
        <v>0</v>
      </c>
      <c r="I430" s="279">
        <f t="shared" si="159"/>
        <v>0</v>
      </c>
    </row>
    <row r="431" spans="1:10" x14ac:dyDescent="0.25">
      <c r="A431" s="310"/>
      <c r="B431" s="348" t="s">
        <v>489</v>
      </c>
      <c r="C431" s="349"/>
      <c r="D431" s="298"/>
      <c r="E431" s="298"/>
      <c r="F431" s="298"/>
      <c r="G431" s="298">
        <f>D431-E431</f>
        <v>0</v>
      </c>
      <c r="H431" s="279">
        <f t="shared" si="158"/>
        <v>0</v>
      </c>
      <c r="I431" s="279">
        <f t="shared" si="159"/>
        <v>0</v>
      </c>
    </row>
    <row r="432" spans="1:10" ht="114.75" hidden="1" x14ac:dyDescent="0.25">
      <c r="A432" s="339"/>
      <c r="B432" s="385" t="s">
        <v>657</v>
      </c>
      <c r="C432" s="284" t="s">
        <v>658</v>
      </c>
      <c r="D432" s="386"/>
      <c r="E432" s="303">
        <f>'Проверочная  таблица'!IZ39</f>
        <v>0</v>
      </c>
      <c r="F432" s="303">
        <f>'Проверочная  таблица'!JC39</f>
        <v>0</v>
      </c>
      <c r="G432" s="287">
        <f>D432-E432</f>
        <v>0</v>
      </c>
      <c r="H432" s="279">
        <f t="shared" si="158"/>
        <v>0</v>
      </c>
      <c r="I432" s="279">
        <f t="shared" si="159"/>
        <v>0</v>
      </c>
      <c r="J432" s="346">
        <f>D432+D435</f>
        <v>0</v>
      </c>
    </row>
    <row r="433" spans="1:10" hidden="1" x14ac:dyDescent="0.25">
      <c r="A433" s="341"/>
      <c r="B433" s="342" t="s">
        <v>488</v>
      </c>
      <c r="C433" s="378"/>
      <c r="D433" s="344">
        <f>D432</f>
        <v>0</v>
      </c>
      <c r="E433" s="344">
        <f>E432</f>
        <v>0</v>
      </c>
      <c r="F433" s="344">
        <f>F432</f>
        <v>0</v>
      </c>
      <c r="G433" s="344">
        <f>G432</f>
        <v>0</v>
      </c>
      <c r="H433" s="279">
        <f t="shared" si="158"/>
        <v>0</v>
      </c>
      <c r="I433" s="279">
        <f t="shared" si="159"/>
        <v>0</v>
      </c>
    </row>
    <row r="434" spans="1:10" hidden="1" x14ac:dyDescent="0.25">
      <c r="A434" s="341"/>
      <c r="B434" s="342" t="s">
        <v>489</v>
      </c>
      <c r="C434" s="343"/>
      <c r="D434" s="344"/>
      <c r="E434" s="344"/>
      <c r="F434" s="344"/>
      <c r="G434" s="344">
        <f>D434-E434</f>
        <v>0</v>
      </c>
      <c r="H434" s="279">
        <f t="shared" si="158"/>
        <v>0</v>
      </c>
      <c r="I434" s="279">
        <f t="shared" si="159"/>
        <v>0</v>
      </c>
      <c r="J434" s="346"/>
    </row>
    <row r="435" spans="1:10" hidden="1" x14ac:dyDescent="0.25">
      <c r="A435" s="310"/>
      <c r="B435" s="294" t="s">
        <v>457</v>
      </c>
      <c r="C435" s="311" t="s">
        <v>658</v>
      </c>
      <c r="D435" s="347"/>
      <c r="E435" s="297">
        <f>'Проверочная  таблица'!JA39</f>
        <v>0</v>
      </c>
      <c r="F435" s="297">
        <f>'Проверочная  таблица'!JD39</f>
        <v>0</v>
      </c>
      <c r="G435" s="298">
        <f>D435-E435</f>
        <v>0</v>
      </c>
      <c r="H435" s="279">
        <f t="shared" si="158"/>
        <v>0</v>
      </c>
      <c r="I435" s="279">
        <f t="shared" si="159"/>
        <v>0</v>
      </c>
    </row>
    <row r="436" spans="1:10" hidden="1" x14ac:dyDescent="0.25">
      <c r="A436" s="310"/>
      <c r="B436" s="348" t="s">
        <v>488</v>
      </c>
      <c r="C436" s="349"/>
      <c r="D436" s="298">
        <f>D435</f>
        <v>0</v>
      </c>
      <c r="E436" s="298">
        <f>E435</f>
        <v>0</v>
      </c>
      <c r="F436" s="298">
        <f>F435</f>
        <v>0</v>
      </c>
      <c r="G436" s="298">
        <f>G435</f>
        <v>0</v>
      </c>
      <c r="H436" s="279">
        <f t="shared" si="158"/>
        <v>0</v>
      </c>
      <c r="I436" s="279">
        <f t="shared" si="159"/>
        <v>0</v>
      </c>
    </row>
    <row r="437" spans="1:10" hidden="1" x14ac:dyDescent="0.25">
      <c r="A437" s="310"/>
      <c r="B437" s="348" t="s">
        <v>489</v>
      </c>
      <c r="C437" s="349"/>
      <c r="D437" s="298"/>
      <c r="E437" s="298"/>
      <c r="F437" s="298"/>
      <c r="G437" s="298">
        <f>D437-E437</f>
        <v>0</v>
      </c>
      <c r="H437" s="279">
        <f t="shared" si="158"/>
        <v>0</v>
      </c>
      <c r="I437" s="279">
        <f t="shared" si="159"/>
        <v>0</v>
      </c>
    </row>
    <row r="438" spans="1:10" ht="153" x14ac:dyDescent="0.25">
      <c r="A438" s="282"/>
      <c r="B438" s="385" t="s">
        <v>659</v>
      </c>
      <c r="C438" s="284" t="s">
        <v>660</v>
      </c>
      <c r="D438" s="386">
        <v>1294132.43</v>
      </c>
      <c r="E438" s="303">
        <f>'Проверочная  таблица'!MO39</f>
        <v>1294132.4300000002</v>
      </c>
      <c r="F438" s="303">
        <f>'Проверочная  таблица'!MW39</f>
        <v>104933.20999999999</v>
      </c>
      <c r="G438" s="287">
        <f>D438-E438</f>
        <v>0</v>
      </c>
      <c r="H438" s="279">
        <f t="shared" si="158"/>
        <v>0</v>
      </c>
      <c r="I438" s="279">
        <f t="shared" si="159"/>
        <v>0</v>
      </c>
      <c r="J438" s="346">
        <f>D438+D442</f>
        <v>4977432.43</v>
      </c>
    </row>
    <row r="439" spans="1:10" x14ac:dyDescent="0.25">
      <c r="A439" s="341"/>
      <c r="B439" s="342" t="s">
        <v>488</v>
      </c>
      <c r="C439" s="378"/>
      <c r="D439" s="344"/>
      <c r="E439" s="344"/>
      <c r="F439" s="344"/>
      <c r="G439" s="344">
        <f>G438</f>
        <v>0</v>
      </c>
      <c r="H439" s="279">
        <f t="shared" si="158"/>
        <v>0</v>
      </c>
      <c r="I439" s="279">
        <f t="shared" si="159"/>
        <v>0</v>
      </c>
    </row>
    <row r="440" spans="1:10" x14ac:dyDescent="0.25">
      <c r="A440" s="341"/>
      <c r="B440" s="342" t="s">
        <v>489</v>
      </c>
      <c r="C440" s="343"/>
      <c r="D440" s="344"/>
      <c r="E440" s="344"/>
      <c r="F440" s="344"/>
      <c r="G440" s="344">
        <f>D440-E440</f>
        <v>0</v>
      </c>
      <c r="H440" s="279">
        <f t="shared" si="158"/>
        <v>0</v>
      </c>
      <c r="I440" s="279">
        <f t="shared" si="159"/>
        <v>0</v>
      </c>
    </row>
    <row r="441" spans="1:10" x14ac:dyDescent="0.25">
      <c r="A441" s="341"/>
      <c r="B441" s="342" t="s">
        <v>506</v>
      </c>
      <c r="C441" s="343"/>
      <c r="D441" s="344">
        <f>D438</f>
        <v>1294132.43</v>
      </c>
      <c r="E441" s="344">
        <f t="shared" ref="E441:F441" si="160">E438</f>
        <v>1294132.4300000002</v>
      </c>
      <c r="F441" s="344">
        <f t="shared" si="160"/>
        <v>104933.20999999999</v>
      </c>
      <c r="G441" s="344">
        <f>D441-E441</f>
        <v>0</v>
      </c>
      <c r="H441" s="279">
        <f t="shared" si="158"/>
        <v>0</v>
      </c>
      <c r="I441" s="279">
        <f t="shared" si="159"/>
        <v>0</v>
      </c>
    </row>
    <row r="442" spans="1:10" x14ac:dyDescent="0.25">
      <c r="A442" s="310"/>
      <c r="B442" s="294" t="s">
        <v>457</v>
      </c>
      <c r="C442" s="311" t="s">
        <v>660</v>
      </c>
      <c r="D442" s="347">
        <v>3683300</v>
      </c>
      <c r="E442" s="297">
        <f>'Проверочная  таблица'!MP39</f>
        <v>3683299.9999999995</v>
      </c>
      <c r="F442" s="297">
        <f>'Проверочная  таблица'!MX39</f>
        <v>298656.07</v>
      </c>
      <c r="G442" s="298">
        <f>D442-E442</f>
        <v>0</v>
      </c>
      <c r="H442" s="279">
        <f t="shared" si="158"/>
        <v>0</v>
      </c>
      <c r="I442" s="279">
        <f t="shared" si="159"/>
        <v>0</v>
      </c>
    </row>
    <row r="443" spans="1:10" x14ac:dyDescent="0.25">
      <c r="A443" s="310"/>
      <c r="B443" s="348" t="s">
        <v>488</v>
      </c>
      <c r="C443" s="349"/>
      <c r="D443" s="298"/>
      <c r="E443" s="298"/>
      <c r="F443" s="298"/>
      <c r="G443" s="298">
        <f>G442</f>
        <v>0</v>
      </c>
      <c r="H443" s="279">
        <f t="shared" si="158"/>
        <v>0</v>
      </c>
      <c r="I443" s="279">
        <f t="shared" si="159"/>
        <v>0</v>
      </c>
    </row>
    <row r="444" spans="1:10" x14ac:dyDescent="0.25">
      <c r="A444" s="310"/>
      <c r="B444" s="348" t="s">
        <v>489</v>
      </c>
      <c r="C444" s="349"/>
      <c r="D444" s="298"/>
      <c r="E444" s="298"/>
      <c r="F444" s="298"/>
      <c r="G444" s="298">
        <f>D444-E444</f>
        <v>0</v>
      </c>
      <c r="H444" s="279">
        <f t="shared" si="158"/>
        <v>0</v>
      </c>
      <c r="I444" s="279">
        <f t="shared" si="159"/>
        <v>0</v>
      </c>
    </row>
    <row r="445" spans="1:10" x14ac:dyDescent="0.25">
      <c r="A445" s="310"/>
      <c r="B445" s="348" t="s">
        <v>506</v>
      </c>
      <c r="C445" s="349"/>
      <c r="D445" s="298">
        <f>D442</f>
        <v>3683300</v>
      </c>
      <c r="E445" s="298">
        <f t="shared" ref="E445:F445" si="161">E442</f>
        <v>3683299.9999999995</v>
      </c>
      <c r="F445" s="298">
        <f t="shared" si="161"/>
        <v>298656.07</v>
      </c>
      <c r="G445" s="298">
        <f t="shared" ref="G445" si="162">D445-E445</f>
        <v>0</v>
      </c>
      <c r="H445" s="279">
        <f t="shared" si="158"/>
        <v>0</v>
      </c>
      <c r="I445" s="279">
        <f t="shared" si="159"/>
        <v>0</v>
      </c>
    </row>
    <row r="446" spans="1:10" ht="140.25" x14ac:dyDescent="0.25">
      <c r="A446" s="282"/>
      <c r="B446" s="308" t="s">
        <v>490</v>
      </c>
      <c r="C446" s="284" t="s">
        <v>491</v>
      </c>
      <c r="D446" s="307">
        <v>6726687.7300000004</v>
      </c>
      <c r="E446" s="286">
        <f>D446</f>
        <v>6726687.7300000004</v>
      </c>
      <c r="F446" s="340"/>
      <c r="G446" s="287">
        <f>D446-E446</f>
        <v>0</v>
      </c>
      <c r="H446" s="279">
        <f t="shared" si="158"/>
        <v>0</v>
      </c>
      <c r="I446" s="279">
        <f t="shared" si="159"/>
        <v>0</v>
      </c>
    </row>
    <row r="447" spans="1:10" x14ac:dyDescent="0.25">
      <c r="A447" s="341"/>
      <c r="B447" s="342" t="s">
        <v>488</v>
      </c>
      <c r="C447" s="343"/>
      <c r="D447" s="344">
        <f>D446-D448</f>
        <v>6726687.7300000004</v>
      </c>
      <c r="E447" s="344">
        <f>E446-E448</f>
        <v>6726687.7300000004</v>
      </c>
      <c r="F447" s="344">
        <f>F446-F448</f>
        <v>0</v>
      </c>
      <c r="G447" s="344">
        <f>D447-E447</f>
        <v>0</v>
      </c>
      <c r="H447" s="279">
        <f t="shared" si="158"/>
        <v>0</v>
      </c>
      <c r="I447" s="279">
        <f t="shared" si="159"/>
        <v>0</v>
      </c>
    </row>
    <row r="448" spans="1:10" x14ac:dyDescent="0.25">
      <c r="A448" s="341"/>
      <c r="B448" s="342" t="s">
        <v>489</v>
      </c>
      <c r="C448" s="343"/>
      <c r="D448" s="369"/>
      <c r="E448" s="345">
        <f>D448</f>
        <v>0</v>
      </c>
      <c r="F448" s="369"/>
      <c r="G448" s="344">
        <f>D448-E448</f>
        <v>0</v>
      </c>
      <c r="H448" s="279">
        <f t="shared" si="158"/>
        <v>0</v>
      </c>
      <c r="I448" s="279">
        <f t="shared" si="159"/>
        <v>0</v>
      </c>
    </row>
    <row r="449" spans="1:10" x14ac:dyDescent="0.25">
      <c r="A449" s="282"/>
      <c r="B449" s="370"/>
      <c r="C449" s="371"/>
      <c r="D449" s="372"/>
      <c r="E449" s="372"/>
      <c r="F449" s="372"/>
      <c r="G449" s="372"/>
      <c r="H449" s="279"/>
      <c r="I449" s="279"/>
    </row>
    <row r="450" spans="1:10" hidden="1" x14ac:dyDescent="0.25">
      <c r="A450" s="275">
        <v>1101</v>
      </c>
      <c r="B450" s="276" t="s">
        <v>661</v>
      </c>
      <c r="C450" s="304"/>
      <c r="D450" s="305">
        <f>D454</f>
        <v>0</v>
      </c>
      <c r="E450" s="305">
        <f t="shared" ref="E450:G452" si="163">E454</f>
        <v>0</v>
      </c>
      <c r="F450" s="305">
        <f t="shared" si="163"/>
        <v>0</v>
      </c>
      <c r="G450" s="305">
        <f t="shared" si="163"/>
        <v>0</v>
      </c>
      <c r="H450" s="279">
        <f t="shared" ref="H450:H456" si="164">IF(F450&gt;E450,1,0)</f>
        <v>0</v>
      </c>
      <c r="I450" s="279">
        <f t="shared" ref="I450:I508" si="165">IF(G450&lt;0,1,0)</f>
        <v>0</v>
      </c>
    </row>
    <row r="451" spans="1:10" hidden="1" x14ac:dyDescent="0.25">
      <c r="A451" s="335"/>
      <c r="B451" s="336" t="s">
        <v>488</v>
      </c>
      <c r="C451" s="337"/>
      <c r="D451" s="350">
        <f>D455</f>
        <v>0</v>
      </c>
      <c r="E451" s="350">
        <f t="shared" si="163"/>
        <v>0</v>
      </c>
      <c r="F451" s="350">
        <f t="shared" si="163"/>
        <v>0</v>
      </c>
      <c r="G451" s="350">
        <f t="shared" si="163"/>
        <v>0</v>
      </c>
      <c r="H451" s="279">
        <f t="shared" si="164"/>
        <v>0</v>
      </c>
      <c r="I451" s="279">
        <f t="shared" si="165"/>
        <v>0</v>
      </c>
    </row>
    <row r="452" spans="1:10" hidden="1" x14ac:dyDescent="0.25">
      <c r="A452" s="335"/>
      <c r="B452" s="336" t="s">
        <v>489</v>
      </c>
      <c r="C452" s="337"/>
      <c r="D452" s="350">
        <f>D456</f>
        <v>0</v>
      </c>
      <c r="E452" s="350">
        <f t="shared" si="163"/>
        <v>0</v>
      </c>
      <c r="F452" s="350">
        <f t="shared" si="163"/>
        <v>0</v>
      </c>
      <c r="G452" s="350">
        <f t="shared" si="163"/>
        <v>0</v>
      </c>
      <c r="H452" s="279">
        <f t="shared" si="164"/>
        <v>0</v>
      </c>
      <c r="I452" s="279">
        <f t="shared" si="165"/>
        <v>0</v>
      </c>
    </row>
    <row r="453" spans="1:10" hidden="1" x14ac:dyDescent="0.25">
      <c r="A453" s="282"/>
      <c r="B453" s="266" t="s">
        <v>435</v>
      </c>
      <c r="C453" s="306"/>
      <c r="D453" s="307"/>
      <c r="E453" s="303"/>
      <c r="F453" s="303"/>
      <c r="G453" s="287"/>
      <c r="H453" s="279">
        <f t="shared" si="164"/>
        <v>0</v>
      </c>
      <c r="I453" s="279">
        <f t="shared" si="165"/>
        <v>0</v>
      </c>
    </row>
    <row r="454" spans="1:10" ht="140.25" hidden="1" x14ac:dyDescent="0.25">
      <c r="A454" s="339"/>
      <c r="B454" s="308" t="s">
        <v>490</v>
      </c>
      <c r="C454" s="284" t="s">
        <v>491</v>
      </c>
      <c r="D454" s="307"/>
      <c r="E454" s="286">
        <f>D454</f>
        <v>0</v>
      </c>
      <c r="F454" s="340"/>
      <c r="G454" s="287">
        <f t="shared" ref="G454" si="166">D454-E454</f>
        <v>0</v>
      </c>
      <c r="H454" s="279">
        <f t="shared" si="164"/>
        <v>0</v>
      </c>
      <c r="I454" s="279">
        <f t="shared" si="165"/>
        <v>0</v>
      </c>
    </row>
    <row r="455" spans="1:10" hidden="1" x14ac:dyDescent="0.25">
      <c r="A455" s="341"/>
      <c r="B455" s="342" t="s">
        <v>488</v>
      </c>
      <c r="C455" s="343"/>
      <c r="D455" s="344">
        <f>D454</f>
        <v>0</v>
      </c>
      <c r="E455" s="344">
        <f t="shared" ref="E455:G455" si="167">E454</f>
        <v>0</v>
      </c>
      <c r="F455" s="344">
        <f t="shared" si="167"/>
        <v>0</v>
      </c>
      <c r="G455" s="344">
        <f t="shared" si="167"/>
        <v>0</v>
      </c>
      <c r="H455" s="279">
        <f t="shared" si="164"/>
        <v>0</v>
      </c>
      <c r="I455" s="279">
        <f t="shared" si="165"/>
        <v>0</v>
      </c>
    </row>
    <row r="456" spans="1:10" hidden="1" x14ac:dyDescent="0.25">
      <c r="A456" s="341"/>
      <c r="B456" s="342" t="s">
        <v>489</v>
      </c>
      <c r="C456" s="343"/>
      <c r="D456" s="345"/>
      <c r="E456" s="345"/>
      <c r="F456" s="345"/>
      <c r="G456" s="345"/>
      <c r="H456" s="279">
        <f t="shared" si="164"/>
        <v>0</v>
      </c>
      <c r="I456" s="279">
        <f t="shared" si="165"/>
        <v>0</v>
      </c>
    </row>
    <row r="457" spans="1:10" hidden="1" x14ac:dyDescent="0.25">
      <c r="A457" s="282"/>
      <c r="B457" s="308"/>
      <c r="C457" s="371"/>
      <c r="D457" s="307"/>
      <c r="E457" s="303"/>
      <c r="F457" s="303"/>
      <c r="G457" s="287"/>
      <c r="H457" s="279"/>
      <c r="I457" s="279">
        <f t="shared" si="165"/>
        <v>0</v>
      </c>
    </row>
    <row r="458" spans="1:10" x14ac:dyDescent="0.25">
      <c r="A458" s="275">
        <v>1102</v>
      </c>
      <c r="B458" s="276" t="s">
        <v>662</v>
      </c>
      <c r="C458" s="304"/>
      <c r="D458" s="305">
        <f t="shared" ref="D458:G460" si="168">D474+D462+D465+D477+D468+D471</f>
        <v>5400000</v>
      </c>
      <c r="E458" s="305">
        <f t="shared" si="168"/>
        <v>5399999.9999999991</v>
      </c>
      <c r="F458" s="305">
        <f t="shared" si="168"/>
        <v>747070.88</v>
      </c>
      <c r="G458" s="305">
        <f t="shared" si="168"/>
        <v>0</v>
      </c>
      <c r="H458" s="279">
        <f t="shared" ref="H458:H508" si="169">IF(F458&gt;E458,1,0)</f>
        <v>0</v>
      </c>
      <c r="I458" s="279">
        <f t="shared" si="165"/>
        <v>0</v>
      </c>
    </row>
    <row r="459" spans="1:10" x14ac:dyDescent="0.25">
      <c r="A459" s="335"/>
      <c r="B459" s="336" t="s">
        <v>488</v>
      </c>
      <c r="C459" s="337"/>
      <c r="D459" s="350">
        <f t="shared" si="168"/>
        <v>5400000</v>
      </c>
      <c r="E459" s="350">
        <f t="shared" si="168"/>
        <v>5399999.9999999991</v>
      </c>
      <c r="F459" s="350">
        <f t="shared" si="168"/>
        <v>747070.88</v>
      </c>
      <c r="G459" s="350">
        <f t="shared" si="168"/>
        <v>0</v>
      </c>
      <c r="H459" s="279">
        <f t="shared" si="169"/>
        <v>0</v>
      </c>
      <c r="I459" s="279">
        <f t="shared" si="165"/>
        <v>0</v>
      </c>
    </row>
    <row r="460" spans="1:10" x14ac:dyDescent="0.25">
      <c r="A460" s="335"/>
      <c r="B460" s="336" t="s">
        <v>489</v>
      </c>
      <c r="C460" s="337"/>
      <c r="D460" s="350">
        <f t="shared" si="168"/>
        <v>0</v>
      </c>
      <c r="E460" s="350">
        <f t="shared" si="168"/>
        <v>0</v>
      </c>
      <c r="F460" s="350">
        <f t="shared" si="168"/>
        <v>0</v>
      </c>
      <c r="G460" s="350">
        <f t="shared" si="168"/>
        <v>0</v>
      </c>
      <c r="H460" s="279">
        <f t="shared" si="169"/>
        <v>0</v>
      </c>
      <c r="I460" s="279">
        <f t="shared" si="165"/>
        <v>0</v>
      </c>
    </row>
    <row r="461" spans="1:10" x14ac:dyDescent="0.25">
      <c r="A461" s="282"/>
      <c r="B461" s="266" t="s">
        <v>435</v>
      </c>
      <c r="C461" s="306"/>
      <c r="D461" s="307"/>
      <c r="E461" s="303"/>
      <c r="F461" s="303"/>
      <c r="G461" s="287"/>
      <c r="H461" s="279">
        <f t="shared" si="169"/>
        <v>0</v>
      </c>
      <c r="I461" s="279">
        <f t="shared" si="165"/>
        <v>0</v>
      </c>
    </row>
    <row r="462" spans="1:10" ht="216.75" hidden="1" x14ac:dyDescent="0.25">
      <c r="A462" s="339"/>
      <c r="B462" s="283" t="s">
        <v>663</v>
      </c>
      <c r="C462" s="284" t="s">
        <v>664</v>
      </c>
      <c r="D462" s="307"/>
      <c r="E462" s="303">
        <f>'Проверочная  таблица'!DZ38</f>
        <v>0</v>
      </c>
      <c r="F462" s="303">
        <f>'Проверочная  таблица'!EC38</f>
        <v>0</v>
      </c>
      <c r="G462" s="287">
        <f>D462-E462</f>
        <v>0</v>
      </c>
      <c r="H462" s="279">
        <f t="shared" si="169"/>
        <v>0</v>
      </c>
      <c r="I462" s="279">
        <f t="shared" si="165"/>
        <v>0</v>
      </c>
      <c r="J462" s="346">
        <f>D462+D465</f>
        <v>0</v>
      </c>
    </row>
    <row r="463" spans="1:10" hidden="1" x14ac:dyDescent="0.25">
      <c r="A463" s="341"/>
      <c r="B463" s="342" t="s">
        <v>488</v>
      </c>
      <c r="C463" s="343"/>
      <c r="D463" s="344">
        <f>D462</f>
        <v>0</v>
      </c>
      <c r="E463" s="344">
        <f>E462</f>
        <v>0</v>
      </c>
      <c r="F463" s="344">
        <f t="shared" ref="F463:G463" si="170">F462</f>
        <v>0</v>
      </c>
      <c r="G463" s="344">
        <f t="shared" si="170"/>
        <v>0</v>
      </c>
      <c r="H463" s="279">
        <f t="shared" si="169"/>
        <v>0</v>
      </c>
      <c r="I463" s="279">
        <f t="shared" si="165"/>
        <v>0</v>
      </c>
    </row>
    <row r="464" spans="1:10" hidden="1" x14ac:dyDescent="0.25">
      <c r="A464" s="341"/>
      <c r="B464" s="342" t="s">
        <v>489</v>
      </c>
      <c r="C464" s="343"/>
      <c r="D464" s="344"/>
      <c r="E464" s="344"/>
      <c r="F464" s="344"/>
      <c r="G464" s="344"/>
      <c r="H464" s="279">
        <f t="shared" si="169"/>
        <v>0</v>
      </c>
      <c r="I464" s="279">
        <f t="shared" si="165"/>
        <v>0</v>
      </c>
      <c r="J464" s="346"/>
    </row>
    <row r="465" spans="1:10" hidden="1" x14ac:dyDescent="0.25">
      <c r="A465" s="310"/>
      <c r="B465" s="294" t="s">
        <v>457</v>
      </c>
      <c r="C465" s="311" t="s">
        <v>664</v>
      </c>
      <c r="D465" s="347"/>
      <c r="E465" s="297">
        <f>'Проверочная  таблица'!EA38</f>
        <v>0</v>
      </c>
      <c r="F465" s="297">
        <f>'Проверочная  таблица'!ED38</f>
        <v>0</v>
      </c>
      <c r="G465" s="298">
        <f>D465-E465</f>
        <v>0</v>
      </c>
      <c r="H465" s="279">
        <f t="shared" si="169"/>
        <v>0</v>
      </c>
      <c r="I465" s="279">
        <f t="shared" si="165"/>
        <v>0</v>
      </c>
    </row>
    <row r="466" spans="1:10" hidden="1" x14ac:dyDescent="0.25">
      <c r="A466" s="310"/>
      <c r="B466" s="348" t="s">
        <v>488</v>
      </c>
      <c r="C466" s="349"/>
      <c r="D466" s="298">
        <f>D465</f>
        <v>0</v>
      </c>
      <c r="E466" s="298">
        <f>E465</f>
        <v>0</v>
      </c>
      <c r="F466" s="298">
        <f t="shared" ref="F466:G466" si="171">F465</f>
        <v>0</v>
      </c>
      <c r="G466" s="298">
        <f t="shared" si="171"/>
        <v>0</v>
      </c>
      <c r="H466" s="279">
        <f t="shared" si="169"/>
        <v>0</v>
      </c>
      <c r="I466" s="279">
        <f t="shared" si="165"/>
        <v>0</v>
      </c>
    </row>
    <row r="467" spans="1:10" hidden="1" x14ac:dyDescent="0.25">
      <c r="A467" s="310"/>
      <c r="B467" s="348" t="s">
        <v>489</v>
      </c>
      <c r="C467" s="349"/>
      <c r="D467" s="298"/>
      <c r="E467" s="298"/>
      <c r="F467" s="298"/>
      <c r="G467" s="298"/>
      <c r="H467" s="279">
        <f t="shared" si="169"/>
        <v>0</v>
      </c>
      <c r="I467" s="279">
        <f t="shared" si="165"/>
        <v>0</v>
      </c>
    </row>
    <row r="468" spans="1:10" ht="89.25" hidden="1" x14ac:dyDescent="0.25">
      <c r="A468" s="339"/>
      <c r="B468" s="385" t="s">
        <v>665</v>
      </c>
      <c r="C468" s="284" t="s">
        <v>666</v>
      </c>
      <c r="D468" s="386"/>
      <c r="E468" s="303">
        <f>'Проверочная  таблица'!RV38</f>
        <v>0</v>
      </c>
      <c r="F468" s="303">
        <f>'Проверочная  таблица'!RY38</f>
        <v>0</v>
      </c>
      <c r="G468" s="287">
        <f t="shared" ref="G468:G473" si="172">D468-E468</f>
        <v>0</v>
      </c>
      <c r="H468" s="279">
        <f t="shared" si="169"/>
        <v>0</v>
      </c>
      <c r="I468" s="279">
        <f t="shared" si="165"/>
        <v>0</v>
      </c>
      <c r="J468" s="346">
        <f>D468+D471</f>
        <v>0</v>
      </c>
    </row>
    <row r="469" spans="1:10" hidden="1" x14ac:dyDescent="0.25">
      <c r="A469" s="341"/>
      <c r="B469" s="342" t="s">
        <v>488</v>
      </c>
      <c r="C469" s="378"/>
      <c r="D469" s="344">
        <f>D468</f>
        <v>0</v>
      </c>
      <c r="E469" s="344">
        <f t="shared" ref="E469:F469" si="173">E468</f>
        <v>0</v>
      </c>
      <c r="F469" s="344">
        <f t="shared" si="173"/>
        <v>0</v>
      </c>
      <c r="G469" s="344">
        <f t="shared" si="172"/>
        <v>0</v>
      </c>
      <c r="H469" s="279">
        <f t="shared" si="169"/>
        <v>0</v>
      </c>
      <c r="I469" s="279">
        <f t="shared" si="165"/>
        <v>0</v>
      </c>
    </row>
    <row r="470" spans="1:10" hidden="1" x14ac:dyDescent="0.25">
      <c r="A470" s="341"/>
      <c r="B470" s="342" t="s">
        <v>489</v>
      </c>
      <c r="C470" s="343"/>
      <c r="D470" s="344"/>
      <c r="E470" s="344"/>
      <c r="F470" s="344"/>
      <c r="G470" s="344">
        <f t="shared" si="172"/>
        <v>0</v>
      </c>
      <c r="H470" s="279">
        <f t="shared" si="169"/>
        <v>0</v>
      </c>
      <c r="I470" s="279">
        <f t="shared" si="165"/>
        <v>0</v>
      </c>
      <c r="J470" s="346"/>
    </row>
    <row r="471" spans="1:10" hidden="1" x14ac:dyDescent="0.25">
      <c r="A471" s="310"/>
      <c r="B471" s="294" t="s">
        <v>457</v>
      </c>
      <c r="C471" s="311" t="s">
        <v>666</v>
      </c>
      <c r="D471" s="347"/>
      <c r="E471" s="297">
        <f>'Проверочная  таблица'!RW38</f>
        <v>0</v>
      </c>
      <c r="F471" s="297">
        <f>'Проверочная  таблица'!RZ38</f>
        <v>0</v>
      </c>
      <c r="G471" s="298">
        <f t="shared" si="172"/>
        <v>0</v>
      </c>
      <c r="H471" s="279">
        <f t="shared" si="169"/>
        <v>0</v>
      </c>
      <c r="I471" s="279">
        <f t="shared" si="165"/>
        <v>0</v>
      </c>
    </row>
    <row r="472" spans="1:10" hidden="1" x14ac:dyDescent="0.25">
      <c r="A472" s="310"/>
      <c r="B472" s="348" t="s">
        <v>488</v>
      </c>
      <c r="C472" s="349"/>
      <c r="D472" s="298">
        <f>D471</f>
        <v>0</v>
      </c>
      <c r="E472" s="298">
        <f t="shared" ref="E472:F472" si="174">E471</f>
        <v>0</v>
      </c>
      <c r="F472" s="298">
        <f t="shared" si="174"/>
        <v>0</v>
      </c>
      <c r="G472" s="298">
        <f t="shared" si="172"/>
        <v>0</v>
      </c>
      <c r="H472" s="279">
        <f t="shared" si="169"/>
        <v>0</v>
      </c>
      <c r="I472" s="279">
        <f t="shared" si="165"/>
        <v>0</v>
      </c>
    </row>
    <row r="473" spans="1:10" hidden="1" x14ac:dyDescent="0.25">
      <c r="A473" s="310"/>
      <c r="B473" s="348" t="s">
        <v>489</v>
      </c>
      <c r="C473" s="349"/>
      <c r="D473" s="298"/>
      <c r="E473" s="298"/>
      <c r="F473" s="298"/>
      <c r="G473" s="298">
        <f t="shared" si="172"/>
        <v>0</v>
      </c>
      <c r="H473" s="279">
        <f t="shared" si="169"/>
        <v>0</v>
      </c>
      <c r="I473" s="279">
        <f t="shared" si="165"/>
        <v>0</v>
      </c>
    </row>
    <row r="474" spans="1:10" ht="153" x14ac:dyDescent="0.25">
      <c r="A474" s="282"/>
      <c r="B474" s="308" t="s">
        <v>667</v>
      </c>
      <c r="C474" s="284" t="s">
        <v>668</v>
      </c>
      <c r="D474" s="307">
        <v>5400000</v>
      </c>
      <c r="E474" s="303">
        <f>'Прочая  субсидия_МР  и  ГО'!F43</f>
        <v>5399999.9999999991</v>
      </c>
      <c r="F474" s="303">
        <f>'Прочая  субсидия_МР  и  ГО'!G43</f>
        <v>747070.88</v>
      </c>
      <c r="G474" s="287">
        <f>D474-E474</f>
        <v>0</v>
      </c>
      <c r="H474" s="279">
        <f t="shared" si="169"/>
        <v>0</v>
      </c>
      <c r="I474" s="279">
        <f t="shared" si="165"/>
        <v>0</v>
      </c>
    </row>
    <row r="475" spans="1:10" x14ac:dyDescent="0.25">
      <c r="A475" s="341"/>
      <c r="B475" s="342" t="s">
        <v>488</v>
      </c>
      <c r="C475" s="343"/>
      <c r="D475" s="344">
        <f>D474</f>
        <v>5400000</v>
      </c>
      <c r="E475" s="344">
        <f>E474</f>
        <v>5399999.9999999991</v>
      </c>
      <c r="F475" s="344">
        <f>F474</f>
        <v>747070.88</v>
      </c>
      <c r="G475" s="344">
        <f>D475-E475</f>
        <v>0</v>
      </c>
      <c r="H475" s="279">
        <f t="shared" si="169"/>
        <v>0</v>
      </c>
      <c r="I475" s="279">
        <f t="shared" si="165"/>
        <v>0</v>
      </c>
    </row>
    <row r="476" spans="1:10" x14ac:dyDescent="0.25">
      <c r="A476" s="341"/>
      <c r="B476" s="342" t="s">
        <v>489</v>
      </c>
      <c r="C476" s="343"/>
      <c r="D476" s="344"/>
      <c r="E476" s="344"/>
      <c r="F476" s="344"/>
      <c r="G476" s="344">
        <f>D476-E476</f>
        <v>0</v>
      </c>
      <c r="H476" s="279">
        <f t="shared" si="169"/>
        <v>0</v>
      </c>
      <c r="I476" s="279">
        <f t="shared" si="165"/>
        <v>0</v>
      </c>
    </row>
    <row r="477" spans="1:10" ht="140.25" hidden="1" x14ac:dyDescent="0.25">
      <c r="A477" s="339"/>
      <c r="B477" s="308" t="s">
        <v>490</v>
      </c>
      <c r="C477" s="284" t="s">
        <v>491</v>
      </c>
      <c r="D477" s="307"/>
      <c r="E477" s="286">
        <f>D477</f>
        <v>0</v>
      </c>
      <c r="F477" s="340"/>
      <c r="G477" s="287">
        <f t="shared" ref="G477:G479" si="175">D477-E477</f>
        <v>0</v>
      </c>
      <c r="H477" s="279">
        <f t="shared" si="169"/>
        <v>0</v>
      </c>
      <c r="I477" s="279">
        <f t="shared" si="165"/>
        <v>0</v>
      </c>
    </row>
    <row r="478" spans="1:10" hidden="1" x14ac:dyDescent="0.25">
      <c r="A478" s="341"/>
      <c r="B478" s="342" t="s">
        <v>488</v>
      </c>
      <c r="C478" s="343"/>
      <c r="D478" s="344">
        <f>D477-D479</f>
        <v>0</v>
      </c>
      <c r="E478" s="344">
        <f t="shared" ref="E478:F478" si="176">E477-E479</f>
        <v>0</v>
      </c>
      <c r="F478" s="344">
        <f t="shared" si="176"/>
        <v>0</v>
      </c>
      <c r="G478" s="344">
        <f t="shared" si="175"/>
        <v>0</v>
      </c>
      <c r="H478" s="279">
        <f t="shared" si="169"/>
        <v>0</v>
      </c>
      <c r="I478" s="279">
        <f t="shared" si="165"/>
        <v>0</v>
      </c>
    </row>
    <row r="479" spans="1:10" hidden="1" x14ac:dyDescent="0.25">
      <c r="A479" s="341"/>
      <c r="B479" s="342" t="s">
        <v>489</v>
      </c>
      <c r="C479" s="343"/>
      <c r="D479" s="369"/>
      <c r="E479" s="345">
        <f>D479</f>
        <v>0</v>
      </c>
      <c r="F479" s="369"/>
      <c r="G479" s="344">
        <f t="shared" si="175"/>
        <v>0</v>
      </c>
      <c r="H479" s="279">
        <f t="shared" si="169"/>
        <v>0</v>
      </c>
      <c r="I479" s="279">
        <f t="shared" si="165"/>
        <v>0</v>
      </c>
    </row>
    <row r="480" spans="1:10" x14ac:dyDescent="0.25">
      <c r="A480" s="282"/>
      <c r="B480" s="370"/>
      <c r="C480" s="371"/>
      <c r="D480" s="372"/>
      <c r="E480" s="372"/>
      <c r="F480" s="372"/>
      <c r="G480" s="372"/>
      <c r="H480" s="279"/>
      <c r="I480" s="279"/>
      <c r="J480" s="346"/>
    </row>
    <row r="481" spans="1:11" x14ac:dyDescent="0.25">
      <c r="A481" s="275">
        <v>1103</v>
      </c>
      <c r="B481" s="276" t="s">
        <v>669</v>
      </c>
      <c r="C481" s="304"/>
      <c r="D481" s="305">
        <f>D485</f>
        <v>8500000</v>
      </c>
      <c r="E481" s="305">
        <f t="shared" ref="E481:G483" si="177">E485</f>
        <v>8500000</v>
      </c>
      <c r="F481" s="305">
        <f t="shared" si="177"/>
        <v>356742.27</v>
      </c>
      <c r="G481" s="305">
        <f t="shared" si="177"/>
        <v>0</v>
      </c>
      <c r="H481" s="279">
        <f t="shared" ref="H481:H487" si="178">IF(F481&gt;E481,1,0)</f>
        <v>0</v>
      </c>
      <c r="I481" s="279">
        <f t="shared" ref="I481:I487" si="179">IF(G481&lt;0,1,0)</f>
        <v>0</v>
      </c>
      <c r="J481" s="346"/>
    </row>
    <row r="482" spans="1:11" x14ac:dyDescent="0.25">
      <c r="A482" s="335"/>
      <c r="B482" s="336" t="s">
        <v>488</v>
      </c>
      <c r="C482" s="337"/>
      <c r="D482" s="350">
        <f t="shared" ref="D482:D483" si="180">D486</f>
        <v>8500000</v>
      </c>
      <c r="E482" s="350">
        <f t="shared" si="177"/>
        <v>8500000</v>
      </c>
      <c r="F482" s="350">
        <f t="shared" si="177"/>
        <v>356742.27</v>
      </c>
      <c r="G482" s="350">
        <f t="shared" si="177"/>
        <v>0</v>
      </c>
      <c r="H482" s="279">
        <f t="shared" si="178"/>
        <v>0</v>
      </c>
      <c r="I482" s="279">
        <f t="shared" si="179"/>
        <v>0</v>
      </c>
      <c r="J482" s="346"/>
    </row>
    <row r="483" spans="1:11" x14ac:dyDescent="0.25">
      <c r="A483" s="335"/>
      <c r="B483" s="336" t="s">
        <v>489</v>
      </c>
      <c r="C483" s="337"/>
      <c r="D483" s="350">
        <f t="shared" si="180"/>
        <v>0</v>
      </c>
      <c r="E483" s="350">
        <f t="shared" si="177"/>
        <v>0</v>
      </c>
      <c r="F483" s="350">
        <f t="shared" si="177"/>
        <v>0</v>
      </c>
      <c r="G483" s="350">
        <f t="shared" si="177"/>
        <v>0</v>
      </c>
      <c r="H483" s="279">
        <f t="shared" si="178"/>
        <v>0</v>
      </c>
      <c r="I483" s="279">
        <f t="shared" si="179"/>
        <v>0</v>
      </c>
      <c r="J483" s="346"/>
    </row>
    <row r="484" spans="1:11" x14ac:dyDescent="0.25">
      <c r="A484" s="282"/>
      <c r="B484" s="266" t="s">
        <v>435</v>
      </c>
      <c r="C484" s="306"/>
      <c r="D484" s="307"/>
      <c r="E484" s="303"/>
      <c r="F484" s="303"/>
      <c r="G484" s="287"/>
      <c r="H484" s="279">
        <f t="shared" si="178"/>
        <v>0</v>
      </c>
      <c r="I484" s="279">
        <f t="shared" si="179"/>
        <v>0</v>
      </c>
      <c r="J484" s="346"/>
    </row>
    <row r="485" spans="1:11" ht="153" x14ac:dyDescent="0.25">
      <c r="A485" s="282"/>
      <c r="B485" s="283" t="s">
        <v>670</v>
      </c>
      <c r="C485" s="284" t="s">
        <v>671</v>
      </c>
      <c r="D485" s="307">
        <v>8500000</v>
      </c>
      <c r="E485" s="303">
        <f>'Прочая  субсидия_МР  и  ГО'!H43</f>
        <v>8500000</v>
      </c>
      <c r="F485" s="303">
        <f>'Прочая  субсидия_МР  и  ГО'!I43</f>
        <v>356742.27</v>
      </c>
      <c r="G485" s="287">
        <f t="shared" ref="G485" si="181">D485-E485</f>
        <v>0</v>
      </c>
      <c r="H485" s="279">
        <f t="shared" si="178"/>
        <v>0</v>
      </c>
      <c r="I485" s="279">
        <f t="shared" si="179"/>
        <v>0</v>
      </c>
    </row>
    <row r="486" spans="1:11" x14ac:dyDescent="0.25">
      <c r="A486" s="341"/>
      <c r="B486" s="342" t="s">
        <v>488</v>
      </c>
      <c r="C486" s="343"/>
      <c r="D486" s="344">
        <f>D485</f>
        <v>8500000</v>
      </c>
      <c r="E486" s="344">
        <f t="shared" ref="E486:G486" si="182">E485</f>
        <v>8500000</v>
      </c>
      <c r="F486" s="344">
        <f t="shared" si="182"/>
        <v>356742.27</v>
      </c>
      <c r="G486" s="344">
        <f t="shared" si="182"/>
        <v>0</v>
      </c>
      <c r="H486" s="279">
        <f t="shared" si="178"/>
        <v>0</v>
      </c>
      <c r="I486" s="279">
        <f t="shared" si="179"/>
        <v>0</v>
      </c>
    </row>
    <row r="487" spans="1:11" x14ac:dyDescent="0.25">
      <c r="A487" s="341"/>
      <c r="B487" s="342" t="s">
        <v>489</v>
      </c>
      <c r="C487" s="343"/>
      <c r="D487" s="344"/>
      <c r="E487" s="344"/>
      <c r="F487" s="344"/>
      <c r="G487" s="344"/>
      <c r="H487" s="279">
        <f t="shared" si="178"/>
        <v>0</v>
      </c>
      <c r="I487" s="279">
        <f t="shared" si="179"/>
        <v>0</v>
      </c>
    </row>
    <row r="488" spans="1:11" x14ac:dyDescent="0.25">
      <c r="A488" s="282"/>
      <c r="B488" s="370"/>
      <c r="C488" s="371"/>
      <c r="D488" s="372"/>
      <c r="E488" s="372"/>
      <c r="F488" s="372"/>
      <c r="G488" s="372"/>
      <c r="H488" s="279"/>
      <c r="I488" s="279"/>
      <c r="J488" s="346"/>
    </row>
    <row r="489" spans="1:11" ht="25.5" x14ac:dyDescent="0.25">
      <c r="A489" s="275">
        <v>1403</v>
      </c>
      <c r="B489" s="276" t="s">
        <v>472</v>
      </c>
      <c r="C489" s="304"/>
      <c r="D489" s="305">
        <f t="shared" ref="D489:G491" si="183">D500+D503+D494+D497</f>
        <v>1585666639.4000001</v>
      </c>
      <c r="E489" s="305">
        <f t="shared" si="183"/>
        <v>1493532210.75</v>
      </c>
      <c r="F489" s="305">
        <f t="shared" si="183"/>
        <v>64696789.749999993</v>
      </c>
      <c r="G489" s="305">
        <f t="shared" si="183"/>
        <v>92134428.650000006</v>
      </c>
      <c r="H489" s="279">
        <f t="shared" si="169"/>
        <v>0</v>
      </c>
      <c r="I489" s="279">
        <f t="shared" si="165"/>
        <v>0</v>
      </c>
    </row>
    <row r="490" spans="1:11" x14ac:dyDescent="0.25">
      <c r="A490" s="335"/>
      <c r="B490" s="336" t="s">
        <v>488</v>
      </c>
      <c r="C490" s="337"/>
      <c r="D490" s="350">
        <f t="shared" si="183"/>
        <v>234058526.31999999</v>
      </c>
      <c r="E490" s="350">
        <f t="shared" si="183"/>
        <v>234058526.31999996</v>
      </c>
      <c r="F490" s="350">
        <f t="shared" si="183"/>
        <v>2024040.6799999983</v>
      </c>
      <c r="G490" s="350">
        <f t="shared" si="183"/>
        <v>2.9802322387695313E-8</v>
      </c>
      <c r="H490" s="279">
        <f t="shared" si="169"/>
        <v>0</v>
      </c>
      <c r="I490" s="279">
        <f t="shared" si="165"/>
        <v>0</v>
      </c>
    </row>
    <row r="491" spans="1:11" x14ac:dyDescent="0.25">
      <c r="A491" s="335"/>
      <c r="B491" s="336" t="s">
        <v>489</v>
      </c>
      <c r="C491" s="337"/>
      <c r="D491" s="350">
        <f t="shared" si="183"/>
        <v>1109865473.6800001</v>
      </c>
      <c r="E491" s="350">
        <f t="shared" si="183"/>
        <v>1109865473.6800001</v>
      </c>
      <c r="F491" s="350">
        <f t="shared" si="183"/>
        <v>62672749.07</v>
      </c>
      <c r="G491" s="350">
        <f t="shared" si="183"/>
        <v>0</v>
      </c>
      <c r="H491" s="279">
        <f t="shared" si="169"/>
        <v>0</v>
      </c>
      <c r="I491" s="279">
        <f t="shared" si="165"/>
        <v>0</v>
      </c>
    </row>
    <row r="492" spans="1:11" x14ac:dyDescent="0.25">
      <c r="A492" s="335"/>
      <c r="B492" s="336" t="s">
        <v>506</v>
      </c>
      <c r="C492" s="337"/>
      <c r="D492" s="350">
        <f>D489-D490-D491</f>
        <v>241742639.4000001</v>
      </c>
      <c r="E492" s="350">
        <f t="shared" ref="E492:G492" si="184">E489-E490-E491</f>
        <v>149608210.75</v>
      </c>
      <c r="F492" s="350">
        <f t="shared" si="184"/>
        <v>0</v>
      </c>
      <c r="G492" s="350">
        <f t="shared" si="184"/>
        <v>92134428.649999976</v>
      </c>
      <c r="H492" s="279"/>
      <c r="I492" s="279"/>
    </row>
    <row r="493" spans="1:11" x14ac:dyDescent="0.25">
      <c r="A493" s="282"/>
      <c r="B493" s="266" t="s">
        <v>435</v>
      </c>
      <c r="C493" s="306"/>
      <c r="D493" s="307"/>
      <c r="E493" s="303"/>
      <c r="F493" s="303"/>
      <c r="G493" s="287"/>
      <c r="H493" s="279">
        <f t="shared" si="169"/>
        <v>0</v>
      </c>
      <c r="I493" s="279">
        <f t="shared" si="165"/>
        <v>0</v>
      </c>
    </row>
    <row r="494" spans="1:11" ht="127.5" x14ac:dyDescent="0.25">
      <c r="A494" s="282"/>
      <c r="B494" s="308" t="s">
        <v>672</v>
      </c>
      <c r="C494" s="306" t="s">
        <v>673</v>
      </c>
      <c r="D494" s="362">
        <v>67196200</v>
      </c>
      <c r="E494" s="303">
        <f>'Проверочная  таблица'!SF39</f>
        <v>67196199.99999997</v>
      </c>
      <c r="F494" s="303">
        <f>'Проверочная  таблица'!SM39</f>
        <v>3234839.48</v>
      </c>
      <c r="G494" s="287">
        <f t="shared" ref="G494:G498" si="185">D494-E494</f>
        <v>0</v>
      </c>
      <c r="H494" s="279">
        <f t="shared" si="169"/>
        <v>0</v>
      </c>
      <c r="I494" s="279">
        <f t="shared" si="165"/>
        <v>0</v>
      </c>
      <c r="J494" s="346">
        <f>D494+D497</f>
        <v>1343924000</v>
      </c>
    </row>
    <row r="495" spans="1:11" x14ac:dyDescent="0.25">
      <c r="A495" s="341"/>
      <c r="B495" s="342" t="s">
        <v>488</v>
      </c>
      <c r="C495" s="343"/>
      <c r="D495" s="345">
        <f>D494-D496</f>
        <v>11702926.32</v>
      </c>
      <c r="E495" s="345">
        <f>E494-E496</f>
        <v>11702926.31999997</v>
      </c>
      <c r="F495" s="345">
        <f t="shared" ref="F495" si="186">F494-F496</f>
        <v>101202.0299999998</v>
      </c>
      <c r="G495" s="344">
        <f t="shared" si="185"/>
        <v>2.9802322387695313E-8</v>
      </c>
      <c r="H495" s="279">
        <f t="shared" si="169"/>
        <v>0</v>
      </c>
      <c r="I495" s="279">
        <f t="shared" si="165"/>
        <v>0</v>
      </c>
    </row>
    <row r="496" spans="1:11" x14ac:dyDescent="0.25">
      <c r="A496" s="341"/>
      <c r="B496" s="342" t="s">
        <v>489</v>
      </c>
      <c r="C496" s="343"/>
      <c r="D496" s="363">
        <v>55493273.68</v>
      </c>
      <c r="E496" s="363">
        <v>55493273.68</v>
      </c>
      <c r="F496" s="363">
        <v>3133637.45</v>
      </c>
      <c r="G496" s="344">
        <f t="shared" si="185"/>
        <v>0</v>
      </c>
      <c r="H496" s="279">
        <f t="shared" si="169"/>
        <v>0</v>
      </c>
      <c r="I496" s="279">
        <f t="shared" si="165"/>
        <v>0</v>
      </c>
      <c r="K496" s="388" t="s">
        <v>426</v>
      </c>
    </row>
    <row r="497" spans="1:11" x14ac:dyDescent="0.25">
      <c r="A497" s="310"/>
      <c r="B497" s="294" t="s">
        <v>457</v>
      </c>
      <c r="C497" s="381" t="s">
        <v>673</v>
      </c>
      <c r="D497" s="347">
        <v>1276727800</v>
      </c>
      <c r="E497" s="297">
        <f>'Проверочная  таблица'!SG39</f>
        <v>1276727800</v>
      </c>
      <c r="F497" s="297">
        <f>'Проверочная  таблица'!SN39</f>
        <v>61461950.269999996</v>
      </c>
      <c r="G497" s="298">
        <f t="shared" si="185"/>
        <v>0</v>
      </c>
      <c r="H497" s="279">
        <f t="shared" si="169"/>
        <v>0</v>
      </c>
      <c r="I497" s="279">
        <f t="shared" si="165"/>
        <v>0</v>
      </c>
    </row>
    <row r="498" spans="1:11" x14ac:dyDescent="0.25">
      <c r="A498" s="310"/>
      <c r="B498" s="348" t="s">
        <v>488</v>
      </c>
      <c r="C498" s="349"/>
      <c r="D498" s="297">
        <f>D497-D499</f>
        <v>222355600</v>
      </c>
      <c r="E498" s="297">
        <f>E497-E499</f>
        <v>222355600</v>
      </c>
      <c r="F498" s="297">
        <f t="shared" ref="F498" si="187">F497-F499</f>
        <v>1922838.6499999985</v>
      </c>
      <c r="G498" s="298">
        <f t="shared" si="185"/>
        <v>0</v>
      </c>
      <c r="H498" s="279">
        <f t="shared" si="169"/>
        <v>0</v>
      </c>
      <c r="I498" s="279">
        <f t="shared" si="165"/>
        <v>0</v>
      </c>
    </row>
    <row r="499" spans="1:11" x14ac:dyDescent="0.25">
      <c r="A499" s="310"/>
      <c r="B499" s="348" t="s">
        <v>489</v>
      </c>
      <c r="C499" s="349"/>
      <c r="D499" s="363">
        <v>1054372200</v>
      </c>
      <c r="E499" s="363">
        <v>1054372200</v>
      </c>
      <c r="F499" s="363">
        <v>59539111.619999997</v>
      </c>
      <c r="G499" s="298">
        <f t="shared" ref="G499" si="188">G497</f>
        <v>0</v>
      </c>
      <c r="H499" s="279">
        <f t="shared" si="169"/>
        <v>0</v>
      </c>
      <c r="I499" s="279">
        <f t="shared" si="165"/>
        <v>0</v>
      </c>
      <c r="J499" s="346"/>
      <c r="K499" s="388" t="s">
        <v>426</v>
      </c>
    </row>
    <row r="500" spans="1:11" ht="140.25" hidden="1" x14ac:dyDescent="0.25">
      <c r="A500" s="339"/>
      <c r="B500" s="308" t="s">
        <v>490</v>
      </c>
      <c r="C500" s="284" t="s">
        <v>491</v>
      </c>
      <c r="D500" s="307"/>
      <c r="E500" s="290"/>
      <c r="F500" s="389"/>
      <c r="G500" s="287">
        <f t="shared" ref="G500:G502" si="189">D500-E500</f>
        <v>0</v>
      </c>
      <c r="H500" s="279">
        <f t="shared" si="169"/>
        <v>0</v>
      </c>
      <c r="I500" s="279">
        <f t="shared" si="165"/>
        <v>0</v>
      </c>
    </row>
    <row r="501" spans="1:11" hidden="1" x14ac:dyDescent="0.25">
      <c r="A501" s="341"/>
      <c r="B501" s="342" t="s">
        <v>488</v>
      </c>
      <c r="C501" s="343"/>
      <c r="D501" s="345">
        <f>D500-D502</f>
        <v>0</v>
      </c>
      <c r="E501" s="345">
        <f>E500-E502</f>
        <v>0</v>
      </c>
      <c r="F501" s="345">
        <f>F500-F502</f>
        <v>0</v>
      </c>
      <c r="G501" s="344">
        <f t="shared" si="189"/>
        <v>0</v>
      </c>
      <c r="H501" s="279">
        <f t="shared" si="169"/>
        <v>0</v>
      </c>
      <c r="I501" s="279">
        <f t="shared" si="165"/>
        <v>0</v>
      </c>
    </row>
    <row r="502" spans="1:11" hidden="1" x14ac:dyDescent="0.25">
      <c r="A502" s="341"/>
      <c r="B502" s="342" t="s">
        <v>489</v>
      </c>
      <c r="C502" s="343"/>
      <c r="D502" s="369"/>
      <c r="E502" s="369"/>
      <c r="F502" s="369"/>
      <c r="G502" s="344">
        <f t="shared" si="189"/>
        <v>0</v>
      </c>
      <c r="H502" s="279">
        <f t="shared" si="169"/>
        <v>0</v>
      </c>
      <c r="I502" s="279">
        <f t="shared" si="165"/>
        <v>0</v>
      </c>
    </row>
    <row r="503" spans="1:11" ht="140.25" x14ac:dyDescent="0.25">
      <c r="A503" s="282"/>
      <c r="B503" s="308" t="s">
        <v>674</v>
      </c>
      <c r="C503" s="284" t="s">
        <v>675</v>
      </c>
      <c r="D503" s="307">
        <f>149608210.75+92134428.65</f>
        <v>241742639.40000001</v>
      </c>
      <c r="E503" s="303">
        <f>'Прочая  субсидия_МР  и  ГО'!AL43</f>
        <v>149608210.75</v>
      </c>
      <c r="F503" s="303">
        <f>'Прочая  субсидия_МР  и  ГО'!AM43</f>
        <v>0</v>
      </c>
      <c r="G503" s="287">
        <f>D503-E503</f>
        <v>92134428.650000006</v>
      </c>
      <c r="H503" s="279">
        <f t="shared" si="169"/>
        <v>0</v>
      </c>
      <c r="I503" s="279">
        <f t="shared" si="165"/>
        <v>0</v>
      </c>
    </row>
    <row r="504" spans="1:11" x14ac:dyDescent="0.25">
      <c r="A504" s="341"/>
      <c r="B504" s="342" t="s">
        <v>488</v>
      </c>
      <c r="C504" s="343"/>
      <c r="D504" s="344"/>
      <c r="E504" s="344"/>
      <c r="F504" s="344"/>
      <c r="G504" s="344">
        <f>D504-E504</f>
        <v>0</v>
      </c>
      <c r="H504" s="279">
        <f t="shared" si="169"/>
        <v>0</v>
      </c>
      <c r="I504" s="279">
        <f t="shared" si="165"/>
        <v>0</v>
      </c>
    </row>
    <row r="505" spans="1:11" x14ac:dyDescent="0.25">
      <c r="A505" s="341"/>
      <c r="B505" s="342" t="s">
        <v>489</v>
      </c>
      <c r="C505" s="343"/>
      <c r="D505" s="344"/>
      <c r="E505" s="344"/>
      <c r="F505" s="344"/>
      <c r="G505" s="344">
        <f>D505-E505</f>
        <v>0</v>
      </c>
      <c r="H505" s="279">
        <f t="shared" si="169"/>
        <v>0</v>
      </c>
      <c r="I505" s="279">
        <f t="shared" si="165"/>
        <v>0</v>
      </c>
    </row>
    <row r="506" spans="1:11" x14ac:dyDescent="0.25">
      <c r="A506" s="341"/>
      <c r="B506" s="342" t="s">
        <v>506</v>
      </c>
      <c r="C506" s="343"/>
      <c r="D506" s="344">
        <f>D503-D504-D505</f>
        <v>241742639.40000001</v>
      </c>
      <c r="E506" s="344">
        <f t="shared" ref="E506:G506" si="190">E503-E504-E505</f>
        <v>149608210.75</v>
      </c>
      <c r="F506" s="344">
        <f t="shared" si="190"/>
        <v>0</v>
      </c>
      <c r="G506" s="344">
        <f t="shared" si="190"/>
        <v>92134428.650000006</v>
      </c>
      <c r="H506" s="279"/>
      <c r="I506" s="279"/>
    </row>
    <row r="507" spans="1:11" x14ac:dyDescent="0.25">
      <c r="A507" s="390"/>
      <c r="B507" s="390"/>
      <c r="C507" s="391"/>
      <c r="D507" s="307"/>
      <c r="E507" s="307"/>
      <c r="F507" s="307"/>
      <c r="G507" s="307"/>
      <c r="H507" s="279">
        <f t="shared" si="169"/>
        <v>0</v>
      </c>
      <c r="I507" s="279">
        <f t="shared" si="165"/>
        <v>0</v>
      </c>
    </row>
    <row r="508" spans="1:11" s="388" customFormat="1" x14ac:dyDescent="0.25">
      <c r="A508" s="392"/>
      <c r="B508" s="393" t="s">
        <v>8</v>
      </c>
      <c r="C508" s="393"/>
      <c r="D508" s="394">
        <f t="shared" ref="D508:G510" si="191">D8+D44+D61+D99+D115+D132+D195+D236+D246+D256+D268+D328+D360+D377+D450+D458+D481+D489+D34</f>
        <v>15460681155.360001</v>
      </c>
      <c r="E508" s="394">
        <f t="shared" si="191"/>
        <v>12907882959.32</v>
      </c>
      <c r="F508" s="394">
        <f t="shared" si="191"/>
        <v>962699882.05999982</v>
      </c>
      <c r="G508" s="394">
        <f t="shared" si="191"/>
        <v>2552798196.0399995</v>
      </c>
      <c r="H508" s="279">
        <f t="shared" si="169"/>
        <v>0</v>
      </c>
      <c r="I508" s="279">
        <f t="shared" si="165"/>
        <v>0</v>
      </c>
      <c r="J508" s="319"/>
    </row>
    <row r="509" spans="1:11" s="388" customFormat="1" x14ac:dyDescent="0.25">
      <c r="A509" s="335"/>
      <c r="B509" s="395" t="s">
        <v>488</v>
      </c>
      <c r="C509" s="337"/>
      <c r="D509" s="396">
        <f t="shared" si="191"/>
        <v>4383274605.71</v>
      </c>
      <c r="E509" s="396">
        <f t="shared" si="191"/>
        <v>3978592676.9300003</v>
      </c>
      <c r="F509" s="396">
        <f t="shared" si="191"/>
        <v>206048087.09000003</v>
      </c>
      <c r="G509" s="396">
        <f t="shared" si="191"/>
        <v>404681928.77999991</v>
      </c>
      <c r="H509" s="279">
        <f>IF(F509&gt;E509,1,0)</f>
        <v>0</v>
      </c>
      <c r="I509" s="279">
        <f>IF(G509&lt;0,1,0)</f>
        <v>0</v>
      </c>
      <c r="J509" s="319"/>
    </row>
    <row r="510" spans="1:11" s="388" customFormat="1" x14ac:dyDescent="0.25">
      <c r="A510" s="335"/>
      <c r="B510" s="395" t="s">
        <v>489</v>
      </c>
      <c r="C510" s="337"/>
      <c r="D510" s="396">
        <f t="shared" si="191"/>
        <v>5286117306.21</v>
      </c>
      <c r="E510" s="396">
        <f t="shared" si="191"/>
        <v>4176703240.6500006</v>
      </c>
      <c r="F510" s="396">
        <f t="shared" si="191"/>
        <v>373413093.95999998</v>
      </c>
      <c r="G510" s="396">
        <f t="shared" si="191"/>
        <v>1109414065.5599997</v>
      </c>
      <c r="H510" s="279">
        <f>IF(F510&gt;E510,1,0)</f>
        <v>0</v>
      </c>
      <c r="I510" s="279">
        <f>IF(G510&lt;0,1,0)</f>
        <v>0</v>
      </c>
      <c r="J510" s="319"/>
    </row>
    <row r="511" spans="1:11" s="388" customFormat="1" x14ac:dyDescent="0.25">
      <c r="A511" s="335"/>
      <c r="B511" s="395" t="s">
        <v>506</v>
      </c>
      <c r="C511" s="337"/>
      <c r="D511" s="396">
        <f>D271+D259+D249+D198+D135+D47+D492+D102+D331+D64+D380</f>
        <v>5791289243.4400005</v>
      </c>
      <c r="E511" s="396">
        <f t="shared" ref="E511:G511" si="192">E271+E259+E249+E198+E135+E47+E492+E102+E331+E64+E380</f>
        <v>4752587041.7399979</v>
      </c>
      <c r="F511" s="396">
        <f t="shared" si="192"/>
        <v>383238701.00999999</v>
      </c>
      <c r="G511" s="396">
        <f t="shared" si="192"/>
        <v>1038702201.6999999</v>
      </c>
      <c r="H511" s="279">
        <f>IF(F511&gt;E511,1,0)</f>
        <v>0</v>
      </c>
      <c r="I511" s="279">
        <f>IF(G511&lt;0,1,0)</f>
        <v>0</v>
      </c>
      <c r="J511" s="319"/>
    </row>
    <row r="512" spans="1:11" s="388" customFormat="1" x14ac:dyDescent="0.25">
      <c r="A512" s="397"/>
      <c r="B512" s="398"/>
      <c r="C512" s="399"/>
      <c r="D512" s="400">
        <f>D508-D509-D510-D511</f>
        <v>0</v>
      </c>
      <c r="E512" s="400">
        <f t="shared" ref="E512:G512" si="193">E508-E509-E510-E511</f>
        <v>0</v>
      </c>
      <c r="F512" s="400">
        <f t="shared" si="193"/>
        <v>0</v>
      </c>
      <c r="G512" s="400">
        <f t="shared" si="193"/>
        <v>0</v>
      </c>
      <c r="H512" s="401">
        <f>SUM(H8:H510)</f>
        <v>0</v>
      </c>
      <c r="I512" s="401">
        <f>SUM(I8:I510)</f>
        <v>0</v>
      </c>
      <c r="J512" s="319"/>
    </row>
    <row r="513" spans="1:10" s="388" customFormat="1" x14ac:dyDescent="0.25">
      <c r="A513" s="397"/>
      <c r="B513" s="398"/>
      <c r="C513" s="399"/>
      <c r="D513" s="319"/>
      <c r="E513" s="402">
        <f>E508-'Проверочная  таблица'!AI38</f>
        <v>0</v>
      </c>
      <c r="F513" s="403">
        <f>F508-'Проверочная  таблица'!AJ38</f>
        <v>0</v>
      </c>
      <c r="G513" s="400"/>
      <c r="H513" s="279"/>
      <c r="I513" s="279"/>
      <c r="J513" s="319"/>
    </row>
    <row r="514" spans="1:10" s="388" customFormat="1" x14ac:dyDescent="0.25">
      <c r="A514" s="397"/>
      <c r="B514" s="398"/>
      <c r="C514" s="404" t="s">
        <v>676</v>
      </c>
      <c r="D514" s="322">
        <v>4383274605.71</v>
      </c>
      <c r="E514" s="1085" t="s">
        <v>677</v>
      </c>
      <c r="F514" s="322">
        <v>206048087.09</v>
      </c>
      <c r="G514" s="405">
        <f>G508-[1]Субсидия_факт!$N$40</f>
        <v>0</v>
      </c>
      <c r="H514" s="279"/>
      <c r="I514" s="279"/>
      <c r="J514" s="319"/>
    </row>
    <row r="515" spans="1:10" s="388" customFormat="1" x14ac:dyDescent="0.25">
      <c r="A515" s="397"/>
      <c r="B515" s="398"/>
      <c r="C515" s="404" t="s">
        <v>678</v>
      </c>
      <c r="D515" s="406">
        <f>D514-D509</f>
        <v>0</v>
      </c>
      <c r="E515" s="1085" t="s">
        <v>482</v>
      </c>
      <c r="F515" s="406">
        <f>F514-F509</f>
        <v>0</v>
      </c>
      <c r="G515" s="1734" t="s">
        <v>679</v>
      </c>
      <c r="H515" s="279"/>
      <c r="I515" s="279"/>
      <c r="J515" s="319"/>
    </row>
    <row r="516" spans="1:10" s="388" customFormat="1" x14ac:dyDescent="0.25">
      <c r="A516" s="397"/>
      <c r="B516" s="398"/>
      <c r="C516" s="404" t="s">
        <v>680</v>
      </c>
      <c r="D516" s="322">
        <v>5286117306.21</v>
      </c>
      <c r="E516" s="1085" t="s">
        <v>681</v>
      </c>
      <c r="F516" s="322">
        <v>373413093.95999998</v>
      </c>
      <c r="G516" s="1734"/>
      <c r="H516" s="279"/>
      <c r="I516" s="279"/>
      <c r="J516" s="319"/>
    </row>
    <row r="517" spans="1:10" s="388" customFormat="1" x14ac:dyDescent="0.25">
      <c r="A517" s="397"/>
      <c r="B517" s="398"/>
      <c r="C517" s="404" t="s">
        <v>678</v>
      </c>
      <c r="D517" s="406">
        <f>D516-D510</f>
        <v>0</v>
      </c>
      <c r="E517" s="1085" t="s">
        <v>482</v>
      </c>
      <c r="F517" s="406">
        <f>F516-F510</f>
        <v>0</v>
      </c>
      <c r="G517" s="400">
        <f>G508-'[1]Нераспределенная  субсидия'!$F$49</f>
        <v>0</v>
      </c>
      <c r="H517" s="279"/>
      <c r="I517" s="279"/>
      <c r="J517" s="319"/>
    </row>
    <row r="518" spans="1:10" s="388" customFormat="1" x14ac:dyDescent="0.25">
      <c r="A518" s="397"/>
      <c r="B518" s="398"/>
      <c r="C518" s="404" t="s">
        <v>682</v>
      </c>
      <c r="D518" s="322">
        <v>5791289243.4399996</v>
      </c>
      <c r="E518" s="1085" t="s">
        <v>683</v>
      </c>
      <c r="F518" s="322">
        <v>383238701.00999999</v>
      </c>
      <c r="G518" s="400"/>
      <c r="H518" s="279"/>
      <c r="I518" s="279"/>
      <c r="J518" s="319"/>
    </row>
    <row r="519" spans="1:10" s="388" customFormat="1" x14ac:dyDescent="0.25">
      <c r="A519" s="397"/>
      <c r="B519" s="398"/>
      <c r="C519" s="404" t="s">
        <v>678</v>
      </c>
      <c r="D519" s="406">
        <f>D518-D511</f>
        <v>0</v>
      </c>
      <c r="E519" s="1085" t="s">
        <v>482</v>
      </c>
      <c r="F519" s="406">
        <f>F518-F511</f>
        <v>0</v>
      </c>
      <c r="G519" s="400"/>
      <c r="H519" s="279"/>
      <c r="I519" s="279"/>
      <c r="J519" s="319"/>
    </row>
    <row r="520" spans="1:10" s="388" customFormat="1" x14ac:dyDescent="0.25">
      <c r="A520" s="397"/>
      <c r="B520" s="398"/>
      <c r="C520" s="399"/>
      <c r="D520" s="400"/>
      <c r="E520" s="400"/>
      <c r="F520" s="400"/>
      <c r="G520" s="400"/>
      <c r="H520" s="279"/>
      <c r="I520" s="279"/>
      <c r="J520" s="319"/>
    </row>
    <row r="521" spans="1:10" s="388" customFormat="1" x14ac:dyDescent="0.25">
      <c r="A521" s="397"/>
      <c r="B521" s="398"/>
      <c r="C521" s="399"/>
      <c r="D521" s="400"/>
      <c r="E521" s="400"/>
      <c r="F521" s="400"/>
      <c r="G521" s="400"/>
      <c r="H521" s="279"/>
      <c r="I521" s="279"/>
      <c r="J521" s="319"/>
    </row>
    <row r="522" spans="1:10" s="388" customFormat="1" x14ac:dyDescent="0.25">
      <c r="A522" s="397"/>
      <c r="B522" s="398"/>
      <c r="C522" s="1735" t="s">
        <v>477</v>
      </c>
      <c r="D522" s="1735"/>
      <c r="E522" s="1735"/>
      <c r="F522" s="1735"/>
      <c r="G522" s="1735"/>
      <c r="H522" s="279"/>
      <c r="I522" s="279"/>
      <c r="J522" s="319"/>
    </row>
    <row r="523" spans="1:10" s="388" customFormat="1" ht="14.1" customHeight="1" x14ac:dyDescent="0.25">
      <c r="A523" s="397"/>
      <c r="B523" s="398"/>
      <c r="C523" s="1091" t="s">
        <v>684</v>
      </c>
      <c r="D523" s="1092">
        <f t="shared" ref="D523:G524" si="194">D213+D304+D443+D436+D289+D430+D396+D466+D233+D178+D129+D224+D498+D281+D340+D347+D141+D243+D96+D120+D472+D415+D409+D41+D184+D316+D77+D403+D354+D386+D22+D57+D70+D205+D424</f>
        <v>1035609407.2099999</v>
      </c>
      <c r="E523" s="1092">
        <f t="shared" si="194"/>
        <v>1011138828.37</v>
      </c>
      <c r="F523" s="1092">
        <f t="shared" si="194"/>
        <v>2967297.9999999986</v>
      </c>
      <c r="G523" s="1092">
        <f t="shared" si="194"/>
        <v>24470578.839999974</v>
      </c>
      <c r="H523" s="279"/>
      <c r="I523" s="279"/>
      <c r="J523" s="319"/>
    </row>
    <row r="524" spans="1:10" s="388" customFormat="1" x14ac:dyDescent="0.25">
      <c r="A524" s="397"/>
      <c r="B524" s="398"/>
      <c r="C524" s="1091" t="s">
        <v>685</v>
      </c>
      <c r="D524" s="1092">
        <f t="shared" si="194"/>
        <v>2588752470.5599999</v>
      </c>
      <c r="E524" s="1092">
        <f t="shared" si="194"/>
        <v>2400722507.7699995</v>
      </c>
      <c r="F524" s="1092">
        <f t="shared" si="194"/>
        <v>210398171.68000001</v>
      </c>
      <c r="G524" s="1092">
        <f t="shared" si="194"/>
        <v>188029962.79000002</v>
      </c>
      <c r="H524" s="279"/>
      <c r="I524" s="279"/>
      <c r="J524" s="319"/>
    </row>
    <row r="525" spans="1:10" s="388" customFormat="1" x14ac:dyDescent="0.25">
      <c r="A525" s="397"/>
      <c r="B525" s="398"/>
      <c r="C525" s="1091" t="s">
        <v>686</v>
      </c>
      <c r="D525" s="1092">
        <f>D291+D215+D59+D72+D207+D283+D349+D445+D398</f>
        <v>2969452120.5100002</v>
      </c>
      <c r="E525" s="1092">
        <f t="shared" ref="E525:G525" si="195">E291+E215+E59+E72+E207+E283+E349+E445+E398</f>
        <v>2723986920.5100002</v>
      </c>
      <c r="F525" s="1092">
        <f t="shared" si="195"/>
        <v>238961341.48999998</v>
      </c>
      <c r="G525" s="1092">
        <f t="shared" si="195"/>
        <v>245465200</v>
      </c>
      <c r="H525" s="279"/>
      <c r="I525" s="279"/>
      <c r="J525" s="319"/>
    </row>
    <row r="526" spans="1:10" s="388" customFormat="1" x14ac:dyDescent="0.25">
      <c r="A526" s="397"/>
      <c r="B526" s="398"/>
      <c r="C526" s="1091" t="s">
        <v>481</v>
      </c>
      <c r="D526" s="1092">
        <f>SUM(D523:D525)</f>
        <v>6593813998.2800007</v>
      </c>
      <c r="E526" s="1092">
        <f t="shared" ref="E526:G526" si="196">SUM(E523:E525)</f>
        <v>6135848256.6499996</v>
      </c>
      <c r="F526" s="1092">
        <f t="shared" si="196"/>
        <v>452326811.16999996</v>
      </c>
      <c r="G526" s="1092">
        <f t="shared" si="196"/>
        <v>457965741.63</v>
      </c>
      <c r="H526" s="279"/>
      <c r="I526" s="279"/>
      <c r="J526" s="319"/>
    </row>
    <row r="527" spans="1:10" s="388" customFormat="1" x14ac:dyDescent="0.25">
      <c r="A527" s="397"/>
      <c r="B527" s="398"/>
      <c r="C527" s="399"/>
      <c r="D527" s="400"/>
      <c r="E527" s="400"/>
      <c r="F527" s="400"/>
      <c r="G527" s="400"/>
      <c r="H527" s="279"/>
      <c r="I527" s="279"/>
      <c r="J527" s="319"/>
    </row>
    <row r="528" spans="1:10" s="388" customFormat="1" ht="15.75" thickBot="1" x14ac:dyDescent="0.3">
      <c r="A528" s="397"/>
      <c r="B528" s="398"/>
      <c r="C528" s="399"/>
      <c r="D528" s="323"/>
      <c r="E528" s="400"/>
      <c r="F528" s="400"/>
      <c r="G528" s="400"/>
      <c r="H528" s="279"/>
      <c r="I528" s="279"/>
      <c r="J528" s="319"/>
    </row>
    <row r="529" spans="1:10" s="388" customFormat="1" ht="45.75" thickBot="1" x14ac:dyDescent="0.3">
      <c r="A529" s="397"/>
      <c r="B529" s="398"/>
      <c r="C529" s="399"/>
      <c r="D529" s="407">
        <v>6593813998.2799997</v>
      </c>
      <c r="E529" s="290" t="s">
        <v>687</v>
      </c>
      <c r="F529" s="407">
        <v>452326811.17000002</v>
      </c>
      <c r="G529" s="400"/>
      <c r="H529" s="279"/>
      <c r="I529" s="279"/>
      <c r="J529" s="319"/>
    </row>
    <row r="530" spans="1:10" s="388" customFormat="1" x14ac:dyDescent="0.25">
      <c r="A530" s="397"/>
      <c r="B530" s="398"/>
      <c r="C530" s="398"/>
      <c r="D530" s="398"/>
      <c r="E530" s="398"/>
      <c r="F530" s="398"/>
      <c r="G530" s="398"/>
      <c r="H530" s="398"/>
      <c r="I530" s="279"/>
      <c r="J530" s="319"/>
    </row>
    <row r="531" spans="1:10" s="388" customFormat="1" x14ac:dyDescent="0.25">
      <c r="A531" s="397"/>
      <c r="B531" s="398"/>
      <c r="C531" s="408" t="s">
        <v>482</v>
      </c>
      <c r="D531" s="406">
        <f>D529-D526</f>
        <v>0</v>
      </c>
      <c r="E531" s="400"/>
      <c r="F531" s="406">
        <f>F529-F526</f>
        <v>0</v>
      </c>
      <c r="G531" s="400"/>
      <c r="H531" s="279"/>
      <c r="I531" s="279"/>
      <c r="J531" s="319"/>
    </row>
    <row r="532" spans="1:10" s="388" customFormat="1" x14ac:dyDescent="0.25">
      <c r="A532" s="397"/>
      <c r="B532" s="398"/>
      <c r="C532" s="399"/>
      <c r="D532" s="400"/>
      <c r="E532" s="400"/>
      <c r="F532" s="400"/>
      <c r="G532" s="400"/>
      <c r="H532" s="279"/>
      <c r="I532" s="279"/>
      <c r="J532" s="319"/>
    </row>
    <row r="533" spans="1:10" s="388" customFormat="1" x14ac:dyDescent="0.25">
      <c r="A533" s="397"/>
      <c r="B533" s="398"/>
      <c r="C533" s="399"/>
      <c r="D533" s="400"/>
      <c r="E533" s="400"/>
      <c r="F533" s="400"/>
      <c r="G533" s="400"/>
      <c r="H533" s="279"/>
      <c r="I533" s="279"/>
      <c r="J533" s="319"/>
    </row>
    <row r="534" spans="1:10" s="388" customFormat="1" ht="73.5" customHeight="1" x14ac:dyDescent="0.25">
      <c r="A534" s="397"/>
      <c r="B534" s="398"/>
      <c r="C534" s="290" t="s">
        <v>688</v>
      </c>
      <c r="D534" s="409">
        <f>D119+D143</f>
        <v>335941000</v>
      </c>
      <c r="E534" s="409">
        <f t="shared" ref="E534:G534" si="197">E119+E143</f>
        <v>0</v>
      </c>
      <c r="F534" s="409">
        <f t="shared" si="197"/>
        <v>0</v>
      </c>
      <c r="G534" s="409">
        <f t="shared" si="197"/>
        <v>335941000</v>
      </c>
      <c r="H534" s="279"/>
      <c r="I534" s="279"/>
      <c r="J534" s="319"/>
    </row>
    <row r="535" spans="1:10" s="388" customFormat="1" x14ac:dyDescent="0.25">
      <c r="A535" s="397"/>
      <c r="B535" s="398"/>
      <c r="C535" s="399"/>
      <c r="D535" s="400"/>
      <c r="E535" s="400"/>
      <c r="F535" s="400"/>
      <c r="G535" s="400"/>
      <c r="H535" s="279"/>
      <c r="I535" s="279"/>
      <c r="J535" s="319"/>
    </row>
    <row r="536" spans="1:10" s="388" customFormat="1" x14ac:dyDescent="0.25">
      <c r="A536" s="397"/>
      <c r="B536" s="398"/>
      <c r="C536" s="399"/>
      <c r="D536" s="400"/>
      <c r="E536" s="400"/>
      <c r="F536" s="400"/>
      <c r="G536" s="400"/>
      <c r="H536" s="279"/>
      <c r="I536" s="279"/>
      <c r="J536" s="319"/>
    </row>
    <row r="537" spans="1:10" ht="15.75" x14ac:dyDescent="0.25">
      <c r="C537" s="410" t="s">
        <v>689</v>
      </c>
      <c r="D537" s="411">
        <f>[1]Субсидия_факт!$N$39</f>
        <v>15460681155.360001</v>
      </c>
      <c r="E537" s="403"/>
      <c r="F537" s="412">
        <f>[1]Субсидия_факт!$F$36</f>
        <v>16350126.729479998</v>
      </c>
      <c r="G537" s="413">
        <f>F537*1000-D508</f>
        <v>889445574.11999702</v>
      </c>
    </row>
    <row r="538" spans="1:10" ht="25.5" x14ac:dyDescent="0.25">
      <c r="C538" s="414" t="s">
        <v>678</v>
      </c>
      <c r="D538" s="415">
        <f>D537-D508</f>
        <v>0</v>
      </c>
      <c r="E538" s="403"/>
      <c r="F538" s="416" t="s">
        <v>690</v>
      </c>
      <c r="G538" s="416" t="s">
        <v>691</v>
      </c>
    </row>
    <row r="539" spans="1:10" x14ac:dyDescent="0.25">
      <c r="C539" s="410"/>
      <c r="E539" s="403"/>
      <c r="F539" s="403"/>
      <c r="G539" s="403"/>
    </row>
    <row r="540" spans="1:10" x14ac:dyDescent="0.25">
      <c r="F540" s="417"/>
      <c r="G540" s="417"/>
    </row>
    <row r="541" spans="1:10" x14ac:dyDescent="0.25">
      <c r="C541" s="410"/>
      <c r="D541" s="410"/>
      <c r="E541" s="402">
        <f>E542-'Проверочная  таблица'!AM39</f>
        <v>0</v>
      </c>
      <c r="F541" s="402">
        <f>F542-'Проверочная  таблица'!AP39</f>
        <v>0</v>
      </c>
    </row>
    <row r="542" spans="1:10" ht="165.75" x14ac:dyDescent="0.25">
      <c r="A542" s="1730"/>
      <c r="B542" s="308" t="s">
        <v>692</v>
      </c>
      <c r="C542" s="284" t="s">
        <v>693</v>
      </c>
      <c r="D542" s="418">
        <f t="shared" ref="D542:G544" si="198">D446+D324+D264+D12+D454+D500+D356+D370+D477</f>
        <v>6726687.7300000004</v>
      </c>
      <c r="E542" s="418">
        <f t="shared" si="198"/>
        <v>6726687.7300000004</v>
      </c>
      <c r="F542" s="418">
        <f t="shared" si="198"/>
        <v>0</v>
      </c>
      <c r="G542" s="418">
        <f t="shared" si="198"/>
        <v>0</v>
      </c>
      <c r="H542" s="279">
        <f>IF(F542&gt;E542,1,0)</f>
        <v>0</v>
      </c>
      <c r="I542" s="279">
        <f>IF(G542&lt;0,1,0)</f>
        <v>0</v>
      </c>
    </row>
    <row r="543" spans="1:10" x14ac:dyDescent="0.25">
      <c r="A543" s="1730"/>
      <c r="B543" s="419" t="s">
        <v>488</v>
      </c>
      <c r="C543" s="420"/>
      <c r="D543" s="421">
        <f t="shared" si="198"/>
        <v>6726687.7300000004</v>
      </c>
      <c r="E543" s="421">
        <f t="shared" si="198"/>
        <v>6726687.7300000004</v>
      </c>
      <c r="F543" s="421">
        <f t="shared" si="198"/>
        <v>0</v>
      </c>
      <c r="G543" s="421">
        <f t="shared" si="198"/>
        <v>0</v>
      </c>
      <c r="H543" s="279">
        <f>IF(F543&gt;E543,1,0)</f>
        <v>0</v>
      </c>
      <c r="I543" s="279">
        <f>IF(G543&lt;0,1,0)</f>
        <v>0</v>
      </c>
    </row>
    <row r="544" spans="1:10" x14ac:dyDescent="0.25">
      <c r="A544" s="1730"/>
      <c r="B544" s="419" t="s">
        <v>489</v>
      </c>
      <c r="C544" s="422"/>
      <c r="D544" s="421">
        <f t="shared" si="198"/>
        <v>0</v>
      </c>
      <c r="E544" s="421">
        <f t="shared" si="198"/>
        <v>0</v>
      </c>
      <c r="F544" s="421">
        <f t="shared" si="198"/>
        <v>0</v>
      </c>
      <c r="G544" s="421">
        <f t="shared" si="198"/>
        <v>0</v>
      </c>
      <c r="H544" s="279">
        <f>IF(F544&gt;E544,1,0)</f>
        <v>0</v>
      </c>
      <c r="I544" s="279">
        <f>IF(G544&lt;0,1,0)</f>
        <v>0</v>
      </c>
    </row>
  </sheetData>
  <mergeCells count="6">
    <mergeCell ref="A542:A544"/>
    <mergeCell ref="A2:G2"/>
    <mergeCell ref="A3:G3"/>
    <mergeCell ref="A4:G4"/>
    <mergeCell ref="G515:G516"/>
    <mergeCell ref="C522:G522"/>
  </mergeCells>
  <pageMargins left="0.78740157480314965" right="0.39370078740157483" top="0.78740157480314965" bottom="0.78740157480314965" header="0.51181102362204722" footer="0.51181102362204722"/>
  <pageSetup paperSize="9" scale="52" fitToHeight="15" orientation="portrait" horizontalDpi="300" verticalDpi="300" r:id="rId1"/>
  <headerFooter alignWithMargins="0">
    <oddFooter>&amp;L&amp;P&amp;R&amp;Z&amp;F&amp;A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2"/>
  <sheetViews>
    <sheetView zoomScale="80" zoomScaleNormal="80" workbookViewId="0">
      <pane xSplit="1" ySplit="7" topLeftCell="B29" activePane="bottomRight" state="frozen"/>
      <selection pane="topRight" activeCell="B1" sqref="B1"/>
      <selection pane="bottomLeft" activeCell="A6" sqref="A6"/>
      <selection pane="bottomRight" activeCell="G13" sqref="G13"/>
    </sheetView>
  </sheetViews>
  <sheetFormatPr defaultColWidth="9.140625" defaultRowHeight="15" x14ac:dyDescent="0.25"/>
  <cols>
    <col min="1" max="1" width="12" style="272" customWidth="1"/>
    <col min="2" max="2" width="51.140625" style="272" customWidth="1"/>
    <col min="3" max="3" width="17.42578125" style="272" customWidth="1"/>
    <col min="4" max="4" width="20" style="272" customWidth="1"/>
    <col min="5" max="5" width="20.28515625" style="272" customWidth="1"/>
    <col min="6" max="6" width="18.140625" style="272" customWidth="1"/>
    <col min="7" max="7" width="20.28515625" style="272" customWidth="1"/>
    <col min="8" max="8" width="14.5703125" style="272" customWidth="1"/>
    <col min="9" max="9" width="15.42578125" style="238" customWidth="1"/>
    <col min="10" max="10" width="17" style="272" bestFit="1" customWidth="1"/>
    <col min="11" max="16384" width="9.140625" style="272"/>
  </cols>
  <sheetData>
    <row r="2" spans="1:10" ht="15.75" x14ac:dyDescent="0.25">
      <c r="A2" s="1722" t="s">
        <v>483</v>
      </c>
      <c r="B2" s="1722"/>
      <c r="C2" s="1722"/>
      <c r="D2" s="1722"/>
      <c r="E2" s="1722"/>
      <c r="F2" s="1722"/>
      <c r="G2" s="1722"/>
    </row>
    <row r="3" spans="1:10" ht="15.75" x14ac:dyDescent="0.25">
      <c r="A3" s="1723" t="str">
        <f>'Проверочная  таблица'!E3</f>
        <v>ПО  СОСТОЯНИЮ  НА  1  АПРЕЛЯ  2024  ГОДА</v>
      </c>
      <c r="B3" s="1723"/>
      <c r="C3" s="1723"/>
      <c r="D3" s="1723"/>
      <c r="E3" s="1723"/>
      <c r="F3" s="1723"/>
      <c r="G3" s="1723"/>
    </row>
    <row r="4" spans="1:10" ht="15.75" x14ac:dyDescent="0.25">
      <c r="A4" s="1736" t="s">
        <v>484</v>
      </c>
      <c r="B4" s="1736"/>
      <c r="C4" s="1736"/>
      <c r="D4" s="1736"/>
      <c r="E4" s="1736"/>
      <c r="F4" s="1736"/>
      <c r="G4" s="1736"/>
    </row>
    <row r="6" spans="1:10" x14ac:dyDescent="0.25">
      <c r="F6" s="272" t="s">
        <v>430</v>
      </c>
    </row>
    <row r="7" spans="1:10" s="273" customFormat="1" ht="25.5" x14ac:dyDescent="0.25">
      <c r="A7" s="266" t="s">
        <v>431</v>
      </c>
      <c r="B7" s="266" t="s">
        <v>416</v>
      </c>
      <c r="C7" s="266" t="s">
        <v>417</v>
      </c>
      <c r="D7" s="266" t="s">
        <v>418</v>
      </c>
      <c r="E7" s="266" t="s">
        <v>423</v>
      </c>
      <c r="F7" s="266" t="s">
        <v>424</v>
      </c>
      <c r="G7" s="266" t="s">
        <v>432</v>
      </c>
      <c r="I7" s="274"/>
    </row>
    <row r="8" spans="1:10" s="273" customFormat="1" x14ac:dyDescent="0.25">
      <c r="A8" s="275"/>
      <c r="B8" s="276"/>
      <c r="C8" s="277"/>
      <c r="D8" s="329">
        <f>D9</f>
        <v>0</v>
      </c>
      <c r="E8" s="329">
        <f t="shared" ref="E8:G8" si="0">E9</f>
        <v>0</v>
      </c>
      <c r="F8" s="329">
        <f t="shared" si="0"/>
        <v>0</v>
      </c>
      <c r="G8" s="329">
        <f t="shared" si="0"/>
        <v>0</v>
      </c>
      <c r="H8" s="279">
        <f t="shared" ref="H8:H11" si="1">IF(F8&gt;E8,1,0)</f>
        <v>0</v>
      </c>
      <c r="I8" s="279">
        <f t="shared" ref="I8:I11" si="2">IF(G8&lt;0,1,0)</f>
        <v>0</v>
      </c>
    </row>
    <row r="9" spans="1:10" s="273" customFormat="1" x14ac:dyDescent="0.25">
      <c r="A9" s="280"/>
      <c r="B9" s="283"/>
      <c r="C9" s="241"/>
      <c r="D9" s="290"/>
      <c r="E9" s="303"/>
      <c r="F9" s="303"/>
      <c r="G9" s="287">
        <f>D9-E9</f>
        <v>0</v>
      </c>
      <c r="H9" s="279">
        <f t="shared" si="1"/>
        <v>0</v>
      </c>
      <c r="I9" s="279">
        <f t="shared" si="2"/>
        <v>0</v>
      </c>
    </row>
    <row r="10" spans="1:10" s="273" customFormat="1" x14ac:dyDescent="0.25">
      <c r="A10" s="282"/>
      <c r="B10" s="283"/>
      <c r="C10" s="284"/>
      <c r="D10" s="313"/>
      <c r="E10" s="286"/>
      <c r="F10" s="286"/>
      <c r="G10" s="287">
        <f>D10-E10</f>
        <v>0</v>
      </c>
      <c r="H10" s="279">
        <f t="shared" si="1"/>
        <v>0</v>
      </c>
      <c r="I10" s="279">
        <f t="shared" si="2"/>
        <v>0</v>
      </c>
      <c r="J10" s="292"/>
    </row>
    <row r="11" spans="1:10" s="315" customFormat="1" x14ac:dyDescent="0.25">
      <c r="A11" s="1737" t="s">
        <v>90</v>
      </c>
      <c r="B11" s="1737"/>
      <c r="C11" s="313"/>
      <c r="D11" s="313">
        <f>D8</f>
        <v>0</v>
      </c>
      <c r="E11" s="313">
        <f t="shared" ref="E11:G11" si="3">E8</f>
        <v>0</v>
      </c>
      <c r="F11" s="313">
        <f t="shared" si="3"/>
        <v>0</v>
      </c>
      <c r="G11" s="313">
        <f t="shared" si="3"/>
        <v>0</v>
      </c>
      <c r="H11" s="279">
        <f t="shared" si="1"/>
        <v>0</v>
      </c>
      <c r="I11" s="279">
        <f t="shared" si="2"/>
        <v>0</v>
      </c>
    </row>
    <row r="12" spans="1:10" x14ac:dyDescent="0.25">
      <c r="D12" s="316"/>
      <c r="E12" s="316"/>
      <c r="G12" s="316">
        <f>G11-[1]Субвенция_факт!$D$38</f>
        <v>0</v>
      </c>
    </row>
  </sheetData>
  <mergeCells count="4">
    <mergeCell ref="A2:G2"/>
    <mergeCell ref="A3:G3"/>
    <mergeCell ref="A4:G4"/>
    <mergeCell ref="A11:B11"/>
  </mergeCells>
  <pageMargins left="0.78740157480314965" right="0.39370078740157483" top="0.78740157480314965" bottom="0.78740157480314965" header="0.51181102362204722" footer="0.51181102362204722"/>
  <pageSetup paperSize="9" scale="48" fitToHeight="2" orientation="portrait" r:id="rId1"/>
  <headerFooter alignWithMargins="0">
    <oddFooter>&amp;R&amp;Z&amp;F&amp;A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6"/>
  <sheetViews>
    <sheetView zoomScale="80" zoomScaleNormal="80" zoomScaleSheetLayoutView="70" workbookViewId="0">
      <pane xSplit="1" ySplit="7" topLeftCell="B49" activePane="bottomRight" state="frozen"/>
      <selection pane="topRight" activeCell="B1" sqref="B1"/>
      <selection pane="bottomLeft" activeCell="A6" sqref="A6"/>
      <selection pane="bottomRight" activeCell="F60" sqref="F60"/>
    </sheetView>
  </sheetViews>
  <sheetFormatPr defaultColWidth="9.140625" defaultRowHeight="15" x14ac:dyDescent="0.25"/>
  <cols>
    <col min="1" max="1" width="12" style="272" customWidth="1"/>
    <col min="2" max="2" width="51.140625" style="272" customWidth="1"/>
    <col min="3" max="3" width="17.42578125" style="272" customWidth="1"/>
    <col min="4" max="4" width="21.7109375" style="272" customWidth="1"/>
    <col min="5" max="5" width="22.28515625" style="272" customWidth="1"/>
    <col min="6" max="6" width="20.140625" style="272" customWidth="1"/>
    <col min="7" max="7" width="21.28515625" style="272" customWidth="1"/>
    <col min="8" max="8" width="11.42578125" style="272" bestFit="1" customWidth="1"/>
    <col min="9" max="9" width="11.42578125" style="238" bestFit="1" customWidth="1"/>
    <col min="10" max="10" width="16.5703125" style="272" bestFit="1" customWidth="1"/>
    <col min="11" max="16384" width="9.140625" style="272"/>
  </cols>
  <sheetData>
    <row r="2" spans="1:9" ht="15.75" x14ac:dyDescent="0.25">
      <c r="A2" s="1722" t="s">
        <v>428</v>
      </c>
      <c r="B2" s="1722"/>
      <c r="C2" s="1722"/>
      <c r="D2" s="1722"/>
      <c r="E2" s="1722"/>
      <c r="F2" s="1722"/>
      <c r="G2" s="1722"/>
    </row>
    <row r="3" spans="1:9" ht="15.75" x14ac:dyDescent="0.25">
      <c r="A3" s="1723" t="str">
        <f>'Проверочная  таблица'!E3</f>
        <v>ПО  СОСТОЯНИЮ  НА  1  АПРЕЛЯ  2024  ГОДА</v>
      </c>
      <c r="B3" s="1723"/>
      <c r="C3" s="1723"/>
      <c r="D3" s="1723"/>
      <c r="E3" s="1723"/>
      <c r="F3" s="1723"/>
      <c r="G3" s="1723"/>
    </row>
    <row r="4" spans="1:9" ht="15.75" x14ac:dyDescent="0.25">
      <c r="A4" s="1736" t="s">
        <v>429</v>
      </c>
      <c r="B4" s="1736"/>
      <c r="C4" s="1736"/>
      <c r="D4" s="1736"/>
      <c r="E4" s="1736"/>
      <c r="F4" s="1736"/>
      <c r="G4" s="1736"/>
    </row>
    <row r="6" spans="1:9" x14ac:dyDescent="0.25">
      <c r="F6" s="272" t="s">
        <v>430</v>
      </c>
    </row>
    <row r="7" spans="1:9" s="273" customFormat="1" ht="25.5" x14ac:dyDescent="0.25">
      <c r="A7" s="266" t="s">
        <v>431</v>
      </c>
      <c r="B7" s="266" t="s">
        <v>416</v>
      </c>
      <c r="C7" s="266" t="s">
        <v>417</v>
      </c>
      <c r="D7" s="266" t="s">
        <v>418</v>
      </c>
      <c r="E7" s="266" t="s">
        <v>423</v>
      </c>
      <c r="F7" s="266" t="s">
        <v>424</v>
      </c>
      <c r="G7" s="266" t="s">
        <v>432</v>
      </c>
      <c r="I7" s="274"/>
    </row>
    <row r="8" spans="1:9" s="273" customFormat="1" x14ac:dyDescent="0.25">
      <c r="A8" s="275" t="s">
        <v>433</v>
      </c>
      <c r="B8" s="276" t="s">
        <v>434</v>
      </c>
      <c r="C8" s="277"/>
      <c r="D8" s="278">
        <f>SUM(D10:D13)</f>
        <v>150869380</v>
      </c>
      <c r="E8" s="278">
        <f t="shared" ref="E8:G8" si="0">SUM(E10:E13)</f>
        <v>9399483.0600000024</v>
      </c>
      <c r="F8" s="278">
        <f t="shared" si="0"/>
        <v>9399483.0600000024</v>
      </c>
      <c r="G8" s="278">
        <f t="shared" si="0"/>
        <v>141469896.94</v>
      </c>
      <c r="H8" s="279">
        <f>IF(F8&gt;E8,1,0)</f>
        <v>0</v>
      </c>
      <c r="I8" s="279">
        <f>IF(G8&lt;0,1,0)</f>
        <v>0</v>
      </c>
    </row>
    <row r="9" spans="1:9" s="273" customFormat="1" x14ac:dyDescent="0.25">
      <c r="A9" s="280"/>
      <c r="B9" s="266" t="s">
        <v>435</v>
      </c>
      <c r="C9" s="241"/>
      <c r="D9" s="241"/>
      <c r="E9" s="281"/>
      <c r="F9" s="281"/>
      <c r="G9" s="241"/>
      <c r="H9" s="279">
        <f>IF(F9&gt;E9,1,0)</f>
        <v>0</v>
      </c>
      <c r="I9" s="279">
        <f>IF(G9&lt;0,1,0)</f>
        <v>0</v>
      </c>
    </row>
    <row r="10" spans="1:9" s="273" customFormat="1" ht="127.5" x14ac:dyDescent="0.25">
      <c r="A10" s="282"/>
      <c r="B10" s="283" t="s">
        <v>436</v>
      </c>
      <c r="C10" s="284" t="s">
        <v>437</v>
      </c>
      <c r="D10" s="285"/>
      <c r="E10" s="286">
        <f>'Проверочная  таблица'!XI38</f>
        <v>0</v>
      </c>
      <c r="F10" s="286">
        <f>'Проверочная  таблица'!XT38</f>
        <v>0</v>
      </c>
      <c r="G10" s="287">
        <f>D10-E10</f>
        <v>0</v>
      </c>
      <c r="H10" s="279">
        <f>IF(F10&gt;E10,1,0)</f>
        <v>0</v>
      </c>
      <c r="I10" s="279">
        <f>IF(G10&lt;0,1,0)</f>
        <v>0</v>
      </c>
    </row>
    <row r="11" spans="1:9" s="273" customFormat="1" ht="140.25" x14ac:dyDescent="0.25">
      <c r="A11" s="282"/>
      <c r="B11" s="283" t="s">
        <v>438</v>
      </c>
      <c r="C11" s="284" t="s">
        <v>439</v>
      </c>
      <c r="D11" s="285">
        <v>35500000</v>
      </c>
      <c r="E11" s="286">
        <f>'Проверочная  таблица'!XJ38</f>
        <v>0</v>
      </c>
      <c r="F11" s="286">
        <f>'Проверочная  таблица'!XU38</f>
        <v>0</v>
      </c>
      <c r="G11" s="287">
        <f>D11-E11</f>
        <v>35500000</v>
      </c>
      <c r="H11" s="279">
        <f>IF(F11&gt;E11,1,0)</f>
        <v>0</v>
      </c>
      <c r="I11" s="279">
        <f>IF(G11&lt;0,1,0)</f>
        <v>0</v>
      </c>
    </row>
    <row r="12" spans="1:9" s="273" customFormat="1" ht="114.75" x14ac:dyDescent="0.25">
      <c r="A12" s="282"/>
      <c r="B12" s="283" t="s">
        <v>440</v>
      </c>
      <c r="C12" s="284" t="s">
        <v>441</v>
      </c>
      <c r="D12" s="285">
        <f>50000000+65369380</f>
        <v>115369380</v>
      </c>
      <c r="E12" s="286">
        <f>'Проверочная  таблица'!XK39</f>
        <v>9399483.0600000024</v>
      </c>
      <c r="F12" s="286">
        <f>'Проверочная  таблица'!XV39</f>
        <v>9399483.0600000024</v>
      </c>
      <c r="G12" s="287">
        <f>D12-E12</f>
        <v>105969896.94</v>
      </c>
      <c r="H12" s="279">
        <f>IF(F12&gt;E12,1,0)</f>
        <v>0</v>
      </c>
      <c r="I12" s="279">
        <f>IF(G12&lt;0,1,0)</f>
        <v>0</v>
      </c>
    </row>
    <row r="13" spans="1:9" s="273" customFormat="1" x14ac:dyDescent="0.25">
      <c r="A13" s="266"/>
      <c r="B13" s="266"/>
      <c r="C13" s="266"/>
      <c r="D13" s="266"/>
      <c r="E13" s="266"/>
      <c r="F13" s="266"/>
      <c r="G13" s="266"/>
      <c r="I13" s="274"/>
    </row>
    <row r="14" spans="1:9" s="273" customFormat="1" x14ac:dyDescent="0.25">
      <c r="A14" s="275" t="s">
        <v>442</v>
      </c>
      <c r="B14" s="276" t="s">
        <v>443</v>
      </c>
      <c r="C14" s="277"/>
      <c r="D14" s="278">
        <f>SUM(D16:D18)</f>
        <v>521984357.69</v>
      </c>
      <c r="E14" s="278">
        <f t="shared" ref="E14:G14" si="1">SUM(E16:E18)</f>
        <v>521984357.69</v>
      </c>
      <c r="F14" s="278">
        <f t="shared" si="1"/>
        <v>230886649.31999999</v>
      </c>
      <c r="G14" s="278">
        <f t="shared" si="1"/>
        <v>0</v>
      </c>
      <c r="H14" s="279">
        <f>IF(F14&gt;E14,1,0)</f>
        <v>0</v>
      </c>
      <c r="I14" s="279">
        <f>IF(G14&lt;0,1,0)</f>
        <v>0</v>
      </c>
    </row>
    <row r="15" spans="1:9" s="273" customFormat="1" x14ac:dyDescent="0.25">
      <c r="A15" s="280"/>
      <c r="B15" s="266" t="s">
        <v>435</v>
      </c>
      <c r="C15" s="241"/>
      <c r="D15" s="241"/>
      <c r="E15" s="281"/>
      <c r="F15" s="281"/>
      <c r="G15" s="241"/>
      <c r="H15" s="279">
        <f>IF(F15&gt;E15,1,0)</f>
        <v>0</v>
      </c>
      <c r="I15" s="279">
        <f>IF(G15&lt;0,1,0)</f>
        <v>0</v>
      </c>
    </row>
    <row r="16" spans="1:9" s="273" customFormat="1" ht="178.5" x14ac:dyDescent="0.25">
      <c r="A16" s="282"/>
      <c r="B16" s="283" t="s">
        <v>444</v>
      </c>
      <c r="C16" s="288" t="s">
        <v>445</v>
      </c>
      <c r="D16" s="285">
        <v>355374797.69</v>
      </c>
      <c r="E16" s="286">
        <f>'Проверочная  таблица'!XE38</f>
        <v>355374797.69</v>
      </c>
      <c r="F16" s="286">
        <f>'Проверочная  таблица'!XP38</f>
        <v>64277089.32</v>
      </c>
      <c r="G16" s="287">
        <f>D16-E16</f>
        <v>0</v>
      </c>
      <c r="H16" s="279">
        <f>IF(F16&gt;E16,1,0)</f>
        <v>0</v>
      </c>
      <c r="I16" s="279">
        <f>IF(G16&lt;0,1,0)</f>
        <v>0</v>
      </c>
    </row>
    <row r="17" spans="1:10" s="273" customFormat="1" ht="140.25" x14ac:dyDescent="0.25">
      <c r="A17" s="282"/>
      <c r="B17" s="283" t="s">
        <v>446</v>
      </c>
      <c r="C17" s="288" t="s">
        <v>447</v>
      </c>
      <c r="D17" s="285">
        <v>166609560</v>
      </c>
      <c r="E17" s="286">
        <f>'Проверочная  таблица'!XF39</f>
        <v>166609560</v>
      </c>
      <c r="F17" s="286">
        <f>'Проверочная  таблица'!XQ39</f>
        <v>166609560</v>
      </c>
      <c r="G17" s="287">
        <f>D17-E17</f>
        <v>0</v>
      </c>
      <c r="H17" s="279">
        <f t="shared" ref="H17:H18" si="2">IF(F17&gt;E17,1,0)</f>
        <v>0</v>
      </c>
      <c r="I17" s="279">
        <f t="shared" ref="I17:I18" si="3">IF(G17&lt;0,1,0)</f>
        <v>0</v>
      </c>
    </row>
    <row r="18" spans="1:10" s="273" customFormat="1" x14ac:dyDescent="0.25">
      <c r="A18" s="282"/>
      <c r="B18" s="283"/>
      <c r="C18" s="288"/>
      <c r="D18" s="289"/>
      <c r="E18" s="286"/>
      <c r="F18" s="286"/>
      <c r="G18" s="287"/>
      <c r="H18" s="279">
        <f t="shared" si="2"/>
        <v>0</v>
      </c>
      <c r="I18" s="279">
        <f t="shared" si="3"/>
        <v>0</v>
      </c>
    </row>
    <row r="19" spans="1:10" x14ac:dyDescent="0.25">
      <c r="A19" s="275" t="s">
        <v>13</v>
      </c>
      <c r="B19" s="276" t="s">
        <v>448</v>
      </c>
      <c r="C19" s="277"/>
      <c r="D19" s="278">
        <f>SUM(D21:D23)</f>
        <v>328291970.79000002</v>
      </c>
      <c r="E19" s="278">
        <f>SUM(E21:E23)</f>
        <v>301218690.02999997</v>
      </c>
      <c r="F19" s="278">
        <f>SUM(F21:F23)</f>
        <v>0</v>
      </c>
      <c r="G19" s="278">
        <f>SUM(G21:G23)</f>
        <v>27073280.759999998</v>
      </c>
      <c r="H19" s="279">
        <f>IF(F19&gt;E19,1,0)</f>
        <v>0</v>
      </c>
      <c r="I19" s="279">
        <f>IF(G19&lt;0,1,0)</f>
        <v>0</v>
      </c>
    </row>
    <row r="20" spans="1:10" x14ac:dyDescent="0.25">
      <c r="A20" s="280"/>
      <c r="B20" s="266" t="s">
        <v>435</v>
      </c>
      <c r="C20" s="241"/>
      <c r="D20" s="241"/>
      <c r="E20" s="281"/>
      <c r="F20" s="281"/>
      <c r="G20" s="241"/>
      <c r="H20" s="279">
        <f>IF(F20&gt;E20,1,0)</f>
        <v>0</v>
      </c>
      <c r="I20" s="279">
        <f>IF(G20&lt;0,1,0)</f>
        <v>0</v>
      </c>
    </row>
    <row r="21" spans="1:10" ht="127.5" x14ac:dyDescent="0.25">
      <c r="A21" s="280"/>
      <c r="B21" s="283" t="s">
        <v>449</v>
      </c>
      <c r="C21" s="284" t="s">
        <v>450</v>
      </c>
      <c r="D21" s="290">
        <v>240950249.08000001</v>
      </c>
      <c r="E21" s="291">
        <f>'Проверочная  таблица'!WP39</f>
        <v>240950249.07999998</v>
      </c>
      <c r="F21" s="291">
        <f>'Проверочная  таблица'!WR39</f>
        <v>0</v>
      </c>
      <c r="G21" s="287">
        <f t="shared" ref="G21" si="4">D21-E21</f>
        <v>0</v>
      </c>
      <c r="H21" s="279">
        <f>IF(F21&gt;E21,1,0)</f>
        <v>0</v>
      </c>
      <c r="I21" s="279">
        <f>IF(G21&lt;0,1,0)</f>
        <v>0</v>
      </c>
    </row>
    <row r="22" spans="1:10" ht="89.25" x14ac:dyDescent="0.25">
      <c r="A22" s="280"/>
      <c r="B22" s="283" t="s">
        <v>451</v>
      </c>
      <c r="C22" s="284" t="s">
        <v>452</v>
      </c>
      <c r="D22" s="290">
        <v>87341721.709999993</v>
      </c>
      <c r="E22" s="291">
        <f>'Проверочная  таблица'!XD39</f>
        <v>60268440.949999996</v>
      </c>
      <c r="F22" s="291">
        <f>'Проверочная  таблица'!XO39</f>
        <v>0</v>
      </c>
      <c r="G22" s="287">
        <f>D22-E22</f>
        <v>27073280.759999998</v>
      </c>
      <c r="H22" s="279">
        <f>IF(F22&gt;E22,1,0)</f>
        <v>0</v>
      </c>
      <c r="I22" s="279">
        <f>IF(G22&lt;0,1,0)</f>
        <v>0</v>
      </c>
    </row>
    <row r="23" spans="1:10" x14ac:dyDescent="0.25">
      <c r="A23" s="280"/>
      <c r="B23" s="283"/>
      <c r="C23" s="284"/>
      <c r="D23" s="290"/>
      <c r="E23" s="291"/>
      <c r="F23" s="291"/>
      <c r="G23" s="287"/>
      <c r="H23" s="279"/>
      <c r="I23" s="279"/>
    </row>
    <row r="24" spans="1:10" x14ac:dyDescent="0.25">
      <c r="A24" s="275" t="s">
        <v>453</v>
      </c>
      <c r="B24" s="276" t="s">
        <v>454</v>
      </c>
      <c r="C24" s="277"/>
      <c r="D24" s="278">
        <f>SUM(D26:D30)</f>
        <v>659234730.15999997</v>
      </c>
      <c r="E24" s="278">
        <f t="shared" ref="E24:G24" si="5">SUM(E26:E30)</f>
        <v>649314065.15999997</v>
      </c>
      <c r="F24" s="278">
        <f t="shared" si="5"/>
        <v>131745568.78999999</v>
      </c>
      <c r="G24" s="278">
        <f t="shared" si="5"/>
        <v>9920665</v>
      </c>
      <c r="H24" s="279">
        <f>IF(F24&gt;E24,1,0)</f>
        <v>0</v>
      </c>
      <c r="I24" s="279">
        <f>IF(G24&lt;0,1,0)</f>
        <v>0</v>
      </c>
    </row>
    <row r="25" spans="1:10" x14ac:dyDescent="0.25">
      <c r="A25" s="280"/>
      <c r="B25" s="266" t="s">
        <v>435</v>
      </c>
      <c r="C25" s="241"/>
      <c r="D25" s="241"/>
      <c r="E25" s="281"/>
      <c r="F25" s="281"/>
      <c r="G25" s="241"/>
      <c r="H25" s="279">
        <f>IF(F25&gt;E25,1,0)</f>
        <v>0</v>
      </c>
      <c r="I25" s="279">
        <f>IF(G25&lt;0,1,0)</f>
        <v>0</v>
      </c>
    </row>
    <row r="26" spans="1:10" ht="178.5" x14ac:dyDescent="0.25">
      <c r="A26" s="280"/>
      <c r="B26" s="283" t="s">
        <v>455</v>
      </c>
      <c r="C26" s="284" t="s">
        <v>456</v>
      </c>
      <c r="D26" s="290"/>
      <c r="E26" s="291">
        <f>'Проверочная  таблица'!WJ38</f>
        <v>0</v>
      </c>
      <c r="F26" s="291">
        <f>'Проверочная  таблица'!WM38</f>
        <v>0</v>
      </c>
      <c r="G26" s="287">
        <f>D26-E26</f>
        <v>0</v>
      </c>
      <c r="H26" s="279">
        <f>IF(F26&gt;E26,1,0)</f>
        <v>0</v>
      </c>
      <c r="I26" s="279">
        <f>IF(G26&lt;0,1,0)</f>
        <v>0</v>
      </c>
      <c r="J26" s="292">
        <f>D26+D27</f>
        <v>483719000</v>
      </c>
    </row>
    <row r="27" spans="1:10" s="300" customFormat="1" ht="14.25" x14ac:dyDescent="0.25">
      <c r="A27" s="293"/>
      <c r="B27" s="294" t="s">
        <v>457</v>
      </c>
      <c r="C27" s="295" t="s">
        <v>456</v>
      </c>
      <c r="D27" s="296">
        <v>483719000</v>
      </c>
      <c r="E27" s="297">
        <f>'Проверочная  таблица'!WK38</f>
        <v>483719000</v>
      </c>
      <c r="F27" s="297">
        <f>'Проверочная  таблица'!WN38</f>
        <v>117172962.55</v>
      </c>
      <c r="G27" s="298">
        <f t="shared" ref="G27" si="6">D27-E27</f>
        <v>0</v>
      </c>
      <c r="H27" s="299">
        <f t="shared" ref="H27" si="7">IF(F27&gt;E27,1,0)</f>
        <v>0</v>
      </c>
      <c r="I27" s="299">
        <f t="shared" ref="I27" si="8">IF(G27&lt;0,1,0)</f>
        <v>0</v>
      </c>
    </row>
    <row r="28" spans="1:10" ht="89.25" x14ac:dyDescent="0.25">
      <c r="A28" s="280"/>
      <c r="B28" s="283" t="s">
        <v>458</v>
      </c>
      <c r="C28" s="284" t="s">
        <v>459</v>
      </c>
      <c r="D28" s="290">
        <f>100000000+16188782.79</f>
        <v>116188782.78999999</v>
      </c>
      <c r="E28" s="291">
        <f>'Проверочная  таблица'!XC38</f>
        <v>106268117.78999999</v>
      </c>
      <c r="F28" s="291">
        <f>'Проверочная  таблица'!XN38</f>
        <v>0</v>
      </c>
      <c r="G28" s="287">
        <f>D28-E28</f>
        <v>9920665</v>
      </c>
      <c r="H28" s="279">
        <f>IF(F28&gt;E28,1,0)</f>
        <v>0</v>
      </c>
      <c r="I28" s="279">
        <f>IF(G28&lt;0,1,0)</f>
        <v>0</v>
      </c>
    </row>
    <row r="29" spans="1:10" ht="114.75" x14ac:dyDescent="0.25">
      <c r="A29" s="280"/>
      <c r="B29" s="283" t="s">
        <v>460</v>
      </c>
      <c r="C29" s="284" t="s">
        <v>461</v>
      </c>
      <c r="D29" s="290">
        <v>2966347.37</v>
      </c>
      <c r="E29" s="291">
        <f>'Проверочная  таблица'!WD38</f>
        <v>2966347.37</v>
      </c>
      <c r="F29" s="291">
        <f>'Проверочная  таблица'!WG38</f>
        <v>728630.3600000001</v>
      </c>
      <c r="G29" s="287">
        <f t="shared" ref="G29:G30" si="9">D29-E29</f>
        <v>0</v>
      </c>
      <c r="H29" s="279">
        <f t="shared" ref="H29:H36" si="10">IF(F29&gt;E29,1,0)</f>
        <v>0</v>
      </c>
      <c r="I29" s="279">
        <f t="shared" ref="I29:I36" si="11">IF(G29&lt;0,1,0)</f>
        <v>0</v>
      </c>
      <c r="J29" s="301">
        <f>D29+D30</f>
        <v>59326947.369999997</v>
      </c>
    </row>
    <row r="30" spans="1:10" ht="14.25" x14ac:dyDescent="0.25">
      <c r="A30" s="293"/>
      <c r="B30" s="294" t="s">
        <v>457</v>
      </c>
      <c r="C30" s="295" t="s">
        <v>461</v>
      </c>
      <c r="D30" s="296">
        <v>56360600</v>
      </c>
      <c r="E30" s="302">
        <f>'Проверочная  таблица'!WE38</f>
        <v>56360600</v>
      </c>
      <c r="F30" s="302">
        <f>'Проверочная  таблица'!WH38</f>
        <v>13843975.879999999</v>
      </c>
      <c r="G30" s="298">
        <f t="shared" si="9"/>
        <v>0</v>
      </c>
      <c r="H30" s="299">
        <f t="shared" si="10"/>
        <v>0</v>
      </c>
      <c r="I30" s="299">
        <f t="shared" si="11"/>
        <v>0</v>
      </c>
    </row>
    <row r="31" spans="1:10" x14ac:dyDescent="0.25">
      <c r="A31" s="282"/>
      <c r="B31" s="283"/>
      <c r="C31" s="284"/>
      <c r="D31" s="285"/>
      <c r="E31" s="303"/>
      <c r="F31" s="303"/>
      <c r="G31" s="287"/>
      <c r="H31" s="299">
        <f t="shared" si="10"/>
        <v>0</v>
      </c>
      <c r="I31" s="299">
        <f t="shared" si="11"/>
        <v>0</v>
      </c>
    </row>
    <row r="32" spans="1:10" x14ac:dyDescent="0.25">
      <c r="A32" s="275" t="s">
        <v>462</v>
      </c>
      <c r="B32" s="276" t="s">
        <v>463</v>
      </c>
      <c r="C32" s="304"/>
      <c r="D32" s="305">
        <f>D34+D35</f>
        <v>96014740</v>
      </c>
      <c r="E32" s="305">
        <f>E34+E35</f>
        <v>96014740</v>
      </c>
      <c r="F32" s="305">
        <f>F34+F35</f>
        <v>0</v>
      </c>
      <c r="G32" s="305">
        <f>G34+G35</f>
        <v>0</v>
      </c>
      <c r="H32" s="299">
        <f t="shared" si="10"/>
        <v>0</v>
      </c>
      <c r="I32" s="299">
        <f t="shared" si="11"/>
        <v>0</v>
      </c>
    </row>
    <row r="33" spans="1:10" x14ac:dyDescent="0.25">
      <c r="A33" s="282"/>
      <c r="B33" s="266" t="s">
        <v>435</v>
      </c>
      <c r="C33" s="306"/>
      <c r="D33" s="307"/>
      <c r="E33" s="303"/>
      <c r="F33" s="303"/>
      <c r="G33" s="287"/>
      <c r="H33" s="299">
        <f t="shared" si="10"/>
        <v>0</v>
      </c>
      <c r="I33" s="299">
        <f t="shared" si="11"/>
        <v>0</v>
      </c>
    </row>
    <row r="34" spans="1:10" ht="89.25" x14ac:dyDescent="0.25">
      <c r="A34" s="282"/>
      <c r="B34" s="308" t="s">
        <v>464</v>
      </c>
      <c r="C34" s="284" t="s">
        <v>465</v>
      </c>
      <c r="D34" s="307">
        <v>4800739.34</v>
      </c>
      <c r="E34" s="309">
        <f>'Проверочная  таблица'!VX38</f>
        <v>4800739.34</v>
      </c>
      <c r="F34" s="309">
        <f>'Проверочная  таблица'!WA38</f>
        <v>0</v>
      </c>
      <c r="G34" s="287">
        <f t="shared" ref="G34" si="12">D34-E34</f>
        <v>0</v>
      </c>
      <c r="H34" s="299">
        <f t="shared" si="10"/>
        <v>0</v>
      </c>
      <c r="I34" s="299">
        <f t="shared" si="11"/>
        <v>0</v>
      </c>
      <c r="J34" s="301">
        <f>D34+D35</f>
        <v>96014740</v>
      </c>
    </row>
    <row r="35" spans="1:10" x14ac:dyDescent="0.25">
      <c r="A35" s="310"/>
      <c r="B35" s="294" t="s">
        <v>457</v>
      </c>
      <c r="C35" s="311" t="s">
        <v>465</v>
      </c>
      <c r="D35" s="312">
        <v>91214000.659999996</v>
      </c>
      <c r="E35" s="297">
        <f>'Проверочная  таблица'!VY38</f>
        <v>91214000.659999996</v>
      </c>
      <c r="F35" s="297">
        <f>'Проверочная  таблица'!WB38</f>
        <v>0</v>
      </c>
      <c r="G35" s="298">
        <f>D35-E35</f>
        <v>0</v>
      </c>
      <c r="H35" s="299">
        <f t="shared" si="10"/>
        <v>0</v>
      </c>
      <c r="I35" s="299">
        <f t="shared" si="11"/>
        <v>0</v>
      </c>
    </row>
    <row r="36" spans="1:10" x14ac:dyDescent="0.25">
      <c r="A36" s="282"/>
      <c r="B36" s="283"/>
      <c r="C36" s="284"/>
      <c r="D36" s="285"/>
      <c r="E36" s="303"/>
      <c r="F36" s="303"/>
      <c r="G36" s="287"/>
      <c r="H36" s="299">
        <f t="shared" si="10"/>
        <v>0</v>
      </c>
      <c r="I36" s="299">
        <f t="shared" si="11"/>
        <v>0</v>
      </c>
    </row>
    <row r="37" spans="1:10" x14ac:dyDescent="0.25">
      <c r="A37" s="275">
        <v>1102</v>
      </c>
      <c r="B37" s="276" t="s">
        <v>466</v>
      </c>
      <c r="C37" s="277"/>
      <c r="D37" s="278">
        <f>SUM(D39:D39)</f>
        <v>335640263.04000002</v>
      </c>
      <c r="E37" s="278">
        <f>SUM(E39:E39)</f>
        <v>335640263.04000002</v>
      </c>
      <c r="F37" s="278">
        <f>SUM(F39:F39)</f>
        <v>20388498.120000001</v>
      </c>
      <c r="G37" s="278">
        <f>SUM(G39:G39)</f>
        <v>0</v>
      </c>
      <c r="H37" s="279">
        <f>IF(F37&gt;E37,1,0)</f>
        <v>0</v>
      </c>
      <c r="I37" s="279">
        <f>IF(G37&lt;0,1,0)</f>
        <v>0</v>
      </c>
    </row>
    <row r="38" spans="1:10" x14ac:dyDescent="0.25">
      <c r="A38" s="280"/>
      <c r="B38" s="266" t="s">
        <v>435</v>
      </c>
      <c r="C38" s="241"/>
      <c r="D38" s="241"/>
      <c r="E38" s="281"/>
      <c r="F38" s="281"/>
      <c r="G38" s="241"/>
      <c r="H38" s="279">
        <f>IF(F38&gt;E38,1,0)</f>
        <v>0</v>
      </c>
      <c r="I38" s="279">
        <f>IF(G38&lt;0,1,0)</f>
        <v>0</v>
      </c>
    </row>
    <row r="39" spans="1:10" ht="76.5" x14ac:dyDescent="0.25">
      <c r="A39" s="282"/>
      <c r="B39" s="283" t="s">
        <v>467</v>
      </c>
      <c r="C39" s="284" t="s">
        <v>468</v>
      </c>
      <c r="D39" s="285">
        <v>335640263.04000002</v>
      </c>
      <c r="E39" s="286">
        <f>'Проверочная  таблица'!XB38</f>
        <v>335640263.04000002</v>
      </c>
      <c r="F39" s="286">
        <f>'Проверочная  таблица'!XM38</f>
        <v>20388498.120000001</v>
      </c>
      <c r="G39" s="287">
        <f>D39-E39</f>
        <v>0</v>
      </c>
      <c r="H39" s="279">
        <f>IF(F39&gt;E39,1,0)</f>
        <v>0</v>
      </c>
      <c r="I39" s="279">
        <f>IF(G39&lt;0,1,0)</f>
        <v>0</v>
      </c>
    </row>
    <row r="40" spans="1:10" x14ac:dyDescent="0.25">
      <c r="A40" s="282"/>
      <c r="B40" s="283"/>
      <c r="C40" s="284"/>
      <c r="D40" s="285"/>
      <c r="E40" s="286"/>
      <c r="F40" s="286"/>
      <c r="G40" s="287"/>
      <c r="H40" s="279"/>
      <c r="I40" s="279"/>
    </row>
    <row r="41" spans="1:10" x14ac:dyDescent="0.25">
      <c r="A41" s="275">
        <v>1402</v>
      </c>
      <c r="B41" s="276" t="s">
        <v>469</v>
      </c>
      <c r="C41" s="277"/>
      <c r="D41" s="278">
        <f>SUM(D43:D43)</f>
        <v>100000000</v>
      </c>
      <c r="E41" s="278">
        <f>SUM(E43:E43)</f>
        <v>0</v>
      </c>
      <c r="F41" s="278">
        <f>SUM(F43:F43)</f>
        <v>0</v>
      </c>
      <c r="G41" s="278">
        <f>SUM(G43:G43)</f>
        <v>100000000</v>
      </c>
      <c r="H41" s="279">
        <f>IF(F41&gt;E41,1,0)</f>
        <v>0</v>
      </c>
      <c r="I41" s="279">
        <f>IF(G41&lt;0,1,0)</f>
        <v>0</v>
      </c>
    </row>
    <row r="42" spans="1:10" x14ac:dyDescent="0.25">
      <c r="A42" s="280"/>
      <c r="B42" s="266" t="s">
        <v>435</v>
      </c>
      <c r="C42" s="241"/>
      <c r="D42" s="241"/>
      <c r="E42" s="281"/>
      <c r="F42" s="281"/>
      <c r="G42" s="241"/>
      <c r="H42" s="279">
        <f>IF(F42&gt;E42,1,0)</f>
        <v>0</v>
      </c>
      <c r="I42" s="279">
        <f>IF(G42&lt;0,1,0)</f>
        <v>0</v>
      </c>
    </row>
    <row r="43" spans="1:10" ht="102" x14ac:dyDescent="0.25">
      <c r="A43" s="282"/>
      <c r="B43" s="283" t="s">
        <v>470</v>
      </c>
      <c r="C43" s="284" t="s">
        <v>471</v>
      </c>
      <c r="D43" s="285">
        <f>100000000</f>
        <v>100000000</v>
      </c>
      <c r="E43" s="286">
        <f>'Проверочная  таблица'!XH39-E48</f>
        <v>0</v>
      </c>
      <c r="F43" s="286">
        <f>'Проверочная  таблица'!XS39-F48</f>
        <v>0</v>
      </c>
      <c r="G43" s="287">
        <f>D43-E43</f>
        <v>100000000</v>
      </c>
      <c r="H43" s="279">
        <f>IF(F43&gt;E43,1,0)</f>
        <v>0</v>
      </c>
      <c r="I43" s="279">
        <f>IF(G43&lt;0,1,0)</f>
        <v>0</v>
      </c>
    </row>
    <row r="44" spans="1:10" x14ac:dyDescent="0.25">
      <c r="A44" s="282"/>
      <c r="B44" s="283"/>
      <c r="C44" s="284"/>
      <c r="D44" s="285"/>
      <c r="E44" s="286"/>
      <c r="F44" s="286"/>
      <c r="G44" s="287"/>
      <c r="H44" s="279"/>
      <c r="I44" s="279"/>
    </row>
    <row r="45" spans="1:10" ht="25.5" x14ac:dyDescent="0.25">
      <c r="A45" s="275">
        <v>1403</v>
      </c>
      <c r="B45" s="276" t="s">
        <v>472</v>
      </c>
      <c r="C45" s="277"/>
      <c r="D45" s="278">
        <f>SUM(D47:D48)</f>
        <v>510488606.55000001</v>
      </c>
      <c r="E45" s="278">
        <f t="shared" ref="E45:G45" si="13">SUM(E47:E48)</f>
        <v>510488606.55000001</v>
      </c>
      <c r="F45" s="278">
        <f t="shared" si="13"/>
        <v>0</v>
      </c>
      <c r="G45" s="278">
        <f t="shared" si="13"/>
        <v>0</v>
      </c>
      <c r="H45" s="279">
        <f>IF(F45&gt;E45,1,0)</f>
        <v>0</v>
      </c>
      <c r="I45" s="279">
        <f>IF(G45&lt;0,1,0)</f>
        <v>0</v>
      </c>
    </row>
    <row r="46" spans="1:10" x14ac:dyDescent="0.25">
      <c r="A46" s="280"/>
      <c r="B46" s="266" t="s">
        <v>435</v>
      </c>
      <c r="C46" s="241"/>
      <c r="D46" s="241"/>
      <c r="E46" s="281"/>
      <c r="F46" s="281"/>
      <c r="G46" s="241"/>
      <c r="H46" s="279">
        <f>IF(F46&gt;E46,1,0)</f>
        <v>0</v>
      </c>
      <c r="I46" s="279">
        <f>IF(G46&lt;0,1,0)</f>
        <v>0</v>
      </c>
    </row>
    <row r="47" spans="1:10" ht="127.5" x14ac:dyDescent="0.25">
      <c r="A47" s="282"/>
      <c r="B47" s="283" t="s">
        <v>473</v>
      </c>
      <c r="C47" s="284" t="s">
        <v>474</v>
      </c>
      <c r="D47" s="285">
        <v>500000000</v>
      </c>
      <c r="E47" s="286">
        <f>'Проверочная  таблица'!XG39</f>
        <v>500000000</v>
      </c>
      <c r="F47" s="286">
        <f>'Проверочная  таблица'!XR39</f>
        <v>0</v>
      </c>
      <c r="G47" s="287">
        <f>D47-E47</f>
        <v>0</v>
      </c>
      <c r="H47" s="279">
        <f>IF(F47&gt;E47,1,0)</f>
        <v>0</v>
      </c>
      <c r="I47" s="279">
        <f>IF(G47&lt;0,1,0)</f>
        <v>0</v>
      </c>
    </row>
    <row r="48" spans="1:10" ht="102" x14ac:dyDescent="0.25">
      <c r="A48" s="1077"/>
      <c r="B48" s="283" t="s">
        <v>470</v>
      </c>
      <c r="C48" s="284" t="s">
        <v>471</v>
      </c>
      <c r="D48" s="285">
        <f>10488606.55</f>
        <v>10488606.550000001</v>
      </c>
      <c r="E48" s="286">
        <f>'Проверочная  таблица'!YA19</f>
        <v>10488606.550000001</v>
      </c>
      <c r="F48" s="1078">
        <f>'Проверочная  таблица'!YG19</f>
        <v>0</v>
      </c>
      <c r="G48" s="287">
        <f>D48-E48</f>
        <v>0</v>
      </c>
      <c r="H48" s="279">
        <f>IF(F48&gt;E48,1,0)</f>
        <v>0</v>
      </c>
      <c r="I48" s="279">
        <f>IF(G48&lt;0,1,0)</f>
        <v>0</v>
      </c>
    </row>
    <row r="49" spans="1:9" x14ac:dyDescent="0.25">
      <c r="A49" s="282"/>
      <c r="B49" s="283"/>
      <c r="C49" s="284"/>
      <c r="D49" s="285"/>
      <c r="E49" s="303"/>
      <c r="F49" s="303"/>
      <c r="G49" s="287"/>
      <c r="H49" s="279"/>
      <c r="I49" s="279"/>
    </row>
    <row r="50" spans="1:9" s="315" customFormat="1" x14ac:dyDescent="0.25">
      <c r="A50" s="1737" t="s">
        <v>90</v>
      </c>
      <c r="B50" s="1737"/>
      <c r="C50" s="313"/>
      <c r="D50" s="313">
        <f>D24+D19+D37+D14+D45+D32+D8+D41</f>
        <v>2702524048.23</v>
      </c>
      <c r="E50" s="313">
        <f t="shared" ref="E50:G50" si="14">E24+E19+E37+E14+E45+E32+E8+E41</f>
        <v>2424060205.5300002</v>
      </c>
      <c r="F50" s="313">
        <f t="shared" si="14"/>
        <v>392420199.29000002</v>
      </c>
      <c r="G50" s="313">
        <f t="shared" si="14"/>
        <v>278463842.69999999</v>
      </c>
      <c r="H50" s="314">
        <f>SUM(H19:H28)</f>
        <v>0</v>
      </c>
      <c r="I50" s="314">
        <f>SUM(I19:I28)</f>
        <v>0</v>
      </c>
    </row>
    <row r="51" spans="1:9" x14ac:dyDescent="0.25">
      <c r="D51" s="316">
        <f>D50-'[1]Иные межбюджетные трансферты'!$B$39+'[1]Иные межбюджетные трансферты'!$B$43</f>
        <v>0</v>
      </c>
      <c r="E51" s="316">
        <f>E50-'[1]Иные межбюджетные трансферты'!$B$35</f>
        <v>0</v>
      </c>
      <c r="G51" s="316">
        <f>G50-'[1]Иные межбюджетные трансферты'!$B$37*1000</f>
        <v>0</v>
      </c>
    </row>
    <row r="53" spans="1:9" x14ac:dyDescent="0.25">
      <c r="C53" s="1735" t="s">
        <v>475</v>
      </c>
      <c r="D53" s="1735"/>
      <c r="E53" s="1735"/>
      <c r="F53" s="1735"/>
      <c r="G53" s="1735"/>
    </row>
    <row r="54" spans="1:9" x14ac:dyDescent="0.25">
      <c r="C54" s="317" t="s">
        <v>476</v>
      </c>
      <c r="D54" s="318">
        <f>D50-D57</f>
        <v>2071230447.5700002</v>
      </c>
      <c r="E54" s="318">
        <f>E50-E57</f>
        <v>1792766604.8700004</v>
      </c>
      <c r="F54" s="318">
        <f>F50-F57</f>
        <v>261403260.86000001</v>
      </c>
      <c r="G54" s="318">
        <f>G50-G57</f>
        <v>278463842.69999999</v>
      </c>
    </row>
    <row r="55" spans="1:9" x14ac:dyDescent="0.25">
      <c r="C55" s="319"/>
      <c r="D55" s="319"/>
      <c r="E55" s="319"/>
      <c r="F55" s="319"/>
      <c r="G55" s="319"/>
    </row>
    <row r="56" spans="1:9" x14ac:dyDescent="0.25">
      <c r="C56" s="1735" t="s">
        <v>477</v>
      </c>
      <c r="D56" s="1735"/>
      <c r="E56" s="1735"/>
      <c r="F56" s="1735"/>
      <c r="G56" s="1735"/>
    </row>
    <row r="57" spans="1:9" x14ac:dyDescent="0.25">
      <c r="C57" s="317" t="s">
        <v>476</v>
      </c>
      <c r="D57" s="318">
        <f>D27+D35+D30</f>
        <v>631293600.65999997</v>
      </c>
      <c r="E57" s="318">
        <f t="shared" ref="E57:G57" si="15">E27+E35+E30</f>
        <v>631293600.65999997</v>
      </c>
      <c r="F57" s="318">
        <f t="shared" si="15"/>
        <v>131016938.42999999</v>
      </c>
      <c r="G57" s="318">
        <f t="shared" si="15"/>
        <v>0</v>
      </c>
    </row>
    <row r="58" spans="1:9" ht="15.75" thickBot="1" x14ac:dyDescent="0.3"/>
    <row r="59" spans="1:9" ht="15.75" thickBot="1" x14ac:dyDescent="0.3">
      <c r="C59" s="315" t="s">
        <v>478</v>
      </c>
      <c r="D59" s="1088">
        <v>640578500.65999997</v>
      </c>
      <c r="E59" s="319"/>
      <c r="F59" s="1088">
        <v>132983175.54000001</v>
      </c>
      <c r="G59" s="319"/>
    </row>
    <row r="60" spans="1:9" ht="42.95" customHeight="1" x14ac:dyDescent="0.25">
      <c r="B60" s="320" t="s">
        <v>479</v>
      </c>
      <c r="C60" s="321" t="s">
        <v>480</v>
      </c>
      <c r="D60" s="1089">
        <v>9284900</v>
      </c>
      <c r="E60" s="319"/>
      <c r="F60" s="1089">
        <v>1966237.11</v>
      </c>
      <c r="G60" s="319"/>
    </row>
    <row r="61" spans="1:9" x14ac:dyDescent="0.25">
      <c r="B61" s="323"/>
      <c r="C61" s="315"/>
      <c r="D61" s="324"/>
      <c r="E61" s="319"/>
      <c r="F61" s="325"/>
      <c r="G61" s="319"/>
    </row>
    <row r="62" spans="1:9" x14ac:dyDescent="0.25">
      <c r="C62" s="315" t="s">
        <v>481</v>
      </c>
      <c r="D62" s="326">
        <f>SUM(D60:D61)</f>
        <v>9284900</v>
      </c>
      <c r="E62" s="319"/>
      <c r="F62" s="326">
        <f>SUM(F60:F61)</f>
        <v>1966237.11</v>
      </c>
      <c r="G62" s="319"/>
    </row>
    <row r="63" spans="1:9" x14ac:dyDescent="0.25">
      <c r="C63" s="327" t="s">
        <v>482</v>
      </c>
      <c r="D63" s="328">
        <f>D59-D57-D62</f>
        <v>0</v>
      </c>
      <c r="E63" s="319"/>
      <c r="F63" s="328">
        <f>F59-F57-F62</f>
        <v>1.4202669262886047E-8</v>
      </c>
      <c r="G63" s="319"/>
    </row>
    <row r="64" spans="1:9" x14ac:dyDescent="0.25">
      <c r="C64" s="319"/>
      <c r="D64" s="319"/>
      <c r="E64" s="319"/>
      <c r="F64" s="319"/>
      <c r="G64" s="319"/>
    </row>
    <row r="66" spans="1:9" ht="102" x14ac:dyDescent="0.25">
      <c r="A66" s="282"/>
      <c r="B66" s="283" t="s">
        <v>470</v>
      </c>
      <c r="C66" s="284" t="s">
        <v>471</v>
      </c>
      <c r="D66" s="289"/>
      <c r="E66" s="289"/>
      <c r="F66" s="289"/>
      <c r="G66" s="289"/>
      <c r="H66" s="279">
        <f>IF(F66&gt;E66,1,0)</f>
        <v>0</v>
      </c>
      <c r="I66" s="279">
        <f>IF(G66&lt;0,1,0)</f>
        <v>0</v>
      </c>
    </row>
  </sheetData>
  <mergeCells count="6">
    <mergeCell ref="C56:G56"/>
    <mergeCell ref="A2:G2"/>
    <mergeCell ref="A3:G3"/>
    <mergeCell ref="A4:G4"/>
    <mergeCell ref="A50:B50"/>
    <mergeCell ref="C53:G53"/>
  </mergeCells>
  <pageMargins left="0.78740157480314965" right="0.39370078740157483" top="0.78740157480314965" bottom="0.78740157480314965" header="0.51181102362204722" footer="0.51181102362204722"/>
  <pageSetup paperSize="9" scale="53" fitToHeight="2" orientation="portrait" r:id="rId1"/>
  <headerFooter alignWithMargins="0">
    <oddFooter>&amp;R&amp;Z&amp;F&amp;A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I33"/>
  <sheetViews>
    <sheetView topLeftCell="A2" zoomScale="70" zoomScaleNormal="70" zoomScaleSheetLayoutView="70" workbookViewId="0">
      <pane xSplit="1" ySplit="4" topLeftCell="B6" activePane="bottomRight" state="frozen"/>
      <selection activeCell="D27" sqref="D27"/>
      <selection pane="topRight" activeCell="D27" sqref="D27"/>
      <selection pane="bottomLeft" activeCell="D27" sqref="D27"/>
      <selection pane="bottomRight" activeCell="C29" sqref="C29"/>
    </sheetView>
  </sheetViews>
  <sheetFormatPr defaultColWidth="8.85546875" defaultRowHeight="15" x14ac:dyDescent="0.25"/>
  <cols>
    <col min="1" max="1" width="66.7109375" style="271" customWidth="1"/>
    <col min="2" max="2" width="18" style="239" customWidth="1"/>
    <col min="3" max="5" width="21.85546875" style="238" customWidth="1"/>
    <col min="6" max="7" width="21.85546875" style="240" customWidth="1"/>
    <col min="8" max="8" width="22" style="238" customWidth="1"/>
    <col min="9" max="9" width="20.85546875" style="238" customWidth="1"/>
    <col min="10" max="16384" width="8.85546875" style="238"/>
  </cols>
  <sheetData>
    <row r="2" spans="1:9" x14ac:dyDescent="0.25">
      <c r="A2" s="1717" t="s">
        <v>427</v>
      </c>
      <c r="B2" s="1717"/>
      <c r="C2" s="1717"/>
      <c r="D2" s="1717"/>
      <c r="E2" s="1717"/>
      <c r="F2" s="1717"/>
      <c r="G2" s="1717"/>
      <c r="H2" s="1717"/>
      <c r="I2" s="1717"/>
    </row>
    <row r="4" spans="1:9" x14ac:dyDescent="0.25">
      <c r="I4" s="238" t="s">
        <v>415</v>
      </c>
    </row>
    <row r="5" spans="1:9" x14ac:dyDescent="0.25">
      <c r="A5" s="266" t="s">
        <v>416</v>
      </c>
      <c r="B5" s="266" t="s">
        <v>417</v>
      </c>
      <c r="C5" s="266" t="s">
        <v>418</v>
      </c>
      <c r="D5" s="260" t="s">
        <v>419</v>
      </c>
      <c r="E5" s="260" t="s">
        <v>420</v>
      </c>
      <c r="F5" s="267" t="s">
        <v>421</v>
      </c>
      <c r="G5" s="267" t="s">
        <v>422</v>
      </c>
      <c r="H5" s="266" t="s">
        <v>423</v>
      </c>
      <c r="I5" s="266" t="s">
        <v>424</v>
      </c>
    </row>
    <row r="6" spans="1:9" s="249" customFormat="1" ht="60" x14ac:dyDescent="0.25">
      <c r="A6" s="253" t="str">
        <f>Субсидия!B276</f>
        <v>Модернизация инфраструктуры общего образования в рамках регионального проекта "Современная школа" государственной программы Липецкой области "Развитие образования Липецкой области"</v>
      </c>
      <c r="B6" s="245" t="str">
        <f>Субсидия!C276</f>
        <v>04 1 E1 52390</v>
      </c>
      <c r="C6" s="248">
        <f>Субсидия!D280</f>
        <v>844127500</v>
      </c>
      <c r="D6" s="23">
        <v>844127500</v>
      </c>
      <c r="E6" s="23">
        <v>0</v>
      </c>
      <c r="F6" s="268">
        <f t="shared" ref="F6:F30" si="0">C6-D6</f>
        <v>0</v>
      </c>
      <c r="G6" s="268">
        <f t="shared" ref="G6:G30" si="1">I6-E6</f>
        <v>0</v>
      </c>
      <c r="H6" s="248">
        <f>Субсидия!E280</f>
        <v>844127500</v>
      </c>
      <c r="I6" s="248">
        <f>Субсидия!F280</f>
        <v>0</v>
      </c>
    </row>
    <row r="7" spans="1:9" s="249" customFormat="1" ht="105" x14ac:dyDescent="0.25">
      <c r="A7" s="253" t="str">
        <f>Субсидия!B300</f>
        <v>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рамках регионального проекта "Успех каждого ребенка" государственной программы Липецкой области "Развитие образования Липецкой области"</v>
      </c>
      <c r="B7" s="245" t="str">
        <f>Субсидия!C300</f>
        <v>04 1 E2 50980</v>
      </c>
      <c r="C7" s="248">
        <f>Субсидия!D303</f>
        <v>5982800</v>
      </c>
      <c r="D7" s="23">
        <v>5982800</v>
      </c>
      <c r="E7" s="23">
        <v>0</v>
      </c>
      <c r="F7" s="268">
        <f t="shared" si="0"/>
        <v>0</v>
      </c>
      <c r="G7" s="268">
        <f t="shared" si="1"/>
        <v>0</v>
      </c>
      <c r="H7" s="248">
        <f>Субсидия!E303</f>
        <v>5982800</v>
      </c>
      <c r="I7" s="248">
        <f>Субсидия!F303</f>
        <v>0</v>
      </c>
    </row>
    <row r="8" spans="1:9" s="249" customFormat="1" ht="75" x14ac:dyDescent="0.25">
      <c r="A8" s="253" t="str">
        <f>Субсидия!B312</f>
        <v>Реализация мероприятий по модернизации школьных систем образования в рамках регионального проекта "Модернизация школьных систем образования" государственной программы Липецкой области "Развитие образования Липецкой области"</v>
      </c>
      <c r="B8" s="245" t="str">
        <f>Субсидия!C312</f>
        <v xml:space="preserve">04 2 01 R7500 </v>
      </c>
      <c r="C8" s="248">
        <f>Субсидия!D315</f>
        <v>478133478.83999997</v>
      </c>
      <c r="D8" s="23">
        <v>478133478.83999997</v>
      </c>
      <c r="E8" s="23">
        <v>0</v>
      </c>
      <c r="F8" s="268">
        <f t="shared" si="0"/>
        <v>0</v>
      </c>
      <c r="G8" s="268">
        <f t="shared" si="1"/>
        <v>0</v>
      </c>
      <c r="H8" s="248">
        <f>Субсидия!E315</f>
        <v>478133400</v>
      </c>
      <c r="I8" s="248">
        <f>Субсидия!F315</f>
        <v>0</v>
      </c>
    </row>
    <row r="9" spans="1:9" s="249" customFormat="1" ht="60" x14ac:dyDescent="0.25">
      <c r="A9" s="253" t="str">
        <f>Субсидия!B382</f>
        <v xml:space="preserve">Создание модельных муниципальных библиотек в рамках регионального проекта "Культурная среда" государственной программы Липецкой области "Развитие культуры и туризма в Липецкой области" </v>
      </c>
      <c r="B9" s="245" t="str">
        <f>Субсидия!C382</f>
        <v>05 1 A1 54540</v>
      </c>
      <c r="C9" s="248">
        <f>Субсидия!D385</f>
        <v>21850000</v>
      </c>
      <c r="D9" s="23">
        <v>21850000</v>
      </c>
      <c r="E9" s="23">
        <v>0</v>
      </c>
      <c r="F9" s="268">
        <f t="shared" si="0"/>
        <v>0</v>
      </c>
      <c r="G9" s="268">
        <f t="shared" si="1"/>
        <v>0</v>
      </c>
      <c r="H9" s="248">
        <f>Субсидия!E385</f>
        <v>0</v>
      </c>
      <c r="I9" s="248">
        <f>Субсидия!F385</f>
        <v>0</v>
      </c>
    </row>
    <row r="10" spans="1:9" s="249" customFormat="1" ht="135" x14ac:dyDescent="0.25">
      <c r="A10" s="253" t="str">
        <f>Субсидия!B391</f>
        <v xml:space="preserve">Развитие сети учреждений культурно-досугового типа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 в рамках регионального проекта "Культурная среда" государственной программы Липецкой области "Развитие культуры и туризма в Липецкой области"     </v>
      </c>
      <c r="B10" s="245" t="str">
        <f>Субсидия!C391</f>
        <v>05 1 A1 55131</v>
      </c>
      <c r="C10" s="248">
        <f>Субсидия!D395</f>
        <v>29785800</v>
      </c>
      <c r="D10" s="23">
        <v>29785800</v>
      </c>
      <c r="E10" s="23">
        <v>0</v>
      </c>
      <c r="F10" s="268">
        <f t="shared" si="0"/>
        <v>0</v>
      </c>
      <c r="G10" s="268">
        <f t="shared" si="1"/>
        <v>0</v>
      </c>
      <c r="H10" s="248">
        <f>Субсидия!E395</f>
        <v>29785800</v>
      </c>
      <c r="I10" s="248">
        <f>Субсидия!F395</f>
        <v>0</v>
      </c>
    </row>
    <row r="11" spans="1:9" s="249" customFormat="1" ht="105" x14ac:dyDescent="0.25">
      <c r="A11" s="253" t="str">
        <f>Субсидия!B342</f>
        <v>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 в рамках регионального проекта "Культурная среда" государственной программы Липецкой области "Развитие культуры и туризма в Липецкой области"</v>
      </c>
      <c r="B11" s="245" t="str">
        <f>Субсидия!C342</f>
        <v>05 1 A1 5519Б</v>
      </c>
      <c r="C11" s="248">
        <f>Субсидия!D346</f>
        <v>4757600</v>
      </c>
      <c r="D11" s="23">
        <v>4757600</v>
      </c>
      <c r="E11" s="23">
        <v>0</v>
      </c>
      <c r="F11" s="268">
        <f t="shared" si="0"/>
        <v>0</v>
      </c>
      <c r="G11" s="268">
        <f t="shared" si="1"/>
        <v>0</v>
      </c>
      <c r="H11" s="248">
        <f>Субсидия!E346</f>
        <v>4757600</v>
      </c>
      <c r="I11" s="248">
        <f>Субсидия!F346</f>
        <v>0</v>
      </c>
    </row>
    <row r="12" spans="1:9" s="249" customFormat="1" ht="60" x14ac:dyDescent="0.25">
      <c r="A12" s="253" t="str">
        <f>Субсидия!B399</f>
        <v xml:space="preserve">Оснащение региональных и муниципальных театров в рамках регионального проекта "Культурная среда" государственной программы Липецкой области "Развитие культуры и туризма в Липецкой области" </v>
      </c>
      <c r="B12" s="245" t="str">
        <f>Субсидия!C399</f>
        <v>05 1 A1 55840</v>
      </c>
      <c r="C12" s="248">
        <f>Субсидия!D402</f>
        <v>6625800</v>
      </c>
      <c r="D12" s="23">
        <v>6625800</v>
      </c>
      <c r="E12" s="23">
        <v>0</v>
      </c>
      <c r="F12" s="268">
        <f t="shared" si="0"/>
        <v>0</v>
      </c>
      <c r="G12" s="268">
        <f t="shared" si="1"/>
        <v>0</v>
      </c>
      <c r="H12" s="248">
        <f>Субсидия!E402</f>
        <v>6625800</v>
      </c>
      <c r="I12" s="248">
        <f>Субсидия!F402</f>
        <v>0</v>
      </c>
    </row>
    <row r="13" spans="1:9" s="249" customFormat="1" ht="60" x14ac:dyDescent="0.25">
      <c r="A13" s="253" t="str">
        <f>Субсидия!B420</f>
        <v xml:space="preserve">Создание виртуальных концертных залов в рамках регионального проекта  "Цифровая культура" государственной программы Липецкой области "Развитие культуры и туризма в Липецкой области" </v>
      </c>
      <c r="B13" s="245" t="str">
        <f>Субсидия!C420</f>
        <v>05 1 A3 54530</v>
      </c>
      <c r="C13" s="248">
        <f>Субсидия!D423</f>
        <v>2500000</v>
      </c>
      <c r="D13" s="23">
        <v>2500000</v>
      </c>
      <c r="E13" s="23">
        <v>0</v>
      </c>
      <c r="F13" s="268">
        <f t="shared" si="0"/>
        <v>0</v>
      </c>
      <c r="G13" s="268">
        <f t="shared" si="1"/>
        <v>0</v>
      </c>
      <c r="H13" s="248">
        <f>Субсидия!E423</f>
        <v>0</v>
      </c>
      <c r="I13" s="248">
        <f>Субсидия!F423</f>
        <v>0</v>
      </c>
    </row>
    <row r="14" spans="1:9" s="249" customFormat="1" ht="135" x14ac:dyDescent="0.25">
      <c r="A14" s="253" t="str">
        <f>Субсидия!B426</f>
        <v xml:space="preserve">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v>
      </c>
      <c r="B14" s="245" t="str">
        <f>Субсидия!C426</f>
        <v>05 4 02 R4660</v>
      </c>
      <c r="C14" s="248">
        <f>Субсидия!D429</f>
        <v>2488300</v>
      </c>
      <c r="D14" s="23">
        <v>2488300</v>
      </c>
      <c r="E14" s="23">
        <v>460556.43</v>
      </c>
      <c r="F14" s="268">
        <f t="shared" si="0"/>
        <v>0</v>
      </c>
      <c r="G14" s="268">
        <f t="shared" si="1"/>
        <v>583902.91999999993</v>
      </c>
      <c r="H14" s="248">
        <f>Субсидия!E429</f>
        <v>2488300</v>
      </c>
      <c r="I14" s="248">
        <f>Субсидия!F429</f>
        <v>1044459.35</v>
      </c>
    </row>
    <row r="15" spans="1:9" s="249" customFormat="1" ht="150" x14ac:dyDescent="0.25">
      <c r="A15" s="253" t="str">
        <f>Субсидия!B438</f>
        <v xml:space="preserve">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v>
      </c>
      <c r="B15" s="245" t="str">
        <f>Субсидия!C438</f>
        <v xml:space="preserve">05 4 02 R5191 </v>
      </c>
      <c r="C15" s="248">
        <f>Субсидия!D442</f>
        <v>3683300</v>
      </c>
      <c r="D15" s="23">
        <v>3683300</v>
      </c>
      <c r="E15" s="23">
        <v>0</v>
      </c>
      <c r="F15" s="268">
        <f t="shared" si="0"/>
        <v>0</v>
      </c>
      <c r="G15" s="268">
        <f t="shared" si="1"/>
        <v>298656.07</v>
      </c>
      <c r="H15" s="248">
        <f>Субсидия!E442</f>
        <v>3683299.9999999995</v>
      </c>
      <c r="I15" s="248">
        <f>Субсидия!F442</f>
        <v>298656.07</v>
      </c>
    </row>
    <row r="16" spans="1:9" s="249" customFormat="1" ht="135" x14ac:dyDescent="0.25">
      <c r="A16" s="253" t="str">
        <f>Субсидия!B200</f>
        <v xml:space="preserve">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16" s="245" t="str">
        <f>Субсидия!C200</f>
        <v>06 1 F2 54240</v>
      </c>
      <c r="C16" s="248">
        <f>Субсидия!D204</f>
        <v>164509100</v>
      </c>
      <c r="D16" s="23">
        <v>164509100</v>
      </c>
      <c r="E16" s="23">
        <v>0</v>
      </c>
      <c r="F16" s="268">
        <f t="shared" si="0"/>
        <v>0</v>
      </c>
      <c r="G16" s="268">
        <f t="shared" si="1"/>
        <v>0</v>
      </c>
      <c r="H16" s="248">
        <f>Субсидия!E204</f>
        <v>164509100</v>
      </c>
      <c r="I16" s="248">
        <f>Субсидия!F204</f>
        <v>0</v>
      </c>
    </row>
    <row r="17" spans="1:9" s="249" customFormat="1" ht="105" x14ac:dyDescent="0.25">
      <c r="A17" s="253" t="str">
        <f>Субсидия!B208</f>
        <v xml:space="preserve">Реализация мероприятий, направленных на формирование современной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формирования современной городской среды" </v>
      </c>
      <c r="B17" s="245" t="str">
        <f>Субсидия!C208</f>
        <v>06 1 F2 55550</v>
      </c>
      <c r="C17" s="248">
        <f>Субсидия!D212</f>
        <v>272384500</v>
      </c>
      <c r="D17" s="23">
        <v>272384500</v>
      </c>
      <c r="E17" s="23">
        <v>0</v>
      </c>
      <c r="F17" s="268">
        <f t="shared" si="0"/>
        <v>0</v>
      </c>
      <c r="G17" s="268">
        <f t="shared" si="1"/>
        <v>0</v>
      </c>
      <c r="H17" s="248">
        <f>Субсидия!E212</f>
        <v>272384500</v>
      </c>
      <c r="I17" s="248">
        <f>Субсидия!F212</f>
        <v>0</v>
      </c>
    </row>
    <row r="18" spans="1:9" s="249" customFormat="1" ht="150" x14ac:dyDescent="0.25">
      <c r="A18" s="253" t="str">
        <f>Субсидия!B137</f>
        <v xml:space="preserve">Строительство и реконструкция (модернизация) объектов питьевого водоснабжения (предоставление субсидий местным бюджетам на реализацию муниципальных программ, направленных на строительство, реконструкцию (модернизацию) объектов питьевого водоснабжения) в рамках регионального проекта  «Чистая вода»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18" s="245" t="str">
        <f>Субсидия!C137</f>
        <v>06 1 F5 52432</v>
      </c>
      <c r="C18" s="248">
        <f>Субсидия!D140</f>
        <v>115116800</v>
      </c>
      <c r="D18" s="23">
        <v>115116800</v>
      </c>
      <c r="E18" s="23">
        <v>0</v>
      </c>
      <c r="F18" s="268">
        <f t="shared" si="0"/>
        <v>0</v>
      </c>
      <c r="G18" s="268">
        <f t="shared" si="1"/>
        <v>78957333.480000004</v>
      </c>
      <c r="H18" s="248">
        <f>Субсидия!E140</f>
        <v>115116800</v>
      </c>
      <c r="I18" s="248">
        <f>Субсидия!F140</f>
        <v>78957333.480000004</v>
      </c>
    </row>
    <row r="19" spans="1:9" s="249" customFormat="1" ht="270" x14ac:dyDescent="0.25">
      <c r="A19" s="253" t="str">
        <f>Субсидия!B125</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v>
      </c>
      <c r="B19" s="245" t="str">
        <f>Субсидия!C125</f>
        <v xml:space="preserve">07 2 01 R5762 </v>
      </c>
      <c r="C19" s="248">
        <f>Субсидия!D128</f>
        <v>219498600</v>
      </c>
      <c r="D19" s="23">
        <v>219498600</v>
      </c>
      <c r="E19" s="23">
        <v>0</v>
      </c>
      <c r="F19" s="268">
        <f t="shared" si="0"/>
        <v>0</v>
      </c>
      <c r="G19" s="268">
        <f t="shared" si="1"/>
        <v>0</v>
      </c>
      <c r="H19" s="248">
        <f>Субсидия!E128</f>
        <v>219498600</v>
      </c>
      <c r="I19" s="248">
        <f>Субсидия!F128</f>
        <v>0</v>
      </c>
    </row>
    <row r="20" spans="1:9" s="249" customFormat="1" ht="135" x14ac:dyDescent="0.25">
      <c r="A20" s="253" t="str">
        <f>Субсидия!B220</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благоустройству общественных пространств на сельских территориях) в рамках регионального проекта "Благоустройство сельских территорий" комплексной государственной программы Липецкой области "Комплексное развитие сельских территорий Липецкой области"</v>
      </c>
      <c r="B20" s="245" t="str">
        <f>Субсидия!C220</f>
        <v>07 2 02 R5763</v>
      </c>
      <c r="C20" s="248">
        <f>Субсидия!D223</f>
        <v>10309200</v>
      </c>
      <c r="D20" s="23">
        <v>10309200</v>
      </c>
      <c r="E20" s="23">
        <v>0</v>
      </c>
      <c r="F20" s="268">
        <f t="shared" si="0"/>
        <v>0</v>
      </c>
      <c r="G20" s="268">
        <f t="shared" si="1"/>
        <v>0</v>
      </c>
      <c r="H20" s="248">
        <f>Субсидия!E223</f>
        <v>10309200</v>
      </c>
      <c r="I20" s="248">
        <f>Субсидия!F223</f>
        <v>0</v>
      </c>
    </row>
    <row r="21" spans="1:9" s="249" customFormat="1" ht="135" x14ac:dyDescent="0.25">
      <c r="A21" s="253" t="str">
        <f>Субсидия!B65</f>
        <v xml:space="preserve">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 в рамках регионального проекта "Развитие транспортной инфраструктуры на сельских территориях" комплексной государственной программы Липецкой области "Комплексное развитие сельских территорий Липецкой области" </v>
      </c>
      <c r="B21" s="245" t="str">
        <f>Субсидия!C65</f>
        <v>07 2 03 R3722</v>
      </c>
      <c r="C21" s="248">
        <f>Субсидия!D69</f>
        <v>245465200</v>
      </c>
      <c r="D21" s="23">
        <v>245465200</v>
      </c>
      <c r="E21" s="23">
        <v>0</v>
      </c>
      <c r="F21" s="268">
        <f t="shared" si="0"/>
        <v>0</v>
      </c>
      <c r="G21" s="268">
        <f t="shared" si="1"/>
        <v>0</v>
      </c>
      <c r="H21" s="248">
        <f>Субсидия!E69</f>
        <v>0</v>
      </c>
      <c r="I21" s="248">
        <f>Субсидия!F69</f>
        <v>0</v>
      </c>
    </row>
    <row r="22" spans="1:9" s="249" customFormat="1" ht="120" x14ac:dyDescent="0.25">
      <c r="A22" s="253" t="str">
        <f>Субсидия!B494</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регионального проекта "Современный облик сельских территорий" комплексной государственной программы Липецкой области "Комплексное развитие сельских территорий Липецкой области"</v>
      </c>
      <c r="B22" s="245" t="str">
        <f>Субсидия!C494</f>
        <v>07 2 04 R5766</v>
      </c>
      <c r="C22" s="248">
        <f>Субсидия!D497</f>
        <v>1276727800</v>
      </c>
      <c r="D22" s="23">
        <v>1276727800</v>
      </c>
      <c r="E22" s="23">
        <v>0</v>
      </c>
      <c r="F22" s="268">
        <f t="shared" si="0"/>
        <v>0</v>
      </c>
      <c r="G22" s="268">
        <f t="shared" si="1"/>
        <v>61461950.269999996</v>
      </c>
      <c r="H22" s="248">
        <f>Субсидия!E497</f>
        <v>1276727800</v>
      </c>
      <c r="I22" s="248">
        <f>Субсидия!F497</f>
        <v>61461950.269999996</v>
      </c>
    </row>
    <row r="23" spans="1:9" s="249" customFormat="1" ht="105" x14ac:dyDescent="0.25">
      <c r="A23" s="253" t="str">
        <f>Субсидия!B73</f>
        <v>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в рамках регионального проекта "Региональная и местная дорожная сеть" государственной программы Липецкой области "Развитие транспортной системы Липецкой области"</v>
      </c>
      <c r="B23" s="245" t="str">
        <f>Субсидия!C73</f>
        <v>08 1 R1 53940</v>
      </c>
      <c r="C23" s="248">
        <f>Субсидия!D76</f>
        <v>260033228.37</v>
      </c>
      <c r="D23" s="23">
        <v>373920000</v>
      </c>
      <c r="E23" s="23">
        <v>0</v>
      </c>
      <c r="F23" s="268">
        <f t="shared" si="0"/>
        <v>-113886771.63</v>
      </c>
      <c r="G23" s="268">
        <f t="shared" si="1"/>
        <v>0</v>
      </c>
      <c r="H23" s="248">
        <f>Субсидия!E76</f>
        <v>260033228.37</v>
      </c>
      <c r="I23" s="248">
        <f>Субсидия!F76</f>
        <v>0</v>
      </c>
    </row>
    <row r="24" spans="1:9" s="249" customFormat="1" ht="180" x14ac:dyDescent="0.25">
      <c r="A24" s="253" t="str">
        <f>Субсидия!B52</f>
        <v>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в рамках регионального проекта "Развитие общественного транспорта" государственной программы Липецкой области "Развитие транспортной системы Липецкой области"</v>
      </c>
      <c r="B24" s="245" t="str">
        <f>Субсидия!C52</f>
        <v>08 1 R7 54010</v>
      </c>
      <c r="C24" s="248">
        <f>Субсидия!D56</f>
        <v>1404739120.51</v>
      </c>
      <c r="D24" s="23">
        <v>1404739120.51</v>
      </c>
      <c r="E24" s="23">
        <v>238662685.41999999</v>
      </c>
      <c r="F24" s="268">
        <f t="shared" si="0"/>
        <v>0</v>
      </c>
      <c r="G24" s="268">
        <f t="shared" si="1"/>
        <v>0</v>
      </c>
      <c r="H24" s="248">
        <f>Субсидия!E56</f>
        <v>1404739120.51</v>
      </c>
      <c r="I24" s="248">
        <f>Субсидия!F56</f>
        <v>238662685.41999999</v>
      </c>
    </row>
    <row r="25" spans="1:9" ht="150" x14ac:dyDescent="0.25">
      <c r="A25" s="253" t="str">
        <f>Субсидия!B174</f>
        <v>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v>
      </c>
      <c r="B25" s="245" t="str">
        <f>Субсидия!C174</f>
        <v>09 1 F1 50212</v>
      </c>
      <c r="C25" s="248">
        <f>Субсидия!D177</f>
        <v>135610691.94999999</v>
      </c>
      <c r="D25" s="23">
        <v>135610691.94999999</v>
      </c>
      <c r="E25" s="23">
        <v>0</v>
      </c>
      <c r="F25" s="268">
        <f t="shared" si="0"/>
        <v>0</v>
      </c>
      <c r="G25" s="268">
        <f t="shared" si="1"/>
        <v>0</v>
      </c>
      <c r="H25" s="248">
        <f>Субсидия!E177</f>
        <v>243864.57</v>
      </c>
      <c r="I25" s="248">
        <f>Субсидия!F177</f>
        <v>0</v>
      </c>
    </row>
    <row r="26" spans="1:9" ht="120" x14ac:dyDescent="0.25">
      <c r="A26" s="253" t="str">
        <f>Субсидия!B92</f>
        <v>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в рамках регионального проекта "Жилье" государственной программы Липецкой области "Обеспечение населения Липецкой области качественным жильем, социальной инфраструктурой и услугами ЖКХ"</v>
      </c>
      <c r="B26" s="245" t="str">
        <f>Субсидия!C92</f>
        <v>09 1 F1 50213</v>
      </c>
      <c r="C26" s="248">
        <f>Субсидия!D95</f>
        <v>922324000</v>
      </c>
      <c r="D26" s="23">
        <v>922324000</v>
      </c>
      <c r="E26" s="23">
        <v>71901726.579999998</v>
      </c>
      <c r="F26" s="268">
        <f t="shared" si="0"/>
        <v>0</v>
      </c>
      <c r="G26" s="268">
        <f t="shared" si="1"/>
        <v>0</v>
      </c>
      <c r="H26" s="248">
        <f>Субсидия!E95</f>
        <v>921553100</v>
      </c>
      <c r="I26" s="248">
        <f>Субсидия!F95</f>
        <v>71901726.579999998</v>
      </c>
    </row>
    <row r="27" spans="1:9" ht="105" x14ac:dyDescent="0.25">
      <c r="A27" s="253" t="str">
        <f>Субсидия!B180</f>
        <v>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v>
      </c>
      <c r="B27" s="245" t="str">
        <f>Субсидия!C180</f>
        <v xml:space="preserve">09 1 F1 50214 </v>
      </c>
      <c r="C27" s="248">
        <f>Субсидия!D183</f>
        <v>141830178.61000001</v>
      </c>
      <c r="D27" s="23">
        <v>141830178.61000001</v>
      </c>
      <c r="E27" s="23">
        <v>0</v>
      </c>
      <c r="F27" s="268">
        <f t="shared" si="0"/>
        <v>0</v>
      </c>
      <c r="G27" s="268">
        <f t="shared" si="1"/>
        <v>0</v>
      </c>
      <c r="H27" s="248">
        <f>Субсидия!E183</f>
        <v>89937943.200000003</v>
      </c>
      <c r="I27" s="248">
        <f>Субсидия!F183</f>
        <v>0</v>
      </c>
    </row>
    <row r="28" spans="1:9" s="249" customFormat="1" ht="120" x14ac:dyDescent="0.25">
      <c r="A28" s="253" t="str">
        <f>Субсидия!B37</f>
        <v>Подготовка проектов межевания земельных участков и проведение кадастровых работ в рамках регионального проекта "Вовлечение в оборот и комплексная мелиорация земель сельскохозяйственного назначения"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v>
      </c>
      <c r="B28" s="245" t="str">
        <f>Субсидия!C37</f>
        <v>17 2 05 R5990</v>
      </c>
      <c r="C28" s="248">
        <f>Субсидия!D40</f>
        <v>120500</v>
      </c>
      <c r="D28" s="23">
        <v>120500</v>
      </c>
      <c r="E28" s="23">
        <v>0</v>
      </c>
      <c r="F28" s="268">
        <f t="shared" si="0"/>
        <v>0</v>
      </c>
      <c r="G28" s="268">
        <f t="shared" si="1"/>
        <v>0</v>
      </c>
      <c r="H28" s="248">
        <f>Субсидия!E40</f>
        <v>0</v>
      </c>
      <c r="I28" s="248">
        <f>Субсидия!F40</f>
        <v>0</v>
      </c>
    </row>
    <row r="29" spans="1:9" s="249" customFormat="1" ht="105" x14ac:dyDescent="0.25">
      <c r="A29" s="253" t="str">
        <f>Субсидия!B18</f>
        <v>Проведение комплексных кадастровых работ в рамках комплекса процессных мероприятий "Повышение эффективности оказания государственных (муниципальных) услуг, исполнения государственных функций" государственной программы Липецкой области "Эффективное государственное управление и развитие муниципальной службы в Липецкой области"</v>
      </c>
      <c r="B29" s="245" t="str">
        <f>Субсидия!C18</f>
        <v>19 4 01 R5110</v>
      </c>
      <c r="C29" s="248">
        <f>Субсидия!D21</f>
        <v>6524400</v>
      </c>
      <c r="D29" s="23">
        <v>6524400</v>
      </c>
      <c r="E29" s="23">
        <v>0</v>
      </c>
      <c r="F29" s="268">
        <f t="shared" si="0"/>
        <v>0</v>
      </c>
      <c r="G29" s="268">
        <f t="shared" si="1"/>
        <v>0</v>
      </c>
      <c r="H29" s="248">
        <f>Субсидия!E21</f>
        <v>6524400</v>
      </c>
      <c r="I29" s="248">
        <f>Субсидия!F21</f>
        <v>0</v>
      </c>
    </row>
    <row r="30" spans="1:9" s="249" customFormat="1" ht="165" x14ac:dyDescent="0.25">
      <c r="A30" s="253" t="str">
        <f>Субсидия!B229</f>
        <v xml:space="preserve">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 в рамках комплекса процессных мероприятий "Патриотическое воспитание населения и допризывная подготовка" государственной программы Липецкой области "Реализация внутренней политики Липецкой области"  </v>
      </c>
      <c r="B30" s="245" t="str">
        <f>Субсидия!C229</f>
        <v>20 4 02 R2991</v>
      </c>
      <c r="C30" s="248">
        <f>Субсидия!D232</f>
        <v>18686100</v>
      </c>
      <c r="D30" s="23">
        <v>18686100</v>
      </c>
      <c r="E30" s="23">
        <v>0</v>
      </c>
      <c r="F30" s="268">
        <f t="shared" si="0"/>
        <v>0</v>
      </c>
      <c r="G30" s="268">
        <f t="shared" si="1"/>
        <v>0</v>
      </c>
      <c r="H30" s="248">
        <f>Субсидия!E232</f>
        <v>18686100</v>
      </c>
      <c r="I30" s="248">
        <f>Субсидия!F232</f>
        <v>0</v>
      </c>
    </row>
    <row r="31" spans="1:9" x14ac:dyDescent="0.25">
      <c r="A31" s="260" t="s">
        <v>8</v>
      </c>
      <c r="B31" s="261"/>
      <c r="C31" s="263">
        <f t="shared" ref="C31:I31" si="2">SUM(C6:C30)</f>
        <v>6593813998.2799997</v>
      </c>
      <c r="D31" s="263">
        <f t="shared" si="2"/>
        <v>6707700769.9099998</v>
      </c>
      <c r="E31" s="263">
        <f t="shared" si="2"/>
        <v>311024968.43000001</v>
      </c>
      <c r="F31" s="263">
        <f t="shared" si="2"/>
        <v>-113886771.63</v>
      </c>
      <c r="G31" s="263">
        <f t="shared" si="2"/>
        <v>141301842.74000001</v>
      </c>
      <c r="H31" s="263">
        <f t="shared" si="2"/>
        <v>6135848256.6499996</v>
      </c>
      <c r="I31" s="263">
        <f t="shared" si="2"/>
        <v>452326811.17000002</v>
      </c>
    </row>
    <row r="32" spans="1:9" x14ac:dyDescent="0.25">
      <c r="C32" s="265">
        <f>C31-Субсидия!D529</f>
        <v>0</v>
      </c>
      <c r="D32" s="265"/>
      <c r="E32" s="265"/>
      <c r="F32" s="264"/>
      <c r="G32" s="264"/>
      <c r="H32" s="265">
        <f>H31-Субсидия!E526</f>
        <v>0</v>
      </c>
      <c r="I32" s="265">
        <f>I31-Субсидия!F526</f>
        <v>0</v>
      </c>
    </row>
    <row r="33" spans="3:9" x14ac:dyDescent="0.25">
      <c r="C33" s="265"/>
      <c r="D33" s="265"/>
      <c r="E33" s="265"/>
      <c r="F33" s="264"/>
      <c r="G33" s="264"/>
      <c r="H33" s="265"/>
      <c r="I33" s="265"/>
    </row>
  </sheetData>
  <mergeCells count="1">
    <mergeCell ref="A2:I2"/>
  </mergeCells>
  <pageMargins left="0.78740157480314965" right="0.39370078740157483" top="0.59055118110236227" bottom="0.59055118110236227" header="0.31496062992125984" footer="0.31496062992125984"/>
  <pageSetup paperSize="9" scale="57" fitToHeight="4" orientation="landscape" horizontalDpi="300" verticalDpi="300" r:id="rId1"/>
  <headerFooter>
    <oddFooter>&amp;L&amp;P&amp;R&amp;Z&amp;F&amp;A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J18"/>
  <sheetViews>
    <sheetView topLeftCell="A2" zoomScale="60" zoomScaleNormal="60" zoomScaleSheetLayoutView="70" workbookViewId="0">
      <pane xSplit="1" ySplit="4" topLeftCell="B10" activePane="bottomRight" state="frozen"/>
      <selection activeCell="D27" sqref="D27"/>
      <selection pane="topRight" activeCell="D27" sqref="D27"/>
      <selection pane="bottomLeft" activeCell="D27" sqref="D27"/>
      <selection pane="bottomRight" activeCell="G13" sqref="G13"/>
    </sheetView>
  </sheetViews>
  <sheetFormatPr defaultColWidth="8.85546875" defaultRowHeight="15" x14ac:dyDescent="0.25"/>
  <cols>
    <col min="1" max="1" width="66.7109375" style="238" customWidth="1"/>
    <col min="2" max="2" width="18" style="239" customWidth="1"/>
    <col min="3" max="5" width="21.85546875" style="238" customWidth="1"/>
    <col min="6" max="7" width="21.85546875" style="240" customWidth="1"/>
    <col min="8" max="8" width="22" style="238" customWidth="1"/>
    <col min="9" max="9" width="20.85546875" style="238" customWidth="1"/>
    <col min="10" max="10" width="10.5703125" style="238" customWidth="1"/>
    <col min="11" max="16384" width="8.85546875" style="238"/>
  </cols>
  <sheetData>
    <row r="2" spans="1:10" x14ac:dyDescent="0.25">
      <c r="A2" s="1717" t="s">
        <v>425</v>
      </c>
      <c r="B2" s="1717"/>
      <c r="C2" s="1717"/>
      <c r="D2" s="1717"/>
      <c r="E2" s="1717"/>
      <c r="F2" s="1717"/>
      <c r="G2" s="1717"/>
      <c r="H2" s="1717"/>
      <c r="I2" s="1717"/>
    </row>
    <row r="4" spans="1:10" x14ac:dyDescent="0.25">
      <c r="I4" s="238" t="s">
        <v>415</v>
      </c>
    </row>
    <row r="5" spans="1:10" x14ac:dyDescent="0.25">
      <c r="A5" s="266" t="s">
        <v>416</v>
      </c>
      <c r="B5" s="266" t="s">
        <v>417</v>
      </c>
      <c r="C5" s="266" t="s">
        <v>418</v>
      </c>
      <c r="D5" s="260" t="s">
        <v>419</v>
      </c>
      <c r="E5" s="260" t="s">
        <v>420</v>
      </c>
      <c r="F5" s="267" t="s">
        <v>421</v>
      </c>
      <c r="G5" s="267" t="s">
        <v>422</v>
      </c>
      <c r="H5" s="266" t="s">
        <v>423</v>
      </c>
      <c r="I5" s="266" t="s">
        <v>424</v>
      </c>
    </row>
    <row r="6" spans="1:10" s="249" customFormat="1" ht="150" x14ac:dyDescent="0.25">
      <c r="A6" s="244" t="str">
        <f>Субсидия!B137</f>
        <v xml:space="preserve">Строительство и реконструкция (модернизация) объектов питьевого водоснабжения (предоставление субсидий местным бюджетам на реализацию муниципальных программ, направленных на строительство, реконструкцию (модернизацию) объектов питьевого водоснабжения) в рамках регионального проекта  «Чистая вода»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6" s="251" t="str">
        <f>Субсидия!C137</f>
        <v>06 1 F5 52432</v>
      </c>
      <c r="C6" s="248">
        <f>Субсидия!D139+Субсидия!D142</f>
        <v>121175580</v>
      </c>
      <c r="D6" s="270">
        <v>121175580</v>
      </c>
      <c r="E6" s="270">
        <v>83112983.329999998</v>
      </c>
      <c r="F6" s="268">
        <f>C6-D6</f>
        <v>0</v>
      </c>
      <c r="G6" s="268">
        <f>I6-E6</f>
        <v>0</v>
      </c>
      <c r="H6" s="248">
        <f>Субсидия!E139+Субсидия!E142</f>
        <v>121175580</v>
      </c>
      <c r="I6" s="248">
        <f>Субсидия!F139+Субсидия!F142</f>
        <v>83112983.329999998</v>
      </c>
    </row>
    <row r="7" spans="1:10" s="249" customFormat="1" ht="165" x14ac:dyDescent="0.25">
      <c r="A7" s="244" t="str">
        <f>Субсидия!B159</f>
        <v xml:space="preserve">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строительства, реконструкции, (модернизации), приобретения объектов капитального строительства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7" s="251" t="str">
        <f>Субсидия!C159</f>
        <v>06 2 01 86390</v>
      </c>
      <c r="C7" s="248">
        <f>Субсидия!D161</f>
        <v>937015729.77999997</v>
      </c>
      <c r="D7" s="270">
        <v>937015729.77999997</v>
      </c>
      <c r="E7" s="270">
        <v>35197770.140000001</v>
      </c>
      <c r="F7" s="268">
        <f t="shared" ref="F7:F15" si="0">C7-D7</f>
        <v>0</v>
      </c>
      <c r="G7" s="268">
        <f t="shared" ref="G7:G15" si="1">I7-E7</f>
        <v>0</v>
      </c>
      <c r="H7" s="248">
        <f>Субсидия!E161</f>
        <v>865675729.78000021</v>
      </c>
      <c r="I7" s="248">
        <f>Субсидия!F161</f>
        <v>35197770.140000001</v>
      </c>
    </row>
    <row r="8" spans="1:10" s="249" customFormat="1" ht="270" x14ac:dyDescent="0.25">
      <c r="A8" s="244" t="str">
        <f>Субсидия!B125</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 в рамках регионального проекта "Развитие жилищного строительства на сельских территориях и повышение уровня благоустройства домовладений" комплексной государственной программы Липецкой области "Комплексное развитие сельских территорий Липецкой области"</v>
      </c>
      <c r="B8" s="251" t="str">
        <f>Субсидия!C125</f>
        <v xml:space="preserve">07 2 01 R5762 </v>
      </c>
      <c r="C8" s="248">
        <f>Субсидия!D127+Субсидия!D130</f>
        <v>231051157.88999999</v>
      </c>
      <c r="D8" s="270">
        <v>231051157.88999999</v>
      </c>
      <c r="E8" s="270">
        <v>0</v>
      </c>
      <c r="F8" s="268">
        <f t="shared" si="0"/>
        <v>0</v>
      </c>
      <c r="G8" s="268">
        <f t="shared" si="1"/>
        <v>0</v>
      </c>
      <c r="H8" s="248">
        <f>Субсидия!E127+Субсидия!E130</f>
        <v>231051157.88999999</v>
      </c>
      <c r="I8" s="248">
        <f>Субсидия!F127+Субсидия!F130</f>
        <v>0</v>
      </c>
    </row>
    <row r="9" spans="1:10" s="249" customFormat="1" ht="120" x14ac:dyDescent="0.25">
      <c r="A9" s="244" t="str">
        <f>Субсидия!B494</f>
        <v>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в рамках регионального проекта "Современный облик сельских территорий" комплексной государственной программы Липецкой области "Комплексное развитие сельских территорий Липецкой области"</v>
      </c>
      <c r="B9" s="251" t="str">
        <f>Субсидия!C494</f>
        <v>07 2 04 R5766</v>
      </c>
      <c r="C9" s="248">
        <f>Субсидия!D496+Субсидия!D499</f>
        <v>1109865473.6800001</v>
      </c>
      <c r="D9" s="270">
        <v>1109865473.6800001</v>
      </c>
      <c r="E9" s="270">
        <v>62672749.07</v>
      </c>
      <c r="F9" s="268">
        <f t="shared" si="0"/>
        <v>0</v>
      </c>
      <c r="G9" s="268">
        <f t="shared" si="1"/>
        <v>0</v>
      </c>
      <c r="H9" s="248">
        <f>Субсидия!E496+Субсидия!E499</f>
        <v>1109865473.6800001</v>
      </c>
      <c r="I9" s="248">
        <f>Субсидия!F496+Субсидия!F499</f>
        <v>62672749.07</v>
      </c>
      <c r="J9" s="269" t="s">
        <v>426</v>
      </c>
    </row>
    <row r="10" spans="1:10" s="249" customFormat="1" ht="195" x14ac:dyDescent="0.25">
      <c r="A10" s="244" t="str">
        <f>Субсидия!B79</f>
        <v xml:space="preserve">Финансовое обеспечение дорожной деятельности в рамках реализации национального проекта "Безопасные качественные дороги" в рамках достижения базового результата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рамках регионального проекта "Региональная и местная дорожная сеть" (на сети автомобильных дорог Липецкой агломерации)) в рамках регионального проекта "Региональная и местная дорожная сеть" государственной программы Липецкой области "Развитие транспортной системы Липецкой области" </v>
      </c>
      <c r="B10" s="251" t="str">
        <f>Субсидия!C79</f>
        <v>08 1 R1 А3944</v>
      </c>
      <c r="C10" s="248">
        <f>Субсидия!D81</f>
        <v>540017964.03999996</v>
      </c>
      <c r="D10" s="270">
        <v>540017964.03999996</v>
      </c>
      <c r="E10" s="270">
        <v>57417679.149999999</v>
      </c>
      <c r="F10" s="268">
        <f t="shared" si="0"/>
        <v>0</v>
      </c>
      <c r="G10" s="268">
        <f t="shared" si="1"/>
        <v>0</v>
      </c>
      <c r="H10" s="248">
        <f>Субсидия!E81</f>
        <v>540017964.03999996</v>
      </c>
      <c r="I10" s="248">
        <f>Субсидия!F81</f>
        <v>57417679.149999999</v>
      </c>
      <c r="J10" s="269" t="s">
        <v>426</v>
      </c>
    </row>
    <row r="11" spans="1:10" s="249" customFormat="1" ht="225" x14ac:dyDescent="0.25">
      <c r="A11" s="244" t="str">
        <f>Субсидия!B82</f>
        <v>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 в рамках ведомственного проекта "Развитие и увеличение пропускной способности автомобильных дорог общего пользования и искусственных сооружений на них" государственной программы Липецкой области "Развитие транспортной системы Липецкой области"</v>
      </c>
      <c r="B11" s="251" t="str">
        <f>Субсидия!C82</f>
        <v>08 3 01 86030</v>
      </c>
      <c r="C11" s="248">
        <f>Субсидия!D84</f>
        <v>971236125.63</v>
      </c>
      <c r="D11" s="270">
        <v>971236125.63</v>
      </c>
      <c r="E11" s="270">
        <v>59325881.299999997</v>
      </c>
      <c r="F11" s="268">
        <f t="shared" si="0"/>
        <v>0</v>
      </c>
      <c r="G11" s="268">
        <f t="shared" si="1"/>
        <v>0</v>
      </c>
      <c r="H11" s="248">
        <f>Субсидия!E84</f>
        <v>240307999.99999997</v>
      </c>
      <c r="I11" s="248">
        <f>Субсидия!F84</f>
        <v>59325881.299999997</v>
      </c>
    </row>
    <row r="12" spans="1:10" s="249" customFormat="1" ht="150" x14ac:dyDescent="0.25">
      <c r="A12" s="244" t="str">
        <f>Субсидия!B542</f>
        <v>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 в рамках подпрограммы "Повышение качества условий проживания населения области за счет обеспечения населенных пунктов области социальной инфраструктурой" государственной программы Липецкой области "Обеспечение населения Липецкой области качественным жильем, социальной инфраструктурой и услугами ЖКХ"</v>
      </c>
      <c r="B12" s="251" t="str">
        <f>Субсидия!C542</f>
        <v>08 5 03 86010</v>
      </c>
      <c r="C12" s="248">
        <f>Субсидия!D544</f>
        <v>0</v>
      </c>
      <c r="D12" s="1090"/>
      <c r="E12" s="1090"/>
      <c r="F12" s="268">
        <f t="shared" si="0"/>
        <v>0</v>
      </c>
      <c r="G12" s="268">
        <f t="shared" si="1"/>
        <v>0</v>
      </c>
      <c r="H12" s="248">
        <f>Субсидия!E544</f>
        <v>0</v>
      </c>
      <c r="I12" s="248">
        <f>Субсидия!F544</f>
        <v>0</v>
      </c>
    </row>
    <row r="13" spans="1:10" ht="150" x14ac:dyDescent="0.25">
      <c r="A13" s="244" t="str">
        <f>Субсидия!B174</f>
        <v>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v>
      </c>
      <c r="B13" s="251" t="str">
        <f>Субсидия!C174</f>
        <v>09 1 F1 50212</v>
      </c>
      <c r="C13" s="248">
        <f>Субсидия!D176+Субсидия!D179</f>
        <v>198356351.31</v>
      </c>
      <c r="D13" s="270">
        <v>198356351.31</v>
      </c>
      <c r="E13" s="270">
        <v>0</v>
      </c>
      <c r="F13" s="254">
        <f t="shared" si="0"/>
        <v>0</v>
      </c>
      <c r="G13" s="254">
        <f t="shared" si="1"/>
        <v>0</v>
      </c>
      <c r="H13" s="248">
        <f>Субсидия!E176+Субсидия!E179</f>
        <v>986493.67999999993</v>
      </c>
      <c r="I13" s="248">
        <f>Субсидия!F176+Субсидия!F179</f>
        <v>0</v>
      </c>
    </row>
    <row r="14" spans="1:10" s="249" customFormat="1" ht="120" x14ac:dyDescent="0.25">
      <c r="A14" s="244" t="str">
        <f>Субсидия!B92</f>
        <v>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 в рамках регионального проекта "Жилье" государственной программы Липецкой области "Обеспечение населения Липецкой области качественным жильем, социальной инфраструктурой и услугами ЖКХ"</v>
      </c>
      <c r="B14" s="251" t="str">
        <f>Субсидия!C92</f>
        <v>09 1 F1 50213</v>
      </c>
      <c r="C14" s="248">
        <f>Субсидия!D94+Субсидия!D97</f>
        <v>1008049399.99</v>
      </c>
      <c r="D14" s="270">
        <v>1008049399.99</v>
      </c>
      <c r="E14" s="270">
        <v>75686030.969999999</v>
      </c>
      <c r="F14" s="268">
        <f t="shared" si="0"/>
        <v>0</v>
      </c>
      <c r="G14" s="268">
        <f t="shared" si="1"/>
        <v>0</v>
      </c>
      <c r="H14" s="248">
        <f>Субсидия!E94+Субсидия!E97</f>
        <v>972951322.10000002</v>
      </c>
      <c r="I14" s="248">
        <f>Субсидия!F94+Субсидия!F97</f>
        <v>75686030.969999999</v>
      </c>
    </row>
    <row r="15" spans="1:10" s="249" customFormat="1" ht="105" x14ac:dyDescent="0.25">
      <c r="A15" s="244" t="str">
        <f>Субсидия!B180</f>
        <v>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 в рамках регионального проекта "Жилье" государственной программы Липецкой области "Обеспечение жителей Липецкой области качественным жильем, социальной и инженерной инфраструктурой"</v>
      </c>
      <c r="B15" s="251" t="str">
        <f>Субсидия!C180</f>
        <v xml:space="preserve">09 1 F1 50214 </v>
      </c>
      <c r="C15" s="248">
        <f>Субсидия!D182+Субсидия!D185</f>
        <v>169349523.89000002</v>
      </c>
      <c r="D15" s="270">
        <v>169349523.88999999</v>
      </c>
      <c r="E15" s="270">
        <v>0</v>
      </c>
      <c r="F15" s="268">
        <f t="shared" si="0"/>
        <v>0</v>
      </c>
      <c r="G15" s="268">
        <f t="shared" si="1"/>
        <v>0</v>
      </c>
      <c r="H15" s="248">
        <f>Субсидия!E182+Субсидия!E185</f>
        <v>94671519.480000004</v>
      </c>
      <c r="I15" s="248">
        <f>Субсидия!F182+Субсидия!F185</f>
        <v>0</v>
      </c>
    </row>
    <row r="16" spans="1:10" x14ac:dyDescent="0.25">
      <c r="A16" s="260" t="s">
        <v>8</v>
      </c>
      <c r="B16" s="261"/>
      <c r="C16" s="263">
        <f t="shared" ref="C16:I16" si="2">SUM(C6:C15)</f>
        <v>5286117306.210001</v>
      </c>
      <c r="D16" s="263">
        <f t="shared" si="2"/>
        <v>5286117306.210001</v>
      </c>
      <c r="E16" s="263">
        <f t="shared" si="2"/>
        <v>373413093.96000004</v>
      </c>
      <c r="F16" s="263">
        <f t="shared" si="2"/>
        <v>0</v>
      </c>
      <c r="G16" s="263">
        <f t="shared" si="2"/>
        <v>0</v>
      </c>
      <c r="H16" s="263">
        <f t="shared" si="2"/>
        <v>4176703240.6500001</v>
      </c>
      <c r="I16" s="263">
        <f t="shared" si="2"/>
        <v>373413093.96000004</v>
      </c>
    </row>
    <row r="17" spans="3:9" x14ac:dyDescent="0.25">
      <c r="C17" s="265">
        <f>C16-Субсидия!D510</f>
        <v>0</v>
      </c>
      <c r="D17" s="265"/>
      <c r="E17" s="265"/>
      <c r="F17" s="264"/>
      <c r="G17" s="264"/>
      <c r="H17" s="265">
        <f>H16-Субсидия!E510</f>
        <v>0</v>
      </c>
      <c r="I17" s="265">
        <f>I16-Субсидия!F510</f>
        <v>0</v>
      </c>
    </row>
    <row r="18" spans="3:9" x14ac:dyDescent="0.25">
      <c r="C18" s="265">
        <f>C16-Субсидия!D516</f>
        <v>0</v>
      </c>
      <c r="D18" s="265"/>
      <c r="E18" s="265"/>
      <c r="F18" s="264"/>
      <c r="G18" s="264"/>
      <c r="H18" s="265"/>
      <c r="I18" s="265">
        <f>I16-Субсидия!F516</f>
        <v>0</v>
      </c>
    </row>
  </sheetData>
  <mergeCells count="1">
    <mergeCell ref="A2:I2"/>
  </mergeCells>
  <pageMargins left="0.78740157480314965" right="0.39370078740157483" top="0.59055118110236227" bottom="0.59055118110236227" header="0.31496062992125984" footer="0.31496062992125984"/>
  <pageSetup paperSize="9" scale="57" fitToHeight="3" orientation="landscape" horizontalDpi="300" verticalDpi="300" r:id="rId1"/>
  <headerFooter>
    <oddFooter>&amp;L&amp;P&amp;R&amp;Z&amp;F&amp;A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I31"/>
  <sheetViews>
    <sheetView topLeftCell="A2" zoomScale="70" zoomScaleNormal="70" zoomScaleSheetLayoutView="70" workbookViewId="0">
      <pane xSplit="1" ySplit="4" topLeftCell="B27" activePane="bottomRight" state="frozen"/>
      <selection activeCell="D27" sqref="D27"/>
      <selection pane="topRight" activeCell="D27" sqref="D27"/>
      <selection pane="bottomLeft" activeCell="D27" sqref="D27"/>
      <selection pane="bottomRight" activeCell="C31" sqref="C31"/>
    </sheetView>
  </sheetViews>
  <sheetFormatPr defaultColWidth="8.85546875" defaultRowHeight="15" x14ac:dyDescent="0.25"/>
  <cols>
    <col min="1" max="1" width="65.85546875" style="238" customWidth="1"/>
    <col min="2" max="2" width="18" style="239" customWidth="1"/>
    <col min="3" max="3" width="21.85546875" style="238" customWidth="1"/>
    <col min="4" max="5" width="21.85546875" style="240" customWidth="1"/>
    <col min="6" max="7" width="21.85546875" style="238" customWidth="1"/>
    <col min="8" max="8" width="22" style="238" bestFit="1" customWidth="1"/>
    <col min="9" max="9" width="21.140625" style="238" customWidth="1"/>
    <col min="10" max="16384" width="8.85546875" style="238"/>
  </cols>
  <sheetData>
    <row r="2" spans="1:9" x14ac:dyDescent="0.25">
      <c r="A2" s="1717" t="s">
        <v>414</v>
      </c>
      <c r="B2" s="1717"/>
      <c r="C2" s="1717"/>
      <c r="D2" s="1717"/>
      <c r="E2" s="1717"/>
      <c r="F2" s="1717"/>
      <c r="G2" s="1717"/>
      <c r="H2" s="1717"/>
      <c r="I2" s="1717"/>
    </row>
    <row r="4" spans="1:9" x14ac:dyDescent="0.25">
      <c r="I4" s="238" t="s">
        <v>415</v>
      </c>
    </row>
    <row r="5" spans="1:9" ht="30" x14ac:dyDescent="0.25">
      <c r="A5" s="241" t="s">
        <v>416</v>
      </c>
      <c r="B5" s="241" t="s">
        <v>417</v>
      </c>
      <c r="C5" s="241" t="s">
        <v>418</v>
      </c>
      <c r="D5" s="242" t="s">
        <v>419</v>
      </c>
      <c r="E5" s="242" t="s">
        <v>420</v>
      </c>
      <c r="F5" s="243" t="s">
        <v>421</v>
      </c>
      <c r="G5" s="243" t="s">
        <v>422</v>
      </c>
      <c r="H5" s="241" t="s">
        <v>423</v>
      </c>
      <c r="I5" s="241" t="s">
        <v>424</v>
      </c>
    </row>
    <row r="6" spans="1:9" s="249" customFormat="1" ht="60" x14ac:dyDescent="0.25">
      <c r="A6" s="244" t="str">
        <f>Субсидия!B276</f>
        <v>Модернизация инфраструктуры общего образования в рамках регионального проекта "Современная школа" государственной программы Липецкой области "Развитие образования Липецкой области"</v>
      </c>
      <c r="B6" s="245" t="str">
        <f>Субсидия!C276</f>
        <v>04 1 E1 52390</v>
      </c>
      <c r="C6" s="246">
        <f>Субсидия!D279+Субсидия!D283</f>
        <v>888555263.15999997</v>
      </c>
      <c r="D6" s="23">
        <v>888555263.15999997</v>
      </c>
      <c r="E6" s="23">
        <v>0</v>
      </c>
      <c r="F6" s="247">
        <f t="shared" ref="F6:F28" si="0">C6-D6</f>
        <v>0</v>
      </c>
      <c r="G6" s="247">
        <f t="shared" ref="G6:G11" si="1">I6-E6</f>
        <v>0</v>
      </c>
      <c r="H6" s="248">
        <f>Субсидия!E279+Субсидия!E283</f>
        <v>888555263.15999997</v>
      </c>
      <c r="I6" s="248">
        <f>Субсидия!F279+Субсидия!F283</f>
        <v>0</v>
      </c>
    </row>
    <row r="7" spans="1:9" s="249" customFormat="1" ht="90" x14ac:dyDescent="0.25">
      <c r="A7" s="244" t="str">
        <f>Субсидия!B296</f>
        <v>Модернизация инфраструктуры общего образования в целях достижения значений базового результата федерального проекта в рамках регионального проекта "Современная школа" государственной программы Липецкой области "Развитие образования Липецкой области"</v>
      </c>
      <c r="B7" s="245" t="str">
        <f>Субсидия!C296</f>
        <v>04 1 E1 A2390</v>
      </c>
      <c r="C7" s="250">
        <f>Субсидия!D299</f>
        <v>319132705.80000001</v>
      </c>
      <c r="D7" s="23">
        <v>319132705.80000001</v>
      </c>
      <c r="E7" s="23">
        <v>0</v>
      </c>
      <c r="F7" s="247">
        <f t="shared" si="0"/>
        <v>0</v>
      </c>
      <c r="G7" s="247">
        <f t="shared" si="1"/>
        <v>0</v>
      </c>
      <c r="H7" s="248">
        <f>Субсидия!E299</f>
        <v>319132705.80000001</v>
      </c>
      <c r="I7" s="248">
        <f>Субсидия!F299</f>
        <v>0</v>
      </c>
    </row>
    <row r="8" spans="1:9" s="249" customFormat="1" ht="135" x14ac:dyDescent="0.25">
      <c r="A8" s="244" t="str">
        <f>Субсидия!B391</f>
        <v xml:space="preserve">Развитие сети учреждений культурно-досугового типа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 в рамках регионального проекта "Культурная среда" государственной программы Липецкой области "Развитие культуры и туризма в Липецкой области"     </v>
      </c>
      <c r="B8" s="245" t="str">
        <f>Субсидия!C391</f>
        <v>05 1 A1 55131</v>
      </c>
      <c r="C8" s="250">
        <f>Субсидия!D394+Субсидия!D398</f>
        <v>40251081.079999998</v>
      </c>
      <c r="D8" s="23">
        <v>40251081.079999998</v>
      </c>
      <c r="E8" s="23">
        <v>0</v>
      </c>
      <c r="F8" s="247">
        <f t="shared" si="0"/>
        <v>0</v>
      </c>
      <c r="G8" s="247">
        <f t="shared" si="1"/>
        <v>0</v>
      </c>
      <c r="H8" s="248">
        <f>Субсидия!E394+Субсидия!E398</f>
        <v>40251081.079999998</v>
      </c>
      <c r="I8" s="248">
        <f>Субсидия!F394+Субсидия!F398</f>
        <v>0</v>
      </c>
    </row>
    <row r="9" spans="1:9" s="249" customFormat="1" ht="120" x14ac:dyDescent="0.25">
      <c r="A9" s="244" t="str">
        <f>Субсидия!B342</f>
        <v>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 в рамках регионального проекта "Культурная среда" государственной программы Липецкой области "Развитие культуры и туризма в Липецкой области"</v>
      </c>
      <c r="B9" s="245" t="str">
        <f>Субсидия!C342</f>
        <v>05 1 A1 5519Б</v>
      </c>
      <c r="C9" s="246">
        <f>Субсидия!D345+Субсидия!D349</f>
        <v>6429189.1899999995</v>
      </c>
      <c r="D9" s="23">
        <v>6429189.1900000004</v>
      </c>
      <c r="E9" s="23">
        <v>0</v>
      </c>
      <c r="F9" s="247">
        <f t="shared" si="0"/>
        <v>0</v>
      </c>
      <c r="G9" s="247">
        <f t="shared" si="1"/>
        <v>0</v>
      </c>
      <c r="H9" s="248">
        <f>Субсидия!E345+Субсидия!E349</f>
        <v>6429189.1900000004</v>
      </c>
      <c r="I9" s="248">
        <f>Субсидия!F345+Субсидия!F349</f>
        <v>0</v>
      </c>
    </row>
    <row r="10" spans="1:9" s="249" customFormat="1" ht="150" x14ac:dyDescent="0.25">
      <c r="A10" s="244" t="str">
        <f>Субсидия!B438</f>
        <v xml:space="preserve">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 в рамках комплекса процессных мероприятий "Развитие культуры в Липецкой области" государственной программы Липецкой области "Развитие культуры и туризма в Липецкой области"   </v>
      </c>
      <c r="B10" s="245" t="str">
        <f>Субсидия!C438</f>
        <v xml:space="preserve">05 4 02 R5191 </v>
      </c>
      <c r="C10" s="246">
        <f>Субсидия!D441+Субсидия!D445</f>
        <v>4977432.43</v>
      </c>
      <c r="D10" s="23">
        <v>4977432.43</v>
      </c>
      <c r="E10" s="23">
        <v>0</v>
      </c>
      <c r="F10" s="247">
        <f t="shared" si="0"/>
        <v>0</v>
      </c>
      <c r="G10" s="247">
        <f t="shared" si="1"/>
        <v>403589.28</v>
      </c>
      <c r="H10" s="248">
        <f>Субсидия!E441+Субсидия!E445</f>
        <v>4977432.43</v>
      </c>
      <c r="I10" s="248">
        <f>Субсидия!F441+Субсидия!F445</f>
        <v>403589.28</v>
      </c>
    </row>
    <row r="11" spans="1:9" s="249" customFormat="1" ht="135" x14ac:dyDescent="0.25">
      <c r="A11" s="244" t="str">
        <f>Субсидия!B200</f>
        <v xml:space="preserve">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11" s="245" t="str">
        <f>Субсидия!C200</f>
        <v>06 1 F2 54240</v>
      </c>
      <c r="C11" s="246">
        <f>Субсидия!D203+Субсидия!D207</f>
        <v>166170808.09</v>
      </c>
      <c r="D11" s="23">
        <v>166170808.09</v>
      </c>
      <c r="E11" s="23">
        <v>0</v>
      </c>
      <c r="F11" s="247">
        <f t="shared" si="0"/>
        <v>0</v>
      </c>
      <c r="G11" s="247">
        <f t="shared" si="1"/>
        <v>0</v>
      </c>
      <c r="H11" s="248">
        <f>Субсидия!E203+Субсидия!E207</f>
        <v>166170808.09</v>
      </c>
      <c r="I11" s="248">
        <f>Субсидия!F203+Субсидия!F207</f>
        <v>0</v>
      </c>
    </row>
    <row r="12" spans="1:9" s="249" customFormat="1" ht="105" x14ac:dyDescent="0.25">
      <c r="A12" s="244" t="str">
        <f>Субсидия!B208</f>
        <v xml:space="preserve">Реализация мероприятий, направленных на формирование современной городской среды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формирования современной городской среды" </v>
      </c>
      <c r="B12" s="251" t="str">
        <f>Субсидия!C208</f>
        <v>06 1 F2 55550</v>
      </c>
      <c r="C12" s="246">
        <f>Субсидия!D211+Субсидия!D215</f>
        <v>286720529.98000002</v>
      </c>
      <c r="D12" s="23">
        <v>286720529.98000002</v>
      </c>
      <c r="E12" s="23">
        <v>0</v>
      </c>
      <c r="F12" s="247">
        <f t="shared" si="0"/>
        <v>0</v>
      </c>
      <c r="G12" s="247">
        <f>I12-E12</f>
        <v>0</v>
      </c>
      <c r="H12" s="248">
        <f>Субсидия!E211+Субсидия!E215</f>
        <v>286720529.97999996</v>
      </c>
      <c r="I12" s="248">
        <f>Субсидия!F211+Субсидия!F215</f>
        <v>0</v>
      </c>
    </row>
    <row r="13" spans="1:9" s="249" customFormat="1" ht="180" x14ac:dyDescent="0.25">
      <c r="A13" s="244" t="str">
        <f>Субсидия!B216</f>
        <v>Реализация мероприятий, направленных на формирование современной городской среды в целях достижения значений базового результата регионального проекта (предоставление субсидий местным бюджетам на реализацию муниципальных программ, направленных на организацию благоустройства территорий поселений, муниципальных и городских округов) в рамках регионального проекта "Формирование комфортной городской среды"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v>
      </c>
      <c r="B13" s="251" t="str">
        <f>Субсидия!C216</f>
        <v>06 1 F2 А5551</v>
      </c>
      <c r="C13" s="246">
        <f>Субсидия!D219</f>
        <v>356181490.81</v>
      </c>
      <c r="D13" s="23">
        <v>356181490.81</v>
      </c>
      <c r="E13" s="23">
        <v>0</v>
      </c>
      <c r="F13" s="247">
        <f t="shared" si="0"/>
        <v>0</v>
      </c>
      <c r="G13" s="247">
        <f>I13-E13</f>
        <v>2539423.2599999998</v>
      </c>
      <c r="H13" s="248">
        <f>Субсидия!E219</f>
        <v>356181490.80999994</v>
      </c>
      <c r="I13" s="248">
        <f>Субсидия!F219</f>
        <v>2539423.2599999998</v>
      </c>
    </row>
    <row r="14" spans="1:9" s="249" customFormat="1" ht="165" x14ac:dyDescent="0.25">
      <c r="A14" s="244" t="str">
        <f>Субсидия!B143</f>
        <v>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v>
      </c>
      <c r="B14" s="245" t="str">
        <f>Субсидия!C143</f>
        <v>06 2 01 09507</v>
      </c>
      <c r="C14" s="246">
        <f>Субсидия!D146</f>
        <v>335941000</v>
      </c>
      <c r="D14" s="23">
        <v>335941000</v>
      </c>
      <c r="E14" s="23">
        <v>0</v>
      </c>
      <c r="F14" s="247">
        <f t="shared" si="0"/>
        <v>0</v>
      </c>
      <c r="G14" s="247">
        <f>I14-E14</f>
        <v>0</v>
      </c>
      <c r="H14" s="248">
        <f>Субсидия!E146</f>
        <v>0</v>
      </c>
      <c r="I14" s="248">
        <f>Субсидия!F146</f>
        <v>0</v>
      </c>
    </row>
    <row r="15" spans="1:9" s="249" customFormat="1" ht="150" x14ac:dyDescent="0.25">
      <c r="A15" s="244" t="str">
        <f>Субсидия!B147</f>
        <v>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v>
      </c>
      <c r="B15" s="245" t="str">
        <f>Субсидия!C147</f>
        <v>06 2 01 09606</v>
      </c>
      <c r="C15" s="246">
        <f>Субсидия!D150</f>
        <v>25590065.600000001</v>
      </c>
      <c r="D15" s="252"/>
      <c r="E15" s="252"/>
      <c r="F15" s="247">
        <f t="shared" si="0"/>
        <v>25590065.600000001</v>
      </c>
      <c r="G15" s="247">
        <f t="shared" ref="G15" si="2">I15-E15</f>
        <v>0</v>
      </c>
      <c r="H15" s="248">
        <f>Субсидия!E150</f>
        <v>0</v>
      </c>
      <c r="I15" s="248">
        <f>Субсидия!F150</f>
        <v>0</v>
      </c>
    </row>
    <row r="16" spans="1:9" ht="150" x14ac:dyDescent="0.25">
      <c r="A16" s="253" t="str">
        <f>Субсидия!B151</f>
        <v>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v>
      </c>
      <c r="B16" s="245" t="str">
        <f>Субсидия!C151</f>
        <v>06 2 01 09607</v>
      </c>
      <c r="C16" s="248">
        <f>Субсидия!D154</f>
        <v>220534686.44999999</v>
      </c>
      <c r="D16" s="23">
        <v>220534686.44999999</v>
      </c>
      <c r="E16" s="23">
        <v>0</v>
      </c>
      <c r="F16" s="254">
        <f>C16-D16</f>
        <v>0</v>
      </c>
      <c r="G16" s="254">
        <f>I16-E16</f>
        <v>0</v>
      </c>
      <c r="H16" s="248">
        <f>Субсидия!E154</f>
        <v>0</v>
      </c>
      <c r="I16" s="248">
        <f>Субсидия!F154</f>
        <v>0</v>
      </c>
    </row>
    <row r="17" spans="1:9" s="249" customFormat="1" ht="150" x14ac:dyDescent="0.25">
      <c r="A17" s="244" t="str">
        <f>Субсидия!B155</f>
        <v xml:space="preserve">Предоставление субсидий местным бюджетам на реализацию муниципальных программ, направленных на реализацию проектов по строительству, реконструкции, модернизации объектов инфраструктуры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17" s="251" t="str">
        <f>Субсидия!C155</f>
        <v>06 2 01 86120</v>
      </c>
      <c r="C17" s="246">
        <f>Субсидия!D158</f>
        <v>140722470.71000001</v>
      </c>
      <c r="D17" s="23">
        <v>121722470.70999999</v>
      </c>
      <c r="E17" s="23">
        <v>3266630.14</v>
      </c>
      <c r="F17" s="247">
        <f t="shared" si="0"/>
        <v>19000000.000000015</v>
      </c>
      <c r="G17" s="247">
        <f>I17-E17</f>
        <v>0</v>
      </c>
      <c r="H17" s="248">
        <f>Субсидия!E158</f>
        <v>121722470.71000001</v>
      </c>
      <c r="I17" s="248">
        <f>Субсидия!F158</f>
        <v>3266630.14</v>
      </c>
    </row>
    <row r="18" spans="1:9" s="249" customFormat="1" ht="180" x14ac:dyDescent="0.25">
      <c r="A18" s="244" t="str">
        <f>Субсидия!B166</f>
        <v xml:space="preserve">Предоставление субсидий местным бюджетам на реализацию муниципальных программ, направленных на обеспечение мероприятий в сфере водоснабжения и водоотведения, источником финансового обеспечения на реализацию которых являются специальные казначейские кредиты, предоставляемые из федерального бюджета в рамках регионального проекта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18" s="245" t="str">
        <f>Субсидия!C166</f>
        <v>06 2 01 97020</v>
      </c>
      <c r="C18" s="246">
        <f>Субсидия!D169</f>
        <v>225412961.30000001</v>
      </c>
      <c r="D18" s="23">
        <v>225412961.30000001</v>
      </c>
      <c r="E18" s="23">
        <v>0</v>
      </c>
      <c r="F18" s="247">
        <f t="shared" si="0"/>
        <v>0</v>
      </c>
      <c r="G18" s="247">
        <f>I18-E18</f>
        <v>312836.63</v>
      </c>
      <c r="H18" s="248">
        <f>Субсидия!E169</f>
        <v>225412961.30000001</v>
      </c>
      <c r="I18" s="248">
        <f>Субсидия!F169</f>
        <v>312836.63</v>
      </c>
    </row>
    <row r="19" spans="1:9" s="249" customFormat="1" ht="180" x14ac:dyDescent="0.25">
      <c r="A19" s="244" t="str">
        <f>Субсидия!B170</f>
        <v xml:space="preserve">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сохранения и развития имеющегося потенциала мощности централизованных систем в рамках комплекса процессных мероприятий "Улучшение качества жилищного фонда, развитие и модернизация коммунальной инфраструктуры Липецкой области"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 </v>
      </c>
      <c r="B19" s="251" t="str">
        <f>Субсидия!C170</f>
        <v>06 4 01 86490</v>
      </c>
      <c r="C19" s="246">
        <f>Субсидия!D173</f>
        <v>614522125.29999995</v>
      </c>
      <c r="D19" s="255">
        <v>533752125.30000001</v>
      </c>
      <c r="E19" s="255">
        <v>0</v>
      </c>
      <c r="F19" s="247">
        <f t="shared" si="0"/>
        <v>80769999.99999994</v>
      </c>
      <c r="G19" s="247">
        <f>I19-E19</f>
        <v>48672687.859999999</v>
      </c>
      <c r="H19" s="248">
        <f>Субсидия!E173</f>
        <v>533752125.30000007</v>
      </c>
      <c r="I19" s="248">
        <f>Субсидия!F173</f>
        <v>48672687.859999999</v>
      </c>
    </row>
    <row r="20" spans="1:9" s="249" customFormat="1" ht="135" x14ac:dyDescent="0.25">
      <c r="A20" s="244" t="str">
        <f>Субсидия!B65</f>
        <v xml:space="preserve">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 в рамках регионального проекта "Развитие транспортной инфраструктуры на сельских территориях" комплексной государственной программы Липецкой области "Комплексное развитие сельских территорий Липецкой области" </v>
      </c>
      <c r="B20" s="245" t="str">
        <f>Субсидия!C65</f>
        <v>07 2 03 R3722</v>
      </c>
      <c r="C20" s="246">
        <f>Субсидия!D68+Субсидия!D72</f>
        <v>264732021</v>
      </c>
      <c r="D20" s="255">
        <v>264732021</v>
      </c>
      <c r="E20" s="255">
        <v>0</v>
      </c>
      <c r="F20" s="247">
        <f t="shared" si="0"/>
        <v>0</v>
      </c>
      <c r="G20" s="247">
        <f t="shared" ref="G20" si="3">I20-E20</f>
        <v>0</v>
      </c>
      <c r="H20" s="248">
        <f>Субсидия!E68+Субсидия!E72</f>
        <v>0</v>
      </c>
      <c r="I20" s="248">
        <f>Субсидия!F68+Субсидия!F72</f>
        <v>0</v>
      </c>
    </row>
    <row r="21" spans="1:9" s="249" customFormat="1" ht="195" x14ac:dyDescent="0.25">
      <c r="A21" s="244" t="str">
        <f>Субсидия!B52</f>
        <v>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в рамках регионального проекта "Развитие общественного транспорта" государственной программы Липецкой области "Развитие транспортной системы Липецкой области"</v>
      </c>
      <c r="B21" s="245" t="str">
        <f>Субсидия!C52</f>
        <v>08 1 R7 54010</v>
      </c>
      <c r="C21" s="246">
        <f>Субсидия!D55+Субсидия!D59</f>
        <v>1478672773.1399999</v>
      </c>
      <c r="D21" s="255">
        <v>1478672773.1400001</v>
      </c>
      <c r="E21" s="255">
        <v>251223881.88999999</v>
      </c>
      <c r="F21" s="247">
        <f>C21-D21</f>
        <v>0</v>
      </c>
      <c r="G21" s="247">
        <f>I21-E21</f>
        <v>0</v>
      </c>
      <c r="H21" s="248">
        <f>Субсидия!E55+Субсидия!E59</f>
        <v>1478672773.1399999</v>
      </c>
      <c r="I21" s="248">
        <f>Субсидия!F55+Субсидия!F59</f>
        <v>251223881.88999999</v>
      </c>
    </row>
    <row r="22" spans="1:9" s="249" customFormat="1" ht="165" x14ac:dyDescent="0.25">
      <c r="A22" s="244" t="str">
        <f>Субсидия!B88</f>
        <v xml:space="preserve">Предоставление субсидий местным бюджетам на реализацию муниципальных программ, направленных на обеспечение дорожной деятельности в части содержания автомобильных дорог общего пользования местного значения населенных пунктов  в рамках комплекса процессных мероприятий "Приведение автомобильных дорог общего пользования и мостовых сооружений в нормативное транспортно-эксплуатационное состояние и обеспечение сохранности существующей сети дорог" государственной программы Липецкой области "Развитие транспортной системы Липецкой области" </v>
      </c>
      <c r="B22" s="245" t="str">
        <f>Субсидия!C88</f>
        <v>08 4 01 86230</v>
      </c>
      <c r="C22" s="256">
        <f>Субсидия!D91</f>
        <v>150000000</v>
      </c>
      <c r="D22" s="255">
        <v>150000000</v>
      </c>
      <c r="E22" s="255">
        <v>0</v>
      </c>
      <c r="F22" s="247">
        <f>C22-D22</f>
        <v>0</v>
      </c>
      <c r="G22" s="247">
        <f>I22-E22</f>
        <v>76819651.950000003</v>
      </c>
      <c r="H22" s="248">
        <f>Субсидия!E91</f>
        <v>150000000</v>
      </c>
      <c r="I22" s="248">
        <f>Субсидия!F91</f>
        <v>76819651.950000003</v>
      </c>
    </row>
    <row r="23" spans="1:9" s="249" customFormat="1" ht="195" x14ac:dyDescent="0.25">
      <c r="A23" s="244" t="str">
        <f>Субсидия!B104</f>
        <v xml:space="preserve">Предоставление субсидий местным бюджетам на реализацию муниципальных программ, направленных на реализацию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 в рамках регионального проекта "Обеспечение инфраструктурой территорий для жилищного строительства" государственной программы Липецкой области "Обеспечение населения Липецкой области качественным жильем, социальной инфраструктурой и услугами ЖКХ" </v>
      </c>
      <c r="B23" s="251" t="str">
        <f>Субсидия!C104</f>
        <v>09 2 01 98010</v>
      </c>
      <c r="C23" s="246">
        <f>Субсидия!D107</f>
        <v>0</v>
      </c>
      <c r="D23" s="252"/>
      <c r="E23" s="252"/>
      <c r="F23" s="247">
        <f t="shared" si="0"/>
        <v>0</v>
      </c>
      <c r="G23" s="247">
        <f>I23-E23</f>
        <v>0</v>
      </c>
      <c r="H23" s="248">
        <f>Субсидия!E107</f>
        <v>0</v>
      </c>
      <c r="I23" s="248">
        <f>Субсидия!F107</f>
        <v>0</v>
      </c>
    </row>
    <row r="24" spans="1:9" s="249" customFormat="1" ht="150" x14ac:dyDescent="0.25">
      <c r="A24" s="244" t="str">
        <f>Субсидия!B503</f>
        <v>Предоставление субсидий местным бюджетам на реализацию муниципальных программ в области энергосбережения и повышения энергетической эффективности в рамках комплекса процессных мероприятий «Энергоэффективность, развитие энергетики и повышение надежности энергосбережения» государственной программы Липецкой области "Энергоэффективность, развитие энергетики и повышение надежности энергоснабжения в Липецкой области"</v>
      </c>
      <c r="B24" s="251" t="str">
        <f>Субсидия!C503</f>
        <v>10 4 01 86080</v>
      </c>
      <c r="C24" s="246">
        <f>Субсидия!D506</f>
        <v>241742639.40000001</v>
      </c>
      <c r="D24" s="255">
        <v>149608210.75</v>
      </c>
      <c r="E24" s="255">
        <v>0</v>
      </c>
      <c r="F24" s="247">
        <f t="shared" si="0"/>
        <v>92134428.650000006</v>
      </c>
      <c r="G24" s="247">
        <f t="shared" ref="G24:G28" si="4">I24-E24</f>
        <v>0</v>
      </c>
      <c r="H24" s="248">
        <f>Субсидия!E506</f>
        <v>149608210.75</v>
      </c>
      <c r="I24" s="248">
        <f>Субсидия!F506</f>
        <v>0</v>
      </c>
    </row>
    <row r="25" spans="1:9" s="249" customFormat="1" ht="195" x14ac:dyDescent="0.25">
      <c r="A25" s="244" t="str">
        <f>Субсидия!B186</f>
        <v>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 в рамках комплекса процессных мероприятий «Энергоэффективность, развитие энергетики и повышение надежности энергосбережения» государственной программы Липецкой области "Энергоэффективность, развитие энергетики и повышение надежности энергоснабжения в Липецкой области"</v>
      </c>
      <c r="B25" s="245" t="str">
        <f>Субсидия!C186</f>
        <v>10 4 01 86180</v>
      </c>
      <c r="C25" s="246">
        <f>Субсидия!D189</f>
        <v>20000000</v>
      </c>
      <c r="D25" s="255">
        <v>20000000</v>
      </c>
      <c r="E25" s="255">
        <v>0</v>
      </c>
      <c r="F25" s="247"/>
      <c r="G25" s="247"/>
      <c r="H25" s="248">
        <f>Субсидия!E189</f>
        <v>20000000</v>
      </c>
      <c r="I25" s="248">
        <f>Субсидия!F189</f>
        <v>0</v>
      </c>
    </row>
    <row r="26" spans="1:9" s="249" customFormat="1" ht="255" x14ac:dyDescent="0.25">
      <c r="A26" s="244" t="str">
        <f>Субсидия!B251</f>
        <v xml:space="preserve">Предоставление субсидий местным бюджетам на реализацию муниципальных программ, направленных на разработку проектов по рекультивации земель (разработка проектно-сметной документации и прохождение ее государственной экологической экспертизы в соответствии с требованиями действующего законодательства Российской Федерации), на рекультивацию земель, находящихся в муниципальной собственности, нарушенных при складировании и захоронении отходов производства и потребления в рамках ведомственного проекта «Создание условий для развития деятельности по сбору, обработке, утилизации, обезвреживанию и захоронению отходов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v>
      </c>
      <c r="B26" s="245" t="str">
        <f>Субсидия!C251</f>
        <v>11 3 02 86210</v>
      </c>
      <c r="C26" s="246">
        <f>Субсидия!D254</f>
        <v>0</v>
      </c>
      <c r="D26" s="252"/>
      <c r="E26" s="252"/>
      <c r="F26" s="247">
        <f>C26-D26</f>
        <v>0</v>
      </c>
      <c r="G26" s="247">
        <f>I26-E26</f>
        <v>0</v>
      </c>
      <c r="H26" s="248">
        <f>Субсидия!E254</f>
        <v>0</v>
      </c>
      <c r="I26" s="248">
        <f>Субсидия!F254</f>
        <v>0</v>
      </c>
    </row>
    <row r="27" spans="1:9" s="249" customFormat="1" ht="180" x14ac:dyDescent="0.25">
      <c r="A27" s="244" t="str">
        <f>Субсидия!B190</f>
        <v xml:space="preserve">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а также на приобретение, размещение контейнеров, бункеров в рамках ведомственного проекта «Создание условий для развития деятельности по сбору, обработке, утилизации, обезвреживанию и захоронению отходов на территории Липецкой области»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v>
      </c>
      <c r="B27" s="251" t="str">
        <f>Субсидия!C190</f>
        <v>11 3 02 86380</v>
      </c>
      <c r="C27" s="246">
        <f>Субсидия!D193</f>
        <v>5000000</v>
      </c>
      <c r="D27" s="255">
        <v>5000000</v>
      </c>
      <c r="E27" s="255">
        <v>0</v>
      </c>
      <c r="F27" s="247">
        <f t="shared" ref="F27" si="5">C27-D27</f>
        <v>0</v>
      </c>
      <c r="G27" s="247">
        <f t="shared" ref="G27" si="6">I27-E27</f>
        <v>0</v>
      </c>
      <c r="H27" s="248">
        <f>Субсидия!E193</f>
        <v>5000000</v>
      </c>
      <c r="I27" s="248">
        <f>Субсидия!F193</f>
        <v>0</v>
      </c>
    </row>
    <row r="28" spans="1:9" x14ac:dyDescent="0.25">
      <c r="A28" s="257"/>
      <c r="B28" s="258"/>
      <c r="C28" s="246"/>
      <c r="D28" s="259"/>
      <c r="E28" s="259"/>
      <c r="F28" s="247">
        <f t="shared" si="0"/>
        <v>0</v>
      </c>
      <c r="G28" s="247">
        <f t="shared" si="4"/>
        <v>0</v>
      </c>
      <c r="H28" s="248"/>
      <c r="I28" s="248"/>
    </row>
    <row r="29" spans="1:9" x14ac:dyDescent="0.25">
      <c r="A29" s="260" t="s">
        <v>8</v>
      </c>
      <c r="B29" s="261"/>
      <c r="C29" s="262">
        <f t="shared" ref="C29:I29" si="7">SUM(C6:C28)</f>
        <v>5791289243.4399986</v>
      </c>
      <c r="D29" s="263">
        <f t="shared" si="7"/>
        <v>5573794749.1900005</v>
      </c>
      <c r="E29" s="263">
        <f t="shared" si="7"/>
        <v>254490512.02999997</v>
      </c>
      <c r="F29" s="263">
        <f t="shared" si="7"/>
        <v>217494494.24999997</v>
      </c>
      <c r="G29" s="263">
        <f t="shared" si="7"/>
        <v>128748188.98</v>
      </c>
      <c r="H29" s="263">
        <f t="shared" si="7"/>
        <v>4752587041.7399998</v>
      </c>
      <c r="I29" s="263">
        <f t="shared" si="7"/>
        <v>383238701.00999999</v>
      </c>
    </row>
    <row r="30" spans="1:9" x14ac:dyDescent="0.25">
      <c r="C30" s="264">
        <f>C29-Субсидия!D511</f>
        <v>0</v>
      </c>
      <c r="D30" s="264"/>
      <c r="E30" s="264"/>
      <c r="F30" s="265"/>
      <c r="G30" s="265"/>
      <c r="H30" s="265">
        <f>H29-Субсидия!E511</f>
        <v>0</v>
      </c>
      <c r="I30" s="265">
        <f>I29-Субсидия!F511</f>
        <v>0</v>
      </c>
    </row>
    <row r="31" spans="1:9" x14ac:dyDescent="0.25">
      <c r="C31" s="264">
        <f>C29-Субсидия!D518</f>
        <v>0</v>
      </c>
      <c r="D31" s="264"/>
      <c r="E31" s="264"/>
      <c r="F31" s="265"/>
      <c r="G31" s="265"/>
      <c r="H31" s="265"/>
      <c r="I31" s="265"/>
    </row>
  </sheetData>
  <mergeCells count="1">
    <mergeCell ref="A2:I2"/>
  </mergeCells>
  <pageMargins left="0.78740157480314965" right="0.39370078740157483" top="0.59055118110236227" bottom="0.59055118110236227" header="0.31496062992125984" footer="0.31496062992125984"/>
  <pageSetup paperSize="9" scale="48" fitToHeight="3" orientation="landscape" horizontalDpi="300" verticalDpi="300" r:id="rId1"/>
  <headerFooter>
    <oddFooter>&amp;L&amp;P&amp;R&amp;Z&amp;F&amp;A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V43"/>
  <sheetViews>
    <sheetView topLeftCell="A2" zoomScale="50" zoomScaleNormal="50" zoomScaleSheetLayoutView="40" workbookViewId="0">
      <pane xSplit="1" ySplit="8" topLeftCell="B34" activePane="bottomRight" state="frozen"/>
      <selection activeCell="D27" sqref="D27"/>
      <selection pane="topRight" activeCell="D27" sqref="D27"/>
      <selection pane="bottomLeft" activeCell="D27" sqref="D27"/>
      <selection pane="bottomRight" activeCell="K13" sqref="K13"/>
    </sheetView>
  </sheetViews>
  <sheetFormatPr defaultColWidth="8.85546875" defaultRowHeight="12.75" x14ac:dyDescent="0.2"/>
  <cols>
    <col min="1" max="10" width="24.140625" style="1" customWidth="1"/>
    <col min="11" max="11" width="21" style="1" customWidth="1"/>
    <col min="12" max="12" width="22.140625" style="1" bestFit="1" customWidth="1"/>
    <col min="13" max="13" width="23.85546875" style="1" customWidth="1"/>
    <col min="14" max="14" width="24.85546875" style="1" bestFit="1" customWidth="1"/>
    <col min="15" max="20" width="23.42578125" style="1" customWidth="1"/>
    <col min="21" max="28" width="22.85546875" style="1" customWidth="1"/>
    <col min="29" max="34" width="25.42578125" style="1" customWidth="1"/>
    <col min="35" max="60" width="22.85546875" style="1" customWidth="1"/>
    <col min="61" max="68" width="20" style="1" customWidth="1"/>
    <col min="69" max="76" width="22.42578125" style="1" customWidth="1"/>
    <col min="77" max="92" width="22.140625" style="1" customWidth="1"/>
    <col min="93" max="93" width="23.5703125" style="1" bestFit="1" customWidth="1"/>
    <col min="94" max="124" width="22.140625" style="1" customWidth="1"/>
    <col min="125" max="126" width="23.5703125" style="1" bestFit="1" customWidth="1"/>
    <col min="127" max="140" width="22.140625" style="1" customWidth="1"/>
    <col min="141" max="164" width="19.85546875" style="1" customWidth="1"/>
    <col min="165" max="180" width="22.85546875" style="1" customWidth="1"/>
    <col min="181" max="188" width="22.140625" style="1" customWidth="1"/>
    <col min="189" max="196" width="22.85546875" style="1" customWidth="1"/>
    <col min="197" max="204" width="22.140625" style="1" customWidth="1"/>
    <col min="205" max="212" width="23.140625" style="1" customWidth="1"/>
    <col min="213" max="220" width="19.85546875" style="1" customWidth="1"/>
    <col min="221" max="228" width="22.42578125" style="1" customWidth="1"/>
    <col min="229" max="236" width="23.5703125" style="1" customWidth="1"/>
    <col min="237" max="244" width="21.85546875" style="1" customWidth="1"/>
    <col min="245" max="284" width="22.140625" style="1" customWidth="1"/>
    <col min="285" max="292" width="22.85546875" style="1" customWidth="1"/>
    <col min="293" max="293" width="21.85546875" style="1" customWidth="1"/>
    <col min="294" max="300" width="22.85546875" style="1" customWidth="1"/>
    <col min="301" max="302" width="23.5703125" style="1" bestFit="1" customWidth="1"/>
    <col min="303" max="308" width="22.140625" style="1" customWidth="1"/>
    <col min="309" max="16384" width="8.85546875" style="1"/>
  </cols>
  <sheetData>
    <row r="2" spans="1:308" ht="19.5" x14ac:dyDescent="0.3">
      <c r="O2" s="37" t="s">
        <v>319</v>
      </c>
      <c r="V2" s="37"/>
      <c r="W2" s="37"/>
      <c r="X2" s="37"/>
      <c r="Y2" s="37"/>
      <c r="Z2" s="37"/>
      <c r="AA2" s="37"/>
      <c r="AB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c r="IT2" s="37"/>
      <c r="IU2" s="37"/>
      <c r="IV2" s="37"/>
      <c r="IW2" s="37"/>
      <c r="IX2" s="37"/>
      <c r="IY2" s="37"/>
      <c r="IZ2" s="37"/>
      <c r="JA2" s="37"/>
      <c r="JB2" s="37"/>
      <c r="JC2" s="37"/>
      <c r="JD2" s="37"/>
      <c r="JE2" s="37"/>
      <c r="JF2" s="37"/>
      <c r="JG2" s="37"/>
      <c r="JH2" s="37"/>
      <c r="JI2" s="37"/>
      <c r="JJ2" s="37"/>
      <c r="JK2" s="37"/>
      <c r="JL2" s="37"/>
      <c r="JM2" s="37"/>
      <c r="JN2" s="37"/>
      <c r="JO2" s="37"/>
      <c r="JP2" s="37"/>
      <c r="JQ2" s="37"/>
      <c r="JR2" s="37"/>
      <c r="JS2" s="37"/>
      <c r="JT2" s="37"/>
      <c r="JU2" s="37"/>
      <c r="JV2" s="37"/>
      <c r="JW2" s="37"/>
      <c r="JX2" s="37"/>
      <c r="JY2" s="37"/>
      <c r="JZ2" s="37"/>
      <c r="KA2" s="37"/>
      <c r="KB2" s="37"/>
      <c r="KC2" s="37"/>
      <c r="KD2" s="37"/>
      <c r="KE2" s="37"/>
      <c r="KF2" s="37"/>
      <c r="KG2" s="37"/>
      <c r="KH2" s="37"/>
      <c r="KI2" s="37"/>
      <c r="KJ2" s="37"/>
      <c r="KK2" s="37"/>
      <c r="KL2" s="37"/>
      <c r="KM2" s="37"/>
      <c r="KN2" s="37"/>
      <c r="KO2" s="37"/>
      <c r="KP2" s="37"/>
      <c r="KQ2" s="37"/>
      <c r="KR2" s="37"/>
      <c r="KS2" s="37"/>
      <c r="KT2" s="37"/>
      <c r="KU2" s="37"/>
      <c r="KV2" s="37"/>
    </row>
    <row r="3" spans="1:308" ht="19.5" x14ac:dyDescent="0.3">
      <c r="P3" s="38" t="str">
        <f>'Район  и  поселения'!E3</f>
        <v>ПО  СОСТОЯНИЮ  НА  1  АПРЕЛЯ  2024  ГОДА</v>
      </c>
      <c r="Z3" s="38"/>
      <c r="AA3" s="38"/>
      <c r="AB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row>
    <row r="5" spans="1:308" ht="13.5" thickBot="1" x14ac:dyDescent="0.25">
      <c r="M5" s="39"/>
      <c r="N5" s="39"/>
      <c r="O5" s="39"/>
      <c r="P5" s="39"/>
    </row>
    <row r="6" spans="1:308" ht="47.1" customHeight="1" thickBot="1" x14ac:dyDescent="0.25">
      <c r="A6" s="1651" t="s">
        <v>320</v>
      </c>
      <c r="B6" s="1740" t="s">
        <v>321</v>
      </c>
      <c r="C6" s="1741"/>
      <c r="D6" s="1741"/>
      <c r="E6" s="1741"/>
      <c r="F6" s="1741"/>
      <c r="G6" s="1741"/>
      <c r="H6" s="1741"/>
      <c r="I6" s="1742"/>
      <c r="J6" s="40"/>
      <c r="K6" s="40"/>
      <c r="L6" s="40"/>
      <c r="M6" s="1684" t="s">
        <v>322</v>
      </c>
      <c r="N6" s="1685"/>
      <c r="O6" s="1685"/>
      <c r="P6" s="1685"/>
      <c r="Q6" s="1685"/>
      <c r="R6" s="1685"/>
      <c r="S6" s="1685"/>
      <c r="T6" s="1685"/>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c r="IV6" s="41"/>
      <c r="IW6" s="41"/>
      <c r="IX6" s="41"/>
      <c r="IY6" s="41"/>
      <c r="IZ6" s="41"/>
      <c r="JA6" s="41"/>
      <c r="JB6" s="41"/>
      <c r="JC6" s="41"/>
      <c r="JD6" s="41"/>
      <c r="JE6" s="41"/>
      <c r="JF6" s="41"/>
      <c r="JG6" s="41"/>
      <c r="JH6" s="41"/>
      <c r="JI6" s="41"/>
      <c r="JJ6" s="41"/>
      <c r="JK6" s="41"/>
      <c r="JL6" s="41"/>
      <c r="JM6" s="41"/>
      <c r="JN6" s="41"/>
      <c r="JO6" s="41"/>
      <c r="JP6" s="41"/>
      <c r="JQ6" s="41"/>
      <c r="JR6" s="41"/>
      <c r="JS6" s="41"/>
      <c r="JT6" s="41"/>
      <c r="JU6" s="41"/>
      <c r="JV6" s="41"/>
      <c r="JW6" s="41"/>
      <c r="JX6" s="41"/>
      <c r="JY6" s="41"/>
      <c r="JZ6" s="41"/>
      <c r="KA6" s="41"/>
      <c r="KB6" s="41"/>
      <c r="KC6" s="41"/>
      <c r="KD6" s="41"/>
      <c r="KE6" s="41"/>
      <c r="KF6" s="41"/>
      <c r="KG6" s="41"/>
      <c r="KH6" s="41"/>
      <c r="KI6" s="41"/>
      <c r="KJ6" s="41"/>
      <c r="KK6" s="41"/>
      <c r="KL6" s="41"/>
      <c r="KM6" s="41"/>
      <c r="KN6" s="41"/>
      <c r="KO6" s="41"/>
      <c r="KP6" s="41"/>
      <c r="KQ6" s="41"/>
      <c r="KR6" s="41"/>
      <c r="KS6" s="41"/>
      <c r="KT6" s="41"/>
      <c r="KU6" s="41"/>
      <c r="KV6" s="41"/>
    </row>
    <row r="7" spans="1:308" ht="58.5" customHeight="1" thickBot="1" x14ac:dyDescent="0.25">
      <c r="A7" s="1652"/>
      <c r="B7" s="1652" t="s">
        <v>323</v>
      </c>
      <c r="C7" s="1738" t="s">
        <v>324</v>
      </c>
      <c r="D7" s="1738" t="s">
        <v>325</v>
      </c>
      <c r="E7" s="1738" t="s">
        <v>326</v>
      </c>
      <c r="F7" s="1652" t="s">
        <v>327</v>
      </c>
      <c r="G7" s="1738" t="s">
        <v>324</v>
      </c>
      <c r="H7" s="1738" t="s">
        <v>325</v>
      </c>
      <c r="I7" s="1738" t="s">
        <v>326</v>
      </c>
      <c r="J7" s="42"/>
      <c r="K7" s="42"/>
      <c r="L7" s="42"/>
      <c r="M7" s="1652" t="s">
        <v>323</v>
      </c>
      <c r="N7" s="1738" t="s">
        <v>324</v>
      </c>
      <c r="O7" s="1738" t="s">
        <v>325</v>
      </c>
      <c r="P7" s="1738" t="s">
        <v>326</v>
      </c>
      <c r="Q7" s="1652" t="s">
        <v>327</v>
      </c>
      <c r="R7" s="1738" t="s">
        <v>324</v>
      </c>
      <c r="S7" s="1738" t="s">
        <v>325</v>
      </c>
      <c r="T7" s="1738" t="s">
        <v>326</v>
      </c>
      <c r="U7" s="1743" t="s">
        <v>328</v>
      </c>
      <c r="V7" s="1744"/>
      <c r="W7" s="1744"/>
      <c r="X7" s="1744"/>
      <c r="Y7" s="1744"/>
      <c r="Z7" s="1744"/>
      <c r="AA7" s="1744"/>
      <c r="AB7" s="1745"/>
      <c r="AC7" s="1743" t="s">
        <v>329</v>
      </c>
      <c r="AD7" s="1744"/>
      <c r="AE7" s="1744"/>
      <c r="AF7" s="1744"/>
      <c r="AG7" s="1744"/>
      <c r="AH7" s="1744"/>
      <c r="AI7" s="1744"/>
      <c r="AJ7" s="1745"/>
      <c r="AK7" s="1686" t="s">
        <v>330</v>
      </c>
      <c r="AL7" s="1692"/>
      <c r="AM7" s="1692"/>
      <c r="AN7" s="1692"/>
      <c r="AO7" s="1692"/>
      <c r="AP7" s="1692"/>
      <c r="AQ7" s="1692"/>
      <c r="AR7" s="1692"/>
      <c r="AS7" s="1692"/>
      <c r="AT7" s="1692"/>
      <c r="AU7" s="1692"/>
      <c r="AV7" s="1692"/>
      <c r="AW7" s="1692"/>
      <c r="AX7" s="1692"/>
      <c r="AY7" s="1692"/>
      <c r="AZ7" s="1692"/>
      <c r="BA7" s="1692"/>
      <c r="BB7" s="1692"/>
      <c r="BC7" s="1692"/>
      <c r="BD7" s="1692"/>
      <c r="BE7" s="1692"/>
      <c r="BF7" s="1692"/>
      <c r="BG7" s="1692"/>
      <c r="BH7" s="1688"/>
      <c r="BI7" s="1660" t="s">
        <v>331</v>
      </c>
      <c r="BJ7" s="1661"/>
      <c r="BK7" s="1661"/>
      <c r="BL7" s="1661"/>
      <c r="BM7" s="1661"/>
      <c r="BN7" s="1661"/>
      <c r="BO7" s="1661"/>
      <c r="BP7" s="1662"/>
      <c r="BQ7" s="1689" t="s">
        <v>332</v>
      </c>
      <c r="BR7" s="1690"/>
      <c r="BS7" s="1690"/>
      <c r="BT7" s="1690"/>
      <c r="BU7" s="1690"/>
      <c r="BV7" s="1690"/>
      <c r="BW7" s="1690"/>
      <c r="BX7" s="1690"/>
      <c r="BY7" s="1660" t="s">
        <v>333</v>
      </c>
      <c r="BZ7" s="1661"/>
      <c r="CA7" s="1661"/>
      <c r="CB7" s="1661"/>
      <c r="CC7" s="1661"/>
      <c r="CD7" s="1661"/>
      <c r="CE7" s="1661"/>
      <c r="CF7" s="1661"/>
      <c r="CG7" s="1660" t="s">
        <v>334</v>
      </c>
      <c r="CH7" s="1661"/>
      <c r="CI7" s="1661"/>
      <c r="CJ7" s="1661"/>
      <c r="CK7" s="1661"/>
      <c r="CL7" s="1661"/>
      <c r="CM7" s="1661"/>
      <c r="CN7" s="1662"/>
      <c r="CO7" s="1686" t="s">
        <v>335</v>
      </c>
      <c r="CP7" s="1692"/>
      <c r="CQ7" s="1692"/>
      <c r="CR7" s="1692"/>
      <c r="CS7" s="1692"/>
      <c r="CT7" s="1692"/>
      <c r="CU7" s="1692"/>
      <c r="CV7" s="1692"/>
      <c r="CW7" s="1660" t="s">
        <v>336</v>
      </c>
      <c r="CX7" s="1661"/>
      <c r="CY7" s="1661"/>
      <c r="CZ7" s="1661"/>
      <c r="DA7" s="1661"/>
      <c r="DB7" s="1661"/>
      <c r="DC7" s="1661"/>
      <c r="DD7" s="1662"/>
      <c r="DE7" s="1660" t="s">
        <v>337</v>
      </c>
      <c r="DF7" s="1661"/>
      <c r="DG7" s="1661"/>
      <c r="DH7" s="1661"/>
      <c r="DI7" s="1661"/>
      <c r="DJ7" s="1661"/>
      <c r="DK7" s="1661"/>
      <c r="DL7" s="1662"/>
      <c r="DM7" s="1660" t="s">
        <v>338</v>
      </c>
      <c r="DN7" s="1661"/>
      <c r="DO7" s="1661"/>
      <c r="DP7" s="1661"/>
      <c r="DQ7" s="1661"/>
      <c r="DR7" s="1661"/>
      <c r="DS7" s="1661"/>
      <c r="DT7" s="1662"/>
      <c r="DU7" s="1660" t="s">
        <v>339</v>
      </c>
      <c r="DV7" s="1661"/>
      <c r="DW7" s="1661"/>
      <c r="DX7" s="1661"/>
      <c r="DY7" s="1661"/>
      <c r="DZ7" s="1661"/>
      <c r="EA7" s="1661"/>
      <c r="EB7" s="1662"/>
      <c r="EC7" s="1660" t="s">
        <v>339</v>
      </c>
      <c r="ED7" s="1661"/>
      <c r="EE7" s="1661"/>
      <c r="EF7" s="1661"/>
      <c r="EG7" s="1661"/>
      <c r="EH7" s="1661"/>
      <c r="EI7" s="1661"/>
      <c r="EJ7" s="1662"/>
      <c r="EK7" s="1660" t="s">
        <v>340</v>
      </c>
      <c r="EL7" s="1661"/>
      <c r="EM7" s="1661"/>
      <c r="EN7" s="1661"/>
      <c r="EO7" s="1661"/>
      <c r="EP7" s="1661"/>
      <c r="EQ7" s="1661"/>
      <c r="ER7" s="1662"/>
      <c r="ES7" s="1661" t="s">
        <v>341</v>
      </c>
      <c r="ET7" s="1661"/>
      <c r="EU7" s="1661"/>
      <c r="EV7" s="1661"/>
      <c r="EW7" s="1661"/>
      <c r="EX7" s="1661"/>
      <c r="EY7" s="1661"/>
      <c r="EZ7" s="1662"/>
      <c r="FA7" s="1660" t="s">
        <v>342</v>
      </c>
      <c r="FB7" s="1661"/>
      <c r="FC7" s="1661"/>
      <c r="FD7" s="1661"/>
      <c r="FE7" s="1661"/>
      <c r="FF7" s="1661"/>
      <c r="FG7" s="1661"/>
      <c r="FH7" s="1662"/>
      <c r="FI7" s="1660" t="s">
        <v>343</v>
      </c>
      <c r="FJ7" s="1661"/>
      <c r="FK7" s="1661"/>
      <c r="FL7" s="1661"/>
      <c r="FM7" s="1661"/>
      <c r="FN7" s="1661"/>
      <c r="FO7" s="1661"/>
      <c r="FP7" s="1662"/>
      <c r="FQ7" s="1686" t="s">
        <v>344</v>
      </c>
      <c r="FR7" s="1692"/>
      <c r="FS7" s="1692"/>
      <c r="FT7" s="1692"/>
      <c r="FU7" s="1692"/>
      <c r="FV7" s="1692"/>
      <c r="FW7" s="1692"/>
      <c r="FX7" s="1692"/>
      <c r="FY7" s="1692"/>
      <c r="FZ7" s="1692"/>
      <c r="GA7" s="1692"/>
      <c r="GB7" s="1692"/>
      <c r="GC7" s="1692"/>
      <c r="GD7" s="1692"/>
      <c r="GE7" s="1692"/>
      <c r="GF7" s="1688"/>
      <c r="GG7" s="1686" t="s">
        <v>345</v>
      </c>
      <c r="GH7" s="1692"/>
      <c r="GI7" s="1692"/>
      <c r="GJ7" s="1692"/>
      <c r="GK7" s="1692"/>
      <c r="GL7" s="1692"/>
      <c r="GM7" s="1692"/>
      <c r="GN7" s="1688"/>
      <c r="GO7" s="1686" t="s">
        <v>346</v>
      </c>
      <c r="GP7" s="1692"/>
      <c r="GQ7" s="1692"/>
      <c r="GR7" s="1692"/>
      <c r="GS7" s="1692"/>
      <c r="GT7" s="1692"/>
      <c r="GU7" s="1692"/>
      <c r="GV7" s="1692"/>
      <c r="GW7" s="1692"/>
      <c r="GX7" s="1692"/>
      <c r="GY7" s="1692"/>
      <c r="GZ7" s="1692"/>
      <c r="HA7" s="1692"/>
      <c r="HB7" s="1692"/>
      <c r="HC7" s="1692"/>
      <c r="HD7" s="1692"/>
      <c r="HE7" s="1692"/>
      <c r="HF7" s="1692"/>
      <c r="HG7" s="1692"/>
      <c r="HH7" s="1692"/>
      <c r="HI7" s="1692"/>
      <c r="HJ7" s="1692"/>
      <c r="HK7" s="1692"/>
      <c r="HL7" s="1688"/>
      <c r="HM7" s="1686" t="s">
        <v>347</v>
      </c>
      <c r="HN7" s="1692"/>
      <c r="HO7" s="1692"/>
      <c r="HP7" s="1692"/>
      <c r="HQ7" s="1692"/>
      <c r="HR7" s="1692"/>
      <c r="HS7" s="1692"/>
      <c r="HT7" s="1692"/>
      <c r="HU7" s="1686" t="s">
        <v>348</v>
      </c>
      <c r="HV7" s="1692"/>
      <c r="HW7" s="1692"/>
      <c r="HX7" s="1692"/>
      <c r="HY7" s="1692"/>
      <c r="HZ7" s="1692"/>
      <c r="IA7" s="1692"/>
      <c r="IB7" s="1688"/>
      <c r="IC7" s="1689" t="s">
        <v>349</v>
      </c>
      <c r="ID7" s="1690"/>
      <c r="IE7" s="1690"/>
      <c r="IF7" s="1690"/>
      <c r="IG7" s="1690"/>
      <c r="IH7" s="1690"/>
      <c r="II7" s="1690"/>
      <c r="IJ7" s="1691"/>
      <c r="IK7" s="1660" t="s">
        <v>350</v>
      </c>
      <c r="IL7" s="1661"/>
      <c r="IM7" s="1661"/>
      <c r="IN7" s="1661"/>
      <c r="IO7" s="1661"/>
      <c r="IP7" s="1661"/>
      <c r="IQ7" s="1661"/>
      <c r="IR7" s="1662"/>
      <c r="IS7" s="1660" t="s">
        <v>351</v>
      </c>
      <c r="IT7" s="1661"/>
      <c r="IU7" s="1661"/>
      <c r="IV7" s="1661"/>
      <c r="IW7" s="1661"/>
      <c r="IX7" s="1661"/>
      <c r="IY7" s="1661"/>
      <c r="IZ7" s="1662"/>
      <c r="JA7" s="1660" t="s">
        <v>352</v>
      </c>
      <c r="JB7" s="1661"/>
      <c r="JC7" s="1661"/>
      <c r="JD7" s="1661"/>
      <c r="JE7" s="1661"/>
      <c r="JF7" s="1661"/>
      <c r="JG7" s="1661"/>
      <c r="JH7" s="1662"/>
      <c r="JI7" s="1660" t="s">
        <v>353</v>
      </c>
      <c r="JJ7" s="1661"/>
      <c r="JK7" s="1661"/>
      <c r="JL7" s="1661"/>
      <c r="JM7" s="1661"/>
      <c r="JN7" s="1661"/>
      <c r="JO7" s="1661"/>
      <c r="JP7" s="1662"/>
      <c r="JQ7" s="1686" t="s">
        <v>354</v>
      </c>
      <c r="JR7" s="1692"/>
      <c r="JS7" s="1692"/>
      <c r="JT7" s="1692"/>
      <c r="JU7" s="1692"/>
      <c r="JV7" s="1692"/>
      <c r="JW7" s="1692"/>
      <c r="JX7" s="1688"/>
      <c r="JY7" s="1689" t="s">
        <v>355</v>
      </c>
      <c r="JZ7" s="1690"/>
      <c r="KA7" s="1690"/>
      <c r="KB7" s="1690"/>
      <c r="KC7" s="1690"/>
      <c r="KD7" s="1690"/>
      <c r="KE7" s="1690"/>
      <c r="KF7" s="1690"/>
      <c r="KG7" s="1690"/>
      <c r="KH7" s="1690"/>
      <c r="KI7" s="1690"/>
      <c r="KJ7" s="1690"/>
      <c r="KK7" s="1690"/>
      <c r="KL7" s="1690"/>
      <c r="KM7" s="1690"/>
      <c r="KN7" s="1690"/>
      <c r="KO7" s="1690"/>
      <c r="KP7" s="1690"/>
      <c r="KQ7" s="1690"/>
      <c r="KR7" s="1690"/>
      <c r="KS7" s="1690"/>
      <c r="KT7" s="1690"/>
      <c r="KU7" s="1690"/>
      <c r="KV7" s="1691"/>
    </row>
    <row r="8" spans="1:308" ht="102" customHeight="1" thickBot="1" x14ac:dyDescent="0.25">
      <c r="A8" s="1652"/>
      <c r="B8" s="1652"/>
      <c r="C8" s="1738"/>
      <c r="D8" s="1738"/>
      <c r="E8" s="1738"/>
      <c r="F8" s="1652"/>
      <c r="G8" s="1738"/>
      <c r="H8" s="1738"/>
      <c r="I8" s="1738"/>
      <c r="J8" s="42"/>
      <c r="K8" s="42"/>
      <c r="L8" s="42"/>
      <c r="M8" s="1652"/>
      <c r="N8" s="1738"/>
      <c r="O8" s="1738"/>
      <c r="P8" s="1738"/>
      <c r="Q8" s="1652"/>
      <c r="R8" s="1738"/>
      <c r="S8" s="1738"/>
      <c r="T8" s="1738"/>
      <c r="U8" s="1746"/>
      <c r="V8" s="1747"/>
      <c r="W8" s="1747"/>
      <c r="X8" s="1747"/>
      <c r="Y8" s="1747"/>
      <c r="Z8" s="1747"/>
      <c r="AA8" s="1747"/>
      <c r="AB8" s="1748"/>
      <c r="AC8" s="1746"/>
      <c r="AD8" s="1747"/>
      <c r="AE8" s="1747"/>
      <c r="AF8" s="1747"/>
      <c r="AG8" s="1747"/>
      <c r="AH8" s="1747"/>
      <c r="AI8" s="1747"/>
      <c r="AJ8" s="1748"/>
      <c r="AK8" s="1686" t="s">
        <v>356</v>
      </c>
      <c r="AL8" s="1692"/>
      <c r="AM8" s="1692"/>
      <c r="AN8" s="1692"/>
      <c r="AO8" s="1692"/>
      <c r="AP8" s="1692"/>
      <c r="AQ8" s="1692"/>
      <c r="AR8" s="1692"/>
      <c r="AS8" s="1686" t="s">
        <v>357</v>
      </c>
      <c r="AT8" s="1692"/>
      <c r="AU8" s="1692"/>
      <c r="AV8" s="1692"/>
      <c r="AW8" s="1692"/>
      <c r="AX8" s="1692"/>
      <c r="AY8" s="1692"/>
      <c r="AZ8" s="1688"/>
      <c r="BA8" s="1686" t="s">
        <v>358</v>
      </c>
      <c r="BB8" s="1692"/>
      <c r="BC8" s="1692"/>
      <c r="BD8" s="1692"/>
      <c r="BE8" s="1692"/>
      <c r="BF8" s="1692"/>
      <c r="BG8" s="1692"/>
      <c r="BH8" s="1688"/>
      <c r="BI8" s="1697"/>
      <c r="BJ8" s="1694"/>
      <c r="BK8" s="1694"/>
      <c r="BL8" s="1694"/>
      <c r="BM8" s="1694"/>
      <c r="BN8" s="1694"/>
      <c r="BO8" s="1694"/>
      <c r="BP8" s="1698"/>
      <c r="BQ8" s="1686" t="s">
        <v>359</v>
      </c>
      <c r="BR8" s="1692"/>
      <c r="BS8" s="1692"/>
      <c r="BT8" s="1692"/>
      <c r="BU8" s="1692"/>
      <c r="BV8" s="1692"/>
      <c r="BW8" s="1692"/>
      <c r="BX8" s="1688"/>
      <c r="BY8" s="1697"/>
      <c r="BZ8" s="1694"/>
      <c r="CA8" s="1694"/>
      <c r="CB8" s="1694"/>
      <c r="CC8" s="1694"/>
      <c r="CD8" s="1694"/>
      <c r="CE8" s="1694"/>
      <c r="CF8" s="1694"/>
      <c r="CG8" s="1697"/>
      <c r="CH8" s="1694"/>
      <c r="CI8" s="1694"/>
      <c r="CJ8" s="1694"/>
      <c r="CK8" s="1694"/>
      <c r="CL8" s="1694"/>
      <c r="CM8" s="1694"/>
      <c r="CN8" s="1698"/>
      <c r="CO8" s="1686" t="s">
        <v>360</v>
      </c>
      <c r="CP8" s="1692"/>
      <c r="CQ8" s="1692"/>
      <c r="CR8" s="1692"/>
      <c r="CS8" s="1692"/>
      <c r="CT8" s="1692"/>
      <c r="CU8" s="1692"/>
      <c r="CV8" s="1692"/>
      <c r="CW8" s="1697"/>
      <c r="CX8" s="1694"/>
      <c r="CY8" s="1694"/>
      <c r="CZ8" s="1694"/>
      <c r="DA8" s="1694"/>
      <c r="DB8" s="1694"/>
      <c r="DC8" s="1694"/>
      <c r="DD8" s="1698"/>
      <c r="DE8" s="1697"/>
      <c r="DF8" s="1694"/>
      <c r="DG8" s="1694"/>
      <c r="DH8" s="1694"/>
      <c r="DI8" s="1694"/>
      <c r="DJ8" s="1694"/>
      <c r="DK8" s="1694"/>
      <c r="DL8" s="1698"/>
      <c r="DM8" s="1697"/>
      <c r="DN8" s="1694"/>
      <c r="DO8" s="1694"/>
      <c r="DP8" s="1694"/>
      <c r="DQ8" s="1694"/>
      <c r="DR8" s="1694"/>
      <c r="DS8" s="1694"/>
      <c r="DT8" s="1698"/>
      <c r="DU8" s="1697"/>
      <c r="DV8" s="1694"/>
      <c r="DW8" s="1694"/>
      <c r="DX8" s="1694"/>
      <c r="DY8" s="1694"/>
      <c r="DZ8" s="1694"/>
      <c r="EA8" s="1694"/>
      <c r="EB8" s="1698"/>
      <c r="EC8" s="1697"/>
      <c r="ED8" s="1694"/>
      <c r="EE8" s="1694"/>
      <c r="EF8" s="1694"/>
      <c r="EG8" s="1694"/>
      <c r="EH8" s="1694"/>
      <c r="EI8" s="1694"/>
      <c r="EJ8" s="1698"/>
      <c r="EK8" s="1697"/>
      <c r="EL8" s="1694"/>
      <c r="EM8" s="1694"/>
      <c r="EN8" s="1694"/>
      <c r="EO8" s="1694"/>
      <c r="EP8" s="1694"/>
      <c r="EQ8" s="1694"/>
      <c r="ER8" s="1698"/>
      <c r="ES8" s="1694"/>
      <c r="ET8" s="1694"/>
      <c r="EU8" s="1694"/>
      <c r="EV8" s="1694"/>
      <c r="EW8" s="1694"/>
      <c r="EX8" s="1694"/>
      <c r="EY8" s="1694"/>
      <c r="EZ8" s="1698"/>
      <c r="FA8" s="1697"/>
      <c r="FB8" s="1694"/>
      <c r="FC8" s="1694"/>
      <c r="FD8" s="1694"/>
      <c r="FE8" s="1694"/>
      <c r="FF8" s="1694"/>
      <c r="FG8" s="1694"/>
      <c r="FH8" s="1698"/>
      <c r="FI8" s="1697"/>
      <c r="FJ8" s="1694"/>
      <c r="FK8" s="1694"/>
      <c r="FL8" s="1694"/>
      <c r="FM8" s="1694"/>
      <c r="FN8" s="1694"/>
      <c r="FO8" s="1694"/>
      <c r="FP8" s="1698"/>
      <c r="FQ8" s="1686" t="s">
        <v>361</v>
      </c>
      <c r="FR8" s="1692"/>
      <c r="FS8" s="1692"/>
      <c r="FT8" s="1692"/>
      <c r="FU8" s="1692"/>
      <c r="FV8" s="1692"/>
      <c r="FW8" s="1692"/>
      <c r="FX8" s="1688"/>
      <c r="FY8" s="1686" t="s">
        <v>362</v>
      </c>
      <c r="FZ8" s="1692"/>
      <c r="GA8" s="1692"/>
      <c r="GB8" s="1692"/>
      <c r="GC8" s="1692"/>
      <c r="GD8" s="1692"/>
      <c r="GE8" s="1692"/>
      <c r="GF8" s="1688"/>
      <c r="GG8" s="1686" t="s">
        <v>363</v>
      </c>
      <c r="GH8" s="1692"/>
      <c r="GI8" s="1692"/>
      <c r="GJ8" s="1692"/>
      <c r="GK8" s="1692"/>
      <c r="GL8" s="1692"/>
      <c r="GM8" s="1692"/>
      <c r="GN8" s="1688"/>
      <c r="GO8" s="1686" t="s">
        <v>364</v>
      </c>
      <c r="GP8" s="1692"/>
      <c r="GQ8" s="1692"/>
      <c r="GR8" s="1692"/>
      <c r="GS8" s="1692"/>
      <c r="GT8" s="1692"/>
      <c r="GU8" s="1692"/>
      <c r="GV8" s="1688"/>
      <c r="GW8" s="1686" t="s">
        <v>365</v>
      </c>
      <c r="GX8" s="1692"/>
      <c r="GY8" s="1692"/>
      <c r="GZ8" s="1692"/>
      <c r="HA8" s="1692"/>
      <c r="HB8" s="1692"/>
      <c r="HC8" s="1692"/>
      <c r="HD8" s="1688"/>
      <c r="HE8" s="1686" t="s">
        <v>366</v>
      </c>
      <c r="HF8" s="1692"/>
      <c r="HG8" s="1692"/>
      <c r="HH8" s="1692"/>
      <c r="HI8" s="1692"/>
      <c r="HJ8" s="1692"/>
      <c r="HK8" s="1692"/>
      <c r="HL8" s="1688"/>
      <c r="HM8" s="1686" t="s">
        <v>367</v>
      </c>
      <c r="HN8" s="1692"/>
      <c r="HO8" s="1692"/>
      <c r="HP8" s="1692"/>
      <c r="HQ8" s="1692"/>
      <c r="HR8" s="1692"/>
      <c r="HS8" s="1692"/>
      <c r="HT8" s="1688"/>
      <c r="HU8" s="1686" t="s">
        <v>368</v>
      </c>
      <c r="HV8" s="1692"/>
      <c r="HW8" s="1692"/>
      <c r="HX8" s="1692"/>
      <c r="HY8" s="1692"/>
      <c r="HZ8" s="1692"/>
      <c r="IA8" s="1692"/>
      <c r="IB8" s="1688"/>
      <c r="IC8" s="1686" t="s">
        <v>369</v>
      </c>
      <c r="ID8" s="1692"/>
      <c r="IE8" s="1692"/>
      <c r="IF8" s="1692"/>
      <c r="IG8" s="1692"/>
      <c r="IH8" s="1692"/>
      <c r="II8" s="1692"/>
      <c r="IJ8" s="1688"/>
      <c r="IK8" s="1697"/>
      <c r="IL8" s="1694"/>
      <c r="IM8" s="1694"/>
      <c r="IN8" s="1694"/>
      <c r="IO8" s="1694"/>
      <c r="IP8" s="1694"/>
      <c r="IQ8" s="1694"/>
      <c r="IR8" s="1698"/>
      <c r="IS8" s="1697"/>
      <c r="IT8" s="1694"/>
      <c r="IU8" s="1694"/>
      <c r="IV8" s="1694"/>
      <c r="IW8" s="1694"/>
      <c r="IX8" s="1694"/>
      <c r="IY8" s="1694"/>
      <c r="IZ8" s="1698"/>
      <c r="JA8" s="1697"/>
      <c r="JB8" s="1694"/>
      <c r="JC8" s="1694"/>
      <c r="JD8" s="1694"/>
      <c r="JE8" s="1694"/>
      <c r="JF8" s="1694"/>
      <c r="JG8" s="1694"/>
      <c r="JH8" s="1698"/>
      <c r="JI8" s="1697"/>
      <c r="JJ8" s="1694"/>
      <c r="JK8" s="1694"/>
      <c r="JL8" s="1694"/>
      <c r="JM8" s="1694"/>
      <c r="JN8" s="1694"/>
      <c r="JO8" s="1694"/>
      <c r="JP8" s="1698"/>
      <c r="JQ8" s="1686" t="s">
        <v>370</v>
      </c>
      <c r="JR8" s="1692"/>
      <c r="JS8" s="1692"/>
      <c r="JT8" s="1692"/>
      <c r="JU8" s="1692"/>
      <c r="JV8" s="1692"/>
      <c r="JW8" s="1692"/>
      <c r="JX8" s="1688"/>
      <c r="JY8" s="1686" t="s">
        <v>371</v>
      </c>
      <c r="JZ8" s="1692"/>
      <c r="KA8" s="1692"/>
      <c r="KB8" s="1692"/>
      <c r="KC8" s="1692"/>
      <c r="KD8" s="1692"/>
      <c r="KE8" s="1692"/>
      <c r="KF8" s="1688"/>
      <c r="KG8" s="1686" t="s">
        <v>372</v>
      </c>
      <c r="KH8" s="1692"/>
      <c r="KI8" s="1692"/>
      <c r="KJ8" s="1692"/>
      <c r="KK8" s="1692"/>
      <c r="KL8" s="1692"/>
      <c r="KM8" s="1692"/>
      <c r="KN8" s="1692"/>
      <c r="KO8" s="1686" t="s">
        <v>373</v>
      </c>
      <c r="KP8" s="1692"/>
      <c r="KQ8" s="1692"/>
      <c r="KR8" s="1692"/>
      <c r="KS8" s="1692"/>
      <c r="KT8" s="1692"/>
      <c r="KU8" s="1692"/>
      <c r="KV8" s="1688"/>
    </row>
    <row r="9" spans="1:308" ht="21" customHeight="1" thickBot="1" x14ac:dyDescent="0.3">
      <c r="A9" s="43"/>
      <c r="B9" s="1653"/>
      <c r="C9" s="1739"/>
      <c r="D9" s="1739"/>
      <c r="E9" s="1739"/>
      <c r="F9" s="1653"/>
      <c r="G9" s="1739"/>
      <c r="H9" s="1739"/>
      <c r="I9" s="1739"/>
      <c r="J9" s="43"/>
      <c r="K9" s="43"/>
      <c r="L9" s="43"/>
      <c r="M9" s="1653"/>
      <c r="N9" s="1739"/>
      <c r="O9" s="1739"/>
      <c r="P9" s="1739"/>
      <c r="Q9" s="1653"/>
      <c r="R9" s="1739"/>
      <c r="S9" s="1739"/>
      <c r="T9" s="1739"/>
      <c r="U9" s="44" t="s">
        <v>374</v>
      </c>
      <c r="V9" s="45" t="s">
        <v>375</v>
      </c>
      <c r="W9" s="46" t="s">
        <v>325</v>
      </c>
      <c r="X9" s="47" t="s">
        <v>326</v>
      </c>
      <c r="Y9" s="48" t="s">
        <v>376</v>
      </c>
      <c r="Z9" s="45" t="s">
        <v>375</v>
      </c>
      <c r="AA9" s="46" t="s">
        <v>325</v>
      </c>
      <c r="AB9" s="47" t="s">
        <v>326</v>
      </c>
      <c r="AC9" s="49" t="s">
        <v>374</v>
      </c>
      <c r="AD9" s="45" t="s">
        <v>375</v>
      </c>
      <c r="AE9" s="50" t="s">
        <v>325</v>
      </c>
      <c r="AF9" s="51" t="s">
        <v>326</v>
      </c>
      <c r="AG9" s="52" t="s">
        <v>376</v>
      </c>
      <c r="AH9" s="53" t="s">
        <v>375</v>
      </c>
      <c r="AI9" s="54" t="s">
        <v>325</v>
      </c>
      <c r="AJ9" s="51" t="s">
        <v>326</v>
      </c>
      <c r="AK9" s="55" t="s">
        <v>374</v>
      </c>
      <c r="AL9" s="45" t="s">
        <v>375</v>
      </c>
      <c r="AM9" s="46" t="s">
        <v>325</v>
      </c>
      <c r="AN9" s="47" t="s">
        <v>326</v>
      </c>
      <c r="AO9" s="55" t="s">
        <v>376</v>
      </c>
      <c r="AP9" s="45" t="s">
        <v>375</v>
      </c>
      <c r="AQ9" s="46" t="s">
        <v>325</v>
      </c>
      <c r="AR9" s="47" t="s">
        <v>326</v>
      </c>
      <c r="AS9" s="44" t="s">
        <v>374</v>
      </c>
      <c r="AT9" s="53" t="s">
        <v>375</v>
      </c>
      <c r="AU9" s="46" t="s">
        <v>325</v>
      </c>
      <c r="AV9" s="47" t="s">
        <v>326</v>
      </c>
      <c r="AW9" s="55" t="s">
        <v>376</v>
      </c>
      <c r="AX9" s="45" t="s">
        <v>375</v>
      </c>
      <c r="AY9" s="46" t="s">
        <v>325</v>
      </c>
      <c r="AZ9" s="47" t="s">
        <v>326</v>
      </c>
      <c r="BA9" s="44" t="s">
        <v>374</v>
      </c>
      <c r="BB9" s="45" t="s">
        <v>375</v>
      </c>
      <c r="BC9" s="46" t="s">
        <v>325</v>
      </c>
      <c r="BD9" s="47" t="s">
        <v>326</v>
      </c>
      <c r="BE9" s="55" t="s">
        <v>376</v>
      </c>
      <c r="BF9" s="45" t="s">
        <v>375</v>
      </c>
      <c r="BG9" s="46" t="s">
        <v>325</v>
      </c>
      <c r="BH9" s="47" t="s">
        <v>326</v>
      </c>
      <c r="BI9" s="44" t="s">
        <v>374</v>
      </c>
      <c r="BJ9" s="45" t="s">
        <v>375</v>
      </c>
      <c r="BK9" s="46" t="s">
        <v>325</v>
      </c>
      <c r="BL9" s="47" t="s">
        <v>326</v>
      </c>
      <c r="BM9" s="55" t="s">
        <v>376</v>
      </c>
      <c r="BN9" s="45" t="s">
        <v>375</v>
      </c>
      <c r="BO9" s="46" t="s">
        <v>325</v>
      </c>
      <c r="BP9" s="47" t="s">
        <v>326</v>
      </c>
      <c r="BQ9" s="44" t="s">
        <v>374</v>
      </c>
      <c r="BR9" s="45" t="s">
        <v>375</v>
      </c>
      <c r="BS9" s="46" t="s">
        <v>325</v>
      </c>
      <c r="BT9" s="47" t="s">
        <v>326</v>
      </c>
      <c r="BU9" s="55" t="s">
        <v>376</v>
      </c>
      <c r="BV9" s="45" t="s">
        <v>375</v>
      </c>
      <c r="BW9" s="46" t="s">
        <v>325</v>
      </c>
      <c r="BX9" s="47" t="s">
        <v>326</v>
      </c>
      <c r="BY9" s="44" t="s">
        <v>374</v>
      </c>
      <c r="BZ9" s="56" t="s">
        <v>375</v>
      </c>
      <c r="CA9" s="53" t="s">
        <v>325</v>
      </c>
      <c r="CB9" s="57" t="s">
        <v>326</v>
      </c>
      <c r="CC9" s="58" t="s">
        <v>376</v>
      </c>
      <c r="CD9" s="56" t="s">
        <v>375</v>
      </c>
      <c r="CE9" s="53" t="s">
        <v>325</v>
      </c>
      <c r="CF9" s="47" t="s">
        <v>326</v>
      </c>
      <c r="CG9" s="44" t="s">
        <v>374</v>
      </c>
      <c r="CH9" s="45" t="s">
        <v>375</v>
      </c>
      <c r="CI9" s="46" t="s">
        <v>325</v>
      </c>
      <c r="CJ9" s="47" t="s">
        <v>326</v>
      </c>
      <c r="CK9" s="55" t="s">
        <v>376</v>
      </c>
      <c r="CL9" s="45" t="s">
        <v>375</v>
      </c>
      <c r="CM9" s="46" t="s">
        <v>325</v>
      </c>
      <c r="CN9" s="47" t="s">
        <v>326</v>
      </c>
      <c r="CO9" s="44" t="s">
        <v>374</v>
      </c>
      <c r="CP9" s="45" t="s">
        <v>375</v>
      </c>
      <c r="CQ9" s="46" t="s">
        <v>325</v>
      </c>
      <c r="CR9" s="47" t="s">
        <v>326</v>
      </c>
      <c r="CS9" s="55" t="s">
        <v>376</v>
      </c>
      <c r="CT9" s="45" t="s">
        <v>375</v>
      </c>
      <c r="CU9" s="46" t="s">
        <v>325</v>
      </c>
      <c r="CV9" s="47" t="s">
        <v>326</v>
      </c>
      <c r="CW9" s="48" t="s">
        <v>374</v>
      </c>
      <c r="CX9" s="45" t="s">
        <v>375</v>
      </c>
      <c r="CY9" s="46" t="s">
        <v>325</v>
      </c>
      <c r="CZ9" s="47" t="s">
        <v>326</v>
      </c>
      <c r="DA9" s="55" t="s">
        <v>376</v>
      </c>
      <c r="DB9" s="45" t="s">
        <v>375</v>
      </c>
      <c r="DC9" s="46" t="s">
        <v>325</v>
      </c>
      <c r="DD9" s="47" t="s">
        <v>326</v>
      </c>
      <c r="DE9" s="44" t="s">
        <v>374</v>
      </c>
      <c r="DF9" s="45" t="s">
        <v>375</v>
      </c>
      <c r="DG9" s="46" t="s">
        <v>325</v>
      </c>
      <c r="DH9" s="47" t="s">
        <v>326</v>
      </c>
      <c r="DI9" s="55" t="s">
        <v>376</v>
      </c>
      <c r="DJ9" s="45" t="s">
        <v>375</v>
      </c>
      <c r="DK9" s="46" t="s">
        <v>325</v>
      </c>
      <c r="DL9" s="47" t="s">
        <v>326</v>
      </c>
      <c r="DM9" s="44" t="s">
        <v>374</v>
      </c>
      <c r="DN9" s="45" t="s">
        <v>375</v>
      </c>
      <c r="DO9" s="46" t="s">
        <v>325</v>
      </c>
      <c r="DP9" s="47" t="s">
        <v>326</v>
      </c>
      <c r="DQ9" s="55" t="s">
        <v>376</v>
      </c>
      <c r="DR9" s="45" t="s">
        <v>375</v>
      </c>
      <c r="DS9" s="46" t="s">
        <v>325</v>
      </c>
      <c r="DT9" s="47" t="s">
        <v>326</v>
      </c>
      <c r="DU9" s="59" t="s">
        <v>374</v>
      </c>
      <c r="DV9" s="53" t="s">
        <v>375</v>
      </c>
      <c r="DW9" s="53" t="s">
        <v>325</v>
      </c>
      <c r="DX9" s="57" t="s">
        <v>326</v>
      </c>
      <c r="DY9" s="60" t="s">
        <v>376</v>
      </c>
      <c r="DZ9" s="53" t="s">
        <v>375</v>
      </c>
      <c r="EA9" s="61" t="s">
        <v>325</v>
      </c>
      <c r="EB9" s="53" t="s">
        <v>326</v>
      </c>
      <c r="EC9" s="59" t="s">
        <v>374</v>
      </c>
      <c r="ED9" s="53" t="s">
        <v>375</v>
      </c>
      <c r="EE9" s="61" t="s">
        <v>325</v>
      </c>
      <c r="EF9" s="53" t="s">
        <v>326</v>
      </c>
      <c r="EG9" s="58" t="s">
        <v>376</v>
      </c>
      <c r="EH9" s="53" t="s">
        <v>375</v>
      </c>
      <c r="EI9" s="61" t="s">
        <v>325</v>
      </c>
      <c r="EJ9" s="53" t="s">
        <v>326</v>
      </c>
      <c r="EK9" s="44" t="s">
        <v>374</v>
      </c>
      <c r="EL9" s="46" t="s">
        <v>375</v>
      </c>
      <c r="EM9" s="62" t="s">
        <v>325</v>
      </c>
      <c r="EN9" s="46" t="s">
        <v>326</v>
      </c>
      <c r="EO9" s="55" t="s">
        <v>376</v>
      </c>
      <c r="EP9" s="46" t="s">
        <v>375</v>
      </c>
      <c r="EQ9" s="62" t="s">
        <v>325</v>
      </c>
      <c r="ER9" s="46" t="s">
        <v>326</v>
      </c>
      <c r="ES9" s="55" t="s">
        <v>374</v>
      </c>
      <c r="ET9" s="46" t="s">
        <v>375</v>
      </c>
      <c r="EU9" s="62" t="s">
        <v>325</v>
      </c>
      <c r="EV9" s="46" t="s">
        <v>326</v>
      </c>
      <c r="EW9" s="48" t="s">
        <v>376</v>
      </c>
      <c r="EX9" s="46" t="s">
        <v>375</v>
      </c>
      <c r="EY9" s="62" t="s">
        <v>325</v>
      </c>
      <c r="EZ9" s="46" t="s">
        <v>326</v>
      </c>
      <c r="FA9" s="44" t="s">
        <v>374</v>
      </c>
      <c r="FB9" s="45" t="s">
        <v>375</v>
      </c>
      <c r="FC9" s="46" t="s">
        <v>325</v>
      </c>
      <c r="FD9" s="47" t="s">
        <v>326</v>
      </c>
      <c r="FE9" s="55" t="s">
        <v>376</v>
      </c>
      <c r="FF9" s="45" t="s">
        <v>375</v>
      </c>
      <c r="FG9" s="46" t="s">
        <v>325</v>
      </c>
      <c r="FH9" s="47" t="s">
        <v>326</v>
      </c>
      <c r="FI9" s="44" t="s">
        <v>374</v>
      </c>
      <c r="FJ9" s="45" t="s">
        <v>375</v>
      </c>
      <c r="FK9" s="46" t="s">
        <v>325</v>
      </c>
      <c r="FL9" s="47" t="s">
        <v>326</v>
      </c>
      <c r="FM9" s="55" t="s">
        <v>376</v>
      </c>
      <c r="FN9" s="45" t="s">
        <v>375</v>
      </c>
      <c r="FO9" s="46" t="s">
        <v>325</v>
      </c>
      <c r="FP9" s="47" t="s">
        <v>326</v>
      </c>
      <c r="FQ9" s="44" t="s">
        <v>374</v>
      </c>
      <c r="FR9" s="45" t="s">
        <v>375</v>
      </c>
      <c r="FS9" s="46" t="s">
        <v>325</v>
      </c>
      <c r="FT9" s="47" t="s">
        <v>326</v>
      </c>
      <c r="FU9" s="55" t="s">
        <v>376</v>
      </c>
      <c r="FV9" s="45" t="s">
        <v>375</v>
      </c>
      <c r="FW9" s="46" t="s">
        <v>325</v>
      </c>
      <c r="FX9" s="47" t="s">
        <v>326</v>
      </c>
      <c r="FY9" s="44" t="s">
        <v>374</v>
      </c>
      <c r="FZ9" s="45" t="s">
        <v>375</v>
      </c>
      <c r="GA9" s="46" t="s">
        <v>325</v>
      </c>
      <c r="GB9" s="47" t="s">
        <v>326</v>
      </c>
      <c r="GC9" s="55" t="s">
        <v>376</v>
      </c>
      <c r="GD9" s="45" t="s">
        <v>375</v>
      </c>
      <c r="GE9" s="46" t="s">
        <v>325</v>
      </c>
      <c r="GF9" s="47" t="s">
        <v>326</v>
      </c>
      <c r="GG9" s="44" t="s">
        <v>374</v>
      </c>
      <c r="GH9" s="45" t="s">
        <v>375</v>
      </c>
      <c r="GI9" s="46" t="s">
        <v>325</v>
      </c>
      <c r="GJ9" s="47" t="s">
        <v>326</v>
      </c>
      <c r="GK9" s="55" t="s">
        <v>376</v>
      </c>
      <c r="GL9" s="45" t="s">
        <v>375</v>
      </c>
      <c r="GM9" s="46" t="s">
        <v>325</v>
      </c>
      <c r="GN9" s="47" t="s">
        <v>326</v>
      </c>
      <c r="GO9" s="44" t="s">
        <v>374</v>
      </c>
      <c r="GP9" s="45" t="s">
        <v>375</v>
      </c>
      <c r="GQ9" s="46" t="s">
        <v>325</v>
      </c>
      <c r="GR9" s="47" t="s">
        <v>326</v>
      </c>
      <c r="GS9" s="55" t="s">
        <v>376</v>
      </c>
      <c r="GT9" s="45" t="s">
        <v>375</v>
      </c>
      <c r="GU9" s="46" t="s">
        <v>325</v>
      </c>
      <c r="GV9" s="62" t="s">
        <v>326</v>
      </c>
      <c r="GW9" s="63" t="s">
        <v>374</v>
      </c>
      <c r="GX9" s="45" t="s">
        <v>375</v>
      </c>
      <c r="GY9" s="46" t="s">
        <v>325</v>
      </c>
      <c r="GZ9" s="47" t="s">
        <v>326</v>
      </c>
      <c r="HA9" s="55" t="s">
        <v>376</v>
      </c>
      <c r="HB9" s="45" t="s">
        <v>375</v>
      </c>
      <c r="HC9" s="46" t="s">
        <v>325</v>
      </c>
      <c r="HD9" s="47" t="s">
        <v>326</v>
      </c>
      <c r="HE9" s="44" t="s">
        <v>374</v>
      </c>
      <c r="HF9" s="45" t="s">
        <v>375</v>
      </c>
      <c r="HG9" s="46" t="s">
        <v>325</v>
      </c>
      <c r="HH9" s="47" t="s">
        <v>326</v>
      </c>
      <c r="HI9" s="55" t="s">
        <v>376</v>
      </c>
      <c r="HJ9" s="45" t="s">
        <v>375</v>
      </c>
      <c r="HK9" s="46" t="s">
        <v>325</v>
      </c>
      <c r="HL9" s="47" t="s">
        <v>326</v>
      </c>
      <c r="HM9" s="44" t="s">
        <v>374</v>
      </c>
      <c r="HN9" s="45" t="s">
        <v>375</v>
      </c>
      <c r="HO9" s="46" t="s">
        <v>325</v>
      </c>
      <c r="HP9" s="47" t="s">
        <v>326</v>
      </c>
      <c r="HQ9" s="55" t="s">
        <v>376</v>
      </c>
      <c r="HR9" s="45" t="s">
        <v>375</v>
      </c>
      <c r="HS9" s="46" t="s">
        <v>325</v>
      </c>
      <c r="HT9" s="47" t="s">
        <v>326</v>
      </c>
      <c r="HU9" s="44" t="s">
        <v>374</v>
      </c>
      <c r="HV9" s="45" t="s">
        <v>375</v>
      </c>
      <c r="HW9" s="46" t="s">
        <v>325</v>
      </c>
      <c r="HX9" s="47" t="s">
        <v>326</v>
      </c>
      <c r="HY9" s="55" t="s">
        <v>376</v>
      </c>
      <c r="HZ9" s="45" t="s">
        <v>375</v>
      </c>
      <c r="IA9" s="46" t="s">
        <v>325</v>
      </c>
      <c r="IB9" s="47" t="s">
        <v>326</v>
      </c>
      <c r="IC9" s="44" t="s">
        <v>374</v>
      </c>
      <c r="ID9" s="45" t="s">
        <v>375</v>
      </c>
      <c r="IE9" s="46" t="s">
        <v>325</v>
      </c>
      <c r="IF9" s="47" t="s">
        <v>326</v>
      </c>
      <c r="IG9" s="55" t="s">
        <v>376</v>
      </c>
      <c r="IH9" s="45" t="s">
        <v>375</v>
      </c>
      <c r="II9" s="46" t="s">
        <v>325</v>
      </c>
      <c r="IJ9" s="47" t="s">
        <v>326</v>
      </c>
      <c r="IK9" s="44" t="s">
        <v>374</v>
      </c>
      <c r="IL9" s="45" t="s">
        <v>375</v>
      </c>
      <c r="IM9" s="46" t="s">
        <v>325</v>
      </c>
      <c r="IN9" s="47" t="s">
        <v>326</v>
      </c>
      <c r="IO9" s="55" t="s">
        <v>376</v>
      </c>
      <c r="IP9" s="45" t="s">
        <v>375</v>
      </c>
      <c r="IQ9" s="46" t="s">
        <v>325</v>
      </c>
      <c r="IR9" s="47" t="s">
        <v>326</v>
      </c>
      <c r="IS9" s="44" t="s">
        <v>374</v>
      </c>
      <c r="IT9" s="45" t="s">
        <v>375</v>
      </c>
      <c r="IU9" s="46" t="s">
        <v>325</v>
      </c>
      <c r="IV9" s="47" t="s">
        <v>326</v>
      </c>
      <c r="IW9" s="55" t="s">
        <v>376</v>
      </c>
      <c r="IX9" s="45" t="s">
        <v>375</v>
      </c>
      <c r="IY9" s="46" t="s">
        <v>325</v>
      </c>
      <c r="IZ9" s="62" t="s">
        <v>326</v>
      </c>
      <c r="JA9" s="63" t="s">
        <v>374</v>
      </c>
      <c r="JB9" s="45" t="s">
        <v>375</v>
      </c>
      <c r="JC9" s="46" t="s">
        <v>325</v>
      </c>
      <c r="JD9" s="47" t="s">
        <v>326</v>
      </c>
      <c r="JE9" s="55" t="s">
        <v>376</v>
      </c>
      <c r="JF9" s="45" t="s">
        <v>375</v>
      </c>
      <c r="JG9" s="46" t="s">
        <v>325</v>
      </c>
      <c r="JH9" s="47" t="s">
        <v>326</v>
      </c>
      <c r="JI9" s="44" t="s">
        <v>374</v>
      </c>
      <c r="JJ9" s="45" t="s">
        <v>375</v>
      </c>
      <c r="JK9" s="46" t="s">
        <v>325</v>
      </c>
      <c r="JL9" s="47" t="s">
        <v>326</v>
      </c>
      <c r="JM9" s="55" t="s">
        <v>376</v>
      </c>
      <c r="JN9" s="45" t="s">
        <v>375</v>
      </c>
      <c r="JO9" s="46" t="s">
        <v>325</v>
      </c>
      <c r="JP9" s="47" t="s">
        <v>326</v>
      </c>
      <c r="JQ9" s="44" t="s">
        <v>374</v>
      </c>
      <c r="JR9" s="45" t="s">
        <v>375</v>
      </c>
      <c r="JS9" s="46" t="s">
        <v>325</v>
      </c>
      <c r="JT9" s="47" t="s">
        <v>326</v>
      </c>
      <c r="JU9" s="55" t="s">
        <v>376</v>
      </c>
      <c r="JV9" s="45" t="s">
        <v>375</v>
      </c>
      <c r="JW9" s="46" t="s">
        <v>325</v>
      </c>
      <c r="JX9" s="47" t="s">
        <v>326</v>
      </c>
      <c r="JY9" s="55" t="s">
        <v>374</v>
      </c>
      <c r="JZ9" s="56" t="s">
        <v>375</v>
      </c>
      <c r="KA9" s="53" t="s">
        <v>325</v>
      </c>
      <c r="KB9" s="47" t="s">
        <v>326</v>
      </c>
      <c r="KC9" s="55" t="s">
        <v>376</v>
      </c>
      <c r="KD9" s="45" t="s">
        <v>375</v>
      </c>
      <c r="KE9" s="46" t="s">
        <v>325</v>
      </c>
      <c r="KF9" s="47" t="s">
        <v>326</v>
      </c>
      <c r="KG9" s="44" t="s">
        <v>374</v>
      </c>
      <c r="KH9" s="45" t="s">
        <v>375</v>
      </c>
      <c r="KI9" s="46" t="s">
        <v>325</v>
      </c>
      <c r="KJ9" s="47" t="s">
        <v>326</v>
      </c>
      <c r="KK9" s="55" t="s">
        <v>376</v>
      </c>
      <c r="KL9" s="45" t="s">
        <v>375</v>
      </c>
      <c r="KM9" s="46" t="s">
        <v>325</v>
      </c>
      <c r="KN9" s="47" t="s">
        <v>326</v>
      </c>
      <c r="KO9" s="44" t="s">
        <v>374</v>
      </c>
      <c r="KP9" s="45" t="s">
        <v>375</v>
      </c>
      <c r="KQ9" s="46" t="s">
        <v>325</v>
      </c>
      <c r="KR9" s="47" t="s">
        <v>326</v>
      </c>
      <c r="KS9" s="55" t="s">
        <v>376</v>
      </c>
      <c r="KT9" s="45" t="s">
        <v>375</v>
      </c>
      <c r="KU9" s="46" t="s">
        <v>325</v>
      </c>
      <c r="KV9" s="46" t="s">
        <v>326</v>
      </c>
    </row>
    <row r="10" spans="1:308" ht="25.5" customHeight="1" x14ac:dyDescent="0.25">
      <c r="A10" s="64" t="s">
        <v>377</v>
      </c>
      <c r="B10" s="65">
        <f>SUM(C10:E10)</f>
        <v>12856813.65</v>
      </c>
      <c r="C10" s="65">
        <f>N10-V10-AD10</f>
        <v>12856813.65</v>
      </c>
      <c r="D10" s="65">
        <f t="shared" ref="D10:E25" si="0">O10-W10-AE10</f>
        <v>0</v>
      </c>
      <c r="E10" s="65">
        <f t="shared" si="0"/>
        <v>0</v>
      </c>
      <c r="F10" s="65">
        <f>SUM(G10:I10)</f>
        <v>0</v>
      </c>
      <c r="G10" s="65">
        <f>R10-Z10-AH10</f>
        <v>0</v>
      </c>
      <c r="H10" s="65">
        <f t="shared" ref="H10:I27" si="1">S10-AA10-AI10</f>
        <v>0</v>
      </c>
      <c r="I10" s="65">
        <f t="shared" si="1"/>
        <v>0</v>
      </c>
      <c r="J10" s="66"/>
      <c r="K10" s="67">
        <f>M10-'Федеральные  средства  по  МО'!L11</f>
        <v>0</v>
      </c>
      <c r="L10" s="67">
        <f>Q10-'Федеральные  средства  по  МО'!M11</f>
        <v>0</v>
      </c>
      <c r="M10" s="65">
        <f>U10+AK10+BI10+BQ10+BY10+CO10+GO10+FA10+FI10+HE10+GG10+HM10+HU10+IC10+JY10+KO10+GW10+CG10+KG10+AS10+JQ10+DM10+JA10+IS10+FQ10+BA10+JI10+IK10+CW10+DE10+FY10+EC10+DU10+AC10+EK10+ES10</f>
        <v>12856813.65</v>
      </c>
      <c r="N10" s="65">
        <f t="shared" ref="N10:T25" si="2">V10+AL10+BJ10+BR10+BZ10+CP10+GP10+FB10+FJ10+HF10+GH10+HN10+HV10+ID10+JZ10+KP10+GX10+CH10+KH10+AT10+JR10+DN10+JB10+IT10+FR10+BB10+JJ10+IL10+CX10+DF10+FZ10+ED10+DV10+AD10+EL10+ET10</f>
        <v>12856813.65</v>
      </c>
      <c r="O10" s="65">
        <f t="shared" si="2"/>
        <v>0</v>
      </c>
      <c r="P10" s="65">
        <f t="shared" si="2"/>
        <v>0</v>
      </c>
      <c r="Q10" s="65">
        <f t="shared" si="2"/>
        <v>0</v>
      </c>
      <c r="R10" s="65">
        <f t="shared" si="2"/>
        <v>0</v>
      </c>
      <c r="S10" s="65">
        <f t="shared" si="2"/>
        <v>0</v>
      </c>
      <c r="T10" s="65">
        <f t="shared" si="2"/>
        <v>0</v>
      </c>
      <c r="U10" s="68">
        <f>'Федеральные  средства  по  МО'!F11</f>
        <v>0</v>
      </c>
      <c r="V10" s="69">
        <f>'Проверочная  таблица'!BO13</f>
        <v>0</v>
      </c>
      <c r="W10" s="68">
        <f>'Проверочная  таблица'!BS13</f>
        <v>0</v>
      </c>
      <c r="X10" s="69">
        <f>'Проверочная  таблица'!BU13</f>
        <v>0</v>
      </c>
      <c r="Y10" s="68">
        <f>'Федеральные  средства  по  МО'!G11</f>
        <v>0</v>
      </c>
      <c r="Z10" s="69">
        <f>'Проверочная  таблица'!BP13</f>
        <v>0</v>
      </c>
      <c r="AA10" s="68">
        <f>'Проверочная  таблица'!BT13</f>
        <v>0</v>
      </c>
      <c r="AB10" s="69">
        <f>'Проверочная  таблица'!BV13</f>
        <v>0</v>
      </c>
      <c r="AC10" s="68">
        <f>'Федеральные  средства  по  МО'!H11</f>
        <v>0</v>
      </c>
      <c r="AD10" s="70">
        <f>AC10</f>
        <v>0</v>
      </c>
      <c r="AE10" s="69"/>
      <c r="AF10" s="71"/>
      <c r="AG10" s="68">
        <f>'Федеральные  средства  по  МО'!I11</f>
        <v>0</v>
      </c>
      <c r="AH10" s="70">
        <f>AG10</f>
        <v>0</v>
      </c>
      <c r="AI10" s="69"/>
      <c r="AJ10" s="68"/>
      <c r="AK10" s="69">
        <f>'Федеральные  средства  по  МО'!N11</f>
        <v>0</v>
      </c>
      <c r="AL10" s="68">
        <f>'Проверочная  таблица'!CO13</f>
        <v>0</v>
      </c>
      <c r="AM10" s="72"/>
      <c r="AN10" s="73"/>
      <c r="AO10" s="71">
        <f>'Федеральные  средства  по  МО'!O11</f>
        <v>0</v>
      </c>
      <c r="AP10" s="68">
        <f>'Проверочная  таблица'!CV13</f>
        <v>0</v>
      </c>
      <c r="AQ10" s="74"/>
      <c r="AR10" s="72"/>
      <c r="AS10" s="71">
        <f>'Федеральные  средства  по  МО'!P11</f>
        <v>0</v>
      </c>
      <c r="AT10" s="68">
        <f>'Проверочная  таблица'!CQ13</f>
        <v>0</v>
      </c>
      <c r="AU10" s="69"/>
      <c r="AV10" s="68">
        <f>'Проверочная  таблица'!DC13</f>
        <v>0</v>
      </c>
      <c r="AW10" s="69">
        <f>'Федеральные  средства  по  МО'!Q11</f>
        <v>0</v>
      </c>
      <c r="AX10" s="68">
        <f>'Проверочная  таблица'!CX13</f>
        <v>0</v>
      </c>
      <c r="AY10" s="72"/>
      <c r="AZ10" s="68">
        <f>'Проверочная  таблица'!DF13</f>
        <v>0</v>
      </c>
      <c r="BA10" s="69">
        <f>'Федеральные  средства  по  МО'!R11</f>
        <v>0</v>
      </c>
      <c r="BB10" s="68">
        <f>BA10</f>
        <v>0</v>
      </c>
      <c r="BC10" s="69"/>
      <c r="BD10" s="68"/>
      <c r="BE10" s="70">
        <f>'Федеральные  средства  по  МО'!S11</f>
        <v>0</v>
      </c>
      <c r="BF10" s="68">
        <f>BE10</f>
        <v>0</v>
      </c>
      <c r="BG10" s="74"/>
      <c r="BH10" s="74"/>
      <c r="BI10" s="68">
        <f>'Федеральные  средства  по  МО'!T11</f>
        <v>0</v>
      </c>
      <c r="BJ10" s="74">
        <f t="shared" ref="BJ10:BJ26" si="3">BI10</f>
        <v>0</v>
      </c>
      <c r="BK10" s="75"/>
      <c r="BL10" s="72"/>
      <c r="BM10" s="68">
        <f>'Федеральные  средства  по  МО'!U11</f>
        <v>0</v>
      </c>
      <c r="BN10" s="74">
        <f t="shared" ref="BN10:BN26" si="4">BM10</f>
        <v>0</v>
      </c>
      <c r="BO10" s="75"/>
      <c r="BP10" s="72"/>
      <c r="BQ10" s="68">
        <f>'Федеральные  средства  по  МО'!V11</f>
        <v>0</v>
      </c>
      <c r="BR10" s="74">
        <f t="shared" ref="BR10:BR26" si="5">BQ10</f>
        <v>0</v>
      </c>
      <c r="BS10" s="75"/>
      <c r="BT10" s="72"/>
      <c r="BU10" s="68">
        <f>'Федеральные  средства  по  МО'!W11</f>
        <v>0</v>
      </c>
      <c r="BV10" s="74">
        <f t="shared" ref="BV10:BV26" si="6">BU10</f>
        <v>0</v>
      </c>
      <c r="BW10" s="75"/>
      <c r="BX10" s="72"/>
      <c r="BY10" s="68">
        <f>'Федеральные  средства  по  МО'!X11</f>
        <v>0</v>
      </c>
      <c r="BZ10" s="76">
        <f t="shared" ref="BZ10:BZ27" si="7">BY10</f>
        <v>0</v>
      </c>
      <c r="CA10" s="77"/>
      <c r="CB10" s="78"/>
      <c r="CC10" s="65">
        <f>'Федеральные  средства  по  МО'!Y11</f>
        <v>0</v>
      </c>
      <c r="CD10" s="76">
        <f t="shared" ref="CD10:CD27" si="8">CC10</f>
        <v>0</v>
      </c>
      <c r="CE10" s="79"/>
      <c r="CF10" s="74"/>
      <c r="CG10" s="71">
        <f>'Федеральные  средства  по  МО'!Z11</f>
        <v>0</v>
      </c>
      <c r="CH10" s="68">
        <f>CG10</f>
        <v>0</v>
      </c>
      <c r="CI10" s="69"/>
      <c r="CJ10" s="68"/>
      <c r="CK10" s="69">
        <f>'Федеральные  средства  по  МО'!AA11</f>
        <v>0</v>
      </c>
      <c r="CL10" s="68">
        <f>CK10</f>
        <v>0</v>
      </c>
      <c r="CM10" s="69"/>
      <c r="CN10" s="68"/>
      <c r="CO10" s="71">
        <f>'Федеральные  средства  по  МО'!AB11</f>
        <v>0</v>
      </c>
      <c r="CP10" s="71">
        <f>'Проверочная  таблица'!EU13</f>
        <v>0</v>
      </c>
      <c r="CQ10" s="68">
        <f>CO10-CP10</f>
        <v>0</v>
      </c>
      <c r="CR10" s="70"/>
      <c r="CS10" s="69">
        <f>'Федеральные  средства  по  МО'!AC11</f>
        <v>0</v>
      </c>
      <c r="CT10" s="71">
        <f>'Проверочная  таблица'!EX13</f>
        <v>0</v>
      </c>
      <c r="CU10" s="68">
        <f>CS10-CT10</f>
        <v>0</v>
      </c>
      <c r="CV10" s="69"/>
      <c r="CW10" s="68">
        <f>'Федеральные  средства  по  МО'!AD11</f>
        <v>0</v>
      </c>
      <c r="CX10" s="70">
        <f>CW10</f>
        <v>0</v>
      </c>
      <c r="CY10" s="69"/>
      <c r="CZ10" s="71"/>
      <c r="DA10" s="68">
        <f>'Федеральные  средства  по  МО'!AE11</f>
        <v>0</v>
      </c>
      <c r="DB10" s="70">
        <f>DA10</f>
        <v>0</v>
      </c>
      <c r="DC10" s="69"/>
      <c r="DD10" s="71"/>
      <c r="DE10" s="68">
        <f>'Федеральные  средства  по  МО'!AF11</f>
        <v>0</v>
      </c>
      <c r="DF10" s="70">
        <f>DE10</f>
        <v>0</v>
      </c>
      <c r="DG10" s="69"/>
      <c r="DH10" s="71"/>
      <c r="DI10" s="68">
        <f>'Федеральные  средства  по  МО'!AG11</f>
        <v>0</v>
      </c>
      <c r="DJ10" s="70">
        <f>DI10</f>
        <v>0</v>
      </c>
      <c r="DK10" s="69"/>
      <c r="DL10" s="68"/>
      <c r="DM10" s="71">
        <f>'Федеральные  средства  по  МО'!AH11</f>
        <v>0</v>
      </c>
      <c r="DN10" s="68">
        <f>DM10</f>
        <v>0</v>
      </c>
      <c r="DO10" s="69"/>
      <c r="DP10" s="68"/>
      <c r="DQ10" s="69">
        <f>'Федеральные  средства  по  МО'!AI11</f>
        <v>0</v>
      </c>
      <c r="DR10" s="68">
        <f>DQ10</f>
        <v>0</v>
      </c>
      <c r="DS10" s="69"/>
      <c r="DT10" s="71"/>
      <c r="DU10" s="80">
        <f>'Федеральные  средства  по  МО'!AJ11</f>
        <v>0</v>
      </c>
      <c r="DV10" s="81">
        <f t="shared" ref="DV10:DV27" si="9">DU10</f>
        <v>0</v>
      </c>
      <c r="DW10" s="82"/>
      <c r="DX10" s="83"/>
      <c r="DY10" s="80">
        <f>'Федеральные  средства  по  МО'!AK11</f>
        <v>0</v>
      </c>
      <c r="DZ10" s="81">
        <f t="shared" ref="DZ10:DZ27" si="10">DY10</f>
        <v>0</v>
      </c>
      <c r="EA10" s="82"/>
      <c r="EB10" s="83"/>
      <c r="EC10" s="71">
        <f>'Федеральные  средства  по  МО'!AL11</f>
        <v>0</v>
      </c>
      <c r="ED10" s="68"/>
      <c r="EE10" s="69"/>
      <c r="EF10" s="68">
        <f>EC10</f>
        <v>0</v>
      </c>
      <c r="EG10" s="69">
        <f>'Федеральные  средства  по  МО'!AM11</f>
        <v>0</v>
      </c>
      <c r="EH10" s="68"/>
      <c r="EI10" s="69"/>
      <c r="EJ10" s="71">
        <f>EG10</f>
        <v>0</v>
      </c>
      <c r="EK10" s="84">
        <f>'Федеральные  средства  по  МО'!AN11</f>
        <v>0</v>
      </c>
      <c r="EL10" s="85"/>
      <c r="EM10" s="86"/>
      <c r="EN10" s="85"/>
      <c r="EO10" s="86">
        <f>'Федеральные  средства  по  МО'!AO11</f>
        <v>0</v>
      </c>
      <c r="EP10" s="85"/>
      <c r="EQ10" s="86"/>
      <c r="ER10" s="84"/>
      <c r="ES10" s="85">
        <f>'Федеральные  средства  по  МО'!AP11</f>
        <v>0</v>
      </c>
      <c r="ET10" s="87"/>
      <c r="EU10" s="86"/>
      <c r="EV10" s="84"/>
      <c r="EW10" s="85">
        <f>'Федеральные  средства  по  МО'!AQ11</f>
        <v>0</v>
      </c>
      <c r="EX10" s="87"/>
      <c r="EY10" s="86"/>
      <c r="EZ10" s="85"/>
      <c r="FA10" s="87">
        <f>'Федеральные  средства  по  МО'!AR11</f>
        <v>0</v>
      </c>
      <c r="FB10" s="88"/>
      <c r="FC10" s="89"/>
      <c r="FD10" s="73"/>
      <c r="FE10" s="80">
        <f>'Федеральные  средства  по  МО'!AS11</f>
        <v>0</v>
      </c>
      <c r="FF10" s="72"/>
      <c r="FG10" s="75"/>
      <c r="FH10" s="72"/>
      <c r="FI10" s="71">
        <f>'Федеральные  средства  по  МО'!AT11</f>
        <v>0</v>
      </c>
      <c r="FJ10" s="71">
        <f>'Проверочная  таблица'!JA13</f>
        <v>0</v>
      </c>
      <c r="FK10" s="68">
        <f>'Проверочная  таблица'!JM13</f>
        <v>0</v>
      </c>
      <c r="FL10" s="68">
        <f>'Проверочная  таблица'!JS13</f>
        <v>0</v>
      </c>
      <c r="FM10" s="69">
        <f>'Федеральные  средства  по  МО'!AU11</f>
        <v>0</v>
      </c>
      <c r="FN10" s="68">
        <f>'Проверочная  таблица'!JD13</f>
        <v>0</v>
      </c>
      <c r="FO10" s="69">
        <f>'Проверочная  таблица'!JP13</f>
        <v>0</v>
      </c>
      <c r="FP10" s="68">
        <f>'Проверочная  таблица'!JV13</f>
        <v>0</v>
      </c>
      <c r="FQ10" s="71">
        <f>'Федеральные  средства  по  МО'!AV11</f>
        <v>0</v>
      </c>
      <c r="FR10" s="68"/>
      <c r="FS10" s="69">
        <f>FQ10</f>
        <v>0</v>
      </c>
      <c r="FT10" s="68"/>
      <c r="FU10" s="68">
        <f>'Федеральные  средства  по  МО'!AW11</f>
        <v>0</v>
      </c>
      <c r="FV10" s="69"/>
      <c r="FW10" s="68">
        <f>FU10</f>
        <v>0</v>
      </c>
      <c r="FX10" s="69"/>
      <c r="FY10" s="68">
        <f>'Федеральные  средства  по  МО'!AX11</f>
        <v>49290</v>
      </c>
      <c r="FZ10" s="70">
        <f>FY10</f>
        <v>49290</v>
      </c>
      <c r="GA10" s="69"/>
      <c r="GB10" s="71"/>
      <c r="GC10" s="68">
        <f>'Федеральные  средства  по  МО'!AY11</f>
        <v>0</v>
      </c>
      <c r="GD10" s="70">
        <f>GC10</f>
        <v>0</v>
      </c>
      <c r="GE10" s="69"/>
      <c r="GF10" s="68"/>
      <c r="GG10" s="70">
        <f>'Федеральные  средства  по  МО'!AZ11</f>
        <v>5900400</v>
      </c>
      <c r="GH10" s="72">
        <f>GG10</f>
        <v>5900400</v>
      </c>
      <c r="GI10" s="71">
        <f>'Проверочная  таблица'!LV13</f>
        <v>0</v>
      </c>
      <c r="GJ10" s="68">
        <f>'Проверочная  таблица'!MD13</f>
        <v>0</v>
      </c>
      <c r="GK10" s="69">
        <f>'Федеральные  средства  по  МО'!BA11</f>
        <v>0</v>
      </c>
      <c r="GL10" s="71">
        <f>GK10</f>
        <v>0</v>
      </c>
      <c r="GM10" s="68">
        <f>'Проверочная  таблица'!LZ13</f>
        <v>0</v>
      </c>
      <c r="GN10" s="70">
        <f>'Проверочная  таблица'!MH13</f>
        <v>0</v>
      </c>
      <c r="GO10" s="69">
        <f>'Федеральные  средства  по  МО'!BB11</f>
        <v>0</v>
      </c>
      <c r="GP10" s="68">
        <f>GO10</f>
        <v>0</v>
      </c>
      <c r="GQ10" s="69"/>
      <c r="GR10" s="71"/>
      <c r="GS10" s="68">
        <f>'Федеральные  средства  по  МО'!BC11</f>
        <v>0</v>
      </c>
      <c r="GT10" s="68">
        <f>GS10</f>
        <v>0</v>
      </c>
      <c r="GU10" s="70"/>
      <c r="GV10" s="72"/>
      <c r="GW10" s="68">
        <f>'Федеральные  средства  по  МО'!BD11</f>
        <v>0</v>
      </c>
      <c r="GX10" s="71">
        <f>GW10</f>
        <v>0</v>
      </c>
      <c r="GY10" s="68"/>
      <c r="GZ10" s="70"/>
      <c r="HA10" s="70">
        <f>'Федеральные  средства  по  МО'!BE11</f>
        <v>0</v>
      </c>
      <c r="HB10" s="71">
        <f t="shared" ref="HB10:HB27" si="11">HA10</f>
        <v>0</v>
      </c>
      <c r="HC10" s="68"/>
      <c r="HD10" s="70"/>
      <c r="HE10" s="71">
        <f>'Федеральные  средства  по  МО'!BF11</f>
        <v>118506.83</v>
      </c>
      <c r="HF10" s="71">
        <f>HE10-HH10</f>
        <v>118506.83</v>
      </c>
      <c r="HG10" s="68"/>
      <c r="HH10" s="70">
        <f>'Проверочная  таблица'!NM13</f>
        <v>0</v>
      </c>
      <c r="HI10" s="70">
        <f>'Федеральные  средства  по  МО'!BG11</f>
        <v>0</v>
      </c>
      <c r="HJ10" s="71">
        <f>HI10-HL10</f>
        <v>0</v>
      </c>
      <c r="HK10" s="73"/>
      <c r="HL10" s="68">
        <f>'Проверочная  таблица'!NP13</f>
        <v>0</v>
      </c>
      <c r="HM10" s="70">
        <f>'Федеральные  средства  по  МО'!BH11</f>
        <v>0</v>
      </c>
      <c r="HN10" s="74">
        <f>HM10</f>
        <v>0</v>
      </c>
      <c r="HO10" s="72"/>
      <c r="HP10" s="73"/>
      <c r="HQ10" s="68">
        <f>'Федеральные  средства  по  МО'!BI11</f>
        <v>0</v>
      </c>
      <c r="HR10" s="74">
        <f t="shared" ref="HR10:HR27" si="12">HQ10</f>
        <v>0</v>
      </c>
      <c r="HS10" s="72"/>
      <c r="HT10" s="75"/>
      <c r="HU10" s="71">
        <f>'Федеральные  средства  по  МО'!BJ11</f>
        <v>0</v>
      </c>
      <c r="HV10" s="71"/>
      <c r="HW10" s="68"/>
      <c r="HX10" s="70">
        <f>'Проверочная  таблица'!OY13</f>
        <v>0</v>
      </c>
      <c r="HY10" s="69">
        <f>'Федеральные  средства  по  МО'!BK11</f>
        <v>0</v>
      </c>
      <c r="HZ10" s="71"/>
      <c r="IA10" s="68"/>
      <c r="IB10" s="70">
        <f>'Проверочная  таблица'!PC13</f>
        <v>0</v>
      </c>
      <c r="IC10" s="71">
        <f>'Федеральные  средства  по  МО'!BL11</f>
        <v>0</v>
      </c>
      <c r="ID10" s="71">
        <f>'Проверочная  таблица'!PG13</f>
        <v>0</v>
      </c>
      <c r="IE10" s="68">
        <f>IC10-ID10</f>
        <v>0</v>
      </c>
      <c r="IF10" s="70"/>
      <c r="IG10" s="69">
        <f>'Федеральные  средства  по  МО'!BM11</f>
        <v>0</v>
      </c>
      <c r="IH10" s="71">
        <f>'Проверочная  таблица'!PJ13</f>
        <v>0</v>
      </c>
      <c r="II10" s="68">
        <f>IG10-IH10</f>
        <v>0</v>
      </c>
      <c r="IJ10" s="70"/>
      <c r="IK10" s="71">
        <f>'Федеральные  средства  по  МО'!BN11</f>
        <v>0</v>
      </c>
      <c r="IL10" s="68">
        <f>IK10</f>
        <v>0</v>
      </c>
      <c r="IM10" s="69"/>
      <c r="IN10" s="68"/>
      <c r="IO10" s="70">
        <f>'Федеральные  средства  по  МО'!BO11</f>
        <v>0</v>
      </c>
      <c r="IP10" s="70">
        <f>IO10</f>
        <v>0</v>
      </c>
      <c r="IQ10" s="70"/>
      <c r="IR10" s="68"/>
      <c r="IS10" s="71">
        <f>'Федеральные  средства  по  МО'!BP11</f>
        <v>0</v>
      </c>
      <c r="IT10" s="68">
        <f>'Проверочная  таблица'!QQ13</f>
        <v>0</v>
      </c>
      <c r="IU10" s="69">
        <f>'Проверочная  таблица'!QW13</f>
        <v>0</v>
      </c>
      <c r="IV10" s="68">
        <f>'Проверочная  таблица'!RC13</f>
        <v>0</v>
      </c>
      <c r="IW10" s="69">
        <f>'Федеральные  средства  по  МО'!BQ11</f>
        <v>0</v>
      </c>
      <c r="IX10" s="68">
        <f>'Проверочная  таблица'!QN13</f>
        <v>0</v>
      </c>
      <c r="IY10" s="69">
        <f>'Проверочная  таблица'!QZ13</f>
        <v>0</v>
      </c>
      <c r="IZ10" s="71">
        <f>'Проверочная  таблица'!RF13</f>
        <v>0</v>
      </c>
      <c r="JA10" s="68">
        <f>'Федеральные  средства  по  МО'!BR11</f>
        <v>0</v>
      </c>
      <c r="JB10" s="68">
        <f>JA10</f>
        <v>0</v>
      </c>
      <c r="JC10" s="69"/>
      <c r="JD10" s="68"/>
      <c r="JE10" s="70">
        <f>'Федеральные  средства  по  МО'!BS11</f>
        <v>0</v>
      </c>
      <c r="JF10" s="70">
        <f>JE10</f>
        <v>0</v>
      </c>
      <c r="JG10" s="69"/>
      <c r="JH10" s="71"/>
      <c r="JI10" s="71">
        <f>'Федеральные  средства  по  МО'!BT11</f>
        <v>0</v>
      </c>
      <c r="JJ10" s="68">
        <f>JI10</f>
        <v>0</v>
      </c>
      <c r="JK10" s="69"/>
      <c r="JL10" s="68"/>
      <c r="JM10" s="70">
        <f>'Федеральные  средства  по  МО'!BU11</f>
        <v>0</v>
      </c>
      <c r="JN10" s="68">
        <f>JM10</f>
        <v>0</v>
      </c>
      <c r="JO10" s="69"/>
      <c r="JP10" s="68"/>
      <c r="JQ10" s="71">
        <f>'Федеральные  средства  по  МО'!BV11</f>
        <v>0</v>
      </c>
      <c r="JR10" s="68">
        <f>JQ10</f>
        <v>0</v>
      </c>
      <c r="JS10" s="69"/>
      <c r="JT10" s="68"/>
      <c r="JU10" s="69">
        <f>'Федеральные  средства  по  МО'!BW11</f>
        <v>0</v>
      </c>
      <c r="JV10" s="68">
        <f>JU10</f>
        <v>0</v>
      </c>
      <c r="JW10" s="69"/>
      <c r="JX10" s="68"/>
      <c r="JY10" s="69">
        <f>'Федеральные  средства  по  МО'!BX11</f>
        <v>6788616.8200000003</v>
      </c>
      <c r="JZ10" s="71">
        <f>'Проверочная  таблица'!SC13</f>
        <v>6788616.8200000003</v>
      </c>
      <c r="KA10" s="68">
        <f>JY10-JZ10</f>
        <v>0</v>
      </c>
      <c r="KB10" s="70"/>
      <c r="KC10" s="69">
        <f>'Федеральные  средства  по  МО'!BY11</f>
        <v>0</v>
      </c>
      <c r="KD10" s="71">
        <f>'Проверочная  таблица'!SJ13</f>
        <v>0</v>
      </c>
      <c r="KE10" s="68">
        <f>KC10-KD10</f>
        <v>0</v>
      </c>
      <c r="KF10" s="70"/>
      <c r="KG10" s="71">
        <f>'Федеральные  средства  по  МО'!BZ11</f>
        <v>0</v>
      </c>
      <c r="KH10" s="68">
        <f>'Проверочная  таблица'!SE13</f>
        <v>0</v>
      </c>
      <c r="KI10" s="69">
        <f>KG10-KH10</f>
        <v>0</v>
      </c>
      <c r="KJ10" s="68"/>
      <c r="KK10" s="69">
        <f>'Федеральные  средства  по  МО'!CA11</f>
        <v>0</v>
      </c>
      <c r="KL10" s="68">
        <f>'Проверочная  таблица'!SL13</f>
        <v>0</v>
      </c>
      <c r="KM10" s="69">
        <f>KK10-KL10</f>
        <v>0</v>
      </c>
      <c r="KN10" s="71"/>
      <c r="KO10" s="71">
        <f>'Федеральные  средства  по  МО'!CB11</f>
        <v>0</v>
      </c>
      <c r="KP10" s="71">
        <f>'Проверочная  таблица'!SG13</f>
        <v>0</v>
      </c>
      <c r="KQ10" s="68">
        <f>'Проверочная  таблица'!TI13</f>
        <v>0</v>
      </c>
      <c r="KR10" s="70"/>
      <c r="KS10" s="69">
        <f>'Федеральные  средства  по  МО'!CC11</f>
        <v>0</v>
      </c>
      <c r="KT10" s="71">
        <f>'Проверочная  таблица'!SN13</f>
        <v>0</v>
      </c>
      <c r="KU10" s="68">
        <f>'Проверочная  таблица'!TB13</f>
        <v>0</v>
      </c>
      <c r="KV10" s="68"/>
    </row>
    <row r="11" spans="1:308" ht="25.5" customHeight="1" x14ac:dyDescent="0.25">
      <c r="A11" s="90" t="s">
        <v>378</v>
      </c>
      <c r="B11" s="91">
        <f t="shared" ref="B11:B27" si="13">SUM(C11:E11)</f>
        <v>124600778.45999999</v>
      </c>
      <c r="C11" s="92">
        <f t="shared" ref="C11:E27" si="14">N11-V11-AD11</f>
        <v>4820672.41</v>
      </c>
      <c r="D11" s="92">
        <f t="shared" si="0"/>
        <v>1655006.05</v>
      </c>
      <c r="E11" s="92">
        <f t="shared" si="0"/>
        <v>118125100</v>
      </c>
      <c r="F11" s="91">
        <f t="shared" ref="F11:F27" si="15">SUM(G11:I11)</f>
        <v>0</v>
      </c>
      <c r="G11" s="92">
        <f t="shared" ref="G11:G27" si="16">R11-Z11-AH11</f>
        <v>0</v>
      </c>
      <c r="H11" s="92">
        <f t="shared" si="1"/>
        <v>0</v>
      </c>
      <c r="I11" s="92">
        <f t="shared" si="1"/>
        <v>0</v>
      </c>
      <c r="J11" s="66"/>
      <c r="K11" s="67">
        <f>M11-'Федеральные  средства  по  МО'!L12</f>
        <v>0</v>
      </c>
      <c r="L11" s="67">
        <f>Q11-'Федеральные  средства  по  МО'!M12</f>
        <v>0</v>
      </c>
      <c r="M11" s="91">
        <f t="shared" ref="M11:T27" si="17">U11+AK11+BI11+BQ11+BY11+CO11+GO11+FA11+FI11+HE11+GG11+HM11+HU11+IC11+JY11+KO11+GW11+CG11+KG11+AS11+JQ11+DM11+JA11+IS11+FQ11+BA11+JI11+IK11+CW11+DE11+FY11+EC11+DU11+AC11+EK11+ES11</f>
        <v>124600778.46000001</v>
      </c>
      <c r="N11" s="92">
        <f t="shared" si="2"/>
        <v>4820672.41</v>
      </c>
      <c r="O11" s="92">
        <f t="shared" si="2"/>
        <v>1655006.05</v>
      </c>
      <c r="P11" s="92">
        <f t="shared" si="2"/>
        <v>118125100</v>
      </c>
      <c r="Q11" s="91">
        <f t="shared" si="2"/>
        <v>0</v>
      </c>
      <c r="R11" s="92">
        <f t="shared" si="2"/>
        <v>0</v>
      </c>
      <c r="S11" s="92">
        <f t="shared" si="2"/>
        <v>0</v>
      </c>
      <c r="T11" s="92">
        <f t="shared" si="2"/>
        <v>0</v>
      </c>
      <c r="U11" s="93">
        <f>'Федеральные  средства  по  МО'!F12</f>
        <v>0</v>
      </c>
      <c r="V11" s="81">
        <f>'Проверочная  таблица'!BO14</f>
        <v>0</v>
      </c>
      <c r="W11" s="94">
        <f>'Проверочная  таблица'!BS14</f>
        <v>0</v>
      </c>
      <c r="X11" s="81">
        <f>'Проверочная  таблица'!BU14</f>
        <v>0</v>
      </c>
      <c r="Y11" s="93">
        <f>'Федеральные  средства  по  МО'!G12</f>
        <v>0</v>
      </c>
      <c r="Z11" s="81">
        <f>'Проверочная  таблица'!BP14</f>
        <v>0</v>
      </c>
      <c r="AA11" s="94">
        <f>'Проверочная  таблица'!BT14</f>
        <v>0</v>
      </c>
      <c r="AB11" s="81">
        <f>'Проверочная  таблица'!BV14</f>
        <v>0</v>
      </c>
      <c r="AC11" s="93">
        <f>'Федеральные  средства  по  МО'!H12</f>
        <v>0</v>
      </c>
      <c r="AD11" s="95">
        <f t="shared" ref="AD11:AD27" si="18">AC11</f>
        <v>0</v>
      </c>
      <c r="AE11" s="81"/>
      <c r="AF11" s="96"/>
      <c r="AG11" s="93">
        <f>'Федеральные  средства  по  МО'!I12</f>
        <v>0</v>
      </c>
      <c r="AH11" s="95">
        <f t="shared" ref="AH11:AH27" si="19">AG11</f>
        <v>0</v>
      </c>
      <c r="AI11" s="81"/>
      <c r="AJ11" s="94"/>
      <c r="AK11" s="97">
        <f>'Федеральные  средства  по  МО'!N12</f>
        <v>0</v>
      </c>
      <c r="AL11" s="94">
        <f>'Проверочная  таблица'!CO14</f>
        <v>0</v>
      </c>
      <c r="AM11" s="81"/>
      <c r="AN11" s="96"/>
      <c r="AO11" s="98">
        <f>'Федеральные  средства  по  МО'!O12</f>
        <v>0</v>
      </c>
      <c r="AP11" s="94">
        <f>'Проверочная  таблица'!CV14</f>
        <v>0</v>
      </c>
      <c r="AQ11" s="95"/>
      <c r="AR11" s="81"/>
      <c r="AS11" s="98">
        <f>'Федеральные  средства  по  МО'!P12</f>
        <v>0</v>
      </c>
      <c r="AT11" s="94">
        <f>'Проверочная  таблица'!CQ14</f>
        <v>0</v>
      </c>
      <c r="AU11" s="81"/>
      <c r="AV11" s="94">
        <f>'Проверочная  таблица'!DC14</f>
        <v>0</v>
      </c>
      <c r="AW11" s="97">
        <f>'Федеральные  средства  по  МО'!Q12</f>
        <v>0</v>
      </c>
      <c r="AX11" s="94">
        <f>'Проверочная  таблица'!CX14</f>
        <v>0</v>
      </c>
      <c r="AY11" s="81"/>
      <c r="AZ11" s="94">
        <f>'Проверочная  таблица'!DF14</f>
        <v>0</v>
      </c>
      <c r="BA11" s="97">
        <f>'Федеральные  средства  по  МО'!R12</f>
        <v>0</v>
      </c>
      <c r="BB11" s="94">
        <f t="shared" ref="BB11:BB27" si="20">BA11</f>
        <v>0</v>
      </c>
      <c r="BC11" s="81"/>
      <c r="BD11" s="94"/>
      <c r="BE11" s="99">
        <f>'Федеральные  средства  по  МО'!S12</f>
        <v>0</v>
      </c>
      <c r="BF11" s="94">
        <f t="shared" ref="BF11:BF27" si="21">BE11</f>
        <v>0</v>
      </c>
      <c r="BG11" s="95"/>
      <c r="BH11" s="95"/>
      <c r="BI11" s="93">
        <f>'Федеральные  средства  по  МО'!T12</f>
        <v>2991400</v>
      </c>
      <c r="BJ11" s="95">
        <f t="shared" si="3"/>
        <v>2991400</v>
      </c>
      <c r="BK11" s="94"/>
      <c r="BL11" s="81"/>
      <c r="BM11" s="93">
        <f>'Федеральные  средства  по  МО'!U12</f>
        <v>0</v>
      </c>
      <c r="BN11" s="95">
        <f t="shared" si="4"/>
        <v>0</v>
      </c>
      <c r="BO11" s="94"/>
      <c r="BP11" s="81"/>
      <c r="BQ11" s="93">
        <f>'Федеральные  средства  по  МО'!V12</f>
        <v>0</v>
      </c>
      <c r="BR11" s="95">
        <f t="shared" si="5"/>
        <v>0</v>
      </c>
      <c r="BS11" s="94"/>
      <c r="BT11" s="81"/>
      <c r="BU11" s="93">
        <f>'Федеральные  средства  по  МО'!W12</f>
        <v>0</v>
      </c>
      <c r="BV11" s="95">
        <f t="shared" si="6"/>
        <v>0</v>
      </c>
      <c r="BW11" s="94"/>
      <c r="BX11" s="81"/>
      <c r="BY11" s="93">
        <f>'Федеральные  средства  по  МО'!X12</f>
        <v>0</v>
      </c>
      <c r="BZ11" s="95">
        <f t="shared" si="7"/>
        <v>0</v>
      </c>
      <c r="CA11" s="81"/>
      <c r="CB11" s="96"/>
      <c r="CC11" s="93">
        <f>'Федеральные  средства  по  МО'!Y12</f>
        <v>0</v>
      </c>
      <c r="CD11" s="95">
        <f t="shared" si="8"/>
        <v>0</v>
      </c>
      <c r="CE11" s="94"/>
      <c r="CF11" s="95"/>
      <c r="CG11" s="98">
        <f>'Федеральные  средства  по  МО'!Z12</f>
        <v>0</v>
      </c>
      <c r="CH11" s="94">
        <f t="shared" ref="CH11:CH27" si="22">CG11</f>
        <v>0</v>
      </c>
      <c r="CI11" s="81"/>
      <c r="CJ11" s="94"/>
      <c r="CK11" s="97">
        <f>'Федеральные  средства  по  МО'!AA12</f>
        <v>0</v>
      </c>
      <c r="CL11" s="94">
        <f t="shared" ref="CL11:CL27" si="23">CK11</f>
        <v>0</v>
      </c>
      <c r="CM11" s="81"/>
      <c r="CN11" s="94"/>
      <c r="CO11" s="98">
        <f>'Федеральные  средства  по  МО'!AB12</f>
        <v>0</v>
      </c>
      <c r="CP11" s="96">
        <f>'Проверочная  таблица'!EU14</f>
        <v>0</v>
      </c>
      <c r="CQ11" s="94">
        <f t="shared" ref="CQ11:CQ27" si="24">CO11-CP11</f>
        <v>0</v>
      </c>
      <c r="CR11" s="95"/>
      <c r="CS11" s="97">
        <f>'Федеральные  средства  по  МО'!AC12</f>
        <v>0</v>
      </c>
      <c r="CT11" s="96">
        <f>'Проверочная  таблица'!EX14</f>
        <v>0</v>
      </c>
      <c r="CU11" s="94">
        <f t="shared" ref="CU11:CU27" si="25">CS11-CT11</f>
        <v>0</v>
      </c>
      <c r="CV11" s="81"/>
      <c r="CW11" s="93">
        <f>'Федеральные  средства  по  МО'!AD12</f>
        <v>0</v>
      </c>
      <c r="CX11" s="95">
        <f t="shared" ref="CX11:CX27" si="26">CW11</f>
        <v>0</v>
      </c>
      <c r="CY11" s="81"/>
      <c r="CZ11" s="96"/>
      <c r="DA11" s="93">
        <f>'Федеральные  средства  по  МО'!AE12</f>
        <v>0</v>
      </c>
      <c r="DB11" s="95">
        <f t="shared" ref="DB11:DB27" si="27">DA11</f>
        <v>0</v>
      </c>
      <c r="DC11" s="81"/>
      <c r="DD11" s="96"/>
      <c r="DE11" s="93">
        <f>'Федеральные  средства  по  МО'!AF12</f>
        <v>0</v>
      </c>
      <c r="DF11" s="95">
        <f t="shared" ref="DF11:DF27" si="28">DE11</f>
        <v>0</v>
      </c>
      <c r="DG11" s="81"/>
      <c r="DH11" s="96"/>
      <c r="DI11" s="93">
        <f>'Федеральные  средства  по  МО'!AG12</f>
        <v>0</v>
      </c>
      <c r="DJ11" s="95">
        <f t="shared" ref="DJ11:DJ27" si="29">DI11</f>
        <v>0</v>
      </c>
      <c r="DK11" s="81"/>
      <c r="DL11" s="94"/>
      <c r="DM11" s="98">
        <f>'Федеральные  средства  по  МО'!AH12</f>
        <v>0</v>
      </c>
      <c r="DN11" s="94">
        <f t="shared" ref="DN11:DN27" si="30">DM11</f>
        <v>0</v>
      </c>
      <c r="DO11" s="81"/>
      <c r="DP11" s="94"/>
      <c r="DQ11" s="97">
        <f>'Федеральные  средства  по  МО'!AI12</f>
        <v>0</v>
      </c>
      <c r="DR11" s="94">
        <f t="shared" ref="DR11:DR27" si="31">DQ11</f>
        <v>0</v>
      </c>
      <c r="DS11" s="81"/>
      <c r="DT11" s="96"/>
      <c r="DU11" s="93">
        <f>'Федеральные  средства  по  МО'!AJ12</f>
        <v>0</v>
      </c>
      <c r="DV11" s="81">
        <f t="shared" si="9"/>
        <v>0</v>
      </c>
      <c r="DW11" s="94"/>
      <c r="DX11" s="81"/>
      <c r="DY11" s="93">
        <f>'Федеральные  средства  по  МО'!AK12</f>
        <v>0</v>
      </c>
      <c r="DZ11" s="81">
        <f t="shared" si="10"/>
        <v>0</v>
      </c>
      <c r="EA11" s="94"/>
      <c r="EB11" s="81"/>
      <c r="EC11" s="98">
        <f>'Федеральные  средства  по  МО'!AL12</f>
        <v>92125100</v>
      </c>
      <c r="ED11" s="94"/>
      <c r="EE11" s="81"/>
      <c r="EF11" s="94">
        <f t="shared" ref="EF11:EF27" si="32">EC11</f>
        <v>92125100</v>
      </c>
      <c r="EG11" s="97">
        <f>'Федеральные  средства  по  МО'!AM12</f>
        <v>0</v>
      </c>
      <c r="EH11" s="94"/>
      <c r="EI11" s="81"/>
      <c r="EJ11" s="96">
        <f t="shared" ref="EJ11:EJ27" si="33">EG11</f>
        <v>0</v>
      </c>
      <c r="EK11" s="98">
        <f>'Федеральные  средства  по  МО'!AN12</f>
        <v>0</v>
      </c>
      <c r="EL11" s="94"/>
      <c r="EM11" s="81"/>
      <c r="EN11" s="94"/>
      <c r="EO11" s="97">
        <f>'Федеральные  средства  по  МО'!AO12</f>
        <v>0</v>
      </c>
      <c r="EP11" s="94"/>
      <c r="EQ11" s="81"/>
      <c r="ER11" s="96"/>
      <c r="ES11" s="93">
        <f>'Федеральные  средства  по  МО'!AP12</f>
        <v>0</v>
      </c>
      <c r="ET11" s="95"/>
      <c r="EU11" s="81"/>
      <c r="EV11" s="96"/>
      <c r="EW11" s="93">
        <f>'Федеральные  средства  по  МО'!AQ12</f>
        <v>0</v>
      </c>
      <c r="EX11" s="95"/>
      <c r="EY11" s="81"/>
      <c r="EZ11" s="94"/>
      <c r="FA11" s="99">
        <f>'Федеральные  средства  по  МО'!AR12</f>
        <v>0</v>
      </c>
      <c r="FB11" s="95"/>
      <c r="FC11" s="81"/>
      <c r="FD11" s="96"/>
      <c r="FE11" s="93">
        <f>'Федеральные  средства  по  МО'!AS12</f>
        <v>0</v>
      </c>
      <c r="FF11" s="81"/>
      <c r="FG11" s="94"/>
      <c r="FH11" s="81"/>
      <c r="FI11" s="98">
        <f>'Федеральные  средства  по  МО'!AT12</f>
        <v>0</v>
      </c>
      <c r="FJ11" s="96">
        <f>'Проверочная  таблица'!JA14</f>
        <v>0</v>
      </c>
      <c r="FK11" s="94">
        <f>'Проверочная  таблица'!JM14</f>
        <v>0</v>
      </c>
      <c r="FL11" s="94">
        <f>'Проверочная  таблица'!JS14</f>
        <v>0</v>
      </c>
      <c r="FM11" s="97">
        <f>'Федеральные  средства  по  МО'!AU12</f>
        <v>0</v>
      </c>
      <c r="FN11" s="94">
        <f>'Проверочная  таблица'!JD14</f>
        <v>0</v>
      </c>
      <c r="FO11" s="81">
        <f>'Проверочная  таблица'!JP14</f>
        <v>0</v>
      </c>
      <c r="FP11" s="94">
        <f>'Проверочная  таблица'!JV14</f>
        <v>0</v>
      </c>
      <c r="FQ11" s="98">
        <f>'Федеральные  средства  по  МО'!AV12</f>
        <v>0</v>
      </c>
      <c r="FR11" s="94"/>
      <c r="FS11" s="81">
        <f t="shared" ref="FS11:FS27" si="34">FQ11</f>
        <v>0</v>
      </c>
      <c r="FT11" s="94"/>
      <c r="FU11" s="93">
        <f>'Федеральные  средства  по  МО'!AW12</f>
        <v>0</v>
      </c>
      <c r="FV11" s="81"/>
      <c r="FW11" s="94">
        <f t="shared" ref="FW11:FW27" si="35">FU11</f>
        <v>0</v>
      </c>
      <c r="FX11" s="81"/>
      <c r="FY11" s="93">
        <f>'Федеральные  средства  по  МО'!AX12</f>
        <v>1650230</v>
      </c>
      <c r="FZ11" s="95">
        <f t="shared" ref="FZ11:FZ27" si="36">FY11</f>
        <v>1650230</v>
      </c>
      <c r="GA11" s="81"/>
      <c r="GB11" s="96"/>
      <c r="GC11" s="93">
        <f>'Федеральные  средства  по  МО'!AY12</f>
        <v>0</v>
      </c>
      <c r="GD11" s="95">
        <f t="shared" ref="GD11:GD27" si="37">GC11</f>
        <v>0</v>
      </c>
      <c r="GE11" s="81"/>
      <c r="GF11" s="94"/>
      <c r="GG11" s="99">
        <f>'Федеральные  средства  по  МО'!AZ12</f>
        <v>0</v>
      </c>
      <c r="GH11" s="81"/>
      <c r="GI11" s="96">
        <f>'Проверочная  таблица'!LV14</f>
        <v>0</v>
      </c>
      <c r="GJ11" s="94">
        <f>'Проверочная  таблица'!MD14</f>
        <v>0</v>
      </c>
      <c r="GK11" s="97">
        <f>'Федеральные  средства  по  МО'!BA12</f>
        <v>0</v>
      </c>
      <c r="GL11" s="96"/>
      <c r="GM11" s="94">
        <f>'Проверочная  таблица'!LZ14</f>
        <v>0</v>
      </c>
      <c r="GN11" s="95">
        <f>'Проверочная  таблица'!MH14</f>
        <v>0</v>
      </c>
      <c r="GO11" s="97">
        <f>'Федеральные  средства  по  МО'!BB12</f>
        <v>0</v>
      </c>
      <c r="GP11" s="94">
        <f t="shared" ref="GP11:GP27" si="38">GO11</f>
        <v>0</v>
      </c>
      <c r="GQ11" s="81"/>
      <c r="GR11" s="96"/>
      <c r="GS11" s="93">
        <f>'Федеральные  средства  по  МО'!BC12</f>
        <v>0</v>
      </c>
      <c r="GT11" s="94">
        <f t="shared" ref="GT11:GT27" si="39">GS11</f>
        <v>0</v>
      </c>
      <c r="GU11" s="95"/>
      <c r="GV11" s="81"/>
      <c r="GW11" s="93">
        <f>'Федеральные  средства  по  МО'!BD12</f>
        <v>0</v>
      </c>
      <c r="GX11" s="96">
        <f t="shared" ref="GX11:GX27" si="40">GW11</f>
        <v>0</v>
      </c>
      <c r="GY11" s="94"/>
      <c r="GZ11" s="95"/>
      <c r="HA11" s="99">
        <f>'Федеральные  средства  по  МО'!BE12</f>
        <v>0</v>
      </c>
      <c r="HB11" s="96">
        <f t="shared" si="11"/>
        <v>0</v>
      </c>
      <c r="HC11" s="94"/>
      <c r="HD11" s="95"/>
      <c r="HE11" s="98">
        <f>'Федеральные  средства  по  МО'!BF12</f>
        <v>179042.41</v>
      </c>
      <c r="HF11" s="96">
        <f t="shared" ref="HF11:HF27" si="41">HE11-HH11</f>
        <v>179042.41</v>
      </c>
      <c r="HG11" s="94"/>
      <c r="HH11" s="95">
        <f>'Проверочная  таблица'!NM14</f>
        <v>0</v>
      </c>
      <c r="HI11" s="99">
        <f>'Федеральные  средства  по  МО'!BG12</f>
        <v>0</v>
      </c>
      <c r="HJ11" s="96">
        <f t="shared" ref="HJ11:HJ27" si="42">HI11-HL11</f>
        <v>0</v>
      </c>
      <c r="HK11" s="96"/>
      <c r="HL11" s="94">
        <f>'Проверочная  таблица'!NP14</f>
        <v>0</v>
      </c>
      <c r="HM11" s="99">
        <f>'Федеральные  средства  по  МО'!BH12</f>
        <v>0</v>
      </c>
      <c r="HN11" s="95">
        <f t="shared" ref="HN11:HN27" si="43">HM11</f>
        <v>0</v>
      </c>
      <c r="HO11" s="81"/>
      <c r="HP11" s="96"/>
      <c r="HQ11" s="93">
        <f>'Федеральные  средства  по  МО'!BI12</f>
        <v>0</v>
      </c>
      <c r="HR11" s="95">
        <f t="shared" si="12"/>
        <v>0</v>
      </c>
      <c r="HS11" s="81"/>
      <c r="HT11" s="94"/>
      <c r="HU11" s="98">
        <f>'Федеральные  средства  по  МО'!BJ12</f>
        <v>26000000</v>
      </c>
      <c r="HV11" s="96"/>
      <c r="HW11" s="94"/>
      <c r="HX11" s="95">
        <f>'Проверочная  таблица'!OY14</f>
        <v>26000000</v>
      </c>
      <c r="HY11" s="97">
        <f>'Федеральные  средства  по  МО'!BK12</f>
        <v>0</v>
      </c>
      <c r="HZ11" s="96"/>
      <c r="IA11" s="94"/>
      <c r="IB11" s="95">
        <f>'Проверочная  таблица'!PC14</f>
        <v>0</v>
      </c>
      <c r="IC11" s="98">
        <f>'Федеральные  средства  по  МО'!BL12</f>
        <v>1655006.05</v>
      </c>
      <c r="ID11" s="96">
        <f>'Проверочная  таблица'!PG14</f>
        <v>0</v>
      </c>
      <c r="IE11" s="94">
        <f t="shared" ref="IE11:IE27" si="44">IC11-ID11</f>
        <v>1655006.05</v>
      </c>
      <c r="IF11" s="95"/>
      <c r="IG11" s="97">
        <f>'Федеральные  средства  по  МО'!BM12</f>
        <v>0</v>
      </c>
      <c r="IH11" s="96">
        <f>'Проверочная  таблица'!PJ14</f>
        <v>0</v>
      </c>
      <c r="II11" s="94">
        <f t="shared" ref="II11:II27" si="45">IG11-IH11</f>
        <v>0</v>
      </c>
      <c r="IJ11" s="95"/>
      <c r="IK11" s="98">
        <f>'Федеральные  средства  по  МО'!BN12</f>
        <v>0</v>
      </c>
      <c r="IL11" s="94">
        <f t="shared" ref="IL11:IL27" si="46">IK11</f>
        <v>0</v>
      </c>
      <c r="IM11" s="81"/>
      <c r="IN11" s="94"/>
      <c r="IO11" s="99">
        <f>'Федеральные  средства  по  МО'!BO12</f>
        <v>0</v>
      </c>
      <c r="IP11" s="95">
        <f t="shared" ref="IP11:IP27" si="47">IO11</f>
        <v>0</v>
      </c>
      <c r="IQ11" s="95"/>
      <c r="IR11" s="94"/>
      <c r="IS11" s="98">
        <f>'Федеральные  средства  по  МО'!BP12</f>
        <v>0</v>
      </c>
      <c r="IT11" s="94">
        <f>'Проверочная  таблица'!QQ14</f>
        <v>0</v>
      </c>
      <c r="IU11" s="81">
        <f>'Проверочная  таблица'!QW14</f>
        <v>0</v>
      </c>
      <c r="IV11" s="94">
        <f>'Проверочная  таблица'!RC14</f>
        <v>0</v>
      </c>
      <c r="IW11" s="97">
        <f>'Федеральные  средства  по  МО'!BQ12</f>
        <v>0</v>
      </c>
      <c r="IX11" s="94">
        <f>'Проверочная  таблица'!QN14</f>
        <v>0</v>
      </c>
      <c r="IY11" s="81">
        <f>'Проверочная  таблица'!QZ14</f>
        <v>0</v>
      </c>
      <c r="IZ11" s="96">
        <f>'Проверочная  таблица'!RF14</f>
        <v>0</v>
      </c>
      <c r="JA11" s="93">
        <f>'Федеральные  средства  по  МО'!BR12</f>
        <v>0</v>
      </c>
      <c r="JB11" s="94">
        <f t="shared" ref="JB11:JB27" si="48">JA11</f>
        <v>0</v>
      </c>
      <c r="JC11" s="81"/>
      <c r="JD11" s="94"/>
      <c r="JE11" s="99">
        <f>'Федеральные  средства  по  МО'!BS12</f>
        <v>0</v>
      </c>
      <c r="JF11" s="95">
        <f t="shared" ref="JF11:JF27" si="49">JE11</f>
        <v>0</v>
      </c>
      <c r="JG11" s="81"/>
      <c r="JH11" s="96"/>
      <c r="JI11" s="98">
        <f>'Федеральные  средства  по  МО'!BT12</f>
        <v>0</v>
      </c>
      <c r="JJ11" s="94">
        <f t="shared" ref="JJ11:JJ27" si="50">JI11</f>
        <v>0</v>
      </c>
      <c r="JK11" s="81"/>
      <c r="JL11" s="94"/>
      <c r="JM11" s="99">
        <f>'Федеральные  средства  по  МО'!BU12</f>
        <v>0</v>
      </c>
      <c r="JN11" s="94">
        <f t="shared" ref="JN11:JN27" si="51">JM11</f>
        <v>0</v>
      </c>
      <c r="JO11" s="81"/>
      <c r="JP11" s="94"/>
      <c r="JQ11" s="98">
        <f>'Федеральные  средства  по  МО'!BV12</f>
        <v>0</v>
      </c>
      <c r="JR11" s="94">
        <f t="shared" ref="JR11:JR27" si="52">JQ11</f>
        <v>0</v>
      </c>
      <c r="JS11" s="81"/>
      <c r="JT11" s="94"/>
      <c r="JU11" s="97">
        <f>'Федеральные  средства  по  МО'!BW12</f>
        <v>0</v>
      </c>
      <c r="JV11" s="94">
        <f t="shared" ref="JV11:JV27" si="53">JU11</f>
        <v>0</v>
      </c>
      <c r="JW11" s="81"/>
      <c r="JX11" s="94"/>
      <c r="JY11" s="97">
        <f>'Федеральные  средства  по  МО'!BX12</f>
        <v>0</v>
      </c>
      <c r="JZ11" s="96">
        <f>'Проверочная  таблица'!SC14</f>
        <v>0</v>
      </c>
      <c r="KA11" s="94">
        <f t="shared" ref="KA11:KA27" si="54">JY11-JZ11</f>
        <v>0</v>
      </c>
      <c r="KB11" s="95"/>
      <c r="KC11" s="97">
        <f>'Федеральные  средства  по  МО'!BY12</f>
        <v>0</v>
      </c>
      <c r="KD11" s="96">
        <f>'Проверочная  таблица'!SJ14</f>
        <v>0</v>
      </c>
      <c r="KE11" s="94">
        <f t="shared" ref="KE11:KE27" si="55">KC11-KD11</f>
        <v>0</v>
      </c>
      <c r="KF11" s="95"/>
      <c r="KG11" s="98">
        <f>'Федеральные  средства  по  МО'!BZ12</f>
        <v>0</v>
      </c>
      <c r="KH11" s="94">
        <f>'Проверочная  таблица'!SE14</f>
        <v>0</v>
      </c>
      <c r="KI11" s="81">
        <f t="shared" ref="KI11:KI27" si="56">KG11-KH11</f>
        <v>0</v>
      </c>
      <c r="KJ11" s="94"/>
      <c r="KK11" s="97">
        <f>'Федеральные  средства  по  МО'!CA12</f>
        <v>0</v>
      </c>
      <c r="KL11" s="94">
        <f>'Проверочная  таблица'!SL14</f>
        <v>0</v>
      </c>
      <c r="KM11" s="81">
        <f t="shared" ref="KM11:KM27" si="57">KK11-KL11</f>
        <v>0</v>
      </c>
      <c r="KN11" s="96"/>
      <c r="KO11" s="98">
        <f>'Федеральные  средства  по  МО'!CB12</f>
        <v>0</v>
      </c>
      <c r="KP11" s="96">
        <f>'Проверочная  таблица'!SG14</f>
        <v>0</v>
      </c>
      <c r="KQ11" s="94">
        <f>'Проверочная  таблица'!TI14</f>
        <v>0</v>
      </c>
      <c r="KR11" s="95"/>
      <c r="KS11" s="97">
        <f>'Федеральные  средства  по  МО'!CC12</f>
        <v>0</v>
      </c>
      <c r="KT11" s="96">
        <f>'Проверочная  таблица'!SN14</f>
        <v>0</v>
      </c>
      <c r="KU11" s="94">
        <f>'Проверочная  таблица'!TB14</f>
        <v>0</v>
      </c>
      <c r="KV11" s="94"/>
    </row>
    <row r="12" spans="1:308" ht="25.5" customHeight="1" x14ac:dyDescent="0.25">
      <c r="A12" s="66" t="s">
        <v>379</v>
      </c>
      <c r="B12" s="91">
        <f t="shared" si="13"/>
        <v>109089569.38</v>
      </c>
      <c r="C12" s="92">
        <f t="shared" si="14"/>
        <v>255449.53</v>
      </c>
      <c r="D12" s="92">
        <f t="shared" si="0"/>
        <v>20850119.850000001</v>
      </c>
      <c r="E12" s="92">
        <f t="shared" si="0"/>
        <v>87984000</v>
      </c>
      <c r="F12" s="91">
        <f t="shared" si="15"/>
        <v>0</v>
      </c>
      <c r="G12" s="92">
        <f t="shared" si="16"/>
        <v>0</v>
      </c>
      <c r="H12" s="92">
        <f t="shared" si="1"/>
        <v>0</v>
      </c>
      <c r="I12" s="92">
        <f t="shared" si="1"/>
        <v>0</v>
      </c>
      <c r="J12" s="66"/>
      <c r="K12" s="67">
        <f>M12-'Федеральные  средства  по  МО'!L13</f>
        <v>0</v>
      </c>
      <c r="L12" s="67">
        <f>Q12-'Федеральные  средства  по  МО'!M13</f>
        <v>0</v>
      </c>
      <c r="M12" s="91">
        <f t="shared" si="17"/>
        <v>109089569.38</v>
      </c>
      <c r="N12" s="92">
        <f t="shared" si="2"/>
        <v>255449.53</v>
      </c>
      <c r="O12" s="92">
        <f t="shared" si="2"/>
        <v>20850119.850000001</v>
      </c>
      <c r="P12" s="92">
        <f t="shared" si="2"/>
        <v>87984000</v>
      </c>
      <c r="Q12" s="91">
        <f t="shared" si="2"/>
        <v>0</v>
      </c>
      <c r="R12" s="92">
        <f t="shared" si="2"/>
        <v>0</v>
      </c>
      <c r="S12" s="92">
        <f t="shared" si="2"/>
        <v>0</v>
      </c>
      <c r="T12" s="92">
        <f t="shared" si="2"/>
        <v>0</v>
      </c>
      <c r="U12" s="93">
        <f>'Федеральные  средства  по  МО'!F13</f>
        <v>0</v>
      </c>
      <c r="V12" s="81">
        <f>'Проверочная  таблица'!BO15</f>
        <v>0</v>
      </c>
      <c r="W12" s="94">
        <f>'Проверочная  таблица'!BS15</f>
        <v>0</v>
      </c>
      <c r="X12" s="81">
        <f>'Проверочная  таблица'!BU15</f>
        <v>0</v>
      </c>
      <c r="Y12" s="93">
        <f>'Федеральные  средства  по  МО'!G13</f>
        <v>0</v>
      </c>
      <c r="Z12" s="81">
        <f>'Проверочная  таблица'!BP15</f>
        <v>0</v>
      </c>
      <c r="AA12" s="94">
        <f>'Проверочная  таблица'!BT15</f>
        <v>0</v>
      </c>
      <c r="AB12" s="81">
        <f>'Проверочная  таблица'!BV15</f>
        <v>0</v>
      </c>
      <c r="AC12" s="93">
        <f>'Федеральные  средства  по  МО'!H13</f>
        <v>0</v>
      </c>
      <c r="AD12" s="95">
        <f t="shared" si="18"/>
        <v>0</v>
      </c>
      <c r="AE12" s="81"/>
      <c r="AF12" s="96"/>
      <c r="AG12" s="93">
        <f>'Федеральные  средства  по  МО'!I13</f>
        <v>0</v>
      </c>
      <c r="AH12" s="95">
        <f t="shared" si="19"/>
        <v>0</v>
      </c>
      <c r="AI12" s="81"/>
      <c r="AJ12" s="94"/>
      <c r="AK12" s="97">
        <f>'Федеральные  средства  по  МО'!N13</f>
        <v>0</v>
      </c>
      <c r="AL12" s="94">
        <f>'Проверочная  таблица'!CO15</f>
        <v>0</v>
      </c>
      <c r="AM12" s="100"/>
      <c r="AN12" s="101"/>
      <c r="AO12" s="98">
        <f>'Федеральные  средства  по  МО'!O13</f>
        <v>0</v>
      </c>
      <c r="AP12" s="94">
        <f>'Проверочная  таблица'!CV15</f>
        <v>0</v>
      </c>
      <c r="AQ12" s="102"/>
      <c r="AR12" s="100"/>
      <c r="AS12" s="98">
        <f>'Федеральные  средства  по  МО'!P13</f>
        <v>0</v>
      </c>
      <c r="AT12" s="94">
        <f>'Проверочная  таблица'!CQ15</f>
        <v>0</v>
      </c>
      <c r="AU12" s="81"/>
      <c r="AV12" s="94">
        <f>'Проверочная  таблица'!DC15</f>
        <v>0</v>
      </c>
      <c r="AW12" s="97">
        <f>'Федеральные  средства  по  МО'!Q13</f>
        <v>0</v>
      </c>
      <c r="AX12" s="94">
        <f>'Проверочная  таблица'!CX15</f>
        <v>0</v>
      </c>
      <c r="AY12" s="100"/>
      <c r="AZ12" s="94">
        <f>'Проверочная  таблица'!DF15</f>
        <v>0</v>
      </c>
      <c r="BA12" s="97">
        <f>'Федеральные  средства  по  МО'!R13</f>
        <v>0</v>
      </c>
      <c r="BB12" s="94">
        <f t="shared" si="20"/>
        <v>0</v>
      </c>
      <c r="BC12" s="81"/>
      <c r="BD12" s="94"/>
      <c r="BE12" s="99">
        <f>'Федеральные  средства  по  МО'!S13</f>
        <v>0</v>
      </c>
      <c r="BF12" s="94">
        <f t="shared" si="21"/>
        <v>0</v>
      </c>
      <c r="BG12" s="102"/>
      <c r="BH12" s="102"/>
      <c r="BI12" s="93">
        <f>'Федеральные  средства  по  МО'!T13</f>
        <v>0</v>
      </c>
      <c r="BJ12" s="102">
        <f t="shared" si="3"/>
        <v>0</v>
      </c>
      <c r="BK12" s="103"/>
      <c r="BL12" s="100"/>
      <c r="BM12" s="93">
        <f>'Федеральные  средства  по  МО'!U13</f>
        <v>0</v>
      </c>
      <c r="BN12" s="102">
        <f t="shared" si="4"/>
        <v>0</v>
      </c>
      <c r="BO12" s="103"/>
      <c r="BP12" s="100"/>
      <c r="BQ12" s="93">
        <f>'Федеральные  средства  по  МО'!V13</f>
        <v>0</v>
      </c>
      <c r="BR12" s="102">
        <f t="shared" si="5"/>
        <v>0</v>
      </c>
      <c r="BS12" s="103"/>
      <c r="BT12" s="100"/>
      <c r="BU12" s="93">
        <f>'Федеральные  средства  по  МО'!W13</f>
        <v>0</v>
      </c>
      <c r="BV12" s="102">
        <f t="shared" si="6"/>
        <v>0</v>
      </c>
      <c r="BW12" s="103"/>
      <c r="BX12" s="100"/>
      <c r="BY12" s="93">
        <f>'Федеральные  средства  по  МО'!X13</f>
        <v>0</v>
      </c>
      <c r="BZ12" s="102">
        <f t="shared" si="7"/>
        <v>0</v>
      </c>
      <c r="CA12" s="100"/>
      <c r="CB12" s="101"/>
      <c r="CC12" s="93">
        <f>'Федеральные  средства  по  МО'!Y13</f>
        <v>0</v>
      </c>
      <c r="CD12" s="102">
        <f t="shared" si="8"/>
        <v>0</v>
      </c>
      <c r="CE12" s="103"/>
      <c r="CF12" s="102"/>
      <c r="CG12" s="98">
        <f>'Федеральные  средства  по  МО'!Z13</f>
        <v>0</v>
      </c>
      <c r="CH12" s="94">
        <f t="shared" si="22"/>
        <v>0</v>
      </c>
      <c r="CI12" s="81"/>
      <c r="CJ12" s="94"/>
      <c r="CK12" s="97">
        <f>'Федеральные  средства  по  МО'!AA13</f>
        <v>0</v>
      </c>
      <c r="CL12" s="94">
        <f t="shared" si="23"/>
        <v>0</v>
      </c>
      <c r="CM12" s="81"/>
      <c r="CN12" s="94"/>
      <c r="CO12" s="98">
        <f>'Федеральные  средства  по  МО'!AB13</f>
        <v>0</v>
      </c>
      <c r="CP12" s="96">
        <f>'Проверочная  таблица'!EU15</f>
        <v>0</v>
      </c>
      <c r="CQ12" s="94">
        <f t="shared" si="24"/>
        <v>0</v>
      </c>
      <c r="CR12" s="95"/>
      <c r="CS12" s="97">
        <f>'Федеральные  средства  по  МО'!AC13</f>
        <v>0</v>
      </c>
      <c r="CT12" s="96">
        <f>'Проверочная  таблица'!EX15</f>
        <v>0</v>
      </c>
      <c r="CU12" s="94">
        <f t="shared" si="25"/>
        <v>0</v>
      </c>
      <c r="CV12" s="81"/>
      <c r="CW12" s="93">
        <f>'Федеральные  средства  по  МО'!AD13</f>
        <v>0</v>
      </c>
      <c r="CX12" s="95">
        <f t="shared" si="26"/>
        <v>0</v>
      </c>
      <c r="CY12" s="81"/>
      <c r="CZ12" s="96"/>
      <c r="DA12" s="93">
        <f>'Федеральные  средства  по  МО'!AE13</f>
        <v>0</v>
      </c>
      <c r="DB12" s="95">
        <f t="shared" si="27"/>
        <v>0</v>
      </c>
      <c r="DC12" s="81"/>
      <c r="DD12" s="96"/>
      <c r="DE12" s="93">
        <f>'Федеральные  средства  по  МО'!AF13</f>
        <v>0</v>
      </c>
      <c r="DF12" s="95">
        <f t="shared" si="28"/>
        <v>0</v>
      </c>
      <c r="DG12" s="81"/>
      <c r="DH12" s="96"/>
      <c r="DI12" s="93">
        <f>'Федеральные  средства  по  МО'!AG13</f>
        <v>0</v>
      </c>
      <c r="DJ12" s="95">
        <f t="shared" si="29"/>
        <v>0</v>
      </c>
      <c r="DK12" s="81"/>
      <c r="DL12" s="94"/>
      <c r="DM12" s="98">
        <f>'Федеральные  средства  по  МО'!AH13</f>
        <v>0</v>
      </c>
      <c r="DN12" s="94">
        <f t="shared" si="30"/>
        <v>0</v>
      </c>
      <c r="DO12" s="81"/>
      <c r="DP12" s="94"/>
      <c r="DQ12" s="97">
        <f>'Федеральные  средства  по  МО'!AI13</f>
        <v>0</v>
      </c>
      <c r="DR12" s="94">
        <f t="shared" si="31"/>
        <v>0</v>
      </c>
      <c r="DS12" s="81"/>
      <c r="DT12" s="96"/>
      <c r="DU12" s="93">
        <f>'Федеральные  средства  по  МО'!AJ13</f>
        <v>0</v>
      </c>
      <c r="DV12" s="81">
        <f t="shared" si="9"/>
        <v>0</v>
      </c>
      <c r="DW12" s="94"/>
      <c r="DX12" s="81"/>
      <c r="DY12" s="93">
        <f>'Федеральные  средства  по  МО'!AK13</f>
        <v>0</v>
      </c>
      <c r="DZ12" s="81">
        <f t="shared" si="10"/>
        <v>0</v>
      </c>
      <c r="EA12" s="94"/>
      <c r="EB12" s="81"/>
      <c r="EC12" s="98">
        <f>'Федеральные  средства  по  МО'!AL13</f>
        <v>72384000</v>
      </c>
      <c r="ED12" s="94"/>
      <c r="EE12" s="81"/>
      <c r="EF12" s="94">
        <f t="shared" si="32"/>
        <v>72384000</v>
      </c>
      <c r="EG12" s="97">
        <f>'Федеральные  средства  по  МО'!AM13</f>
        <v>0</v>
      </c>
      <c r="EH12" s="94"/>
      <c r="EI12" s="81"/>
      <c r="EJ12" s="96">
        <f t="shared" si="33"/>
        <v>0</v>
      </c>
      <c r="EK12" s="98">
        <f>'Федеральные  средства  по  МО'!AN13</f>
        <v>0</v>
      </c>
      <c r="EL12" s="94"/>
      <c r="EM12" s="81"/>
      <c r="EN12" s="94"/>
      <c r="EO12" s="97">
        <f>'Федеральные  средства  по  МО'!AO13</f>
        <v>0</v>
      </c>
      <c r="EP12" s="94"/>
      <c r="EQ12" s="81"/>
      <c r="ER12" s="96"/>
      <c r="ES12" s="93">
        <f>'Федеральные  средства  по  МО'!AP13</f>
        <v>0</v>
      </c>
      <c r="ET12" s="95"/>
      <c r="EU12" s="81"/>
      <c r="EV12" s="96"/>
      <c r="EW12" s="93">
        <f>'Федеральные  средства  по  МО'!AQ13</f>
        <v>0</v>
      </c>
      <c r="EX12" s="95"/>
      <c r="EY12" s="81"/>
      <c r="EZ12" s="94"/>
      <c r="FA12" s="99">
        <f>'Федеральные  средства  по  МО'!AR13</f>
        <v>0</v>
      </c>
      <c r="FB12" s="102"/>
      <c r="FC12" s="100"/>
      <c r="FD12" s="101"/>
      <c r="FE12" s="93">
        <f>'Федеральные  средства  по  МО'!AS13</f>
        <v>0</v>
      </c>
      <c r="FF12" s="100"/>
      <c r="FG12" s="103"/>
      <c r="FH12" s="100"/>
      <c r="FI12" s="98">
        <f>'Федеральные  средства  по  МО'!AT13</f>
        <v>0</v>
      </c>
      <c r="FJ12" s="96">
        <f>'Проверочная  таблица'!JA15</f>
        <v>0</v>
      </c>
      <c r="FK12" s="94">
        <f>'Проверочная  таблица'!JM15</f>
        <v>0</v>
      </c>
      <c r="FL12" s="94">
        <f>'Проверочная  таблица'!JS15</f>
        <v>0</v>
      </c>
      <c r="FM12" s="97">
        <f>'Федеральные  средства  по  МО'!AU13</f>
        <v>0</v>
      </c>
      <c r="FN12" s="94">
        <f>'Проверочная  таблица'!JD15</f>
        <v>0</v>
      </c>
      <c r="FO12" s="81">
        <f>'Проверочная  таблица'!JP15</f>
        <v>0</v>
      </c>
      <c r="FP12" s="94">
        <f>'Проверочная  таблица'!JV15</f>
        <v>0</v>
      </c>
      <c r="FQ12" s="98">
        <f>'Федеральные  средства  по  МО'!AV13</f>
        <v>0</v>
      </c>
      <c r="FR12" s="94"/>
      <c r="FS12" s="81">
        <f t="shared" si="34"/>
        <v>0</v>
      </c>
      <c r="FT12" s="94"/>
      <c r="FU12" s="93">
        <f>'Федеральные  средства  по  МО'!AW13</f>
        <v>0</v>
      </c>
      <c r="FV12" s="81"/>
      <c r="FW12" s="94">
        <f t="shared" si="35"/>
        <v>0</v>
      </c>
      <c r="FX12" s="81"/>
      <c r="FY12" s="93">
        <f>'Федеральные  средства  по  МО'!AX13</f>
        <v>39310</v>
      </c>
      <c r="FZ12" s="95">
        <f t="shared" si="36"/>
        <v>39310</v>
      </c>
      <c r="GA12" s="81"/>
      <c r="GB12" s="96"/>
      <c r="GC12" s="93">
        <f>'Федеральные  средства  по  МО'!AY13</f>
        <v>0</v>
      </c>
      <c r="GD12" s="95">
        <f t="shared" si="37"/>
        <v>0</v>
      </c>
      <c r="GE12" s="81"/>
      <c r="GF12" s="94"/>
      <c r="GG12" s="99">
        <f>'Федеральные  средства  по  МО'!AZ13</f>
        <v>0</v>
      </c>
      <c r="GH12" s="100"/>
      <c r="GI12" s="96">
        <f>'Проверочная  таблица'!LV15</f>
        <v>0</v>
      </c>
      <c r="GJ12" s="94">
        <f>'Проверочная  таблица'!MD15</f>
        <v>0</v>
      </c>
      <c r="GK12" s="97">
        <f>'Федеральные  средства  по  МО'!BA13</f>
        <v>0</v>
      </c>
      <c r="GL12" s="96"/>
      <c r="GM12" s="94">
        <f>'Проверочная  таблица'!LZ15</f>
        <v>0</v>
      </c>
      <c r="GN12" s="95">
        <f>'Проверочная  таблица'!MH15</f>
        <v>0</v>
      </c>
      <c r="GO12" s="97">
        <f>'Федеральные  средства  по  МО'!BB13</f>
        <v>0</v>
      </c>
      <c r="GP12" s="94">
        <f t="shared" si="38"/>
        <v>0</v>
      </c>
      <c r="GQ12" s="81"/>
      <c r="GR12" s="96"/>
      <c r="GS12" s="93">
        <f>'Федеральные  средства  по  МО'!BC13</f>
        <v>0</v>
      </c>
      <c r="GT12" s="94">
        <f t="shared" si="39"/>
        <v>0</v>
      </c>
      <c r="GU12" s="95"/>
      <c r="GV12" s="100"/>
      <c r="GW12" s="93">
        <f>'Федеральные  средства  по  МО'!BD13</f>
        <v>0</v>
      </c>
      <c r="GX12" s="96">
        <f t="shared" si="40"/>
        <v>0</v>
      </c>
      <c r="GY12" s="94"/>
      <c r="GZ12" s="95"/>
      <c r="HA12" s="99">
        <f>'Федеральные  средства  по  МО'!BE13</f>
        <v>0</v>
      </c>
      <c r="HB12" s="96">
        <f t="shared" si="11"/>
        <v>0</v>
      </c>
      <c r="HC12" s="94"/>
      <c r="HD12" s="95"/>
      <c r="HE12" s="98">
        <f>'Федеральные  средства  по  МО'!BF13</f>
        <v>216139.53</v>
      </c>
      <c r="HF12" s="96">
        <f t="shared" si="41"/>
        <v>216139.53</v>
      </c>
      <c r="HG12" s="94"/>
      <c r="HH12" s="95">
        <f>'Проверочная  таблица'!NM15</f>
        <v>0</v>
      </c>
      <c r="HI12" s="99">
        <f>'Федеральные  средства  по  МО'!BG13</f>
        <v>0</v>
      </c>
      <c r="HJ12" s="96">
        <f t="shared" si="42"/>
        <v>0</v>
      </c>
      <c r="HK12" s="101"/>
      <c r="HL12" s="94">
        <f>'Проверочная  таблица'!NP15</f>
        <v>0</v>
      </c>
      <c r="HM12" s="99">
        <f>'Федеральные  средства  по  МО'!BH13</f>
        <v>0</v>
      </c>
      <c r="HN12" s="102">
        <f t="shared" si="43"/>
        <v>0</v>
      </c>
      <c r="HO12" s="100"/>
      <c r="HP12" s="101"/>
      <c r="HQ12" s="93">
        <f>'Федеральные  средства  по  МО'!BI13</f>
        <v>0</v>
      </c>
      <c r="HR12" s="102">
        <f t="shared" si="12"/>
        <v>0</v>
      </c>
      <c r="HS12" s="100"/>
      <c r="HT12" s="103"/>
      <c r="HU12" s="98">
        <f>'Федеральные  средства  по  МО'!BJ13</f>
        <v>15600000</v>
      </c>
      <c r="HV12" s="96"/>
      <c r="HW12" s="94"/>
      <c r="HX12" s="95">
        <f>'Проверочная  таблица'!OY15</f>
        <v>15600000</v>
      </c>
      <c r="HY12" s="97">
        <f>'Федеральные  средства  по  МО'!BK13</f>
        <v>0</v>
      </c>
      <c r="HZ12" s="96"/>
      <c r="IA12" s="94"/>
      <c r="IB12" s="95">
        <f>'Проверочная  таблица'!PC15</f>
        <v>0</v>
      </c>
      <c r="IC12" s="98">
        <f>'Федеральные  средства  по  МО'!BL13</f>
        <v>1615705.51</v>
      </c>
      <c r="ID12" s="96">
        <f>'Проверочная  таблица'!PG15</f>
        <v>0</v>
      </c>
      <c r="IE12" s="94">
        <f t="shared" si="44"/>
        <v>1615705.51</v>
      </c>
      <c r="IF12" s="95"/>
      <c r="IG12" s="97">
        <f>'Федеральные  средства  по  МО'!BM13</f>
        <v>0</v>
      </c>
      <c r="IH12" s="96">
        <f>'Проверочная  таблица'!PJ15</f>
        <v>0</v>
      </c>
      <c r="II12" s="94">
        <f t="shared" si="45"/>
        <v>0</v>
      </c>
      <c r="IJ12" s="95"/>
      <c r="IK12" s="98">
        <f>'Федеральные  средства  по  МО'!BN13</f>
        <v>0</v>
      </c>
      <c r="IL12" s="94">
        <f t="shared" si="46"/>
        <v>0</v>
      </c>
      <c r="IM12" s="81"/>
      <c r="IN12" s="94"/>
      <c r="IO12" s="99">
        <f>'Федеральные  средства  по  МО'!BO13</f>
        <v>0</v>
      </c>
      <c r="IP12" s="95">
        <f t="shared" si="47"/>
        <v>0</v>
      </c>
      <c r="IQ12" s="95"/>
      <c r="IR12" s="94"/>
      <c r="IS12" s="98">
        <f>'Федеральные  средства  по  МО'!BP13</f>
        <v>0</v>
      </c>
      <c r="IT12" s="94">
        <f>'Проверочная  таблица'!QQ15</f>
        <v>0</v>
      </c>
      <c r="IU12" s="81">
        <f>'Проверочная  таблица'!QW15</f>
        <v>0</v>
      </c>
      <c r="IV12" s="94">
        <f>'Проверочная  таблица'!RC15</f>
        <v>0</v>
      </c>
      <c r="IW12" s="97">
        <f>'Федеральные  средства  по  МО'!BQ13</f>
        <v>0</v>
      </c>
      <c r="IX12" s="94">
        <f>'Проверочная  таблица'!QN15</f>
        <v>0</v>
      </c>
      <c r="IY12" s="81">
        <f>'Проверочная  таблица'!QZ15</f>
        <v>0</v>
      </c>
      <c r="IZ12" s="96">
        <f>'Проверочная  таблица'!RF15</f>
        <v>0</v>
      </c>
      <c r="JA12" s="93">
        <f>'Федеральные  средства  по  МО'!BR13</f>
        <v>0</v>
      </c>
      <c r="JB12" s="94">
        <f t="shared" si="48"/>
        <v>0</v>
      </c>
      <c r="JC12" s="81"/>
      <c r="JD12" s="94"/>
      <c r="JE12" s="99">
        <f>'Федеральные  средства  по  МО'!BS13</f>
        <v>0</v>
      </c>
      <c r="JF12" s="95">
        <f t="shared" si="49"/>
        <v>0</v>
      </c>
      <c r="JG12" s="81"/>
      <c r="JH12" s="96"/>
      <c r="JI12" s="98">
        <f>'Федеральные  средства  по  МО'!BT13</f>
        <v>0</v>
      </c>
      <c r="JJ12" s="94">
        <f t="shared" si="50"/>
        <v>0</v>
      </c>
      <c r="JK12" s="81"/>
      <c r="JL12" s="94"/>
      <c r="JM12" s="99">
        <f>'Федеральные  средства  по  МО'!BU13</f>
        <v>0</v>
      </c>
      <c r="JN12" s="94">
        <f t="shared" si="51"/>
        <v>0</v>
      </c>
      <c r="JO12" s="81"/>
      <c r="JP12" s="94"/>
      <c r="JQ12" s="98">
        <f>'Федеральные  средства  по  МО'!BV13</f>
        <v>0</v>
      </c>
      <c r="JR12" s="94">
        <f t="shared" si="52"/>
        <v>0</v>
      </c>
      <c r="JS12" s="81"/>
      <c r="JT12" s="94"/>
      <c r="JU12" s="97">
        <f>'Федеральные  средства  по  МО'!BW13</f>
        <v>0</v>
      </c>
      <c r="JV12" s="94">
        <f t="shared" si="53"/>
        <v>0</v>
      </c>
      <c r="JW12" s="81"/>
      <c r="JX12" s="94"/>
      <c r="JY12" s="97">
        <f>'Федеральные  средства  по  МО'!BX13</f>
        <v>19234414.34</v>
      </c>
      <c r="JZ12" s="96">
        <f>'Проверочная  таблица'!SC15</f>
        <v>0</v>
      </c>
      <c r="KA12" s="94">
        <f t="shared" si="54"/>
        <v>19234414.34</v>
      </c>
      <c r="KB12" s="95"/>
      <c r="KC12" s="97">
        <f>'Федеральные  средства  по  МО'!BY13</f>
        <v>0</v>
      </c>
      <c r="KD12" s="96">
        <f>'Проверочная  таблица'!SJ15</f>
        <v>0</v>
      </c>
      <c r="KE12" s="94">
        <f t="shared" si="55"/>
        <v>0</v>
      </c>
      <c r="KF12" s="95"/>
      <c r="KG12" s="98">
        <f>'Федеральные  средства  по  МО'!BZ13</f>
        <v>0</v>
      </c>
      <c r="KH12" s="94">
        <f>'Проверочная  таблица'!SE15</f>
        <v>0</v>
      </c>
      <c r="KI12" s="81">
        <f t="shared" si="56"/>
        <v>0</v>
      </c>
      <c r="KJ12" s="94"/>
      <c r="KK12" s="97">
        <f>'Федеральные  средства  по  МО'!CA13</f>
        <v>0</v>
      </c>
      <c r="KL12" s="94">
        <f>'Проверочная  таблица'!SL15</f>
        <v>0</v>
      </c>
      <c r="KM12" s="81">
        <f t="shared" si="57"/>
        <v>0</v>
      </c>
      <c r="KN12" s="96"/>
      <c r="KO12" s="98">
        <f>'Федеральные  средства  по  МО'!CB13</f>
        <v>0</v>
      </c>
      <c r="KP12" s="96">
        <f>'Проверочная  таблица'!SG15</f>
        <v>0</v>
      </c>
      <c r="KQ12" s="94">
        <f>'Проверочная  таблица'!TI15</f>
        <v>0</v>
      </c>
      <c r="KR12" s="95"/>
      <c r="KS12" s="97">
        <f>'Федеральные  средства  по  МО'!CC13</f>
        <v>0</v>
      </c>
      <c r="KT12" s="96">
        <f>'Проверочная  таблица'!SN15</f>
        <v>0</v>
      </c>
      <c r="KU12" s="94">
        <f>'Проверочная  таблица'!TB15</f>
        <v>0</v>
      </c>
      <c r="KV12" s="94"/>
    </row>
    <row r="13" spans="1:308" ht="25.5" customHeight="1" x14ac:dyDescent="0.25">
      <c r="A13" s="90" t="s">
        <v>380</v>
      </c>
      <c r="B13" s="91">
        <f t="shared" si="13"/>
        <v>17419037.640000001</v>
      </c>
      <c r="C13" s="92">
        <f t="shared" si="14"/>
        <v>4973240.13</v>
      </c>
      <c r="D13" s="92">
        <f t="shared" si="0"/>
        <v>12445797.51</v>
      </c>
      <c r="E13" s="92">
        <f t="shared" si="0"/>
        <v>0</v>
      </c>
      <c r="F13" s="91">
        <f t="shared" si="15"/>
        <v>0</v>
      </c>
      <c r="G13" s="92">
        <f t="shared" si="16"/>
        <v>0</v>
      </c>
      <c r="H13" s="92">
        <f t="shared" si="1"/>
        <v>0</v>
      </c>
      <c r="I13" s="92">
        <f t="shared" si="1"/>
        <v>0</v>
      </c>
      <c r="J13" s="66"/>
      <c r="K13" s="67">
        <f>M13-'Федеральные  средства  по  МО'!L14</f>
        <v>0</v>
      </c>
      <c r="L13" s="67">
        <f>Q13-'Федеральные  средства  по  МО'!M14</f>
        <v>0</v>
      </c>
      <c r="M13" s="91">
        <f t="shared" si="17"/>
        <v>17419037.640000001</v>
      </c>
      <c r="N13" s="92">
        <f t="shared" si="2"/>
        <v>4973240.13</v>
      </c>
      <c r="O13" s="92">
        <f t="shared" si="2"/>
        <v>12445797.51</v>
      </c>
      <c r="P13" s="92">
        <f t="shared" si="2"/>
        <v>0</v>
      </c>
      <c r="Q13" s="91">
        <f t="shared" si="2"/>
        <v>0</v>
      </c>
      <c r="R13" s="92">
        <f t="shared" si="2"/>
        <v>0</v>
      </c>
      <c r="S13" s="92">
        <f t="shared" si="2"/>
        <v>0</v>
      </c>
      <c r="T13" s="92">
        <f t="shared" si="2"/>
        <v>0</v>
      </c>
      <c r="U13" s="93">
        <f>'Федеральные  средства  по  МО'!F14</f>
        <v>0</v>
      </c>
      <c r="V13" s="81">
        <f>'Проверочная  таблица'!BO16</f>
        <v>0</v>
      </c>
      <c r="W13" s="94">
        <f>'Проверочная  таблица'!BS16</f>
        <v>0</v>
      </c>
      <c r="X13" s="81">
        <f>'Проверочная  таблица'!BU16</f>
        <v>0</v>
      </c>
      <c r="Y13" s="93">
        <f>'Федеральные  средства  по  МО'!G14</f>
        <v>0</v>
      </c>
      <c r="Z13" s="81">
        <f>'Проверочная  таблица'!BP16</f>
        <v>0</v>
      </c>
      <c r="AA13" s="94">
        <f>'Проверочная  таблица'!BT16</f>
        <v>0</v>
      </c>
      <c r="AB13" s="81">
        <f>'Проверочная  таблица'!BV16</f>
        <v>0</v>
      </c>
      <c r="AC13" s="93">
        <f>'Федеральные  средства  по  МО'!H14</f>
        <v>0</v>
      </c>
      <c r="AD13" s="95">
        <f t="shared" si="18"/>
        <v>0</v>
      </c>
      <c r="AE13" s="81"/>
      <c r="AF13" s="96"/>
      <c r="AG13" s="93">
        <f>'Федеральные  средства  по  МО'!I14</f>
        <v>0</v>
      </c>
      <c r="AH13" s="95">
        <f t="shared" si="19"/>
        <v>0</v>
      </c>
      <c r="AI13" s="81"/>
      <c r="AJ13" s="94"/>
      <c r="AK13" s="97">
        <f>'Федеральные  средства  по  МО'!N14</f>
        <v>0</v>
      </c>
      <c r="AL13" s="94">
        <f>'Проверочная  таблица'!CO16</f>
        <v>0</v>
      </c>
      <c r="AM13" s="81"/>
      <c r="AN13" s="96"/>
      <c r="AO13" s="98">
        <f>'Федеральные  средства  по  МО'!O14</f>
        <v>0</v>
      </c>
      <c r="AP13" s="94">
        <f>'Проверочная  таблица'!CV16</f>
        <v>0</v>
      </c>
      <c r="AQ13" s="95"/>
      <c r="AR13" s="81"/>
      <c r="AS13" s="98">
        <f>'Федеральные  средства  по  МО'!P14</f>
        <v>0</v>
      </c>
      <c r="AT13" s="94">
        <f>'Проверочная  таблица'!CQ16</f>
        <v>0</v>
      </c>
      <c r="AU13" s="81"/>
      <c r="AV13" s="94">
        <f>'Проверочная  таблица'!DC16</f>
        <v>0</v>
      </c>
      <c r="AW13" s="97">
        <f>'Федеральные  средства  по  МО'!Q14</f>
        <v>0</v>
      </c>
      <c r="AX13" s="94">
        <f>'Проверочная  таблица'!CX16</f>
        <v>0</v>
      </c>
      <c r="AY13" s="81"/>
      <c r="AZ13" s="94">
        <f>'Проверочная  таблица'!DF16</f>
        <v>0</v>
      </c>
      <c r="BA13" s="97">
        <f>'Федеральные  средства  по  МО'!R14</f>
        <v>0</v>
      </c>
      <c r="BB13" s="94">
        <f t="shared" si="20"/>
        <v>0</v>
      </c>
      <c r="BC13" s="81"/>
      <c r="BD13" s="94"/>
      <c r="BE13" s="99">
        <f>'Федеральные  средства  по  МО'!S14</f>
        <v>0</v>
      </c>
      <c r="BF13" s="94">
        <f t="shared" si="21"/>
        <v>0</v>
      </c>
      <c r="BG13" s="95"/>
      <c r="BH13" s="95"/>
      <c r="BI13" s="93">
        <f>'Федеральные  средства  по  МО'!T14</f>
        <v>0</v>
      </c>
      <c r="BJ13" s="95">
        <f t="shared" si="3"/>
        <v>0</v>
      </c>
      <c r="BK13" s="94"/>
      <c r="BL13" s="81"/>
      <c r="BM13" s="93">
        <f>'Федеральные  средства  по  МО'!U14</f>
        <v>0</v>
      </c>
      <c r="BN13" s="95">
        <f t="shared" si="4"/>
        <v>0</v>
      </c>
      <c r="BO13" s="94"/>
      <c r="BP13" s="81"/>
      <c r="BQ13" s="93">
        <f>'Федеральные  средства  по  МО'!V14</f>
        <v>0</v>
      </c>
      <c r="BR13" s="95">
        <f t="shared" si="5"/>
        <v>0</v>
      </c>
      <c r="BS13" s="94"/>
      <c r="BT13" s="81"/>
      <c r="BU13" s="93">
        <f>'Федеральные  средства  по  МО'!W14</f>
        <v>0</v>
      </c>
      <c r="BV13" s="95">
        <f t="shared" si="6"/>
        <v>0</v>
      </c>
      <c r="BW13" s="94"/>
      <c r="BX13" s="81"/>
      <c r="BY13" s="93">
        <f>'Федеральные  средства  по  МО'!X14</f>
        <v>0</v>
      </c>
      <c r="BZ13" s="95">
        <f t="shared" si="7"/>
        <v>0</v>
      </c>
      <c r="CA13" s="81"/>
      <c r="CB13" s="96"/>
      <c r="CC13" s="93">
        <f>'Федеральные  средства  по  МО'!Y14</f>
        <v>0</v>
      </c>
      <c r="CD13" s="95">
        <f t="shared" si="8"/>
        <v>0</v>
      </c>
      <c r="CE13" s="94"/>
      <c r="CF13" s="95"/>
      <c r="CG13" s="98">
        <f>'Федеральные  средства  по  МО'!Z14</f>
        <v>0</v>
      </c>
      <c r="CH13" s="94">
        <f t="shared" si="22"/>
        <v>0</v>
      </c>
      <c r="CI13" s="81"/>
      <c r="CJ13" s="94"/>
      <c r="CK13" s="97">
        <f>'Федеральные  средства  по  МО'!AA14</f>
        <v>0</v>
      </c>
      <c r="CL13" s="94">
        <f t="shared" si="23"/>
        <v>0</v>
      </c>
      <c r="CM13" s="81"/>
      <c r="CN13" s="94"/>
      <c r="CO13" s="98">
        <f>'Федеральные  средства  по  МО'!AB14</f>
        <v>0</v>
      </c>
      <c r="CP13" s="96">
        <f>'Проверочная  таблица'!EU16</f>
        <v>0</v>
      </c>
      <c r="CQ13" s="94">
        <f t="shared" si="24"/>
        <v>0</v>
      </c>
      <c r="CR13" s="95"/>
      <c r="CS13" s="97">
        <f>'Федеральные  средства  по  МО'!AC14</f>
        <v>0</v>
      </c>
      <c r="CT13" s="96">
        <f>'Проверочная  таблица'!EX16</f>
        <v>0</v>
      </c>
      <c r="CU13" s="94">
        <f t="shared" si="25"/>
        <v>0</v>
      </c>
      <c r="CV13" s="81"/>
      <c r="CW13" s="93">
        <f>'Федеральные  средства  по  МО'!AD14</f>
        <v>0</v>
      </c>
      <c r="CX13" s="95">
        <f t="shared" si="26"/>
        <v>0</v>
      </c>
      <c r="CY13" s="81"/>
      <c r="CZ13" s="96"/>
      <c r="DA13" s="93">
        <f>'Федеральные  средства  по  МО'!AE14</f>
        <v>0</v>
      </c>
      <c r="DB13" s="95">
        <f t="shared" si="27"/>
        <v>0</v>
      </c>
      <c r="DC13" s="81"/>
      <c r="DD13" s="96"/>
      <c r="DE13" s="93">
        <f>'Федеральные  средства  по  МО'!AF14</f>
        <v>0</v>
      </c>
      <c r="DF13" s="95">
        <f t="shared" si="28"/>
        <v>0</v>
      </c>
      <c r="DG13" s="81"/>
      <c r="DH13" s="96"/>
      <c r="DI13" s="93">
        <f>'Федеральные  средства  по  МО'!AG14</f>
        <v>0</v>
      </c>
      <c r="DJ13" s="95">
        <f t="shared" si="29"/>
        <v>0</v>
      </c>
      <c r="DK13" s="81"/>
      <c r="DL13" s="94"/>
      <c r="DM13" s="98">
        <f>'Федеральные  средства  по  МО'!AH14</f>
        <v>0</v>
      </c>
      <c r="DN13" s="94">
        <f t="shared" si="30"/>
        <v>0</v>
      </c>
      <c r="DO13" s="81"/>
      <c r="DP13" s="94"/>
      <c r="DQ13" s="97">
        <f>'Федеральные  средства  по  МО'!AI14</f>
        <v>0</v>
      </c>
      <c r="DR13" s="94">
        <f t="shared" si="31"/>
        <v>0</v>
      </c>
      <c r="DS13" s="81"/>
      <c r="DT13" s="96"/>
      <c r="DU13" s="93">
        <f>'Федеральные  средства  по  МО'!AJ14</f>
        <v>0</v>
      </c>
      <c r="DV13" s="81">
        <f t="shared" si="9"/>
        <v>0</v>
      </c>
      <c r="DW13" s="94"/>
      <c r="DX13" s="81"/>
      <c r="DY13" s="93">
        <f>'Федеральные  средства  по  МО'!AK14</f>
        <v>0</v>
      </c>
      <c r="DZ13" s="81">
        <f t="shared" si="10"/>
        <v>0</v>
      </c>
      <c r="EA13" s="94"/>
      <c r="EB13" s="81"/>
      <c r="EC13" s="98">
        <f>'Федеральные  средства  по  МО'!AL14</f>
        <v>0</v>
      </c>
      <c r="ED13" s="94"/>
      <c r="EE13" s="81"/>
      <c r="EF13" s="94">
        <f t="shared" si="32"/>
        <v>0</v>
      </c>
      <c r="EG13" s="97">
        <f>'Федеральные  средства  по  МО'!AM14</f>
        <v>0</v>
      </c>
      <c r="EH13" s="94"/>
      <c r="EI13" s="81"/>
      <c r="EJ13" s="96">
        <f t="shared" si="33"/>
        <v>0</v>
      </c>
      <c r="EK13" s="98">
        <f>'Федеральные  средства  по  МО'!AN14</f>
        <v>0</v>
      </c>
      <c r="EL13" s="94"/>
      <c r="EM13" s="81"/>
      <c r="EN13" s="94"/>
      <c r="EO13" s="97">
        <f>'Федеральные  средства  по  МО'!AO14</f>
        <v>0</v>
      </c>
      <c r="EP13" s="94"/>
      <c r="EQ13" s="81"/>
      <c r="ER13" s="96"/>
      <c r="ES13" s="93">
        <f>'Федеральные  средства  по  МО'!AP14</f>
        <v>0</v>
      </c>
      <c r="ET13" s="95"/>
      <c r="EU13" s="81"/>
      <c r="EV13" s="96"/>
      <c r="EW13" s="93">
        <f>'Федеральные  средства  по  МО'!AQ14</f>
        <v>0</v>
      </c>
      <c r="EX13" s="95"/>
      <c r="EY13" s="81"/>
      <c r="EZ13" s="94"/>
      <c r="FA13" s="99">
        <f>'Федеральные  средства  по  МО'!AR14</f>
        <v>0</v>
      </c>
      <c r="FB13" s="95"/>
      <c r="FC13" s="81"/>
      <c r="FD13" s="96"/>
      <c r="FE13" s="93">
        <f>'Федеральные  средства  по  МО'!AS14</f>
        <v>0</v>
      </c>
      <c r="FF13" s="81"/>
      <c r="FG13" s="94"/>
      <c r="FH13" s="81"/>
      <c r="FI13" s="98">
        <f>'Федеральные  средства  по  МО'!AT14</f>
        <v>0</v>
      </c>
      <c r="FJ13" s="96">
        <f>'Проверочная  таблица'!JA16</f>
        <v>0</v>
      </c>
      <c r="FK13" s="94">
        <f>'Проверочная  таблица'!JM16</f>
        <v>0</v>
      </c>
      <c r="FL13" s="94">
        <f>'Проверочная  таблица'!JS16</f>
        <v>0</v>
      </c>
      <c r="FM13" s="97">
        <f>'Федеральные  средства  по  МО'!AU14</f>
        <v>0</v>
      </c>
      <c r="FN13" s="94">
        <f>'Проверочная  таблица'!JD16</f>
        <v>0</v>
      </c>
      <c r="FO13" s="81">
        <f>'Проверочная  таблица'!JP16</f>
        <v>0</v>
      </c>
      <c r="FP13" s="94">
        <f>'Проверочная  таблица'!JV16</f>
        <v>0</v>
      </c>
      <c r="FQ13" s="98">
        <f>'Федеральные  средства  по  МО'!AV14</f>
        <v>0</v>
      </c>
      <c r="FR13" s="94"/>
      <c r="FS13" s="81">
        <f t="shared" si="34"/>
        <v>0</v>
      </c>
      <c r="FT13" s="94"/>
      <c r="FU13" s="93">
        <f>'Федеральные  средства  по  МО'!AW14</f>
        <v>0</v>
      </c>
      <c r="FV13" s="81"/>
      <c r="FW13" s="94">
        <f t="shared" si="35"/>
        <v>0</v>
      </c>
      <c r="FX13" s="81"/>
      <c r="FY13" s="93">
        <f>'Федеральные  средства  по  МО'!AX14</f>
        <v>29090</v>
      </c>
      <c r="FZ13" s="95">
        <f t="shared" si="36"/>
        <v>29090</v>
      </c>
      <c r="GA13" s="81"/>
      <c r="GB13" s="96"/>
      <c r="GC13" s="93">
        <f>'Федеральные  средства  по  МО'!AY14</f>
        <v>0</v>
      </c>
      <c r="GD13" s="95">
        <f t="shared" si="37"/>
        <v>0</v>
      </c>
      <c r="GE13" s="81"/>
      <c r="GF13" s="94"/>
      <c r="GG13" s="99">
        <f>'Федеральные  средства  по  МО'!AZ14</f>
        <v>0</v>
      </c>
      <c r="GH13" s="81"/>
      <c r="GI13" s="96">
        <f>'Проверочная  таблица'!LV16</f>
        <v>0</v>
      </c>
      <c r="GJ13" s="94">
        <f>'Проверочная  таблица'!MD16</f>
        <v>0</v>
      </c>
      <c r="GK13" s="97">
        <f>'Федеральные  средства  по  МО'!BA14</f>
        <v>0</v>
      </c>
      <c r="GL13" s="96"/>
      <c r="GM13" s="94">
        <f>'Проверочная  таблица'!LZ16</f>
        <v>0</v>
      </c>
      <c r="GN13" s="95">
        <f>'Проверочная  таблица'!MH16</f>
        <v>0</v>
      </c>
      <c r="GO13" s="97">
        <f>'Федеральные  средства  по  МО'!BB14</f>
        <v>4757600</v>
      </c>
      <c r="GP13" s="94">
        <f t="shared" si="38"/>
        <v>4757600</v>
      </c>
      <c r="GQ13" s="81"/>
      <c r="GR13" s="96"/>
      <c r="GS13" s="93">
        <f>'Федеральные  средства  по  МО'!BC14</f>
        <v>0</v>
      </c>
      <c r="GT13" s="94">
        <f t="shared" si="39"/>
        <v>0</v>
      </c>
      <c r="GU13" s="95"/>
      <c r="GV13" s="81"/>
      <c r="GW13" s="93">
        <f>'Федеральные  средства  по  МО'!BD14</f>
        <v>0</v>
      </c>
      <c r="GX13" s="96">
        <f t="shared" si="40"/>
        <v>0</v>
      </c>
      <c r="GY13" s="94"/>
      <c r="GZ13" s="95"/>
      <c r="HA13" s="99">
        <f>'Федеральные  средства  по  МО'!BE14</f>
        <v>0</v>
      </c>
      <c r="HB13" s="96">
        <f t="shared" si="11"/>
        <v>0</v>
      </c>
      <c r="HC13" s="94"/>
      <c r="HD13" s="95"/>
      <c r="HE13" s="98">
        <f>'Федеральные  средства  по  МО'!BF14</f>
        <v>186550.13</v>
      </c>
      <c r="HF13" s="96">
        <f t="shared" si="41"/>
        <v>186550.13</v>
      </c>
      <c r="HG13" s="94"/>
      <c r="HH13" s="95">
        <f>'Проверочная  таблица'!NM16</f>
        <v>0</v>
      </c>
      <c r="HI13" s="99">
        <f>'Федеральные  средства  по  МО'!BG14</f>
        <v>0</v>
      </c>
      <c r="HJ13" s="96">
        <f t="shared" si="42"/>
        <v>0</v>
      </c>
      <c r="HK13" s="96"/>
      <c r="HL13" s="94">
        <f>'Проверочная  таблица'!NP16</f>
        <v>0</v>
      </c>
      <c r="HM13" s="99">
        <f>'Федеральные  средства  по  МО'!BH14</f>
        <v>0</v>
      </c>
      <c r="HN13" s="95">
        <f t="shared" si="43"/>
        <v>0</v>
      </c>
      <c r="HO13" s="81"/>
      <c r="HP13" s="96"/>
      <c r="HQ13" s="93">
        <f>'Федеральные  средства  по  МО'!BI14</f>
        <v>0</v>
      </c>
      <c r="HR13" s="95">
        <f t="shared" si="12"/>
        <v>0</v>
      </c>
      <c r="HS13" s="81"/>
      <c r="HT13" s="94"/>
      <c r="HU13" s="98">
        <f>'Федеральные  средства  по  МО'!BJ14</f>
        <v>0</v>
      </c>
      <c r="HV13" s="96"/>
      <c r="HW13" s="94"/>
      <c r="HX13" s="95">
        <f>'Проверочная  таблица'!OY16</f>
        <v>0</v>
      </c>
      <c r="HY13" s="97">
        <f>'Федеральные  средства  по  МО'!BK14</f>
        <v>0</v>
      </c>
      <c r="HZ13" s="96"/>
      <c r="IA13" s="94"/>
      <c r="IB13" s="95">
        <f>'Проверочная  таблица'!PC16</f>
        <v>0</v>
      </c>
      <c r="IC13" s="98">
        <f>'Федеральные  средства  по  МО'!BL14</f>
        <v>0</v>
      </c>
      <c r="ID13" s="96">
        <f>'Проверочная  таблица'!PG16</f>
        <v>0</v>
      </c>
      <c r="IE13" s="94">
        <f t="shared" si="44"/>
        <v>0</v>
      </c>
      <c r="IF13" s="95"/>
      <c r="IG13" s="97">
        <f>'Федеральные  средства  по  МО'!BM14</f>
        <v>0</v>
      </c>
      <c r="IH13" s="96">
        <f>'Проверочная  таблица'!PJ16</f>
        <v>0</v>
      </c>
      <c r="II13" s="94">
        <f t="shared" si="45"/>
        <v>0</v>
      </c>
      <c r="IJ13" s="95"/>
      <c r="IK13" s="98">
        <f>'Федеральные  средства  по  МО'!BN14</f>
        <v>0</v>
      </c>
      <c r="IL13" s="94">
        <f t="shared" si="46"/>
        <v>0</v>
      </c>
      <c r="IM13" s="81"/>
      <c r="IN13" s="94"/>
      <c r="IO13" s="99">
        <f>'Федеральные  средства  по  МО'!BO14</f>
        <v>0</v>
      </c>
      <c r="IP13" s="95">
        <f t="shared" si="47"/>
        <v>0</v>
      </c>
      <c r="IQ13" s="95"/>
      <c r="IR13" s="94"/>
      <c r="IS13" s="98">
        <f>'Федеральные  средства  по  МО'!BP14</f>
        <v>0</v>
      </c>
      <c r="IT13" s="94">
        <f>'Проверочная  таблица'!QQ16</f>
        <v>0</v>
      </c>
      <c r="IU13" s="81">
        <f>'Проверочная  таблица'!QW16</f>
        <v>0</v>
      </c>
      <c r="IV13" s="94">
        <f>'Проверочная  таблица'!RC16</f>
        <v>0</v>
      </c>
      <c r="IW13" s="97">
        <f>'Федеральные  средства  по  МО'!BQ14</f>
        <v>0</v>
      </c>
      <c r="IX13" s="94">
        <f>'Проверочная  таблица'!QN16</f>
        <v>0</v>
      </c>
      <c r="IY13" s="81">
        <f>'Проверочная  таблица'!QZ16</f>
        <v>0</v>
      </c>
      <c r="IZ13" s="96">
        <f>'Проверочная  таблица'!RF16</f>
        <v>0</v>
      </c>
      <c r="JA13" s="93">
        <f>'Федеральные  средства  по  МО'!BR14</f>
        <v>0</v>
      </c>
      <c r="JB13" s="94">
        <f t="shared" si="48"/>
        <v>0</v>
      </c>
      <c r="JC13" s="81"/>
      <c r="JD13" s="94"/>
      <c r="JE13" s="99">
        <f>'Федеральные  средства  по  МО'!BS14</f>
        <v>0</v>
      </c>
      <c r="JF13" s="95">
        <f t="shared" si="49"/>
        <v>0</v>
      </c>
      <c r="JG13" s="81"/>
      <c r="JH13" s="96"/>
      <c r="JI13" s="98">
        <f>'Федеральные  средства  по  МО'!BT14</f>
        <v>0</v>
      </c>
      <c r="JJ13" s="94">
        <f t="shared" si="50"/>
        <v>0</v>
      </c>
      <c r="JK13" s="81"/>
      <c r="JL13" s="94"/>
      <c r="JM13" s="99">
        <f>'Федеральные  средства  по  МО'!BU14</f>
        <v>0</v>
      </c>
      <c r="JN13" s="94">
        <f t="shared" si="51"/>
        <v>0</v>
      </c>
      <c r="JO13" s="81"/>
      <c r="JP13" s="94"/>
      <c r="JQ13" s="98">
        <f>'Федеральные  средства  по  МО'!BV14</f>
        <v>0</v>
      </c>
      <c r="JR13" s="94">
        <f t="shared" si="52"/>
        <v>0</v>
      </c>
      <c r="JS13" s="81"/>
      <c r="JT13" s="94"/>
      <c r="JU13" s="97">
        <f>'Федеральные  средства  по  МО'!BW14</f>
        <v>0</v>
      </c>
      <c r="JV13" s="94">
        <f t="shared" si="53"/>
        <v>0</v>
      </c>
      <c r="JW13" s="81"/>
      <c r="JX13" s="94"/>
      <c r="JY13" s="97">
        <f>'Федеральные  средства  по  МО'!BX14</f>
        <v>12445797.51</v>
      </c>
      <c r="JZ13" s="96">
        <f>'Проверочная  таблица'!SC16</f>
        <v>0</v>
      </c>
      <c r="KA13" s="94">
        <f t="shared" si="54"/>
        <v>12445797.51</v>
      </c>
      <c r="KB13" s="95"/>
      <c r="KC13" s="97">
        <f>'Федеральные  средства  по  МО'!BY14</f>
        <v>0</v>
      </c>
      <c r="KD13" s="96">
        <f>'Проверочная  таблица'!SJ16</f>
        <v>0</v>
      </c>
      <c r="KE13" s="94">
        <f t="shared" si="55"/>
        <v>0</v>
      </c>
      <c r="KF13" s="95"/>
      <c r="KG13" s="98">
        <f>'Федеральные  средства  по  МО'!BZ14</f>
        <v>0</v>
      </c>
      <c r="KH13" s="94">
        <f>'Проверочная  таблица'!SE16</f>
        <v>0</v>
      </c>
      <c r="KI13" s="81">
        <f t="shared" si="56"/>
        <v>0</v>
      </c>
      <c r="KJ13" s="94"/>
      <c r="KK13" s="97">
        <f>'Федеральные  средства  по  МО'!CA14</f>
        <v>0</v>
      </c>
      <c r="KL13" s="94">
        <f>'Проверочная  таблица'!SL16</f>
        <v>0</v>
      </c>
      <c r="KM13" s="81">
        <f t="shared" si="57"/>
        <v>0</v>
      </c>
      <c r="KN13" s="96"/>
      <c r="KO13" s="98">
        <f>'Федеральные  средства  по  МО'!CB14</f>
        <v>0</v>
      </c>
      <c r="KP13" s="96">
        <f>'Проверочная  таблица'!SG16</f>
        <v>0</v>
      </c>
      <c r="KQ13" s="94">
        <f>'Проверочная  таблица'!TI16</f>
        <v>0</v>
      </c>
      <c r="KR13" s="95"/>
      <c r="KS13" s="97">
        <f>'Федеральные  средства  по  МО'!CC14</f>
        <v>0</v>
      </c>
      <c r="KT13" s="96">
        <f>'Проверочная  таблица'!SN16</f>
        <v>0</v>
      </c>
      <c r="KU13" s="94">
        <f>'Проверочная  таблица'!TB16</f>
        <v>0</v>
      </c>
      <c r="KV13" s="94"/>
    </row>
    <row r="14" spans="1:308" ht="25.5" customHeight="1" x14ac:dyDescent="0.25">
      <c r="A14" s="104" t="s">
        <v>381</v>
      </c>
      <c r="B14" s="65">
        <f t="shared" si="13"/>
        <v>730798008.65999997</v>
      </c>
      <c r="C14" s="65">
        <f t="shared" si="14"/>
        <v>730798008.65999997</v>
      </c>
      <c r="D14" s="65">
        <f t="shared" si="0"/>
        <v>0</v>
      </c>
      <c r="E14" s="65">
        <f t="shared" si="0"/>
        <v>0</v>
      </c>
      <c r="F14" s="65">
        <f t="shared" si="15"/>
        <v>0</v>
      </c>
      <c r="G14" s="65">
        <f t="shared" si="16"/>
        <v>0</v>
      </c>
      <c r="H14" s="65">
        <f t="shared" si="1"/>
        <v>0</v>
      </c>
      <c r="I14" s="65">
        <f t="shared" si="1"/>
        <v>0</v>
      </c>
      <c r="J14" s="66"/>
      <c r="K14" s="67">
        <f>M14-'Федеральные  средства  по  МО'!L15</f>
        <v>0</v>
      </c>
      <c r="L14" s="67">
        <f>Q14-'Федеральные  средства  по  МО'!M15</f>
        <v>0</v>
      </c>
      <c r="M14" s="65">
        <f t="shared" si="17"/>
        <v>730798008.65999997</v>
      </c>
      <c r="N14" s="65">
        <f t="shared" si="2"/>
        <v>730798008.65999997</v>
      </c>
      <c r="O14" s="65">
        <f t="shared" si="2"/>
        <v>0</v>
      </c>
      <c r="P14" s="65">
        <f t="shared" si="2"/>
        <v>0</v>
      </c>
      <c r="Q14" s="65">
        <f t="shared" si="2"/>
        <v>0</v>
      </c>
      <c r="R14" s="65">
        <f t="shared" si="2"/>
        <v>0</v>
      </c>
      <c r="S14" s="65">
        <f t="shared" si="2"/>
        <v>0</v>
      </c>
      <c r="T14" s="65">
        <f t="shared" si="2"/>
        <v>0</v>
      </c>
      <c r="U14" s="105">
        <f>'Федеральные  средства  по  МО'!F15</f>
        <v>0</v>
      </c>
      <c r="V14" s="106">
        <f>'Проверочная  таблица'!BO17</f>
        <v>0</v>
      </c>
      <c r="W14" s="105">
        <f>'Проверочная  таблица'!BS17</f>
        <v>0</v>
      </c>
      <c r="X14" s="106">
        <f>'Проверочная  таблица'!BU17</f>
        <v>0</v>
      </c>
      <c r="Y14" s="105">
        <f>'Федеральные  средства  по  МО'!G15</f>
        <v>0</v>
      </c>
      <c r="Z14" s="106">
        <f>'Проверочная  таблица'!BP17</f>
        <v>0</v>
      </c>
      <c r="AA14" s="105">
        <f>'Проверочная  таблица'!BT17</f>
        <v>0</v>
      </c>
      <c r="AB14" s="106">
        <f>'Проверочная  таблица'!BV17</f>
        <v>0</v>
      </c>
      <c r="AC14" s="105">
        <f>'Федеральные  средства  по  МО'!H15</f>
        <v>0</v>
      </c>
      <c r="AD14" s="107">
        <f t="shared" si="18"/>
        <v>0</v>
      </c>
      <c r="AE14" s="106"/>
      <c r="AF14" s="108"/>
      <c r="AG14" s="105">
        <f>'Федеральные  средства  по  МО'!I15</f>
        <v>0</v>
      </c>
      <c r="AH14" s="107">
        <f t="shared" si="19"/>
        <v>0</v>
      </c>
      <c r="AI14" s="106"/>
      <c r="AJ14" s="105"/>
      <c r="AK14" s="106">
        <f>'Федеральные  средства  по  МО'!N15</f>
        <v>0</v>
      </c>
      <c r="AL14" s="105">
        <f>'Проверочная  таблица'!CO17</f>
        <v>0</v>
      </c>
      <c r="AM14" s="77"/>
      <c r="AN14" s="78"/>
      <c r="AO14" s="108">
        <f>'Федеральные  средства  по  МО'!O15</f>
        <v>0</v>
      </c>
      <c r="AP14" s="105">
        <f>'Проверочная  таблица'!CV17</f>
        <v>0</v>
      </c>
      <c r="AQ14" s="76"/>
      <c r="AR14" s="77"/>
      <c r="AS14" s="108">
        <f>'Федеральные  средства  по  МО'!P15</f>
        <v>0</v>
      </c>
      <c r="AT14" s="105">
        <f>'Проверочная  таблица'!CQ17</f>
        <v>0</v>
      </c>
      <c r="AU14" s="106"/>
      <c r="AV14" s="105">
        <f>'Проверочная  таблица'!DC17</f>
        <v>0</v>
      </c>
      <c r="AW14" s="106">
        <f>'Федеральные  средства  по  МО'!Q15</f>
        <v>0</v>
      </c>
      <c r="AX14" s="105">
        <f>'Проверочная  таблица'!CX17</f>
        <v>0</v>
      </c>
      <c r="AY14" s="77"/>
      <c r="AZ14" s="105">
        <f>'Проверочная  таблица'!DF17</f>
        <v>0</v>
      </c>
      <c r="BA14" s="106">
        <f>'Федеральные  средства  по  МО'!R15</f>
        <v>0</v>
      </c>
      <c r="BB14" s="105">
        <f t="shared" si="20"/>
        <v>0</v>
      </c>
      <c r="BC14" s="106"/>
      <c r="BD14" s="105"/>
      <c r="BE14" s="107">
        <f>'Федеральные  средства  по  МО'!S15</f>
        <v>0</v>
      </c>
      <c r="BF14" s="105">
        <f t="shared" si="21"/>
        <v>0</v>
      </c>
      <c r="BG14" s="76"/>
      <c r="BH14" s="76"/>
      <c r="BI14" s="105">
        <f>'Федеральные  средства  по  МО'!T15</f>
        <v>0</v>
      </c>
      <c r="BJ14" s="76">
        <f t="shared" si="3"/>
        <v>0</v>
      </c>
      <c r="BK14" s="79"/>
      <c r="BL14" s="77"/>
      <c r="BM14" s="105">
        <f>'Федеральные  средства  по  МО'!U15</f>
        <v>0</v>
      </c>
      <c r="BN14" s="76">
        <f t="shared" si="4"/>
        <v>0</v>
      </c>
      <c r="BO14" s="79"/>
      <c r="BP14" s="77"/>
      <c r="BQ14" s="105">
        <f>'Федеральные  средства  по  МО'!V15</f>
        <v>0</v>
      </c>
      <c r="BR14" s="76">
        <f t="shared" si="5"/>
        <v>0</v>
      </c>
      <c r="BS14" s="79"/>
      <c r="BT14" s="77"/>
      <c r="BU14" s="105">
        <f>'Федеральные  средства  по  МО'!W15</f>
        <v>0</v>
      </c>
      <c r="BV14" s="76">
        <f t="shared" si="6"/>
        <v>0</v>
      </c>
      <c r="BW14" s="79"/>
      <c r="BX14" s="77"/>
      <c r="BY14" s="105">
        <f>'Федеральные  средства  по  МО'!X15</f>
        <v>0</v>
      </c>
      <c r="BZ14" s="76">
        <f t="shared" si="7"/>
        <v>0</v>
      </c>
      <c r="CA14" s="77"/>
      <c r="CB14" s="78"/>
      <c r="CC14" s="105">
        <f>'Федеральные  средства  по  МО'!Y15</f>
        <v>0</v>
      </c>
      <c r="CD14" s="76">
        <f t="shared" si="8"/>
        <v>0</v>
      </c>
      <c r="CE14" s="79"/>
      <c r="CF14" s="76"/>
      <c r="CG14" s="108">
        <f>'Федеральные  средства  по  МО'!Z15</f>
        <v>0</v>
      </c>
      <c r="CH14" s="105">
        <f t="shared" si="22"/>
        <v>0</v>
      </c>
      <c r="CI14" s="106"/>
      <c r="CJ14" s="105"/>
      <c r="CK14" s="106">
        <f>'Федеральные  средства  по  МО'!AA15</f>
        <v>0</v>
      </c>
      <c r="CL14" s="105">
        <f t="shared" si="23"/>
        <v>0</v>
      </c>
      <c r="CM14" s="106"/>
      <c r="CN14" s="105"/>
      <c r="CO14" s="108">
        <f>'Федеральные  средства  по  МО'!AB15</f>
        <v>0</v>
      </c>
      <c r="CP14" s="108">
        <f>'Проверочная  таблица'!EU17</f>
        <v>0</v>
      </c>
      <c r="CQ14" s="105">
        <f t="shared" si="24"/>
        <v>0</v>
      </c>
      <c r="CR14" s="107"/>
      <c r="CS14" s="106">
        <f>'Федеральные  средства  по  МО'!AC15</f>
        <v>0</v>
      </c>
      <c r="CT14" s="108">
        <f>'Проверочная  таблица'!EX17</f>
        <v>0</v>
      </c>
      <c r="CU14" s="105">
        <f t="shared" si="25"/>
        <v>0</v>
      </c>
      <c r="CV14" s="106"/>
      <c r="CW14" s="105">
        <f>'Федеральные  средства  по  МО'!AD15</f>
        <v>0</v>
      </c>
      <c r="CX14" s="107">
        <f t="shared" si="26"/>
        <v>0</v>
      </c>
      <c r="CY14" s="106"/>
      <c r="CZ14" s="108"/>
      <c r="DA14" s="105">
        <f>'Федеральные  средства  по  МО'!AE15</f>
        <v>0</v>
      </c>
      <c r="DB14" s="107">
        <f t="shared" si="27"/>
        <v>0</v>
      </c>
      <c r="DC14" s="106"/>
      <c r="DD14" s="108"/>
      <c r="DE14" s="105">
        <f>'Федеральные  средства  по  МО'!AF15</f>
        <v>0</v>
      </c>
      <c r="DF14" s="107">
        <f t="shared" si="28"/>
        <v>0</v>
      </c>
      <c r="DG14" s="106"/>
      <c r="DH14" s="108"/>
      <c r="DI14" s="105">
        <f>'Федеральные  средства  по  МО'!AG15</f>
        <v>0</v>
      </c>
      <c r="DJ14" s="107">
        <f t="shared" si="29"/>
        <v>0</v>
      </c>
      <c r="DK14" s="106"/>
      <c r="DL14" s="105"/>
      <c r="DM14" s="108">
        <f>'Федеральные  средства  по  МО'!AH15</f>
        <v>0</v>
      </c>
      <c r="DN14" s="105">
        <f t="shared" si="30"/>
        <v>0</v>
      </c>
      <c r="DO14" s="106"/>
      <c r="DP14" s="105"/>
      <c r="DQ14" s="106">
        <f>'Федеральные  средства  по  МО'!AI15</f>
        <v>0</v>
      </c>
      <c r="DR14" s="105">
        <f t="shared" si="31"/>
        <v>0</v>
      </c>
      <c r="DS14" s="106"/>
      <c r="DT14" s="108"/>
      <c r="DU14" s="93">
        <f>'Федеральные  средства  по  МО'!AJ15</f>
        <v>0</v>
      </c>
      <c r="DV14" s="81">
        <f t="shared" si="9"/>
        <v>0</v>
      </c>
      <c r="DW14" s="94"/>
      <c r="DX14" s="81"/>
      <c r="DY14" s="93">
        <f>'Федеральные  средства  по  МО'!AK15</f>
        <v>0</v>
      </c>
      <c r="DZ14" s="81">
        <f t="shared" si="10"/>
        <v>0</v>
      </c>
      <c r="EA14" s="94"/>
      <c r="EB14" s="81"/>
      <c r="EC14" s="108">
        <f>'Федеральные  средства  по  МО'!AL15</f>
        <v>0</v>
      </c>
      <c r="ED14" s="105"/>
      <c r="EE14" s="106"/>
      <c r="EF14" s="105">
        <f t="shared" si="32"/>
        <v>0</v>
      </c>
      <c r="EG14" s="106">
        <f>'Федеральные  средства  по  МО'!AM15</f>
        <v>0</v>
      </c>
      <c r="EH14" s="105"/>
      <c r="EI14" s="109"/>
      <c r="EJ14" s="110">
        <f t="shared" si="33"/>
        <v>0</v>
      </c>
      <c r="EK14" s="110">
        <f>'Федеральные  средства  по  МО'!AN15</f>
        <v>0</v>
      </c>
      <c r="EL14" s="111"/>
      <c r="EM14" s="109"/>
      <c r="EN14" s="111"/>
      <c r="EO14" s="109">
        <f>'Федеральные  средства  по  МО'!AO15</f>
        <v>0</v>
      </c>
      <c r="EP14" s="111"/>
      <c r="EQ14" s="109"/>
      <c r="ER14" s="110"/>
      <c r="ES14" s="111">
        <f>'Федеральные  средства  по  МО'!AP15</f>
        <v>0</v>
      </c>
      <c r="ET14" s="112"/>
      <c r="EU14" s="109"/>
      <c r="EV14" s="110"/>
      <c r="EW14" s="111">
        <f>'Федеральные  средства  по  МО'!AQ15</f>
        <v>0</v>
      </c>
      <c r="EX14" s="112"/>
      <c r="EY14" s="109"/>
      <c r="EZ14" s="111"/>
      <c r="FA14" s="112">
        <f>'Федеральные  средства  по  МО'!AR15</f>
        <v>0</v>
      </c>
      <c r="FB14" s="76"/>
      <c r="FC14" s="77"/>
      <c r="FD14" s="78"/>
      <c r="FE14" s="93">
        <f>'Федеральные  средства  по  МО'!AS15</f>
        <v>0</v>
      </c>
      <c r="FF14" s="77"/>
      <c r="FG14" s="79"/>
      <c r="FH14" s="77"/>
      <c r="FI14" s="108">
        <f>'Федеральные  средства  по  МО'!AT15</f>
        <v>0</v>
      </c>
      <c r="FJ14" s="108">
        <f>'Проверочная  таблица'!JA17</f>
        <v>0</v>
      </c>
      <c r="FK14" s="105">
        <f>'Проверочная  таблица'!JM17</f>
        <v>0</v>
      </c>
      <c r="FL14" s="105">
        <f>'Проверочная  таблица'!JS17</f>
        <v>0</v>
      </c>
      <c r="FM14" s="106">
        <f>'Федеральные  средства  по  МО'!AU15</f>
        <v>0</v>
      </c>
      <c r="FN14" s="105">
        <f>'Проверочная  таблица'!JD17</f>
        <v>0</v>
      </c>
      <c r="FO14" s="106">
        <f>'Проверочная  таблица'!JP17</f>
        <v>0</v>
      </c>
      <c r="FP14" s="105">
        <f>'Проверочная  таблица'!JV17</f>
        <v>0</v>
      </c>
      <c r="FQ14" s="108">
        <f>'Федеральные  средства  по  МО'!AV15</f>
        <v>0</v>
      </c>
      <c r="FR14" s="105"/>
      <c r="FS14" s="106">
        <f t="shared" si="34"/>
        <v>0</v>
      </c>
      <c r="FT14" s="105"/>
      <c r="FU14" s="105">
        <f>'Федеральные  средства  по  МО'!AW15</f>
        <v>0</v>
      </c>
      <c r="FV14" s="106"/>
      <c r="FW14" s="105">
        <f t="shared" si="35"/>
        <v>0</v>
      </c>
      <c r="FX14" s="106"/>
      <c r="FY14" s="105">
        <f>'Федеральные  средства  по  МО'!AX15</f>
        <v>205190</v>
      </c>
      <c r="FZ14" s="107">
        <f t="shared" si="36"/>
        <v>205190</v>
      </c>
      <c r="GA14" s="106"/>
      <c r="GB14" s="108"/>
      <c r="GC14" s="105">
        <f>'Федеральные  средства  по  МО'!AY15</f>
        <v>0</v>
      </c>
      <c r="GD14" s="107">
        <f t="shared" si="37"/>
        <v>0</v>
      </c>
      <c r="GE14" s="106"/>
      <c r="GF14" s="105"/>
      <c r="GG14" s="107">
        <f>'Федеральные  средства  по  МО'!AZ15</f>
        <v>0</v>
      </c>
      <c r="GH14" s="77"/>
      <c r="GI14" s="108">
        <f>'Проверочная  таблица'!LV17</f>
        <v>0</v>
      </c>
      <c r="GJ14" s="105">
        <f>'Проверочная  таблица'!MD17</f>
        <v>0</v>
      </c>
      <c r="GK14" s="106">
        <f>'Федеральные  средства  по  МО'!BA15</f>
        <v>0</v>
      </c>
      <c r="GL14" s="108"/>
      <c r="GM14" s="105">
        <f>'Проверочная  таблица'!LZ17</f>
        <v>0</v>
      </c>
      <c r="GN14" s="107">
        <f>'Проверочная  таблица'!MH17</f>
        <v>0</v>
      </c>
      <c r="GO14" s="106">
        <f>'Федеральные  средства  по  МО'!BB15</f>
        <v>0</v>
      </c>
      <c r="GP14" s="105">
        <f t="shared" si="38"/>
        <v>0</v>
      </c>
      <c r="GQ14" s="106"/>
      <c r="GR14" s="108"/>
      <c r="GS14" s="105">
        <f>'Федеральные  средства  по  МО'!BC15</f>
        <v>0</v>
      </c>
      <c r="GT14" s="105">
        <f t="shared" si="39"/>
        <v>0</v>
      </c>
      <c r="GU14" s="107"/>
      <c r="GV14" s="77"/>
      <c r="GW14" s="105">
        <f>'Федеральные  средства  по  МО'!BD15</f>
        <v>0</v>
      </c>
      <c r="GX14" s="108">
        <f t="shared" si="40"/>
        <v>0</v>
      </c>
      <c r="GY14" s="105"/>
      <c r="GZ14" s="107"/>
      <c r="HA14" s="107">
        <f>'Федеральные  средства  по  МО'!BE15</f>
        <v>0</v>
      </c>
      <c r="HB14" s="108">
        <f t="shared" si="11"/>
        <v>0</v>
      </c>
      <c r="HC14" s="105"/>
      <c r="HD14" s="107"/>
      <c r="HE14" s="108">
        <f>'Федеральные  средства  по  МО'!BF15</f>
        <v>235043.77</v>
      </c>
      <c r="HF14" s="108">
        <f t="shared" si="41"/>
        <v>235043.77</v>
      </c>
      <c r="HG14" s="105"/>
      <c r="HH14" s="107">
        <f>'Проверочная  таблица'!NM17</f>
        <v>0</v>
      </c>
      <c r="HI14" s="107">
        <f>'Федеральные  средства  по  МО'!BG15</f>
        <v>0</v>
      </c>
      <c r="HJ14" s="108">
        <f t="shared" si="42"/>
        <v>0</v>
      </c>
      <c r="HK14" s="78"/>
      <c r="HL14" s="105">
        <f>'Проверочная  таблица'!NP17</f>
        <v>0</v>
      </c>
      <c r="HM14" s="107">
        <f>'Федеральные  средства  по  МО'!BH15</f>
        <v>0</v>
      </c>
      <c r="HN14" s="76">
        <f t="shared" si="43"/>
        <v>0</v>
      </c>
      <c r="HO14" s="77"/>
      <c r="HP14" s="78"/>
      <c r="HQ14" s="105">
        <f>'Федеральные  средства  по  МО'!BI15</f>
        <v>0</v>
      </c>
      <c r="HR14" s="76">
        <f t="shared" si="12"/>
        <v>0</v>
      </c>
      <c r="HS14" s="77"/>
      <c r="HT14" s="79"/>
      <c r="HU14" s="108">
        <f>'Федеральные  средства  по  МО'!BJ15</f>
        <v>0</v>
      </c>
      <c r="HV14" s="108"/>
      <c r="HW14" s="105"/>
      <c r="HX14" s="107">
        <f>'Проверочная  таблица'!OY17</f>
        <v>0</v>
      </c>
      <c r="HY14" s="106">
        <f>'Федеральные  средства  по  МО'!BK15</f>
        <v>0</v>
      </c>
      <c r="HZ14" s="108"/>
      <c r="IA14" s="105"/>
      <c r="IB14" s="107">
        <f>'Проверочная  таблица'!PC17</f>
        <v>0</v>
      </c>
      <c r="IC14" s="108">
        <f>'Федеральные  средства  по  МО'!BL15</f>
        <v>3243333.44</v>
      </c>
      <c r="ID14" s="108">
        <f>'Проверочная  таблица'!PG17</f>
        <v>3243333.44</v>
      </c>
      <c r="IE14" s="105">
        <f t="shared" si="44"/>
        <v>0</v>
      </c>
      <c r="IF14" s="107"/>
      <c r="IG14" s="106">
        <f>'Федеральные  средства  по  МО'!BM15</f>
        <v>0</v>
      </c>
      <c r="IH14" s="108">
        <f>'Проверочная  таблица'!PJ17</f>
        <v>0</v>
      </c>
      <c r="II14" s="105">
        <f t="shared" si="45"/>
        <v>0</v>
      </c>
      <c r="IJ14" s="107"/>
      <c r="IK14" s="108">
        <f>'Федеральные  средства  по  МО'!BN15</f>
        <v>0</v>
      </c>
      <c r="IL14" s="105">
        <f t="shared" si="46"/>
        <v>0</v>
      </c>
      <c r="IM14" s="106"/>
      <c r="IN14" s="105"/>
      <c r="IO14" s="107">
        <f>'Федеральные  средства  по  МО'!BO15</f>
        <v>0</v>
      </c>
      <c r="IP14" s="107">
        <f t="shared" si="47"/>
        <v>0</v>
      </c>
      <c r="IQ14" s="107"/>
      <c r="IR14" s="105"/>
      <c r="IS14" s="108">
        <f>'Федеральные  средства  по  МО'!BP15</f>
        <v>0</v>
      </c>
      <c r="IT14" s="105">
        <f>'Проверочная  таблица'!QQ17</f>
        <v>0</v>
      </c>
      <c r="IU14" s="106">
        <f>'Проверочная  таблица'!QW17</f>
        <v>0</v>
      </c>
      <c r="IV14" s="105">
        <f>'Проверочная  таблица'!RC17</f>
        <v>0</v>
      </c>
      <c r="IW14" s="106">
        <f>'Федеральные  средства  по  МО'!BQ15</f>
        <v>0</v>
      </c>
      <c r="IX14" s="105">
        <f>'Проверочная  таблица'!QN17</f>
        <v>0</v>
      </c>
      <c r="IY14" s="106">
        <f>'Проверочная  таблица'!QZ17</f>
        <v>0</v>
      </c>
      <c r="IZ14" s="108">
        <f>'Проверочная  таблица'!RF17</f>
        <v>0</v>
      </c>
      <c r="JA14" s="105">
        <f>'Федеральные  средства  по  МО'!BR15</f>
        <v>0</v>
      </c>
      <c r="JB14" s="105">
        <f t="shared" si="48"/>
        <v>0</v>
      </c>
      <c r="JC14" s="106"/>
      <c r="JD14" s="105"/>
      <c r="JE14" s="107">
        <f>'Федеральные  средства  по  МО'!BS15</f>
        <v>0</v>
      </c>
      <c r="JF14" s="107">
        <f t="shared" si="49"/>
        <v>0</v>
      </c>
      <c r="JG14" s="106"/>
      <c r="JH14" s="108"/>
      <c r="JI14" s="108">
        <f>'Федеральные  средства  по  МО'!BT15</f>
        <v>0</v>
      </c>
      <c r="JJ14" s="105">
        <f t="shared" si="50"/>
        <v>0</v>
      </c>
      <c r="JK14" s="106"/>
      <c r="JL14" s="105"/>
      <c r="JM14" s="107">
        <f>'Федеральные  средства  по  МО'!BU15</f>
        <v>0</v>
      </c>
      <c r="JN14" s="105">
        <f t="shared" si="51"/>
        <v>0</v>
      </c>
      <c r="JO14" s="106"/>
      <c r="JP14" s="105"/>
      <c r="JQ14" s="108">
        <f>'Федеральные  средства  по  МО'!BV15</f>
        <v>0</v>
      </c>
      <c r="JR14" s="105">
        <f t="shared" si="52"/>
        <v>0</v>
      </c>
      <c r="JS14" s="106"/>
      <c r="JT14" s="105"/>
      <c r="JU14" s="106">
        <f>'Федеральные  средства  по  МО'!BW15</f>
        <v>0</v>
      </c>
      <c r="JV14" s="105">
        <f t="shared" si="53"/>
        <v>0</v>
      </c>
      <c r="JW14" s="106"/>
      <c r="JX14" s="105"/>
      <c r="JY14" s="106">
        <f>'Федеральные  средства  по  МО'!BX15</f>
        <v>110880741.45</v>
      </c>
      <c r="JZ14" s="108">
        <f>'Проверочная  таблица'!SC17</f>
        <v>110880741.45</v>
      </c>
      <c r="KA14" s="105">
        <f t="shared" si="54"/>
        <v>0</v>
      </c>
      <c r="KB14" s="107"/>
      <c r="KC14" s="106">
        <f>'Федеральные  средства  по  МО'!BY15</f>
        <v>0</v>
      </c>
      <c r="KD14" s="108">
        <f>'Проверочная  таблица'!SJ17</f>
        <v>0</v>
      </c>
      <c r="KE14" s="105">
        <f t="shared" si="55"/>
        <v>0</v>
      </c>
      <c r="KF14" s="107"/>
      <c r="KG14" s="108">
        <f>'Федеральные  средства  по  МО'!BZ15</f>
        <v>0</v>
      </c>
      <c r="KH14" s="105">
        <f>'Проверочная  таблица'!SE17</f>
        <v>0</v>
      </c>
      <c r="KI14" s="106">
        <f t="shared" si="56"/>
        <v>0</v>
      </c>
      <c r="KJ14" s="105"/>
      <c r="KK14" s="106">
        <f>'Федеральные  средства  по  МО'!CA15</f>
        <v>0</v>
      </c>
      <c r="KL14" s="105">
        <f>'Проверочная  таблица'!SL17</f>
        <v>0</v>
      </c>
      <c r="KM14" s="106">
        <f t="shared" si="57"/>
        <v>0</v>
      </c>
      <c r="KN14" s="108"/>
      <c r="KO14" s="108">
        <f>'Федеральные  средства  по  МО'!CB15</f>
        <v>616233700</v>
      </c>
      <c r="KP14" s="108">
        <f>'Проверочная  таблица'!SG17</f>
        <v>616233700</v>
      </c>
      <c r="KQ14" s="105">
        <f>'Проверочная  таблица'!TI17</f>
        <v>0</v>
      </c>
      <c r="KR14" s="107"/>
      <c r="KS14" s="106">
        <f>'Федеральные  средства  по  МО'!CC15</f>
        <v>0</v>
      </c>
      <c r="KT14" s="108">
        <f>'Проверочная  таблица'!SN17</f>
        <v>0</v>
      </c>
      <c r="KU14" s="105">
        <f>'Проверочная  таблица'!TB17</f>
        <v>0</v>
      </c>
      <c r="KV14" s="105"/>
    </row>
    <row r="15" spans="1:308" ht="25.5" customHeight="1" x14ac:dyDescent="0.25">
      <c r="A15" s="90" t="s">
        <v>382</v>
      </c>
      <c r="B15" s="91">
        <f t="shared" si="13"/>
        <v>2335678.3199999998</v>
      </c>
      <c r="C15" s="92">
        <f t="shared" si="14"/>
        <v>127517</v>
      </c>
      <c r="D15" s="92">
        <f t="shared" si="0"/>
        <v>2208161.3199999998</v>
      </c>
      <c r="E15" s="92">
        <f t="shared" si="0"/>
        <v>0</v>
      </c>
      <c r="F15" s="91">
        <f t="shared" si="15"/>
        <v>0</v>
      </c>
      <c r="G15" s="92">
        <f t="shared" si="16"/>
        <v>0</v>
      </c>
      <c r="H15" s="92">
        <f t="shared" si="1"/>
        <v>0</v>
      </c>
      <c r="I15" s="92">
        <f t="shared" si="1"/>
        <v>0</v>
      </c>
      <c r="J15" s="66"/>
      <c r="K15" s="67">
        <f>M15-'Федеральные  средства  по  МО'!L16</f>
        <v>0</v>
      </c>
      <c r="L15" s="67">
        <f>Q15-'Федеральные  средства  по  МО'!M16</f>
        <v>0</v>
      </c>
      <c r="M15" s="91">
        <f t="shared" si="17"/>
        <v>2335678.3199999998</v>
      </c>
      <c r="N15" s="92">
        <f t="shared" si="2"/>
        <v>127517</v>
      </c>
      <c r="O15" s="92">
        <f t="shared" si="2"/>
        <v>2208161.3199999998</v>
      </c>
      <c r="P15" s="92">
        <f t="shared" si="2"/>
        <v>0</v>
      </c>
      <c r="Q15" s="91">
        <f t="shared" si="2"/>
        <v>0</v>
      </c>
      <c r="R15" s="92">
        <f t="shared" si="2"/>
        <v>0</v>
      </c>
      <c r="S15" s="92">
        <f t="shared" si="2"/>
        <v>0</v>
      </c>
      <c r="T15" s="92">
        <f t="shared" si="2"/>
        <v>0</v>
      </c>
      <c r="U15" s="93">
        <f>'Федеральные  средства  по  МО'!F16</f>
        <v>0</v>
      </c>
      <c r="V15" s="81">
        <f>'Проверочная  таблица'!BO18</f>
        <v>0</v>
      </c>
      <c r="W15" s="94">
        <f>'Проверочная  таблица'!BS18</f>
        <v>0</v>
      </c>
      <c r="X15" s="81">
        <f>'Проверочная  таблица'!BU18</f>
        <v>0</v>
      </c>
      <c r="Y15" s="93">
        <f>'Федеральные  средства  по  МО'!G16</f>
        <v>0</v>
      </c>
      <c r="Z15" s="81">
        <f>'Проверочная  таблица'!BP18</f>
        <v>0</v>
      </c>
      <c r="AA15" s="94">
        <f>'Проверочная  таблица'!BT18</f>
        <v>0</v>
      </c>
      <c r="AB15" s="81">
        <f>'Проверочная  таблица'!BV18</f>
        <v>0</v>
      </c>
      <c r="AC15" s="93">
        <f>'Федеральные  средства  по  МО'!H16</f>
        <v>0</v>
      </c>
      <c r="AD15" s="95">
        <f t="shared" si="18"/>
        <v>0</v>
      </c>
      <c r="AE15" s="81"/>
      <c r="AF15" s="96"/>
      <c r="AG15" s="93">
        <f>'Федеральные  средства  по  МО'!I16</f>
        <v>0</v>
      </c>
      <c r="AH15" s="95">
        <f t="shared" si="19"/>
        <v>0</v>
      </c>
      <c r="AI15" s="81"/>
      <c r="AJ15" s="94"/>
      <c r="AK15" s="97">
        <f>'Федеральные  средства  по  МО'!N16</f>
        <v>0</v>
      </c>
      <c r="AL15" s="94">
        <f>'Проверочная  таблица'!CO18</f>
        <v>0</v>
      </c>
      <c r="AM15" s="81"/>
      <c r="AN15" s="96"/>
      <c r="AO15" s="98">
        <f>'Федеральные  средства  по  МО'!O16</f>
        <v>0</v>
      </c>
      <c r="AP15" s="94">
        <f>'Проверочная  таблица'!CV18</f>
        <v>0</v>
      </c>
      <c r="AQ15" s="95"/>
      <c r="AR15" s="81"/>
      <c r="AS15" s="98">
        <f>'Федеральные  средства  по  МО'!P16</f>
        <v>0</v>
      </c>
      <c r="AT15" s="94">
        <f>'Проверочная  таблица'!CQ18</f>
        <v>0</v>
      </c>
      <c r="AU15" s="81"/>
      <c r="AV15" s="94">
        <f>'Проверочная  таблица'!DC18</f>
        <v>0</v>
      </c>
      <c r="AW15" s="97">
        <f>'Федеральные  средства  по  МО'!Q16</f>
        <v>0</v>
      </c>
      <c r="AX15" s="94">
        <f>'Проверочная  таблица'!CX18</f>
        <v>0</v>
      </c>
      <c r="AY15" s="81"/>
      <c r="AZ15" s="94">
        <f>'Проверочная  таблица'!DF18</f>
        <v>0</v>
      </c>
      <c r="BA15" s="97">
        <f>'Федеральные  средства  по  МО'!R16</f>
        <v>0</v>
      </c>
      <c r="BB15" s="94">
        <f t="shared" si="20"/>
        <v>0</v>
      </c>
      <c r="BC15" s="81"/>
      <c r="BD15" s="94"/>
      <c r="BE15" s="99">
        <f>'Федеральные  средства  по  МО'!S16</f>
        <v>0</v>
      </c>
      <c r="BF15" s="94">
        <f t="shared" si="21"/>
        <v>0</v>
      </c>
      <c r="BG15" s="95"/>
      <c r="BH15" s="95"/>
      <c r="BI15" s="93">
        <f>'Федеральные  средства  по  МО'!T16</f>
        <v>0</v>
      </c>
      <c r="BJ15" s="95">
        <f t="shared" si="3"/>
        <v>0</v>
      </c>
      <c r="BK15" s="94"/>
      <c r="BL15" s="81"/>
      <c r="BM15" s="93">
        <f>'Федеральные  средства  по  МО'!U16</f>
        <v>0</v>
      </c>
      <c r="BN15" s="95">
        <f t="shared" si="4"/>
        <v>0</v>
      </c>
      <c r="BO15" s="94"/>
      <c r="BP15" s="81"/>
      <c r="BQ15" s="93">
        <f>'Федеральные  средства  по  МО'!V16</f>
        <v>0</v>
      </c>
      <c r="BR15" s="95">
        <f t="shared" si="5"/>
        <v>0</v>
      </c>
      <c r="BS15" s="94"/>
      <c r="BT15" s="81"/>
      <c r="BU15" s="93">
        <f>'Федеральные  средства  по  МО'!W16</f>
        <v>0</v>
      </c>
      <c r="BV15" s="95">
        <f t="shared" si="6"/>
        <v>0</v>
      </c>
      <c r="BW15" s="94"/>
      <c r="BX15" s="81"/>
      <c r="BY15" s="93">
        <f>'Федеральные  средства  по  МО'!X16</f>
        <v>0</v>
      </c>
      <c r="BZ15" s="95">
        <f t="shared" si="7"/>
        <v>0</v>
      </c>
      <c r="CA15" s="81"/>
      <c r="CB15" s="96"/>
      <c r="CC15" s="93">
        <f>'Федеральные  средства  по  МО'!Y16</f>
        <v>0</v>
      </c>
      <c r="CD15" s="95">
        <f t="shared" si="8"/>
        <v>0</v>
      </c>
      <c r="CE15" s="94"/>
      <c r="CF15" s="95"/>
      <c r="CG15" s="98">
        <f>'Федеральные  средства  по  МО'!Z16</f>
        <v>0</v>
      </c>
      <c r="CH15" s="94">
        <f t="shared" si="22"/>
        <v>0</v>
      </c>
      <c r="CI15" s="81"/>
      <c r="CJ15" s="94"/>
      <c r="CK15" s="97">
        <f>'Федеральные  средства  по  МО'!AA16</f>
        <v>0</v>
      </c>
      <c r="CL15" s="94">
        <f t="shared" si="23"/>
        <v>0</v>
      </c>
      <c r="CM15" s="81"/>
      <c r="CN15" s="94"/>
      <c r="CO15" s="98">
        <f>'Федеральные  средства  по  МО'!AB16</f>
        <v>312911.32</v>
      </c>
      <c r="CP15" s="96">
        <f>'Проверочная  таблица'!EU18</f>
        <v>0</v>
      </c>
      <c r="CQ15" s="94">
        <f t="shared" si="24"/>
        <v>312911.32</v>
      </c>
      <c r="CR15" s="95"/>
      <c r="CS15" s="97">
        <f>'Федеральные  средства  по  МО'!AC16</f>
        <v>0</v>
      </c>
      <c r="CT15" s="96">
        <f>'Проверочная  таблица'!EX18</f>
        <v>0</v>
      </c>
      <c r="CU15" s="94">
        <f t="shared" si="25"/>
        <v>0</v>
      </c>
      <c r="CV15" s="81"/>
      <c r="CW15" s="93">
        <f>'Федеральные  средства  по  МО'!AD16</f>
        <v>0</v>
      </c>
      <c r="CX15" s="95">
        <f t="shared" si="26"/>
        <v>0</v>
      </c>
      <c r="CY15" s="81"/>
      <c r="CZ15" s="96"/>
      <c r="DA15" s="93">
        <f>'Федеральные  средства  по  МО'!AE16</f>
        <v>0</v>
      </c>
      <c r="DB15" s="95">
        <f t="shared" si="27"/>
        <v>0</v>
      </c>
      <c r="DC15" s="81"/>
      <c r="DD15" s="96"/>
      <c r="DE15" s="93">
        <f>'Федеральные  средства  по  МО'!AF16</f>
        <v>0</v>
      </c>
      <c r="DF15" s="95">
        <f t="shared" si="28"/>
        <v>0</v>
      </c>
      <c r="DG15" s="81"/>
      <c r="DH15" s="96"/>
      <c r="DI15" s="93">
        <f>'Федеральные  средства  по  МО'!AG16</f>
        <v>0</v>
      </c>
      <c r="DJ15" s="95">
        <f t="shared" si="29"/>
        <v>0</v>
      </c>
      <c r="DK15" s="81"/>
      <c r="DL15" s="94"/>
      <c r="DM15" s="98">
        <f>'Федеральные  средства  по  МО'!AH16</f>
        <v>0</v>
      </c>
      <c r="DN15" s="94">
        <f t="shared" si="30"/>
        <v>0</v>
      </c>
      <c r="DO15" s="81"/>
      <c r="DP15" s="94"/>
      <c r="DQ15" s="97">
        <f>'Федеральные  средства  по  МО'!AI16</f>
        <v>0</v>
      </c>
      <c r="DR15" s="94">
        <f t="shared" si="31"/>
        <v>0</v>
      </c>
      <c r="DS15" s="81"/>
      <c r="DT15" s="96"/>
      <c r="DU15" s="93">
        <f>'Федеральные  средства  по  МО'!AJ16</f>
        <v>0</v>
      </c>
      <c r="DV15" s="81">
        <f t="shared" si="9"/>
        <v>0</v>
      </c>
      <c r="DW15" s="94"/>
      <c r="DX15" s="81"/>
      <c r="DY15" s="93">
        <f>'Федеральные  средства  по  МО'!AK16</f>
        <v>0</v>
      </c>
      <c r="DZ15" s="81">
        <f t="shared" si="10"/>
        <v>0</v>
      </c>
      <c r="EA15" s="94"/>
      <c r="EB15" s="81"/>
      <c r="EC15" s="98">
        <f>'Федеральные  средства  по  МО'!AL16</f>
        <v>0</v>
      </c>
      <c r="ED15" s="94"/>
      <c r="EE15" s="81"/>
      <c r="EF15" s="94">
        <f t="shared" si="32"/>
        <v>0</v>
      </c>
      <c r="EG15" s="97">
        <f>'Федеральные  средства  по  МО'!AM16</f>
        <v>0</v>
      </c>
      <c r="EH15" s="94"/>
      <c r="EI15" s="81"/>
      <c r="EJ15" s="96">
        <f t="shared" si="33"/>
        <v>0</v>
      </c>
      <c r="EK15" s="98">
        <f>'Федеральные  средства  по  МО'!AN16</f>
        <v>0</v>
      </c>
      <c r="EL15" s="94"/>
      <c r="EM15" s="81"/>
      <c r="EN15" s="94"/>
      <c r="EO15" s="97">
        <f>'Федеральные  средства  по  МО'!AO16</f>
        <v>0</v>
      </c>
      <c r="EP15" s="94"/>
      <c r="EQ15" s="81"/>
      <c r="ER15" s="96"/>
      <c r="ES15" s="93">
        <f>'Федеральные  средства  по  МО'!AP16</f>
        <v>0</v>
      </c>
      <c r="ET15" s="95"/>
      <c r="EU15" s="81"/>
      <c r="EV15" s="96"/>
      <c r="EW15" s="93">
        <f>'Федеральные  средства  по  МО'!AQ16</f>
        <v>0</v>
      </c>
      <c r="EX15" s="95"/>
      <c r="EY15" s="81"/>
      <c r="EZ15" s="94"/>
      <c r="FA15" s="99">
        <f>'Федеральные  средства  по  МО'!AR16</f>
        <v>0</v>
      </c>
      <c r="FB15" s="95"/>
      <c r="FC15" s="81"/>
      <c r="FD15" s="96"/>
      <c r="FE15" s="93">
        <f>'Федеральные  средства  по  МО'!AS16</f>
        <v>0</v>
      </c>
      <c r="FF15" s="81"/>
      <c r="FG15" s="94"/>
      <c r="FH15" s="81"/>
      <c r="FI15" s="98">
        <f>'Федеральные  средства  по  МО'!AT16</f>
        <v>0</v>
      </c>
      <c r="FJ15" s="96">
        <f>'Проверочная  таблица'!JA18</f>
        <v>0</v>
      </c>
      <c r="FK15" s="94">
        <f>'Проверочная  таблица'!JM18</f>
        <v>0</v>
      </c>
      <c r="FL15" s="94">
        <f>'Проверочная  таблица'!JS18</f>
        <v>0</v>
      </c>
      <c r="FM15" s="97">
        <f>'Федеральные  средства  по  МО'!AU16</f>
        <v>0</v>
      </c>
      <c r="FN15" s="94">
        <f>'Проверочная  таблица'!JD18</f>
        <v>0</v>
      </c>
      <c r="FO15" s="81">
        <f>'Проверочная  таблица'!JP18</f>
        <v>0</v>
      </c>
      <c r="FP15" s="94">
        <f>'Проверочная  таблица'!JV18</f>
        <v>0</v>
      </c>
      <c r="FQ15" s="98">
        <f>'Федеральные  средства  по  МО'!AV16</f>
        <v>0</v>
      </c>
      <c r="FR15" s="94"/>
      <c r="FS15" s="81">
        <f t="shared" si="34"/>
        <v>0</v>
      </c>
      <c r="FT15" s="94"/>
      <c r="FU15" s="93">
        <f>'Федеральные  средства  по  МО'!AW16</f>
        <v>0</v>
      </c>
      <c r="FV15" s="81"/>
      <c r="FW15" s="94">
        <f t="shared" si="35"/>
        <v>0</v>
      </c>
      <c r="FX15" s="81"/>
      <c r="FY15" s="93">
        <f>'Федеральные  средства  по  МО'!AX16</f>
        <v>66040</v>
      </c>
      <c r="FZ15" s="95">
        <f t="shared" si="36"/>
        <v>66040</v>
      </c>
      <c r="GA15" s="81"/>
      <c r="GB15" s="96"/>
      <c r="GC15" s="93">
        <f>'Федеральные  средства  по  МО'!AY16</f>
        <v>0</v>
      </c>
      <c r="GD15" s="95">
        <f t="shared" si="37"/>
        <v>0</v>
      </c>
      <c r="GE15" s="81"/>
      <c r="GF15" s="94"/>
      <c r="GG15" s="99">
        <f>'Федеральные  средства  по  МО'!AZ16</f>
        <v>0</v>
      </c>
      <c r="GH15" s="81"/>
      <c r="GI15" s="96">
        <f>'Проверочная  таблица'!LV18</f>
        <v>0</v>
      </c>
      <c r="GJ15" s="94">
        <f>'Проверочная  таблица'!MD18</f>
        <v>0</v>
      </c>
      <c r="GK15" s="97">
        <f>'Федеральные  средства  по  МО'!BA16</f>
        <v>0</v>
      </c>
      <c r="GL15" s="96"/>
      <c r="GM15" s="94">
        <f>'Проверочная  таблица'!LZ18</f>
        <v>0</v>
      </c>
      <c r="GN15" s="95">
        <f>'Проверочная  таблица'!MH18</f>
        <v>0</v>
      </c>
      <c r="GO15" s="97">
        <f>'Федеральные  средства  по  МО'!BB16</f>
        <v>0</v>
      </c>
      <c r="GP15" s="94">
        <f t="shared" si="38"/>
        <v>0</v>
      </c>
      <c r="GQ15" s="81"/>
      <c r="GR15" s="96"/>
      <c r="GS15" s="93">
        <f>'Федеральные  средства  по  МО'!BC16</f>
        <v>0</v>
      </c>
      <c r="GT15" s="94">
        <f t="shared" si="39"/>
        <v>0</v>
      </c>
      <c r="GU15" s="95"/>
      <c r="GV15" s="81"/>
      <c r="GW15" s="93">
        <f>'Федеральные  средства  по  МО'!BD16</f>
        <v>0</v>
      </c>
      <c r="GX15" s="96">
        <f t="shared" si="40"/>
        <v>0</v>
      </c>
      <c r="GY15" s="94"/>
      <c r="GZ15" s="95"/>
      <c r="HA15" s="99">
        <f>'Федеральные  средства  по  МО'!BE16</f>
        <v>0</v>
      </c>
      <c r="HB15" s="96">
        <f t="shared" si="11"/>
        <v>0</v>
      </c>
      <c r="HC15" s="94"/>
      <c r="HD15" s="95"/>
      <c r="HE15" s="98">
        <f>'Федеральные  средства  по  МО'!BF16</f>
        <v>61477</v>
      </c>
      <c r="HF15" s="96">
        <f t="shared" si="41"/>
        <v>61477</v>
      </c>
      <c r="HG15" s="94"/>
      <c r="HH15" s="95">
        <f>'Проверочная  таблица'!NM18</f>
        <v>0</v>
      </c>
      <c r="HI15" s="99">
        <f>'Федеральные  средства  по  МО'!BG16</f>
        <v>0</v>
      </c>
      <c r="HJ15" s="96">
        <f t="shared" si="42"/>
        <v>0</v>
      </c>
      <c r="HK15" s="96"/>
      <c r="HL15" s="94">
        <f>'Проверочная  таблица'!NP18</f>
        <v>0</v>
      </c>
      <c r="HM15" s="99">
        <f>'Федеральные  средства  по  МО'!BH16</f>
        <v>0</v>
      </c>
      <c r="HN15" s="95">
        <f t="shared" si="43"/>
        <v>0</v>
      </c>
      <c r="HO15" s="81"/>
      <c r="HP15" s="96"/>
      <c r="HQ15" s="93">
        <f>'Федеральные  средства  по  МО'!BI16</f>
        <v>0</v>
      </c>
      <c r="HR15" s="95">
        <f t="shared" si="12"/>
        <v>0</v>
      </c>
      <c r="HS15" s="81"/>
      <c r="HT15" s="94"/>
      <c r="HU15" s="98">
        <f>'Федеральные  средства  по  МО'!BJ16</f>
        <v>0</v>
      </c>
      <c r="HV15" s="96"/>
      <c r="HW15" s="94"/>
      <c r="HX15" s="95">
        <f>'Проверочная  таблица'!OY18</f>
        <v>0</v>
      </c>
      <c r="HY15" s="97">
        <f>'Федеральные  средства  по  МО'!BK16</f>
        <v>0</v>
      </c>
      <c r="HZ15" s="96"/>
      <c r="IA15" s="94"/>
      <c r="IB15" s="95">
        <f>'Проверочная  таблица'!PC18</f>
        <v>0</v>
      </c>
      <c r="IC15" s="98">
        <f>'Федеральные  средства  по  МО'!BL16</f>
        <v>1895250</v>
      </c>
      <c r="ID15" s="96">
        <f>'Проверочная  таблица'!PG18</f>
        <v>0</v>
      </c>
      <c r="IE15" s="94">
        <f t="shared" si="44"/>
        <v>1895250</v>
      </c>
      <c r="IF15" s="95"/>
      <c r="IG15" s="97">
        <f>'Федеральные  средства  по  МО'!BM16</f>
        <v>0</v>
      </c>
      <c r="IH15" s="96">
        <f>'Проверочная  таблица'!PJ18</f>
        <v>0</v>
      </c>
      <c r="II15" s="94">
        <f t="shared" si="45"/>
        <v>0</v>
      </c>
      <c r="IJ15" s="95"/>
      <c r="IK15" s="98">
        <f>'Федеральные  средства  по  МО'!BN16</f>
        <v>0</v>
      </c>
      <c r="IL15" s="94">
        <f t="shared" si="46"/>
        <v>0</v>
      </c>
      <c r="IM15" s="81"/>
      <c r="IN15" s="94"/>
      <c r="IO15" s="99">
        <f>'Федеральные  средства  по  МО'!BO16</f>
        <v>0</v>
      </c>
      <c r="IP15" s="95">
        <f t="shared" si="47"/>
        <v>0</v>
      </c>
      <c r="IQ15" s="95"/>
      <c r="IR15" s="94"/>
      <c r="IS15" s="98">
        <f>'Федеральные  средства  по  МО'!BP16</f>
        <v>0</v>
      </c>
      <c r="IT15" s="94">
        <f>'Проверочная  таблица'!QQ18</f>
        <v>0</v>
      </c>
      <c r="IU15" s="81">
        <f>'Проверочная  таблица'!QW18</f>
        <v>0</v>
      </c>
      <c r="IV15" s="94">
        <f>'Проверочная  таблица'!RC18</f>
        <v>0</v>
      </c>
      <c r="IW15" s="97">
        <f>'Федеральные  средства  по  МО'!BQ16</f>
        <v>0</v>
      </c>
      <c r="IX15" s="94">
        <f>'Проверочная  таблица'!QN18</f>
        <v>0</v>
      </c>
      <c r="IY15" s="81">
        <f>'Проверочная  таблица'!QZ18</f>
        <v>0</v>
      </c>
      <c r="IZ15" s="96">
        <f>'Проверочная  таблица'!RF18</f>
        <v>0</v>
      </c>
      <c r="JA15" s="93">
        <f>'Федеральные  средства  по  МО'!BR16</f>
        <v>0</v>
      </c>
      <c r="JB15" s="94">
        <f t="shared" si="48"/>
        <v>0</v>
      </c>
      <c r="JC15" s="81"/>
      <c r="JD15" s="94"/>
      <c r="JE15" s="99">
        <f>'Федеральные  средства  по  МО'!BS16</f>
        <v>0</v>
      </c>
      <c r="JF15" s="95">
        <f t="shared" si="49"/>
        <v>0</v>
      </c>
      <c r="JG15" s="81"/>
      <c r="JH15" s="96"/>
      <c r="JI15" s="98">
        <f>'Федеральные  средства  по  МО'!BT16</f>
        <v>0</v>
      </c>
      <c r="JJ15" s="94">
        <f t="shared" si="50"/>
        <v>0</v>
      </c>
      <c r="JK15" s="81"/>
      <c r="JL15" s="94"/>
      <c r="JM15" s="99">
        <f>'Федеральные  средства  по  МО'!BU16</f>
        <v>0</v>
      </c>
      <c r="JN15" s="94">
        <f t="shared" si="51"/>
        <v>0</v>
      </c>
      <c r="JO15" s="81"/>
      <c r="JP15" s="94"/>
      <c r="JQ15" s="98">
        <f>'Федеральные  средства  по  МО'!BV16</f>
        <v>0</v>
      </c>
      <c r="JR15" s="94">
        <f t="shared" si="52"/>
        <v>0</v>
      </c>
      <c r="JS15" s="81"/>
      <c r="JT15" s="94"/>
      <c r="JU15" s="97">
        <f>'Федеральные  средства  по  МО'!BW16</f>
        <v>0</v>
      </c>
      <c r="JV15" s="94">
        <f t="shared" si="53"/>
        <v>0</v>
      </c>
      <c r="JW15" s="81"/>
      <c r="JX15" s="94"/>
      <c r="JY15" s="97">
        <f>'Федеральные  средства  по  МО'!BX16</f>
        <v>0</v>
      </c>
      <c r="JZ15" s="96">
        <f>'Проверочная  таблица'!SC18</f>
        <v>0</v>
      </c>
      <c r="KA15" s="94">
        <f t="shared" si="54"/>
        <v>0</v>
      </c>
      <c r="KB15" s="95"/>
      <c r="KC15" s="97">
        <f>'Федеральные  средства  по  МО'!BY16</f>
        <v>0</v>
      </c>
      <c r="KD15" s="96">
        <f>'Проверочная  таблица'!SJ18</f>
        <v>0</v>
      </c>
      <c r="KE15" s="94">
        <f t="shared" si="55"/>
        <v>0</v>
      </c>
      <c r="KF15" s="95"/>
      <c r="KG15" s="98">
        <f>'Федеральные  средства  по  МО'!BZ16</f>
        <v>0</v>
      </c>
      <c r="KH15" s="94">
        <f>'Проверочная  таблица'!SE18</f>
        <v>0</v>
      </c>
      <c r="KI15" s="81">
        <f t="shared" si="56"/>
        <v>0</v>
      </c>
      <c r="KJ15" s="94"/>
      <c r="KK15" s="97">
        <f>'Федеральные  средства  по  МО'!CA16</f>
        <v>0</v>
      </c>
      <c r="KL15" s="94">
        <f>'Проверочная  таблица'!SL18</f>
        <v>0</v>
      </c>
      <c r="KM15" s="81">
        <f t="shared" si="57"/>
        <v>0</v>
      </c>
      <c r="KN15" s="96"/>
      <c r="KO15" s="98">
        <f>'Федеральные  средства  по  МО'!CB16</f>
        <v>0</v>
      </c>
      <c r="KP15" s="96">
        <f>'Проверочная  таблица'!SG18</f>
        <v>0</v>
      </c>
      <c r="KQ15" s="94">
        <f>'Проверочная  таблица'!TI18</f>
        <v>0</v>
      </c>
      <c r="KR15" s="95"/>
      <c r="KS15" s="97">
        <f>'Федеральные  средства  по  МО'!CC16</f>
        <v>0</v>
      </c>
      <c r="KT15" s="96">
        <f>'Проверочная  таблица'!SN18</f>
        <v>0</v>
      </c>
      <c r="KU15" s="94">
        <f>'Проверочная  таблица'!TB18</f>
        <v>0</v>
      </c>
      <c r="KV15" s="94"/>
    </row>
    <row r="16" spans="1:308" ht="25.5" customHeight="1" x14ac:dyDescent="0.25">
      <c r="A16" s="66" t="s">
        <v>383</v>
      </c>
      <c r="B16" s="91">
        <f t="shared" si="13"/>
        <v>770396.52</v>
      </c>
      <c r="C16" s="92">
        <f t="shared" si="14"/>
        <v>202503.02000000002</v>
      </c>
      <c r="D16" s="92">
        <f t="shared" si="0"/>
        <v>567893.5</v>
      </c>
      <c r="E16" s="92">
        <f t="shared" si="0"/>
        <v>0</v>
      </c>
      <c r="F16" s="91">
        <f t="shared" si="15"/>
        <v>0</v>
      </c>
      <c r="G16" s="92">
        <f t="shared" si="16"/>
        <v>0</v>
      </c>
      <c r="H16" s="92">
        <f t="shared" si="1"/>
        <v>0</v>
      </c>
      <c r="I16" s="92">
        <f t="shared" si="1"/>
        <v>0</v>
      </c>
      <c r="J16" s="66"/>
      <c r="K16" s="67">
        <f>M16-'Федеральные  средства  по  МО'!L17</f>
        <v>0</v>
      </c>
      <c r="L16" s="67">
        <f>Q16-'Федеральные  средства  по  МО'!M17</f>
        <v>0</v>
      </c>
      <c r="M16" s="91">
        <f t="shared" si="17"/>
        <v>770396.52</v>
      </c>
      <c r="N16" s="92">
        <f t="shared" si="2"/>
        <v>202503.02000000002</v>
      </c>
      <c r="O16" s="92">
        <f t="shared" si="2"/>
        <v>567893.5</v>
      </c>
      <c r="P16" s="92">
        <f t="shared" si="2"/>
        <v>0</v>
      </c>
      <c r="Q16" s="91">
        <f t="shared" si="2"/>
        <v>0</v>
      </c>
      <c r="R16" s="92">
        <f t="shared" si="2"/>
        <v>0</v>
      </c>
      <c r="S16" s="92">
        <f t="shared" si="2"/>
        <v>0</v>
      </c>
      <c r="T16" s="92">
        <f t="shared" si="2"/>
        <v>0</v>
      </c>
      <c r="U16" s="93">
        <f>'Федеральные  средства  по  МО'!F17</f>
        <v>0</v>
      </c>
      <c r="V16" s="81">
        <f>'Проверочная  таблица'!BO19</f>
        <v>0</v>
      </c>
      <c r="W16" s="94">
        <f>'Проверочная  таблица'!BS19</f>
        <v>0</v>
      </c>
      <c r="X16" s="81">
        <f>'Проверочная  таблица'!BU19</f>
        <v>0</v>
      </c>
      <c r="Y16" s="93">
        <f>'Федеральные  средства  по  МО'!G17</f>
        <v>0</v>
      </c>
      <c r="Z16" s="81">
        <f>'Проверочная  таблица'!BP19</f>
        <v>0</v>
      </c>
      <c r="AA16" s="94">
        <f>'Проверочная  таблица'!BT19</f>
        <v>0</v>
      </c>
      <c r="AB16" s="81">
        <f>'Проверочная  таблица'!BV19</f>
        <v>0</v>
      </c>
      <c r="AC16" s="93">
        <f>'Федеральные  средства  по  МО'!H17</f>
        <v>0</v>
      </c>
      <c r="AD16" s="95">
        <f t="shared" si="18"/>
        <v>0</v>
      </c>
      <c r="AE16" s="81"/>
      <c r="AF16" s="96"/>
      <c r="AG16" s="93">
        <f>'Федеральные  средства  по  МО'!I17</f>
        <v>0</v>
      </c>
      <c r="AH16" s="95">
        <f t="shared" si="19"/>
        <v>0</v>
      </c>
      <c r="AI16" s="81"/>
      <c r="AJ16" s="94"/>
      <c r="AK16" s="97">
        <f>'Федеральные  средства  по  МО'!N17</f>
        <v>0</v>
      </c>
      <c r="AL16" s="94">
        <f>'Проверочная  таблица'!CO19</f>
        <v>0</v>
      </c>
      <c r="AM16" s="100"/>
      <c r="AN16" s="101"/>
      <c r="AO16" s="98">
        <f>'Федеральные  средства  по  МО'!O17</f>
        <v>0</v>
      </c>
      <c r="AP16" s="94">
        <f>'Проверочная  таблица'!CV19</f>
        <v>0</v>
      </c>
      <c r="AQ16" s="102"/>
      <c r="AR16" s="100"/>
      <c r="AS16" s="98">
        <f>'Федеральные  средства  по  МО'!P17</f>
        <v>0</v>
      </c>
      <c r="AT16" s="94">
        <f>'Проверочная  таблица'!CQ19</f>
        <v>0</v>
      </c>
      <c r="AU16" s="81"/>
      <c r="AV16" s="94">
        <f>'Проверочная  таблица'!DC19</f>
        <v>0</v>
      </c>
      <c r="AW16" s="97">
        <f>'Федеральные  средства  по  МО'!Q17</f>
        <v>0</v>
      </c>
      <c r="AX16" s="94">
        <f>'Проверочная  таблица'!CX19</f>
        <v>0</v>
      </c>
      <c r="AY16" s="100"/>
      <c r="AZ16" s="94">
        <f>'Проверочная  таблица'!DF19</f>
        <v>0</v>
      </c>
      <c r="BA16" s="97">
        <f>'Федеральные  средства  по  МО'!R17</f>
        <v>0</v>
      </c>
      <c r="BB16" s="94">
        <f t="shared" si="20"/>
        <v>0</v>
      </c>
      <c r="BC16" s="81"/>
      <c r="BD16" s="94"/>
      <c r="BE16" s="99">
        <f>'Федеральные  средства  по  МО'!S17</f>
        <v>0</v>
      </c>
      <c r="BF16" s="94">
        <f t="shared" si="21"/>
        <v>0</v>
      </c>
      <c r="BG16" s="102"/>
      <c r="BH16" s="102"/>
      <c r="BI16" s="93">
        <f>'Федеральные  средства  по  МО'!T17</f>
        <v>0</v>
      </c>
      <c r="BJ16" s="102">
        <f t="shared" si="3"/>
        <v>0</v>
      </c>
      <c r="BK16" s="103"/>
      <c r="BL16" s="100"/>
      <c r="BM16" s="93">
        <f>'Федеральные  средства  по  МО'!U17</f>
        <v>0</v>
      </c>
      <c r="BN16" s="102">
        <f t="shared" si="4"/>
        <v>0</v>
      </c>
      <c r="BO16" s="103"/>
      <c r="BP16" s="100"/>
      <c r="BQ16" s="93">
        <f>'Федеральные  средства  по  МО'!V17</f>
        <v>0</v>
      </c>
      <c r="BR16" s="102">
        <f t="shared" si="5"/>
        <v>0</v>
      </c>
      <c r="BS16" s="103"/>
      <c r="BT16" s="100"/>
      <c r="BU16" s="93">
        <f>'Федеральные  средства  по  МО'!W17</f>
        <v>0</v>
      </c>
      <c r="BV16" s="102">
        <f t="shared" si="6"/>
        <v>0</v>
      </c>
      <c r="BW16" s="103"/>
      <c r="BX16" s="100"/>
      <c r="BY16" s="93">
        <f>'Федеральные  средства  по  МО'!X17</f>
        <v>0</v>
      </c>
      <c r="BZ16" s="102">
        <f t="shared" si="7"/>
        <v>0</v>
      </c>
      <c r="CA16" s="100"/>
      <c r="CB16" s="101"/>
      <c r="CC16" s="93">
        <f>'Федеральные  средства  по  МО'!Y17</f>
        <v>0</v>
      </c>
      <c r="CD16" s="102">
        <f t="shared" si="8"/>
        <v>0</v>
      </c>
      <c r="CE16" s="103"/>
      <c r="CF16" s="102"/>
      <c r="CG16" s="98">
        <f>'Федеральные  средства  по  МО'!Z17</f>
        <v>0</v>
      </c>
      <c r="CH16" s="94">
        <f t="shared" si="22"/>
        <v>0</v>
      </c>
      <c r="CI16" s="81"/>
      <c r="CJ16" s="94"/>
      <c r="CK16" s="97">
        <f>'Федеральные  средства  по  МО'!AA17</f>
        <v>0</v>
      </c>
      <c r="CL16" s="94">
        <f t="shared" si="23"/>
        <v>0</v>
      </c>
      <c r="CM16" s="81"/>
      <c r="CN16" s="94"/>
      <c r="CO16" s="98">
        <f>'Федеральные  средства  по  МО'!AB17</f>
        <v>567893.5</v>
      </c>
      <c r="CP16" s="96">
        <f>'Проверочная  таблица'!EU19</f>
        <v>0</v>
      </c>
      <c r="CQ16" s="94">
        <f t="shared" si="24"/>
        <v>567893.5</v>
      </c>
      <c r="CR16" s="95"/>
      <c r="CS16" s="97">
        <f>'Федеральные  средства  по  МО'!AC17</f>
        <v>0</v>
      </c>
      <c r="CT16" s="96">
        <f>'Проверочная  таблица'!EX19</f>
        <v>0</v>
      </c>
      <c r="CU16" s="94">
        <f t="shared" si="25"/>
        <v>0</v>
      </c>
      <c r="CV16" s="81"/>
      <c r="CW16" s="93">
        <f>'Федеральные  средства  по  МО'!AD17</f>
        <v>0</v>
      </c>
      <c r="CX16" s="95">
        <f t="shared" si="26"/>
        <v>0</v>
      </c>
      <c r="CY16" s="81"/>
      <c r="CZ16" s="96"/>
      <c r="DA16" s="93">
        <f>'Федеральные  средства  по  МО'!AE17</f>
        <v>0</v>
      </c>
      <c r="DB16" s="95">
        <f t="shared" si="27"/>
        <v>0</v>
      </c>
      <c r="DC16" s="81"/>
      <c r="DD16" s="96"/>
      <c r="DE16" s="93">
        <f>'Федеральные  средства  по  МО'!AF17</f>
        <v>0</v>
      </c>
      <c r="DF16" s="95">
        <f t="shared" si="28"/>
        <v>0</v>
      </c>
      <c r="DG16" s="81"/>
      <c r="DH16" s="96"/>
      <c r="DI16" s="93">
        <f>'Федеральные  средства  по  МО'!AG17</f>
        <v>0</v>
      </c>
      <c r="DJ16" s="95">
        <f t="shared" si="29"/>
        <v>0</v>
      </c>
      <c r="DK16" s="81"/>
      <c r="DL16" s="94"/>
      <c r="DM16" s="98">
        <f>'Федеральные  средства  по  МО'!AH17</f>
        <v>0</v>
      </c>
      <c r="DN16" s="94">
        <f t="shared" si="30"/>
        <v>0</v>
      </c>
      <c r="DO16" s="81"/>
      <c r="DP16" s="94"/>
      <c r="DQ16" s="97">
        <f>'Федеральные  средства  по  МО'!AI17</f>
        <v>0</v>
      </c>
      <c r="DR16" s="94">
        <f t="shared" si="31"/>
        <v>0</v>
      </c>
      <c r="DS16" s="81"/>
      <c r="DT16" s="96"/>
      <c r="DU16" s="93">
        <f>'Федеральные  средства  по  МО'!AJ17</f>
        <v>0</v>
      </c>
      <c r="DV16" s="81">
        <f t="shared" si="9"/>
        <v>0</v>
      </c>
      <c r="DW16" s="94"/>
      <c r="DX16" s="81"/>
      <c r="DY16" s="93">
        <f>'Федеральные  средства  по  МО'!AK17</f>
        <v>0</v>
      </c>
      <c r="DZ16" s="81">
        <f t="shared" si="10"/>
        <v>0</v>
      </c>
      <c r="EA16" s="94"/>
      <c r="EB16" s="81"/>
      <c r="EC16" s="98">
        <f>'Федеральные  средства  по  МО'!AL17</f>
        <v>0</v>
      </c>
      <c r="ED16" s="94"/>
      <c r="EE16" s="81"/>
      <c r="EF16" s="94">
        <f t="shared" si="32"/>
        <v>0</v>
      </c>
      <c r="EG16" s="97">
        <f>'Федеральные  средства  по  МО'!AM17</f>
        <v>0</v>
      </c>
      <c r="EH16" s="94"/>
      <c r="EI16" s="81"/>
      <c r="EJ16" s="96">
        <f t="shared" si="33"/>
        <v>0</v>
      </c>
      <c r="EK16" s="98">
        <f>'Федеральные  средства  по  МО'!AN17</f>
        <v>0</v>
      </c>
      <c r="EL16" s="94"/>
      <c r="EM16" s="81"/>
      <c r="EN16" s="94"/>
      <c r="EO16" s="97">
        <f>'Федеральные  средства  по  МО'!AO17</f>
        <v>0</v>
      </c>
      <c r="EP16" s="94"/>
      <c r="EQ16" s="81"/>
      <c r="ER16" s="96"/>
      <c r="ES16" s="93">
        <f>'Федеральные  средства  по  МО'!AP17</f>
        <v>0</v>
      </c>
      <c r="ET16" s="95"/>
      <c r="EU16" s="81"/>
      <c r="EV16" s="96"/>
      <c r="EW16" s="93">
        <f>'Федеральные  средства  по  МО'!AQ17</f>
        <v>0</v>
      </c>
      <c r="EX16" s="95"/>
      <c r="EY16" s="81"/>
      <c r="EZ16" s="94"/>
      <c r="FA16" s="99">
        <f>'Федеральные  средства  по  МО'!AR17</f>
        <v>0</v>
      </c>
      <c r="FB16" s="102"/>
      <c r="FC16" s="100"/>
      <c r="FD16" s="101"/>
      <c r="FE16" s="93">
        <f>'Федеральные  средства  по  МО'!AS17</f>
        <v>0</v>
      </c>
      <c r="FF16" s="100"/>
      <c r="FG16" s="103"/>
      <c r="FH16" s="100"/>
      <c r="FI16" s="98">
        <f>'Федеральные  средства  по  МО'!AT17</f>
        <v>0</v>
      </c>
      <c r="FJ16" s="96">
        <f>'Проверочная  таблица'!JA19</f>
        <v>0</v>
      </c>
      <c r="FK16" s="94">
        <f>'Проверочная  таблица'!JM19</f>
        <v>0</v>
      </c>
      <c r="FL16" s="94">
        <f>'Проверочная  таблица'!JS19</f>
        <v>0</v>
      </c>
      <c r="FM16" s="97">
        <f>'Федеральные  средства  по  МО'!AU17</f>
        <v>0</v>
      </c>
      <c r="FN16" s="94">
        <f>'Проверочная  таблица'!JD19</f>
        <v>0</v>
      </c>
      <c r="FO16" s="81">
        <f>'Проверочная  таблица'!JP19</f>
        <v>0</v>
      </c>
      <c r="FP16" s="94">
        <f>'Проверочная  таблица'!JV19</f>
        <v>0</v>
      </c>
      <c r="FQ16" s="98">
        <f>'Федеральные  средства  по  МО'!AV17</f>
        <v>0</v>
      </c>
      <c r="FR16" s="94"/>
      <c r="FS16" s="81">
        <f t="shared" si="34"/>
        <v>0</v>
      </c>
      <c r="FT16" s="94"/>
      <c r="FU16" s="93">
        <f>'Федеральные  средства  по  МО'!AW17</f>
        <v>0</v>
      </c>
      <c r="FV16" s="81"/>
      <c r="FW16" s="94">
        <f t="shared" si="35"/>
        <v>0</v>
      </c>
      <c r="FX16" s="81"/>
      <c r="FY16" s="93">
        <f>'Федеральные  средства  по  МО'!AX17</f>
        <v>85690</v>
      </c>
      <c r="FZ16" s="95">
        <f t="shared" si="36"/>
        <v>85690</v>
      </c>
      <c r="GA16" s="81"/>
      <c r="GB16" s="96"/>
      <c r="GC16" s="93">
        <f>'Федеральные  средства  по  МО'!AY17</f>
        <v>0</v>
      </c>
      <c r="GD16" s="95">
        <f t="shared" si="37"/>
        <v>0</v>
      </c>
      <c r="GE16" s="81"/>
      <c r="GF16" s="94"/>
      <c r="GG16" s="99">
        <f>'Федеральные  средства  по  МО'!AZ17</f>
        <v>0</v>
      </c>
      <c r="GH16" s="100"/>
      <c r="GI16" s="96">
        <f>'Проверочная  таблица'!LV19</f>
        <v>0</v>
      </c>
      <c r="GJ16" s="94">
        <f>'Проверочная  таблица'!MD19</f>
        <v>0</v>
      </c>
      <c r="GK16" s="97">
        <f>'Федеральные  средства  по  МО'!BA17</f>
        <v>0</v>
      </c>
      <c r="GL16" s="96"/>
      <c r="GM16" s="94">
        <f>'Проверочная  таблица'!LZ19</f>
        <v>0</v>
      </c>
      <c r="GN16" s="95">
        <f>'Проверочная  таблица'!MH19</f>
        <v>0</v>
      </c>
      <c r="GO16" s="97">
        <f>'Федеральные  средства  по  МО'!BB17</f>
        <v>0</v>
      </c>
      <c r="GP16" s="94">
        <f t="shared" si="38"/>
        <v>0</v>
      </c>
      <c r="GQ16" s="81"/>
      <c r="GR16" s="96"/>
      <c r="GS16" s="93">
        <f>'Федеральные  средства  по  МО'!BC17</f>
        <v>0</v>
      </c>
      <c r="GT16" s="94">
        <f t="shared" si="39"/>
        <v>0</v>
      </c>
      <c r="GU16" s="95"/>
      <c r="GV16" s="100"/>
      <c r="GW16" s="93">
        <f>'Федеральные  средства  по  МО'!BD17</f>
        <v>0</v>
      </c>
      <c r="GX16" s="96">
        <f t="shared" si="40"/>
        <v>0</v>
      </c>
      <c r="GY16" s="94"/>
      <c r="GZ16" s="95"/>
      <c r="HA16" s="99">
        <f>'Федеральные  средства  по  МО'!BE17</f>
        <v>0</v>
      </c>
      <c r="HB16" s="96">
        <f t="shared" si="11"/>
        <v>0</v>
      </c>
      <c r="HC16" s="94"/>
      <c r="HD16" s="95"/>
      <c r="HE16" s="98">
        <f>'Федеральные  средства  по  МО'!BF17</f>
        <v>116813.02</v>
      </c>
      <c r="HF16" s="96">
        <f t="shared" si="41"/>
        <v>116813.02</v>
      </c>
      <c r="HG16" s="94"/>
      <c r="HH16" s="95">
        <f>'Проверочная  таблица'!NM19</f>
        <v>0</v>
      </c>
      <c r="HI16" s="99">
        <f>'Федеральные  средства  по  МО'!BG17</f>
        <v>0</v>
      </c>
      <c r="HJ16" s="96">
        <f t="shared" si="42"/>
        <v>0</v>
      </c>
      <c r="HK16" s="101"/>
      <c r="HL16" s="94">
        <f>'Проверочная  таблица'!NP19</f>
        <v>0</v>
      </c>
      <c r="HM16" s="99">
        <f>'Федеральные  средства  по  МО'!BH17</f>
        <v>0</v>
      </c>
      <c r="HN16" s="102">
        <f t="shared" si="43"/>
        <v>0</v>
      </c>
      <c r="HO16" s="100"/>
      <c r="HP16" s="101"/>
      <c r="HQ16" s="93">
        <f>'Федеральные  средства  по  МО'!BI17</f>
        <v>0</v>
      </c>
      <c r="HR16" s="102">
        <f t="shared" si="12"/>
        <v>0</v>
      </c>
      <c r="HS16" s="100"/>
      <c r="HT16" s="103"/>
      <c r="HU16" s="98">
        <f>'Федеральные  средства  по  МО'!BJ17</f>
        <v>0</v>
      </c>
      <c r="HV16" s="96"/>
      <c r="HW16" s="94"/>
      <c r="HX16" s="95">
        <f>'Проверочная  таблица'!OY19</f>
        <v>0</v>
      </c>
      <c r="HY16" s="97">
        <f>'Федеральные  средства  по  МО'!BK17</f>
        <v>0</v>
      </c>
      <c r="HZ16" s="96"/>
      <c r="IA16" s="94"/>
      <c r="IB16" s="95">
        <f>'Проверочная  таблица'!PC19</f>
        <v>0</v>
      </c>
      <c r="IC16" s="98">
        <f>'Федеральные  средства  по  МО'!BL17</f>
        <v>0</v>
      </c>
      <c r="ID16" s="96">
        <f>'Проверочная  таблица'!PG19</f>
        <v>0</v>
      </c>
      <c r="IE16" s="94">
        <f t="shared" si="44"/>
        <v>0</v>
      </c>
      <c r="IF16" s="95"/>
      <c r="IG16" s="97">
        <f>'Федеральные  средства  по  МО'!BM17</f>
        <v>0</v>
      </c>
      <c r="IH16" s="96">
        <f>'Проверочная  таблица'!PJ19</f>
        <v>0</v>
      </c>
      <c r="II16" s="94">
        <f t="shared" si="45"/>
        <v>0</v>
      </c>
      <c r="IJ16" s="95"/>
      <c r="IK16" s="98">
        <f>'Федеральные  средства  по  МО'!BN17</f>
        <v>0</v>
      </c>
      <c r="IL16" s="94">
        <f t="shared" si="46"/>
        <v>0</v>
      </c>
      <c r="IM16" s="81"/>
      <c r="IN16" s="94"/>
      <c r="IO16" s="99">
        <f>'Федеральные  средства  по  МО'!BO17</f>
        <v>0</v>
      </c>
      <c r="IP16" s="95">
        <f t="shared" si="47"/>
        <v>0</v>
      </c>
      <c r="IQ16" s="95"/>
      <c r="IR16" s="94"/>
      <c r="IS16" s="98">
        <f>'Федеральные  средства  по  МО'!BP17</f>
        <v>0</v>
      </c>
      <c r="IT16" s="94">
        <f>'Проверочная  таблица'!QQ19</f>
        <v>0</v>
      </c>
      <c r="IU16" s="81">
        <f>'Проверочная  таблица'!QW19</f>
        <v>0</v>
      </c>
      <c r="IV16" s="94">
        <f>'Проверочная  таблица'!RC19</f>
        <v>0</v>
      </c>
      <c r="IW16" s="97">
        <f>'Федеральные  средства  по  МО'!BQ17</f>
        <v>0</v>
      </c>
      <c r="IX16" s="94">
        <f>'Проверочная  таблица'!QN19</f>
        <v>0</v>
      </c>
      <c r="IY16" s="81">
        <f>'Проверочная  таблица'!QZ19</f>
        <v>0</v>
      </c>
      <c r="IZ16" s="96">
        <f>'Проверочная  таблица'!RF19</f>
        <v>0</v>
      </c>
      <c r="JA16" s="93">
        <f>'Федеральные  средства  по  МО'!BR17</f>
        <v>0</v>
      </c>
      <c r="JB16" s="94">
        <f t="shared" si="48"/>
        <v>0</v>
      </c>
      <c r="JC16" s="81"/>
      <c r="JD16" s="94"/>
      <c r="JE16" s="99">
        <f>'Федеральные  средства  по  МО'!BS17</f>
        <v>0</v>
      </c>
      <c r="JF16" s="95">
        <f t="shared" si="49"/>
        <v>0</v>
      </c>
      <c r="JG16" s="81"/>
      <c r="JH16" s="96"/>
      <c r="JI16" s="98">
        <f>'Федеральные  средства  по  МО'!BT17</f>
        <v>0</v>
      </c>
      <c r="JJ16" s="94">
        <f t="shared" si="50"/>
        <v>0</v>
      </c>
      <c r="JK16" s="81"/>
      <c r="JL16" s="94"/>
      <c r="JM16" s="99">
        <f>'Федеральные  средства  по  МО'!BU17</f>
        <v>0</v>
      </c>
      <c r="JN16" s="94">
        <f t="shared" si="51"/>
        <v>0</v>
      </c>
      <c r="JO16" s="81"/>
      <c r="JP16" s="94"/>
      <c r="JQ16" s="98">
        <f>'Федеральные  средства  по  МО'!BV17</f>
        <v>0</v>
      </c>
      <c r="JR16" s="94">
        <f t="shared" si="52"/>
        <v>0</v>
      </c>
      <c r="JS16" s="81"/>
      <c r="JT16" s="94"/>
      <c r="JU16" s="97">
        <f>'Федеральные  средства  по  МО'!BW17</f>
        <v>0</v>
      </c>
      <c r="JV16" s="94">
        <f t="shared" si="53"/>
        <v>0</v>
      </c>
      <c r="JW16" s="81"/>
      <c r="JX16" s="94"/>
      <c r="JY16" s="97">
        <f>'Федеральные  средства  по  МО'!BX17</f>
        <v>0</v>
      </c>
      <c r="JZ16" s="96">
        <f>'Проверочная  таблица'!SC19</f>
        <v>0</v>
      </c>
      <c r="KA16" s="94">
        <f t="shared" si="54"/>
        <v>0</v>
      </c>
      <c r="KB16" s="95"/>
      <c r="KC16" s="97">
        <f>'Федеральные  средства  по  МО'!BY17</f>
        <v>0</v>
      </c>
      <c r="KD16" s="96">
        <f>'Проверочная  таблица'!SJ19</f>
        <v>0</v>
      </c>
      <c r="KE16" s="94">
        <f t="shared" si="55"/>
        <v>0</v>
      </c>
      <c r="KF16" s="95"/>
      <c r="KG16" s="98">
        <f>'Федеральные  средства  по  МО'!BZ17</f>
        <v>0</v>
      </c>
      <c r="KH16" s="94">
        <f>'Проверочная  таблица'!SE19</f>
        <v>0</v>
      </c>
      <c r="KI16" s="81">
        <f t="shared" si="56"/>
        <v>0</v>
      </c>
      <c r="KJ16" s="94"/>
      <c r="KK16" s="97">
        <f>'Федеральные  средства  по  МО'!CA17</f>
        <v>0</v>
      </c>
      <c r="KL16" s="94">
        <f>'Проверочная  таблица'!SL19</f>
        <v>0</v>
      </c>
      <c r="KM16" s="81">
        <f t="shared" si="57"/>
        <v>0</v>
      </c>
      <c r="KN16" s="96"/>
      <c r="KO16" s="98">
        <f>'Федеральные  средства  по  МО'!CB17</f>
        <v>0</v>
      </c>
      <c r="KP16" s="96">
        <f>'Проверочная  таблица'!SG19</f>
        <v>0</v>
      </c>
      <c r="KQ16" s="94">
        <f>'Проверочная  таблица'!TI19</f>
        <v>0</v>
      </c>
      <c r="KR16" s="95"/>
      <c r="KS16" s="97">
        <f>'Федеральные  средства  по  МО'!CC17</f>
        <v>0</v>
      </c>
      <c r="KT16" s="96">
        <f>'Проверочная  таблица'!SN19</f>
        <v>0</v>
      </c>
      <c r="KU16" s="94">
        <f>'Проверочная  таблица'!TB19</f>
        <v>0</v>
      </c>
      <c r="KV16" s="94"/>
    </row>
    <row r="17" spans="1:308" ht="25.5" customHeight="1" x14ac:dyDescent="0.25">
      <c r="A17" s="90" t="s">
        <v>384</v>
      </c>
      <c r="B17" s="91">
        <f t="shared" si="13"/>
        <v>153032965.67000002</v>
      </c>
      <c r="C17" s="92">
        <f t="shared" si="14"/>
        <v>137399462.61000001</v>
      </c>
      <c r="D17" s="92">
        <f t="shared" si="0"/>
        <v>0</v>
      </c>
      <c r="E17" s="92">
        <f t="shared" si="0"/>
        <v>15633503.060000001</v>
      </c>
      <c r="F17" s="91">
        <f t="shared" si="15"/>
        <v>1922838.65</v>
      </c>
      <c r="G17" s="92">
        <f t="shared" si="16"/>
        <v>1922838.65</v>
      </c>
      <c r="H17" s="92">
        <f t="shared" si="1"/>
        <v>0</v>
      </c>
      <c r="I17" s="92">
        <f t="shared" si="1"/>
        <v>0</v>
      </c>
      <c r="J17" s="66"/>
      <c r="K17" s="67">
        <f>M17-'Федеральные  средства  по  МО'!L18</f>
        <v>0</v>
      </c>
      <c r="L17" s="67">
        <f>Q17-'Федеральные  средства  по  МО'!M18</f>
        <v>0</v>
      </c>
      <c r="M17" s="91">
        <f t="shared" si="17"/>
        <v>153032965.67000002</v>
      </c>
      <c r="N17" s="92">
        <f t="shared" si="2"/>
        <v>137399462.61000001</v>
      </c>
      <c r="O17" s="92">
        <f t="shared" si="2"/>
        <v>0</v>
      </c>
      <c r="P17" s="92">
        <f t="shared" si="2"/>
        <v>15633503.060000001</v>
      </c>
      <c r="Q17" s="91">
        <f t="shared" si="2"/>
        <v>1922838.65</v>
      </c>
      <c r="R17" s="92">
        <f t="shared" si="2"/>
        <v>1922838.65</v>
      </c>
      <c r="S17" s="92">
        <f t="shared" si="2"/>
        <v>0</v>
      </c>
      <c r="T17" s="92">
        <f t="shared" si="2"/>
        <v>0</v>
      </c>
      <c r="U17" s="93">
        <f>'Федеральные  средства  по  МО'!F18</f>
        <v>0</v>
      </c>
      <c r="V17" s="81">
        <f>'Проверочная  таблица'!BO20</f>
        <v>0</v>
      </c>
      <c r="W17" s="94">
        <f>'Проверочная  таблица'!BS20</f>
        <v>0</v>
      </c>
      <c r="X17" s="81">
        <f>'Проверочная  таблица'!BU20</f>
        <v>0</v>
      </c>
      <c r="Y17" s="93">
        <f>'Федеральные  средства  по  МО'!G18</f>
        <v>0</v>
      </c>
      <c r="Z17" s="81">
        <f>'Проверочная  таблица'!BP20</f>
        <v>0</v>
      </c>
      <c r="AA17" s="94">
        <f>'Проверочная  таблица'!BT20</f>
        <v>0</v>
      </c>
      <c r="AB17" s="81">
        <f>'Проверочная  таблица'!BV20</f>
        <v>0</v>
      </c>
      <c r="AC17" s="93">
        <f>'Федеральные  средства  по  МО'!H18</f>
        <v>0</v>
      </c>
      <c r="AD17" s="95">
        <f t="shared" si="18"/>
        <v>0</v>
      </c>
      <c r="AE17" s="81"/>
      <c r="AF17" s="96"/>
      <c r="AG17" s="93">
        <f>'Федеральные  средства  по  МО'!I18</f>
        <v>0</v>
      </c>
      <c r="AH17" s="95">
        <f t="shared" si="19"/>
        <v>0</v>
      </c>
      <c r="AI17" s="81"/>
      <c r="AJ17" s="94"/>
      <c r="AK17" s="97">
        <f>'Федеральные  средства  по  МО'!N18</f>
        <v>0</v>
      </c>
      <c r="AL17" s="94">
        <f>'Проверочная  таблица'!CO20</f>
        <v>0</v>
      </c>
      <c r="AM17" s="81"/>
      <c r="AN17" s="96"/>
      <c r="AO17" s="98">
        <f>'Федеральные  средства  по  МО'!O18</f>
        <v>0</v>
      </c>
      <c r="AP17" s="94">
        <f>'Проверочная  таблица'!CV20</f>
        <v>0</v>
      </c>
      <c r="AQ17" s="95"/>
      <c r="AR17" s="81"/>
      <c r="AS17" s="98">
        <f>'Федеральные  средства  по  МО'!P18</f>
        <v>0</v>
      </c>
      <c r="AT17" s="94">
        <f>'Проверочная  таблица'!CQ20</f>
        <v>0</v>
      </c>
      <c r="AU17" s="81"/>
      <c r="AV17" s="94">
        <f>'Проверочная  таблица'!DC20</f>
        <v>0</v>
      </c>
      <c r="AW17" s="97">
        <f>'Федеральные  средства  по  МО'!Q18</f>
        <v>0</v>
      </c>
      <c r="AX17" s="94">
        <f>'Проверочная  таблица'!CX20</f>
        <v>0</v>
      </c>
      <c r="AY17" s="81"/>
      <c r="AZ17" s="94">
        <f>'Проверочная  таблица'!DF20</f>
        <v>0</v>
      </c>
      <c r="BA17" s="97">
        <f>'Федеральные  средства  по  МО'!R18</f>
        <v>0</v>
      </c>
      <c r="BB17" s="94">
        <f t="shared" si="20"/>
        <v>0</v>
      </c>
      <c r="BC17" s="81"/>
      <c r="BD17" s="94"/>
      <c r="BE17" s="99">
        <f>'Федеральные  средства  по  МО'!S18</f>
        <v>0</v>
      </c>
      <c r="BF17" s="94">
        <f t="shared" si="21"/>
        <v>0</v>
      </c>
      <c r="BG17" s="95"/>
      <c r="BH17" s="95"/>
      <c r="BI17" s="93">
        <f>'Федеральные  средства  по  МО'!T18</f>
        <v>0</v>
      </c>
      <c r="BJ17" s="95">
        <f t="shared" si="3"/>
        <v>0</v>
      </c>
      <c r="BK17" s="94"/>
      <c r="BL17" s="81"/>
      <c r="BM17" s="93">
        <f>'Федеральные  средства  по  МО'!U18</f>
        <v>0</v>
      </c>
      <c r="BN17" s="95">
        <f t="shared" si="4"/>
        <v>0</v>
      </c>
      <c r="BO17" s="94"/>
      <c r="BP17" s="81"/>
      <c r="BQ17" s="93">
        <f>'Федеральные  средства  по  МО'!V18</f>
        <v>0</v>
      </c>
      <c r="BR17" s="95">
        <f t="shared" si="5"/>
        <v>0</v>
      </c>
      <c r="BS17" s="94"/>
      <c r="BT17" s="81"/>
      <c r="BU17" s="93">
        <f>'Федеральные  средства  по  МО'!W18</f>
        <v>0</v>
      </c>
      <c r="BV17" s="95">
        <f t="shared" si="6"/>
        <v>0</v>
      </c>
      <c r="BW17" s="94"/>
      <c r="BX17" s="81"/>
      <c r="BY17" s="93">
        <f>'Федеральные  средства  по  МО'!X18</f>
        <v>0</v>
      </c>
      <c r="BZ17" s="95">
        <f t="shared" si="7"/>
        <v>0</v>
      </c>
      <c r="CA17" s="81"/>
      <c r="CB17" s="96"/>
      <c r="CC17" s="93">
        <f>'Федеральные  средства  по  МО'!Y18</f>
        <v>0</v>
      </c>
      <c r="CD17" s="95">
        <f t="shared" si="8"/>
        <v>0</v>
      </c>
      <c r="CE17" s="94"/>
      <c r="CF17" s="95"/>
      <c r="CG17" s="98">
        <f>'Федеральные  средства  по  МО'!Z18</f>
        <v>0</v>
      </c>
      <c r="CH17" s="94">
        <f t="shared" si="22"/>
        <v>0</v>
      </c>
      <c r="CI17" s="81"/>
      <c r="CJ17" s="94"/>
      <c r="CK17" s="97">
        <f>'Федеральные  средства  по  МО'!AA18</f>
        <v>0</v>
      </c>
      <c r="CL17" s="94">
        <f t="shared" si="23"/>
        <v>0</v>
      </c>
      <c r="CM17" s="81"/>
      <c r="CN17" s="94"/>
      <c r="CO17" s="98">
        <f>'Федеральные  средства  по  МО'!AB18</f>
        <v>0</v>
      </c>
      <c r="CP17" s="96">
        <f>'Проверочная  таблица'!EU20</f>
        <v>0</v>
      </c>
      <c r="CQ17" s="94">
        <f t="shared" si="24"/>
        <v>0</v>
      </c>
      <c r="CR17" s="95"/>
      <c r="CS17" s="97">
        <f>'Федеральные  средства  по  МО'!AC18</f>
        <v>0</v>
      </c>
      <c r="CT17" s="96">
        <f>'Проверочная  таблица'!EX20</f>
        <v>0</v>
      </c>
      <c r="CU17" s="94">
        <f t="shared" si="25"/>
        <v>0</v>
      </c>
      <c r="CV17" s="81"/>
      <c r="CW17" s="93">
        <f>'Федеральные  средства  по  МО'!AD18</f>
        <v>0</v>
      </c>
      <c r="CX17" s="95">
        <f t="shared" si="26"/>
        <v>0</v>
      </c>
      <c r="CY17" s="81"/>
      <c r="CZ17" s="96"/>
      <c r="DA17" s="93">
        <f>'Федеральные  средства  по  МО'!AE18</f>
        <v>0</v>
      </c>
      <c r="DB17" s="95">
        <f t="shared" si="27"/>
        <v>0</v>
      </c>
      <c r="DC17" s="81"/>
      <c r="DD17" s="96"/>
      <c r="DE17" s="93">
        <f>'Федеральные  средства  по  МО'!AF18</f>
        <v>0</v>
      </c>
      <c r="DF17" s="95">
        <f t="shared" si="28"/>
        <v>0</v>
      </c>
      <c r="DG17" s="81"/>
      <c r="DH17" s="96"/>
      <c r="DI17" s="93">
        <f>'Федеральные  средства  по  МО'!AG18</f>
        <v>0</v>
      </c>
      <c r="DJ17" s="95">
        <f t="shared" si="29"/>
        <v>0</v>
      </c>
      <c r="DK17" s="81"/>
      <c r="DL17" s="94"/>
      <c r="DM17" s="98">
        <f>'Федеральные  средства  по  МО'!AH18</f>
        <v>0</v>
      </c>
      <c r="DN17" s="94">
        <f t="shared" si="30"/>
        <v>0</v>
      </c>
      <c r="DO17" s="81"/>
      <c r="DP17" s="94"/>
      <c r="DQ17" s="97">
        <f>'Федеральные  средства  по  МО'!AI18</f>
        <v>0</v>
      </c>
      <c r="DR17" s="94">
        <f t="shared" si="31"/>
        <v>0</v>
      </c>
      <c r="DS17" s="81"/>
      <c r="DT17" s="96"/>
      <c r="DU17" s="93">
        <f>'Федеральные  средства  по  МО'!AJ18</f>
        <v>0</v>
      </c>
      <c r="DV17" s="81">
        <f t="shared" si="9"/>
        <v>0</v>
      </c>
      <c r="DW17" s="94"/>
      <c r="DX17" s="81"/>
      <c r="DY17" s="93">
        <f>'Федеральные  средства  по  МО'!AK18</f>
        <v>0</v>
      </c>
      <c r="DZ17" s="81">
        <f t="shared" si="10"/>
        <v>0</v>
      </c>
      <c r="EA17" s="94"/>
      <c r="EB17" s="81"/>
      <c r="EC17" s="98">
        <f>'Федеральные  средства  по  МО'!AL18</f>
        <v>0</v>
      </c>
      <c r="ED17" s="94"/>
      <c r="EE17" s="81"/>
      <c r="EF17" s="94">
        <f t="shared" si="32"/>
        <v>0</v>
      </c>
      <c r="EG17" s="97">
        <f>'Федеральные  средства  по  МО'!AM18</f>
        <v>0</v>
      </c>
      <c r="EH17" s="94"/>
      <c r="EI17" s="81"/>
      <c r="EJ17" s="96">
        <f t="shared" si="33"/>
        <v>0</v>
      </c>
      <c r="EK17" s="98">
        <f>'Федеральные  средства  по  МО'!AN18</f>
        <v>0</v>
      </c>
      <c r="EL17" s="94"/>
      <c r="EM17" s="81"/>
      <c r="EN17" s="94"/>
      <c r="EO17" s="97">
        <f>'Федеральные  средства  по  МО'!AO18</f>
        <v>0</v>
      </c>
      <c r="EP17" s="94"/>
      <c r="EQ17" s="81"/>
      <c r="ER17" s="96"/>
      <c r="ES17" s="93">
        <f>'Федеральные  средства  по  МО'!AP18</f>
        <v>0</v>
      </c>
      <c r="ET17" s="95"/>
      <c r="EU17" s="81"/>
      <c r="EV17" s="96"/>
      <c r="EW17" s="93">
        <f>'Федеральные  средства  по  МО'!AQ18</f>
        <v>0</v>
      </c>
      <c r="EX17" s="95"/>
      <c r="EY17" s="81"/>
      <c r="EZ17" s="94"/>
      <c r="FA17" s="99">
        <f>'Федеральные  средства  по  МО'!AR18</f>
        <v>0</v>
      </c>
      <c r="FB17" s="95"/>
      <c r="FC17" s="81"/>
      <c r="FD17" s="96"/>
      <c r="FE17" s="93">
        <f>'Федеральные  средства  по  МО'!AS18</f>
        <v>0</v>
      </c>
      <c r="FF17" s="81"/>
      <c r="FG17" s="94"/>
      <c r="FH17" s="81"/>
      <c r="FI17" s="98">
        <f>'Федеральные  средства  по  МО'!AT18</f>
        <v>0</v>
      </c>
      <c r="FJ17" s="96">
        <f>'Проверочная  таблица'!JA20</f>
        <v>0</v>
      </c>
      <c r="FK17" s="94">
        <f>'Проверочная  таблица'!JM20</f>
        <v>0</v>
      </c>
      <c r="FL17" s="94">
        <f>'Проверочная  таблица'!JS20</f>
        <v>0</v>
      </c>
      <c r="FM17" s="97">
        <f>'Федеральные  средства  по  МО'!AU18</f>
        <v>0</v>
      </c>
      <c r="FN17" s="94">
        <f>'Проверочная  таблица'!JD20</f>
        <v>0</v>
      </c>
      <c r="FO17" s="81">
        <f>'Проверочная  таблица'!JP20</f>
        <v>0</v>
      </c>
      <c r="FP17" s="94">
        <f>'Проверочная  таблица'!JV20</f>
        <v>0</v>
      </c>
      <c r="FQ17" s="98">
        <f>'Федеральные  средства  по  МО'!AV18</f>
        <v>0</v>
      </c>
      <c r="FR17" s="94"/>
      <c r="FS17" s="81">
        <f t="shared" si="34"/>
        <v>0</v>
      </c>
      <c r="FT17" s="94"/>
      <c r="FU17" s="93">
        <f>'Федеральные  средства  по  МО'!AW18</f>
        <v>0</v>
      </c>
      <c r="FV17" s="81"/>
      <c r="FW17" s="94">
        <f t="shared" si="35"/>
        <v>0</v>
      </c>
      <c r="FX17" s="81"/>
      <c r="FY17" s="93">
        <f>'Федеральные  средства  по  МО'!AX18</f>
        <v>99060</v>
      </c>
      <c r="FZ17" s="95">
        <f t="shared" si="36"/>
        <v>99060</v>
      </c>
      <c r="GA17" s="81"/>
      <c r="GB17" s="96"/>
      <c r="GC17" s="93">
        <f>'Федеральные  средства  по  МО'!AY18</f>
        <v>0</v>
      </c>
      <c r="GD17" s="95">
        <f t="shared" si="37"/>
        <v>0</v>
      </c>
      <c r="GE17" s="81"/>
      <c r="GF17" s="94"/>
      <c r="GG17" s="99">
        <f>'Федеральные  средства  по  МО'!AZ18</f>
        <v>0</v>
      </c>
      <c r="GH17" s="81"/>
      <c r="GI17" s="96">
        <f>'Проверочная  таблица'!LV20</f>
        <v>0</v>
      </c>
      <c r="GJ17" s="94">
        <f>'Проверочная  таблица'!MD20</f>
        <v>0</v>
      </c>
      <c r="GK17" s="97">
        <f>'Федеральные  средства  по  МО'!BA18</f>
        <v>0</v>
      </c>
      <c r="GL17" s="96"/>
      <c r="GM17" s="94">
        <f>'Проверочная  таблица'!LZ20</f>
        <v>0</v>
      </c>
      <c r="GN17" s="95">
        <f>'Проверочная  таблица'!MH20</f>
        <v>0</v>
      </c>
      <c r="GO17" s="97">
        <f>'Федеральные  средства  по  МО'!BB18</f>
        <v>0</v>
      </c>
      <c r="GP17" s="94">
        <f t="shared" si="38"/>
        <v>0</v>
      </c>
      <c r="GQ17" s="81"/>
      <c r="GR17" s="96"/>
      <c r="GS17" s="93">
        <f>'Федеральные  средства  по  МО'!BC18</f>
        <v>0</v>
      </c>
      <c r="GT17" s="94">
        <f t="shared" si="39"/>
        <v>0</v>
      </c>
      <c r="GU17" s="95"/>
      <c r="GV17" s="81"/>
      <c r="GW17" s="93">
        <f>'Федеральные  средства  по  МО'!BD18</f>
        <v>0</v>
      </c>
      <c r="GX17" s="96">
        <f t="shared" si="40"/>
        <v>0</v>
      </c>
      <c r="GY17" s="94"/>
      <c r="GZ17" s="95"/>
      <c r="HA17" s="99">
        <f>'Федеральные  средства  по  МО'!BE18</f>
        <v>0</v>
      </c>
      <c r="HB17" s="96">
        <f t="shared" si="11"/>
        <v>0</v>
      </c>
      <c r="HC17" s="94"/>
      <c r="HD17" s="95"/>
      <c r="HE17" s="98">
        <f>'Федеральные  средства  по  МО'!BF18</f>
        <v>129205.67</v>
      </c>
      <c r="HF17" s="96">
        <f t="shared" si="41"/>
        <v>95702.61</v>
      </c>
      <c r="HG17" s="94"/>
      <c r="HH17" s="95">
        <f>'Проверочная  таблица'!NM20</f>
        <v>33503.06</v>
      </c>
      <c r="HI17" s="99">
        <f>'Федеральные  средства  по  МО'!BG18</f>
        <v>0</v>
      </c>
      <c r="HJ17" s="96">
        <f t="shared" si="42"/>
        <v>0</v>
      </c>
      <c r="HK17" s="96"/>
      <c r="HL17" s="94">
        <f>'Проверочная  таблица'!NP20</f>
        <v>0</v>
      </c>
      <c r="HM17" s="99">
        <f>'Федеральные  средства  по  МО'!BH18</f>
        <v>0</v>
      </c>
      <c r="HN17" s="95">
        <f t="shared" si="43"/>
        <v>0</v>
      </c>
      <c r="HO17" s="81"/>
      <c r="HP17" s="96"/>
      <c r="HQ17" s="93">
        <f>'Федеральные  средства  по  МО'!BI18</f>
        <v>0</v>
      </c>
      <c r="HR17" s="95">
        <f t="shared" si="12"/>
        <v>0</v>
      </c>
      <c r="HS17" s="81"/>
      <c r="HT17" s="94"/>
      <c r="HU17" s="98">
        <f>'Федеральные  средства  по  МО'!BJ18</f>
        <v>15600000</v>
      </c>
      <c r="HV17" s="96"/>
      <c r="HW17" s="94"/>
      <c r="HX17" s="95">
        <f>'Проверочная  таблица'!OY20</f>
        <v>15600000</v>
      </c>
      <c r="HY17" s="97">
        <f>'Федеральные  средства  по  МО'!BK18</f>
        <v>0</v>
      </c>
      <c r="HZ17" s="96"/>
      <c r="IA17" s="94"/>
      <c r="IB17" s="95">
        <f>'Проверочная  таблица'!PC20</f>
        <v>0</v>
      </c>
      <c r="IC17" s="98">
        <f>'Федеральные  средства  по  МО'!BL18</f>
        <v>0</v>
      </c>
      <c r="ID17" s="96">
        <f>'Проверочная  таблица'!PG20</f>
        <v>0</v>
      </c>
      <c r="IE17" s="94">
        <f t="shared" si="44"/>
        <v>0</v>
      </c>
      <c r="IF17" s="95"/>
      <c r="IG17" s="97">
        <f>'Федеральные  средства  по  МО'!BM18</f>
        <v>0</v>
      </c>
      <c r="IH17" s="96">
        <f>'Проверочная  таблица'!PJ20</f>
        <v>0</v>
      </c>
      <c r="II17" s="94">
        <f t="shared" si="45"/>
        <v>0</v>
      </c>
      <c r="IJ17" s="95"/>
      <c r="IK17" s="98">
        <f>'Федеральные  средства  по  МО'!BN18</f>
        <v>0</v>
      </c>
      <c r="IL17" s="94">
        <f t="shared" si="46"/>
        <v>0</v>
      </c>
      <c r="IM17" s="81"/>
      <c r="IN17" s="94"/>
      <c r="IO17" s="99">
        <f>'Федеральные  средства  по  МО'!BO18</f>
        <v>0</v>
      </c>
      <c r="IP17" s="95">
        <f t="shared" si="47"/>
        <v>0</v>
      </c>
      <c r="IQ17" s="95"/>
      <c r="IR17" s="94"/>
      <c r="IS17" s="98">
        <f>'Федеральные  средства  по  МО'!BP18</f>
        <v>0</v>
      </c>
      <c r="IT17" s="94">
        <f>'Проверочная  таблица'!QQ20</f>
        <v>0</v>
      </c>
      <c r="IU17" s="81">
        <f>'Проверочная  таблица'!QW20</f>
        <v>0</v>
      </c>
      <c r="IV17" s="94">
        <f>'Проверочная  таблица'!RC20</f>
        <v>0</v>
      </c>
      <c r="IW17" s="97">
        <f>'Федеральные  средства  по  МО'!BQ18</f>
        <v>0</v>
      </c>
      <c r="IX17" s="94">
        <f>'Проверочная  таблица'!QN20</f>
        <v>0</v>
      </c>
      <c r="IY17" s="81">
        <f>'Проверочная  таблица'!QZ20</f>
        <v>0</v>
      </c>
      <c r="IZ17" s="96">
        <f>'Проверочная  таблица'!RF20</f>
        <v>0</v>
      </c>
      <c r="JA17" s="93">
        <f>'Федеральные  средства  по  МО'!BR18</f>
        <v>0</v>
      </c>
      <c r="JB17" s="94">
        <f t="shared" si="48"/>
        <v>0</v>
      </c>
      <c r="JC17" s="81"/>
      <c r="JD17" s="94"/>
      <c r="JE17" s="99">
        <f>'Федеральные  средства  по  МО'!BS18</f>
        <v>0</v>
      </c>
      <c r="JF17" s="95">
        <f t="shared" si="49"/>
        <v>0</v>
      </c>
      <c r="JG17" s="81"/>
      <c r="JH17" s="96"/>
      <c r="JI17" s="98">
        <f>'Федеральные  средства  по  МО'!BT18</f>
        <v>75218600</v>
      </c>
      <c r="JJ17" s="94">
        <f t="shared" si="50"/>
        <v>75218600</v>
      </c>
      <c r="JK17" s="81"/>
      <c r="JL17" s="94"/>
      <c r="JM17" s="99">
        <f>'Федеральные  средства  по  МО'!BU18</f>
        <v>0</v>
      </c>
      <c r="JN17" s="94">
        <f t="shared" si="51"/>
        <v>0</v>
      </c>
      <c r="JO17" s="81"/>
      <c r="JP17" s="94"/>
      <c r="JQ17" s="98">
        <f>'Федеральные  средства  по  МО'!BV18</f>
        <v>0</v>
      </c>
      <c r="JR17" s="94">
        <f t="shared" si="52"/>
        <v>0</v>
      </c>
      <c r="JS17" s="81"/>
      <c r="JT17" s="94"/>
      <c r="JU17" s="97">
        <f>'Федеральные  средства  по  МО'!BW18</f>
        <v>0</v>
      </c>
      <c r="JV17" s="94">
        <f t="shared" si="53"/>
        <v>0</v>
      </c>
      <c r="JW17" s="81"/>
      <c r="JX17" s="94"/>
      <c r="JY17" s="97">
        <f>'Федеральные  средства  по  МО'!BX18</f>
        <v>0</v>
      </c>
      <c r="JZ17" s="96">
        <f>'Проверочная  таблица'!SC20</f>
        <v>0</v>
      </c>
      <c r="KA17" s="94">
        <f t="shared" si="54"/>
        <v>0</v>
      </c>
      <c r="KB17" s="95"/>
      <c r="KC17" s="97">
        <f>'Федеральные  средства  по  МО'!BY18</f>
        <v>0</v>
      </c>
      <c r="KD17" s="96">
        <f>'Проверочная  таблица'!SJ20</f>
        <v>0</v>
      </c>
      <c r="KE17" s="94">
        <f t="shared" si="55"/>
        <v>0</v>
      </c>
      <c r="KF17" s="95"/>
      <c r="KG17" s="98">
        <f>'Федеральные  средства  по  МО'!BZ18</f>
        <v>0</v>
      </c>
      <c r="KH17" s="94">
        <f>'Проверочная  таблица'!SE20</f>
        <v>0</v>
      </c>
      <c r="KI17" s="81">
        <f t="shared" si="56"/>
        <v>0</v>
      </c>
      <c r="KJ17" s="94"/>
      <c r="KK17" s="97">
        <f>'Федеральные  средства  по  МО'!CA18</f>
        <v>0</v>
      </c>
      <c r="KL17" s="94">
        <f>'Проверочная  таблица'!SL20</f>
        <v>0</v>
      </c>
      <c r="KM17" s="81">
        <f t="shared" si="57"/>
        <v>0</v>
      </c>
      <c r="KN17" s="96"/>
      <c r="KO17" s="98">
        <f>'Федеральные  средства  по  МО'!CB18</f>
        <v>61986100</v>
      </c>
      <c r="KP17" s="96">
        <f>'Проверочная  таблица'!SG20</f>
        <v>61986100</v>
      </c>
      <c r="KQ17" s="94">
        <f>'Проверочная  таблица'!TI20</f>
        <v>0</v>
      </c>
      <c r="KR17" s="95"/>
      <c r="KS17" s="97">
        <f>'Федеральные  средства  по  МО'!CC18</f>
        <v>1922838.65</v>
      </c>
      <c r="KT17" s="96">
        <f>'Проверочная  таблица'!SN20</f>
        <v>1922838.65</v>
      </c>
      <c r="KU17" s="94">
        <f>'Проверочная  таблица'!TB20</f>
        <v>0</v>
      </c>
      <c r="KV17" s="94"/>
    </row>
    <row r="18" spans="1:308" ht="25.5" customHeight="1" x14ac:dyDescent="0.25">
      <c r="A18" s="104" t="s">
        <v>385</v>
      </c>
      <c r="B18" s="65">
        <f t="shared" si="13"/>
        <v>203819541.99000001</v>
      </c>
      <c r="C18" s="65">
        <f t="shared" si="14"/>
        <v>203819541.99000001</v>
      </c>
      <c r="D18" s="65">
        <f t="shared" si="0"/>
        <v>0</v>
      </c>
      <c r="E18" s="65">
        <f t="shared" si="0"/>
        <v>0</v>
      </c>
      <c r="F18" s="65">
        <f t="shared" si="15"/>
        <v>59539111.619999997</v>
      </c>
      <c r="G18" s="65">
        <f t="shared" si="16"/>
        <v>59539111.619999997</v>
      </c>
      <c r="H18" s="65">
        <f t="shared" si="1"/>
        <v>0</v>
      </c>
      <c r="I18" s="65">
        <f t="shared" si="1"/>
        <v>0</v>
      </c>
      <c r="J18" s="66"/>
      <c r="K18" s="67">
        <f>M18-'Федеральные  средства  по  МО'!L19</f>
        <v>0</v>
      </c>
      <c r="L18" s="67">
        <f>Q18-'Федеральные  средства  по  МО'!M19</f>
        <v>0</v>
      </c>
      <c r="M18" s="65">
        <f t="shared" si="17"/>
        <v>203819541.99000001</v>
      </c>
      <c r="N18" s="65">
        <f t="shared" si="2"/>
        <v>203819541.99000001</v>
      </c>
      <c r="O18" s="65">
        <f t="shared" si="2"/>
        <v>0</v>
      </c>
      <c r="P18" s="65">
        <f t="shared" si="2"/>
        <v>0</v>
      </c>
      <c r="Q18" s="65">
        <f t="shared" si="2"/>
        <v>59539111.619999997</v>
      </c>
      <c r="R18" s="65">
        <f t="shared" si="2"/>
        <v>59539111.619999997</v>
      </c>
      <c r="S18" s="65">
        <f t="shared" si="2"/>
        <v>0</v>
      </c>
      <c r="T18" s="65">
        <f t="shared" si="2"/>
        <v>0</v>
      </c>
      <c r="U18" s="105">
        <f>'Федеральные  средства  по  МО'!F19</f>
        <v>0</v>
      </c>
      <c r="V18" s="106">
        <f>'Проверочная  таблица'!BO21</f>
        <v>0</v>
      </c>
      <c r="W18" s="105">
        <f>'Проверочная  таблица'!BS21</f>
        <v>0</v>
      </c>
      <c r="X18" s="106">
        <f>'Проверочная  таблица'!BU21</f>
        <v>0</v>
      </c>
      <c r="Y18" s="105">
        <f>'Федеральные  средства  по  МО'!G19</f>
        <v>0</v>
      </c>
      <c r="Z18" s="106">
        <f>'Проверочная  таблица'!BP21</f>
        <v>0</v>
      </c>
      <c r="AA18" s="105">
        <f>'Проверочная  таблица'!BT21</f>
        <v>0</v>
      </c>
      <c r="AB18" s="106">
        <f>'Проверочная  таблица'!BV21</f>
        <v>0</v>
      </c>
      <c r="AC18" s="105">
        <f>'Федеральные  средства  по  МО'!H19</f>
        <v>0</v>
      </c>
      <c r="AD18" s="107">
        <f t="shared" si="18"/>
        <v>0</v>
      </c>
      <c r="AE18" s="106"/>
      <c r="AF18" s="108"/>
      <c r="AG18" s="105">
        <f>'Федеральные  средства  по  МО'!I19</f>
        <v>0</v>
      </c>
      <c r="AH18" s="107">
        <f t="shared" si="19"/>
        <v>0</v>
      </c>
      <c r="AI18" s="106"/>
      <c r="AJ18" s="105"/>
      <c r="AK18" s="106">
        <f>'Федеральные  средства  по  МО'!N19</f>
        <v>0</v>
      </c>
      <c r="AL18" s="105">
        <f>'Проверочная  таблица'!CO21</f>
        <v>0</v>
      </c>
      <c r="AM18" s="77"/>
      <c r="AN18" s="78"/>
      <c r="AO18" s="108">
        <f>'Федеральные  средства  по  МО'!O19</f>
        <v>0</v>
      </c>
      <c r="AP18" s="105">
        <f>'Проверочная  таблица'!CV21</f>
        <v>0</v>
      </c>
      <c r="AQ18" s="76"/>
      <c r="AR18" s="77"/>
      <c r="AS18" s="108">
        <f>'Федеральные  средства  по  МО'!P19</f>
        <v>0</v>
      </c>
      <c r="AT18" s="105">
        <f>'Проверочная  таблица'!CQ21</f>
        <v>0</v>
      </c>
      <c r="AU18" s="106"/>
      <c r="AV18" s="105">
        <f>'Проверочная  таблица'!DC21</f>
        <v>0</v>
      </c>
      <c r="AW18" s="106">
        <f>'Федеральные  средства  по  МО'!Q19</f>
        <v>0</v>
      </c>
      <c r="AX18" s="105">
        <f>'Проверочная  таблица'!CX21</f>
        <v>0</v>
      </c>
      <c r="AY18" s="77"/>
      <c r="AZ18" s="105">
        <f>'Проверочная  таблица'!DF21</f>
        <v>0</v>
      </c>
      <c r="BA18" s="106">
        <f>'Федеральные  средства  по  МО'!R19</f>
        <v>0</v>
      </c>
      <c r="BB18" s="105">
        <f t="shared" si="20"/>
        <v>0</v>
      </c>
      <c r="BC18" s="106"/>
      <c r="BD18" s="105"/>
      <c r="BE18" s="107">
        <f>'Федеральные  средства  по  МО'!S19</f>
        <v>0</v>
      </c>
      <c r="BF18" s="105">
        <f t="shared" si="21"/>
        <v>0</v>
      </c>
      <c r="BG18" s="76"/>
      <c r="BH18" s="76"/>
      <c r="BI18" s="105">
        <f>'Федеральные  средства  по  МО'!T19</f>
        <v>0</v>
      </c>
      <c r="BJ18" s="76">
        <f t="shared" si="3"/>
        <v>0</v>
      </c>
      <c r="BK18" s="79"/>
      <c r="BL18" s="77"/>
      <c r="BM18" s="105">
        <f>'Федеральные  средства  по  МО'!U19</f>
        <v>0</v>
      </c>
      <c r="BN18" s="76">
        <f t="shared" si="4"/>
        <v>0</v>
      </c>
      <c r="BO18" s="79"/>
      <c r="BP18" s="77"/>
      <c r="BQ18" s="105">
        <f>'Федеральные  средства  по  МО'!V19</f>
        <v>0</v>
      </c>
      <c r="BR18" s="76">
        <f t="shared" si="5"/>
        <v>0</v>
      </c>
      <c r="BS18" s="79"/>
      <c r="BT18" s="77"/>
      <c r="BU18" s="105">
        <f>'Федеральные  средства  по  МО'!W19</f>
        <v>0</v>
      </c>
      <c r="BV18" s="76">
        <f t="shared" si="6"/>
        <v>0</v>
      </c>
      <c r="BW18" s="79"/>
      <c r="BX18" s="77"/>
      <c r="BY18" s="105">
        <f>'Федеральные  средства  по  МО'!X19</f>
        <v>0</v>
      </c>
      <c r="BZ18" s="76">
        <f t="shared" si="7"/>
        <v>0</v>
      </c>
      <c r="CA18" s="77"/>
      <c r="CB18" s="78"/>
      <c r="CC18" s="105">
        <f>'Федеральные  средства  по  МО'!Y19</f>
        <v>0</v>
      </c>
      <c r="CD18" s="76">
        <f t="shared" si="8"/>
        <v>0</v>
      </c>
      <c r="CE18" s="79"/>
      <c r="CF18" s="76"/>
      <c r="CG18" s="108">
        <f>'Федеральные  средства  по  МО'!Z19</f>
        <v>0</v>
      </c>
      <c r="CH18" s="105">
        <f t="shared" si="22"/>
        <v>0</v>
      </c>
      <c r="CI18" s="106"/>
      <c r="CJ18" s="105"/>
      <c r="CK18" s="106">
        <f>'Федеральные  средства  по  МО'!AA19</f>
        <v>0</v>
      </c>
      <c r="CL18" s="105">
        <f t="shared" si="23"/>
        <v>0</v>
      </c>
      <c r="CM18" s="106"/>
      <c r="CN18" s="105"/>
      <c r="CO18" s="108">
        <f>'Федеральные  средства  по  МО'!AB19</f>
        <v>1497946.03</v>
      </c>
      <c r="CP18" s="108">
        <f>'Проверочная  таблица'!EU21</f>
        <v>1497946.03</v>
      </c>
      <c r="CQ18" s="105">
        <f t="shared" si="24"/>
        <v>0</v>
      </c>
      <c r="CR18" s="107"/>
      <c r="CS18" s="106">
        <f>'Федеральные  средства  по  МО'!AC19</f>
        <v>0</v>
      </c>
      <c r="CT18" s="108">
        <f>'Проверочная  таблица'!EX21</f>
        <v>0</v>
      </c>
      <c r="CU18" s="105">
        <f t="shared" si="25"/>
        <v>0</v>
      </c>
      <c r="CV18" s="106"/>
      <c r="CW18" s="105">
        <f>'Федеральные  средства  по  МО'!AD19</f>
        <v>0</v>
      </c>
      <c r="CX18" s="107">
        <f t="shared" si="26"/>
        <v>0</v>
      </c>
      <c r="CY18" s="106"/>
      <c r="CZ18" s="108"/>
      <c r="DA18" s="105">
        <f>'Федеральные  средства  по  МО'!AE19</f>
        <v>0</v>
      </c>
      <c r="DB18" s="107">
        <f t="shared" si="27"/>
        <v>0</v>
      </c>
      <c r="DC18" s="106"/>
      <c r="DD18" s="108"/>
      <c r="DE18" s="105">
        <f>'Федеральные  средства  по  МО'!AF19</f>
        <v>0</v>
      </c>
      <c r="DF18" s="107">
        <f t="shared" si="28"/>
        <v>0</v>
      </c>
      <c r="DG18" s="106"/>
      <c r="DH18" s="108"/>
      <c r="DI18" s="105">
        <f>'Федеральные  средства  по  МО'!AG19</f>
        <v>0</v>
      </c>
      <c r="DJ18" s="107">
        <f t="shared" si="29"/>
        <v>0</v>
      </c>
      <c r="DK18" s="106"/>
      <c r="DL18" s="105"/>
      <c r="DM18" s="108">
        <f>'Федеральные  средства  по  МО'!AH19</f>
        <v>0</v>
      </c>
      <c r="DN18" s="105">
        <f t="shared" si="30"/>
        <v>0</v>
      </c>
      <c r="DO18" s="106"/>
      <c r="DP18" s="105"/>
      <c r="DQ18" s="106">
        <f>'Федеральные  средства  по  МО'!AI19</f>
        <v>0</v>
      </c>
      <c r="DR18" s="105">
        <f t="shared" si="31"/>
        <v>0</v>
      </c>
      <c r="DS18" s="106"/>
      <c r="DT18" s="108"/>
      <c r="DU18" s="93">
        <f>'Федеральные  средства  по  МО'!AJ19</f>
        <v>0</v>
      </c>
      <c r="DV18" s="81">
        <f t="shared" si="9"/>
        <v>0</v>
      </c>
      <c r="DW18" s="94"/>
      <c r="DX18" s="81"/>
      <c r="DY18" s="93">
        <f>'Федеральные  средства  по  МО'!AK19</f>
        <v>0</v>
      </c>
      <c r="DZ18" s="81">
        <f t="shared" si="10"/>
        <v>0</v>
      </c>
      <c r="EA18" s="94"/>
      <c r="EB18" s="81"/>
      <c r="EC18" s="108">
        <f>'Федеральные  средства  по  МО'!AL19</f>
        <v>0</v>
      </c>
      <c r="ED18" s="105"/>
      <c r="EE18" s="106"/>
      <c r="EF18" s="105">
        <f t="shared" si="32"/>
        <v>0</v>
      </c>
      <c r="EG18" s="106">
        <f>'Федеральные  средства  по  МО'!AM19</f>
        <v>0</v>
      </c>
      <c r="EH18" s="105"/>
      <c r="EI18" s="106"/>
      <c r="EJ18" s="110">
        <f t="shared" si="33"/>
        <v>0</v>
      </c>
      <c r="EK18" s="110">
        <f>'Федеральные  средства  по  МО'!AN19</f>
        <v>0</v>
      </c>
      <c r="EL18" s="111"/>
      <c r="EM18" s="109"/>
      <c r="EN18" s="111"/>
      <c r="EO18" s="109">
        <f>'Федеральные  средства  по  МО'!AO19</f>
        <v>0</v>
      </c>
      <c r="EP18" s="111"/>
      <c r="EQ18" s="109"/>
      <c r="ER18" s="110"/>
      <c r="ES18" s="111">
        <f>'Федеральные  средства  по  МО'!AP19</f>
        <v>0</v>
      </c>
      <c r="ET18" s="112"/>
      <c r="EU18" s="109"/>
      <c r="EV18" s="110"/>
      <c r="EW18" s="111">
        <f>'Федеральные  средства  по  МО'!AQ19</f>
        <v>0</v>
      </c>
      <c r="EX18" s="112"/>
      <c r="EY18" s="109"/>
      <c r="EZ18" s="111"/>
      <c r="FA18" s="112">
        <f>'Федеральные  средства  по  МО'!AR19</f>
        <v>0</v>
      </c>
      <c r="FB18" s="76"/>
      <c r="FC18" s="77"/>
      <c r="FD18" s="78"/>
      <c r="FE18" s="93">
        <f>'Федеральные  средства  по  МО'!AS19</f>
        <v>0</v>
      </c>
      <c r="FF18" s="77"/>
      <c r="FG18" s="79"/>
      <c r="FH18" s="77"/>
      <c r="FI18" s="108">
        <f>'Федеральные  средства  по  МО'!AT19</f>
        <v>0</v>
      </c>
      <c r="FJ18" s="108">
        <f>'Проверочная  таблица'!JA21</f>
        <v>0</v>
      </c>
      <c r="FK18" s="105">
        <f>'Проверочная  таблица'!JM21</f>
        <v>0</v>
      </c>
      <c r="FL18" s="105">
        <f>'Проверочная  таблица'!JS21</f>
        <v>0</v>
      </c>
      <c r="FM18" s="106">
        <f>'Федеральные  средства  по  МО'!AU19</f>
        <v>0</v>
      </c>
      <c r="FN18" s="105">
        <f>'Проверочная  таблица'!JD21</f>
        <v>0</v>
      </c>
      <c r="FO18" s="106">
        <f>'Проверочная  таблица'!JP21</f>
        <v>0</v>
      </c>
      <c r="FP18" s="105">
        <f>'Проверочная  таблица'!JV21</f>
        <v>0</v>
      </c>
      <c r="FQ18" s="108">
        <f>'Федеральные  средства  по  МО'!AV19</f>
        <v>0</v>
      </c>
      <c r="FR18" s="105"/>
      <c r="FS18" s="106">
        <f t="shared" si="34"/>
        <v>0</v>
      </c>
      <c r="FT18" s="105"/>
      <c r="FU18" s="105">
        <f>'Федеральные  средства  по  МО'!AW19</f>
        <v>0</v>
      </c>
      <c r="FV18" s="106"/>
      <c r="FW18" s="105">
        <f t="shared" si="35"/>
        <v>0</v>
      </c>
      <c r="FX18" s="106"/>
      <c r="FY18" s="105">
        <f>'Федеральные  средства  по  МО'!AX19</f>
        <v>55030</v>
      </c>
      <c r="FZ18" s="107">
        <f t="shared" si="36"/>
        <v>55030</v>
      </c>
      <c r="GA18" s="106"/>
      <c r="GB18" s="108"/>
      <c r="GC18" s="105">
        <f>'Федеральные  средства  по  МО'!AY19</f>
        <v>0</v>
      </c>
      <c r="GD18" s="107">
        <f t="shared" si="37"/>
        <v>0</v>
      </c>
      <c r="GE18" s="106"/>
      <c r="GF18" s="105"/>
      <c r="GG18" s="107">
        <f>'Федеральные  средства  по  МО'!AZ19</f>
        <v>0</v>
      </c>
      <c r="GH18" s="77"/>
      <c r="GI18" s="108">
        <f>'Проверочная  таблица'!LV21</f>
        <v>0</v>
      </c>
      <c r="GJ18" s="105">
        <f>'Проверочная  таблица'!MD21</f>
        <v>0</v>
      </c>
      <c r="GK18" s="106">
        <f>'Федеральные  средства  по  МО'!BA19</f>
        <v>0</v>
      </c>
      <c r="GL18" s="108"/>
      <c r="GM18" s="105">
        <f>'Проверочная  таблица'!LZ21</f>
        <v>0</v>
      </c>
      <c r="GN18" s="107">
        <f>'Проверочная  таблица'!MH21</f>
        <v>0</v>
      </c>
      <c r="GO18" s="106">
        <f>'Федеральные  средства  по  МО'!BB19</f>
        <v>0</v>
      </c>
      <c r="GP18" s="105">
        <f t="shared" si="38"/>
        <v>0</v>
      </c>
      <c r="GQ18" s="106"/>
      <c r="GR18" s="108"/>
      <c r="GS18" s="105">
        <f>'Федеральные  средства  по  МО'!BC19</f>
        <v>0</v>
      </c>
      <c r="GT18" s="105">
        <f t="shared" si="39"/>
        <v>0</v>
      </c>
      <c r="GU18" s="107"/>
      <c r="GV18" s="77"/>
      <c r="GW18" s="105">
        <f>'Федеральные  средства  по  МО'!BD19</f>
        <v>0</v>
      </c>
      <c r="GX18" s="108">
        <f t="shared" si="40"/>
        <v>0</v>
      </c>
      <c r="GY18" s="105"/>
      <c r="GZ18" s="107"/>
      <c r="HA18" s="107">
        <f>'Федеральные  средства  по  МО'!BE19</f>
        <v>0</v>
      </c>
      <c r="HB18" s="108">
        <f t="shared" si="11"/>
        <v>0</v>
      </c>
      <c r="HC18" s="105"/>
      <c r="HD18" s="107"/>
      <c r="HE18" s="108">
        <f>'Федеральные  средства  по  МО'!BF19</f>
        <v>90665.96</v>
      </c>
      <c r="HF18" s="108">
        <f t="shared" si="41"/>
        <v>90665.96</v>
      </c>
      <c r="HG18" s="105"/>
      <c r="HH18" s="107">
        <f>'Проверочная  таблица'!NM21</f>
        <v>0</v>
      </c>
      <c r="HI18" s="107">
        <f>'Федеральные  средства  по  МО'!BG19</f>
        <v>0</v>
      </c>
      <c r="HJ18" s="108">
        <f t="shared" si="42"/>
        <v>0</v>
      </c>
      <c r="HK18" s="78"/>
      <c r="HL18" s="105">
        <f>'Проверочная  таблица'!NP21</f>
        <v>0</v>
      </c>
      <c r="HM18" s="107">
        <f>'Федеральные  средства  по  МО'!BH19</f>
        <v>0</v>
      </c>
      <c r="HN18" s="76">
        <f t="shared" si="43"/>
        <v>0</v>
      </c>
      <c r="HO18" s="77"/>
      <c r="HP18" s="78"/>
      <c r="HQ18" s="105">
        <f>'Федеральные  средства  по  МО'!BI19</f>
        <v>0</v>
      </c>
      <c r="HR18" s="76">
        <f t="shared" si="12"/>
        <v>0</v>
      </c>
      <c r="HS18" s="77"/>
      <c r="HT18" s="79"/>
      <c r="HU18" s="108">
        <f>'Федеральные  средства  по  МО'!BJ19</f>
        <v>0</v>
      </c>
      <c r="HV18" s="108"/>
      <c r="HW18" s="105"/>
      <c r="HX18" s="107">
        <f>'Проверочная  таблица'!OY21</f>
        <v>0</v>
      </c>
      <c r="HY18" s="106">
        <f>'Федеральные  средства  по  МО'!BK19</f>
        <v>0</v>
      </c>
      <c r="HZ18" s="108"/>
      <c r="IA18" s="105"/>
      <c r="IB18" s="107">
        <f>'Проверочная  таблица'!PC21</f>
        <v>0</v>
      </c>
      <c r="IC18" s="108">
        <f>'Федеральные  средства  по  МО'!BL19</f>
        <v>0</v>
      </c>
      <c r="ID18" s="108">
        <f>'Проверочная  таблица'!PG21</f>
        <v>0</v>
      </c>
      <c r="IE18" s="105">
        <f t="shared" si="44"/>
        <v>0</v>
      </c>
      <c r="IF18" s="107"/>
      <c r="IG18" s="106">
        <f>'Федеральные  средства  по  МО'!BM19</f>
        <v>0</v>
      </c>
      <c r="IH18" s="108">
        <f>'Проверочная  таблица'!PJ21</f>
        <v>0</v>
      </c>
      <c r="II18" s="105">
        <f t="shared" si="45"/>
        <v>0</v>
      </c>
      <c r="IJ18" s="107"/>
      <c r="IK18" s="108">
        <f>'Федеральные  средства  по  МО'!BN19</f>
        <v>0</v>
      </c>
      <c r="IL18" s="105">
        <f t="shared" si="46"/>
        <v>0</v>
      </c>
      <c r="IM18" s="106"/>
      <c r="IN18" s="105"/>
      <c r="IO18" s="107">
        <f>'Федеральные  средства  по  МО'!BO19</f>
        <v>0</v>
      </c>
      <c r="IP18" s="107">
        <f t="shared" si="47"/>
        <v>0</v>
      </c>
      <c r="IQ18" s="107"/>
      <c r="IR18" s="105"/>
      <c r="IS18" s="108">
        <f>'Федеральные  средства  по  МО'!BP19</f>
        <v>0</v>
      </c>
      <c r="IT18" s="105">
        <f>'Проверочная  таблица'!QQ21</f>
        <v>0</v>
      </c>
      <c r="IU18" s="106">
        <f>'Проверочная  таблица'!QW21</f>
        <v>0</v>
      </c>
      <c r="IV18" s="105">
        <f>'Проверочная  таблица'!RC21</f>
        <v>0</v>
      </c>
      <c r="IW18" s="106">
        <f>'Федеральные  средства  по  МО'!BQ19</f>
        <v>0</v>
      </c>
      <c r="IX18" s="105">
        <f>'Проверочная  таблица'!QN21</f>
        <v>0</v>
      </c>
      <c r="IY18" s="106">
        <f>'Проверочная  таблица'!QZ21</f>
        <v>0</v>
      </c>
      <c r="IZ18" s="108">
        <f>'Проверочная  таблица'!RF21</f>
        <v>0</v>
      </c>
      <c r="JA18" s="105">
        <f>'Федеральные  средства  по  МО'!BR19</f>
        <v>0</v>
      </c>
      <c r="JB18" s="105">
        <f t="shared" si="48"/>
        <v>0</v>
      </c>
      <c r="JC18" s="106"/>
      <c r="JD18" s="105"/>
      <c r="JE18" s="107">
        <f>'Федеральные  средства  по  МО'!BS19</f>
        <v>0</v>
      </c>
      <c r="JF18" s="107">
        <f t="shared" si="49"/>
        <v>0</v>
      </c>
      <c r="JG18" s="106"/>
      <c r="JH18" s="108"/>
      <c r="JI18" s="108">
        <f>'Федеральные  средства  по  МО'!BT19</f>
        <v>0</v>
      </c>
      <c r="JJ18" s="105">
        <f t="shared" si="50"/>
        <v>0</v>
      </c>
      <c r="JK18" s="106"/>
      <c r="JL18" s="105"/>
      <c r="JM18" s="107">
        <f>'Федеральные  средства  по  МО'!BU19</f>
        <v>0</v>
      </c>
      <c r="JN18" s="105">
        <f t="shared" si="51"/>
        <v>0</v>
      </c>
      <c r="JO18" s="106"/>
      <c r="JP18" s="105"/>
      <c r="JQ18" s="108">
        <f>'Федеральные  средства  по  МО'!BV19</f>
        <v>0</v>
      </c>
      <c r="JR18" s="105">
        <f t="shared" si="52"/>
        <v>0</v>
      </c>
      <c r="JS18" s="106"/>
      <c r="JT18" s="105"/>
      <c r="JU18" s="106">
        <f>'Федеральные  средства  по  МО'!BW19</f>
        <v>0</v>
      </c>
      <c r="JV18" s="105">
        <f t="shared" si="53"/>
        <v>0</v>
      </c>
      <c r="JW18" s="106"/>
      <c r="JX18" s="105"/>
      <c r="JY18" s="106">
        <f>'Федеральные  средства  по  МО'!BX19</f>
        <v>0</v>
      </c>
      <c r="JZ18" s="108">
        <f>'Проверочная  таблица'!SC21</f>
        <v>0</v>
      </c>
      <c r="KA18" s="105">
        <f t="shared" si="54"/>
        <v>0</v>
      </c>
      <c r="KB18" s="107"/>
      <c r="KC18" s="106">
        <f>'Федеральные  средства  по  МО'!BY19</f>
        <v>0</v>
      </c>
      <c r="KD18" s="108">
        <f>'Проверочная  таблица'!SJ21</f>
        <v>0</v>
      </c>
      <c r="KE18" s="105">
        <f t="shared" si="55"/>
        <v>0</v>
      </c>
      <c r="KF18" s="107"/>
      <c r="KG18" s="108">
        <f>'Федеральные  средства  по  МО'!BZ19</f>
        <v>0</v>
      </c>
      <c r="KH18" s="105">
        <f>'Проверочная  таблица'!SE21</f>
        <v>0</v>
      </c>
      <c r="KI18" s="106">
        <f t="shared" si="56"/>
        <v>0</v>
      </c>
      <c r="KJ18" s="105"/>
      <c r="KK18" s="106">
        <f>'Федеральные  средства  по  МО'!CA19</f>
        <v>0</v>
      </c>
      <c r="KL18" s="105">
        <f>'Проверочная  таблица'!SL21</f>
        <v>0</v>
      </c>
      <c r="KM18" s="106">
        <f t="shared" si="57"/>
        <v>0</v>
      </c>
      <c r="KN18" s="108"/>
      <c r="KO18" s="108">
        <f>'Федеральные  средства  по  МО'!CB19</f>
        <v>202175900</v>
      </c>
      <c r="KP18" s="108">
        <f>'Проверочная  таблица'!SG21</f>
        <v>202175900</v>
      </c>
      <c r="KQ18" s="105">
        <f>'Проверочная  таблица'!TI21</f>
        <v>0</v>
      </c>
      <c r="KR18" s="107"/>
      <c r="KS18" s="106">
        <f>'Федеральные  средства  по  МО'!CC19</f>
        <v>59539111.619999997</v>
      </c>
      <c r="KT18" s="108">
        <f>'Проверочная  таблица'!SN21</f>
        <v>59539111.619999997</v>
      </c>
      <c r="KU18" s="105">
        <f>'Проверочная  таблица'!TB21</f>
        <v>0</v>
      </c>
      <c r="KV18" s="105"/>
    </row>
    <row r="19" spans="1:308" ht="25.5" customHeight="1" x14ac:dyDescent="0.25">
      <c r="A19" s="90" t="s">
        <v>386</v>
      </c>
      <c r="B19" s="91">
        <f t="shared" si="13"/>
        <v>13705714.459999999</v>
      </c>
      <c r="C19" s="92">
        <f t="shared" si="14"/>
        <v>128491.45</v>
      </c>
      <c r="D19" s="92">
        <f t="shared" si="0"/>
        <v>13577223.01</v>
      </c>
      <c r="E19" s="92">
        <f t="shared" si="0"/>
        <v>0</v>
      </c>
      <c r="F19" s="91">
        <f t="shared" si="15"/>
        <v>0</v>
      </c>
      <c r="G19" s="92">
        <f t="shared" si="16"/>
        <v>0</v>
      </c>
      <c r="H19" s="92">
        <f t="shared" si="1"/>
        <v>0</v>
      </c>
      <c r="I19" s="92">
        <f t="shared" si="1"/>
        <v>0</v>
      </c>
      <c r="J19" s="66"/>
      <c r="K19" s="67">
        <f>M19-'Федеральные  средства  по  МО'!L20</f>
        <v>0</v>
      </c>
      <c r="L19" s="67">
        <f>Q19-'Федеральные  средства  по  МО'!M20</f>
        <v>0</v>
      </c>
      <c r="M19" s="91">
        <f t="shared" si="17"/>
        <v>13705714.459999999</v>
      </c>
      <c r="N19" s="92">
        <f t="shared" si="2"/>
        <v>128491.45</v>
      </c>
      <c r="O19" s="92">
        <f t="shared" si="2"/>
        <v>13577223.01</v>
      </c>
      <c r="P19" s="92">
        <f t="shared" si="2"/>
        <v>0</v>
      </c>
      <c r="Q19" s="91">
        <f t="shared" si="2"/>
        <v>0</v>
      </c>
      <c r="R19" s="92">
        <f t="shared" si="2"/>
        <v>0</v>
      </c>
      <c r="S19" s="92">
        <f t="shared" si="2"/>
        <v>0</v>
      </c>
      <c r="T19" s="92">
        <f t="shared" si="2"/>
        <v>0</v>
      </c>
      <c r="U19" s="93">
        <f>'Федеральные  средства  по  МО'!F20</f>
        <v>0</v>
      </c>
      <c r="V19" s="81">
        <f>'Проверочная  таблица'!BO22</f>
        <v>0</v>
      </c>
      <c r="W19" s="94">
        <f>'Проверочная  таблица'!BS22</f>
        <v>0</v>
      </c>
      <c r="X19" s="81">
        <f>'Проверочная  таблица'!BU22</f>
        <v>0</v>
      </c>
      <c r="Y19" s="93">
        <f>'Федеральные  средства  по  МО'!G20</f>
        <v>0</v>
      </c>
      <c r="Z19" s="81">
        <f>'Проверочная  таблица'!BP22</f>
        <v>0</v>
      </c>
      <c r="AA19" s="94">
        <f>'Проверочная  таблица'!BT22</f>
        <v>0</v>
      </c>
      <c r="AB19" s="81">
        <f>'Проверочная  таблица'!BV22</f>
        <v>0</v>
      </c>
      <c r="AC19" s="93">
        <f>'Федеральные  средства  по  МО'!H20</f>
        <v>0</v>
      </c>
      <c r="AD19" s="95">
        <f t="shared" si="18"/>
        <v>0</v>
      </c>
      <c r="AE19" s="81"/>
      <c r="AF19" s="96"/>
      <c r="AG19" s="93">
        <f>'Федеральные  средства  по  МО'!I20</f>
        <v>0</v>
      </c>
      <c r="AH19" s="95">
        <f t="shared" si="19"/>
        <v>0</v>
      </c>
      <c r="AI19" s="81"/>
      <c r="AJ19" s="94"/>
      <c r="AK19" s="97">
        <f>'Федеральные  средства  по  МО'!N20</f>
        <v>0</v>
      </c>
      <c r="AL19" s="94">
        <f>'Проверочная  таблица'!CO22</f>
        <v>0</v>
      </c>
      <c r="AM19" s="81"/>
      <c r="AN19" s="96"/>
      <c r="AO19" s="98">
        <f>'Федеральные  средства  по  МО'!O20</f>
        <v>0</v>
      </c>
      <c r="AP19" s="94">
        <f>'Проверочная  таблица'!CV22</f>
        <v>0</v>
      </c>
      <c r="AQ19" s="95"/>
      <c r="AR19" s="81"/>
      <c r="AS19" s="98">
        <f>'Федеральные  средства  по  МО'!P20</f>
        <v>0</v>
      </c>
      <c r="AT19" s="94">
        <f>'Проверочная  таблица'!CQ22</f>
        <v>0</v>
      </c>
      <c r="AU19" s="81"/>
      <c r="AV19" s="94">
        <f>'Проверочная  таблица'!DC22</f>
        <v>0</v>
      </c>
      <c r="AW19" s="97">
        <f>'Федеральные  средства  по  МО'!Q20</f>
        <v>0</v>
      </c>
      <c r="AX19" s="94">
        <f>'Проверочная  таблица'!CX22</f>
        <v>0</v>
      </c>
      <c r="AY19" s="81"/>
      <c r="AZ19" s="94">
        <f>'Проверочная  таблица'!DF22</f>
        <v>0</v>
      </c>
      <c r="BA19" s="97">
        <f>'Федеральные  средства  по  МО'!R20</f>
        <v>0</v>
      </c>
      <c r="BB19" s="94">
        <f t="shared" si="20"/>
        <v>0</v>
      </c>
      <c r="BC19" s="81"/>
      <c r="BD19" s="94"/>
      <c r="BE19" s="99">
        <f>'Федеральные  средства  по  МО'!S20</f>
        <v>0</v>
      </c>
      <c r="BF19" s="94">
        <f t="shared" si="21"/>
        <v>0</v>
      </c>
      <c r="BG19" s="95"/>
      <c r="BH19" s="95"/>
      <c r="BI19" s="93">
        <f>'Федеральные  средства  по  МО'!T20</f>
        <v>0</v>
      </c>
      <c r="BJ19" s="95">
        <f t="shared" si="3"/>
        <v>0</v>
      </c>
      <c r="BK19" s="94"/>
      <c r="BL19" s="81"/>
      <c r="BM19" s="93">
        <f>'Федеральные  средства  по  МО'!U20</f>
        <v>0</v>
      </c>
      <c r="BN19" s="95">
        <f t="shared" si="4"/>
        <v>0</v>
      </c>
      <c r="BO19" s="94"/>
      <c r="BP19" s="81"/>
      <c r="BQ19" s="93">
        <f>'Федеральные  средства  по  МО'!V20</f>
        <v>0</v>
      </c>
      <c r="BR19" s="95">
        <f t="shared" si="5"/>
        <v>0</v>
      </c>
      <c r="BS19" s="94"/>
      <c r="BT19" s="81"/>
      <c r="BU19" s="93">
        <f>'Федеральные  средства  по  МО'!W20</f>
        <v>0</v>
      </c>
      <c r="BV19" s="95">
        <f t="shared" si="6"/>
        <v>0</v>
      </c>
      <c r="BW19" s="94"/>
      <c r="BX19" s="81"/>
      <c r="BY19" s="93">
        <f>'Федеральные  средства  по  МО'!X20</f>
        <v>0</v>
      </c>
      <c r="BZ19" s="95">
        <f t="shared" si="7"/>
        <v>0</v>
      </c>
      <c r="CA19" s="81"/>
      <c r="CB19" s="96"/>
      <c r="CC19" s="93">
        <f>'Федеральные  средства  по  МО'!Y20</f>
        <v>0</v>
      </c>
      <c r="CD19" s="95">
        <f t="shared" si="8"/>
        <v>0</v>
      </c>
      <c r="CE19" s="94"/>
      <c r="CF19" s="95"/>
      <c r="CG19" s="98">
        <f>'Федеральные  средства  по  МО'!Z20</f>
        <v>0</v>
      </c>
      <c r="CH19" s="94">
        <f t="shared" si="22"/>
        <v>0</v>
      </c>
      <c r="CI19" s="81"/>
      <c r="CJ19" s="94"/>
      <c r="CK19" s="97">
        <f>'Федеральные  средства  по  МО'!AA20</f>
        <v>0</v>
      </c>
      <c r="CL19" s="94">
        <f t="shared" si="23"/>
        <v>0</v>
      </c>
      <c r="CM19" s="81"/>
      <c r="CN19" s="94"/>
      <c r="CO19" s="98">
        <f>'Федеральные  средства  по  МО'!AB20</f>
        <v>0</v>
      </c>
      <c r="CP19" s="96">
        <f>'Проверочная  таблица'!EU22</f>
        <v>0</v>
      </c>
      <c r="CQ19" s="94">
        <f t="shared" si="24"/>
        <v>0</v>
      </c>
      <c r="CR19" s="95"/>
      <c r="CS19" s="97">
        <f>'Федеральные  средства  по  МО'!AC20</f>
        <v>0</v>
      </c>
      <c r="CT19" s="96">
        <f>'Проверочная  таблица'!EX22</f>
        <v>0</v>
      </c>
      <c r="CU19" s="94">
        <f t="shared" si="25"/>
        <v>0</v>
      </c>
      <c r="CV19" s="81"/>
      <c r="CW19" s="93">
        <f>'Федеральные  средства  по  МО'!AD20</f>
        <v>0</v>
      </c>
      <c r="CX19" s="95">
        <f t="shared" si="26"/>
        <v>0</v>
      </c>
      <c r="CY19" s="81"/>
      <c r="CZ19" s="96"/>
      <c r="DA19" s="93">
        <f>'Федеральные  средства  по  МО'!AE20</f>
        <v>0</v>
      </c>
      <c r="DB19" s="95">
        <f t="shared" si="27"/>
        <v>0</v>
      </c>
      <c r="DC19" s="81"/>
      <c r="DD19" s="96"/>
      <c r="DE19" s="93">
        <f>'Федеральные  средства  по  МО'!AF20</f>
        <v>0</v>
      </c>
      <c r="DF19" s="95">
        <f t="shared" si="28"/>
        <v>0</v>
      </c>
      <c r="DG19" s="81"/>
      <c r="DH19" s="96"/>
      <c r="DI19" s="93">
        <f>'Федеральные  средства  по  МО'!AG20</f>
        <v>0</v>
      </c>
      <c r="DJ19" s="95">
        <f t="shared" si="29"/>
        <v>0</v>
      </c>
      <c r="DK19" s="81"/>
      <c r="DL19" s="94"/>
      <c r="DM19" s="98">
        <f>'Федеральные  средства  по  МО'!AH20</f>
        <v>0</v>
      </c>
      <c r="DN19" s="94">
        <f t="shared" si="30"/>
        <v>0</v>
      </c>
      <c r="DO19" s="81"/>
      <c r="DP19" s="94"/>
      <c r="DQ19" s="97">
        <f>'Федеральные  средства  по  МО'!AI20</f>
        <v>0</v>
      </c>
      <c r="DR19" s="94">
        <f t="shared" si="31"/>
        <v>0</v>
      </c>
      <c r="DS19" s="81"/>
      <c r="DT19" s="96"/>
      <c r="DU19" s="93">
        <f>'Федеральные  средства  по  МО'!AJ20</f>
        <v>0</v>
      </c>
      <c r="DV19" s="81">
        <f t="shared" si="9"/>
        <v>0</v>
      </c>
      <c r="DW19" s="94"/>
      <c r="DX19" s="81"/>
      <c r="DY19" s="93">
        <f>'Федеральные  средства  по  МО'!AK20</f>
        <v>0</v>
      </c>
      <c r="DZ19" s="81">
        <f t="shared" si="10"/>
        <v>0</v>
      </c>
      <c r="EA19" s="94"/>
      <c r="EB19" s="81"/>
      <c r="EC19" s="98">
        <f>'Федеральные  средства  по  МО'!AL20</f>
        <v>0</v>
      </c>
      <c r="ED19" s="94"/>
      <c r="EE19" s="81"/>
      <c r="EF19" s="94">
        <f t="shared" si="32"/>
        <v>0</v>
      </c>
      <c r="EG19" s="97">
        <f>'Федеральные  средства  по  МО'!AM20</f>
        <v>0</v>
      </c>
      <c r="EH19" s="94"/>
      <c r="EI19" s="81"/>
      <c r="EJ19" s="96">
        <f t="shared" si="33"/>
        <v>0</v>
      </c>
      <c r="EK19" s="98">
        <f>'Федеральные  средства  по  МО'!AN20</f>
        <v>0</v>
      </c>
      <c r="EL19" s="94"/>
      <c r="EM19" s="81"/>
      <c r="EN19" s="94"/>
      <c r="EO19" s="97">
        <f>'Федеральные  средства  по  МО'!AO20</f>
        <v>0</v>
      </c>
      <c r="EP19" s="94"/>
      <c r="EQ19" s="81"/>
      <c r="ER19" s="96"/>
      <c r="ES19" s="93">
        <f>'Федеральные  средства  по  МО'!AP20</f>
        <v>0</v>
      </c>
      <c r="ET19" s="95"/>
      <c r="EU19" s="81"/>
      <c r="EV19" s="96"/>
      <c r="EW19" s="93">
        <f>'Федеральные  средства  по  МО'!AQ20</f>
        <v>0</v>
      </c>
      <c r="EX19" s="95"/>
      <c r="EY19" s="81"/>
      <c r="EZ19" s="94"/>
      <c r="FA19" s="99">
        <f>'Федеральные  средства  по  МО'!AR20</f>
        <v>0</v>
      </c>
      <c r="FB19" s="95"/>
      <c r="FC19" s="81"/>
      <c r="FD19" s="96"/>
      <c r="FE19" s="93">
        <f>'Федеральные  средства  по  МО'!AS20</f>
        <v>0</v>
      </c>
      <c r="FF19" s="81"/>
      <c r="FG19" s="94"/>
      <c r="FH19" s="81"/>
      <c r="FI19" s="98">
        <f>'Федеральные  средства  по  МО'!AT20</f>
        <v>0</v>
      </c>
      <c r="FJ19" s="96">
        <f>'Проверочная  таблица'!JA22</f>
        <v>0</v>
      </c>
      <c r="FK19" s="94">
        <f>'Проверочная  таблица'!JM22</f>
        <v>0</v>
      </c>
      <c r="FL19" s="94">
        <f>'Проверочная  таблица'!JS22</f>
        <v>0</v>
      </c>
      <c r="FM19" s="97">
        <f>'Федеральные  средства  по  МО'!AU20</f>
        <v>0</v>
      </c>
      <c r="FN19" s="94">
        <f>'Проверочная  таблица'!JD22</f>
        <v>0</v>
      </c>
      <c r="FO19" s="81">
        <f>'Проверочная  таблица'!JP22</f>
        <v>0</v>
      </c>
      <c r="FP19" s="94">
        <f>'Проверочная  таблица'!JV22</f>
        <v>0</v>
      </c>
      <c r="FQ19" s="98">
        <f>'Федеральные  средства  по  МО'!AV20</f>
        <v>0</v>
      </c>
      <c r="FR19" s="94"/>
      <c r="FS19" s="81">
        <f t="shared" si="34"/>
        <v>0</v>
      </c>
      <c r="FT19" s="94"/>
      <c r="FU19" s="93">
        <f>'Федеральные  средства  по  МО'!AW20</f>
        <v>0</v>
      </c>
      <c r="FV19" s="81"/>
      <c r="FW19" s="94">
        <f t="shared" si="35"/>
        <v>0</v>
      </c>
      <c r="FX19" s="81"/>
      <c r="FY19" s="93">
        <f>'Федеральные  средства  по  МО'!AX20</f>
        <v>64470</v>
      </c>
      <c r="FZ19" s="95">
        <f t="shared" si="36"/>
        <v>64470</v>
      </c>
      <c r="GA19" s="81"/>
      <c r="GB19" s="96"/>
      <c r="GC19" s="93">
        <f>'Федеральные  средства  по  МО'!AY20</f>
        <v>0</v>
      </c>
      <c r="GD19" s="95">
        <f t="shared" si="37"/>
        <v>0</v>
      </c>
      <c r="GE19" s="81"/>
      <c r="GF19" s="94"/>
      <c r="GG19" s="99">
        <f>'Федеральные  средства  по  МО'!AZ20</f>
        <v>0</v>
      </c>
      <c r="GH19" s="81"/>
      <c r="GI19" s="96">
        <f>'Проверочная  таблица'!LV22</f>
        <v>0</v>
      </c>
      <c r="GJ19" s="94">
        <f>'Проверочная  таблица'!MD22</f>
        <v>0</v>
      </c>
      <c r="GK19" s="97">
        <f>'Федеральные  средства  по  МО'!BA20</f>
        <v>0</v>
      </c>
      <c r="GL19" s="96"/>
      <c r="GM19" s="94">
        <f>'Проверочная  таблица'!LZ22</f>
        <v>0</v>
      </c>
      <c r="GN19" s="95">
        <f>'Проверочная  таблица'!MH22</f>
        <v>0</v>
      </c>
      <c r="GO19" s="97">
        <f>'Федеральные  средства  по  МО'!BB20</f>
        <v>0</v>
      </c>
      <c r="GP19" s="94">
        <f t="shared" si="38"/>
        <v>0</v>
      </c>
      <c r="GQ19" s="81"/>
      <c r="GR19" s="96"/>
      <c r="GS19" s="93">
        <f>'Федеральные  средства  по  МО'!BC20</f>
        <v>0</v>
      </c>
      <c r="GT19" s="94">
        <f t="shared" si="39"/>
        <v>0</v>
      </c>
      <c r="GU19" s="95"/>
      <c r="GV19" s="81"/>
      <c r="GW19" s="93">
        <f>'Федеральные  средства  по  МО'!BD20</f>
        <v>0</v>
      </c>
      <c r="GX19" s="96">
        <f t="shared" si="40"/>
        <v>0</v>
      </c>
      <c r="GY19" s="94"/>
      <c r="GZ19" s="95"/>
      <c r="HA19" s="99">
        <f>'Федеральные  средства  по  МО'!BE20</f>
        <v>0</v>
      </c>
      <c r="HB19" s="96">
        <f t="shared" si="11"/>
        <v>0</v>
      </c>
      <c r="HC19" s="94"/>
      <c r="HD19" s="95"/>
      <c r="HE19" s="98">
        <f>'Федеральные  средства  по  МО'!BF20</f>
        <v>64021.45</v>
      </c>
      <c r="HF19" s="96">
        <f t="shared" si="41"/>
        <v>64021.45</v>
      </c>
      <c r="HG19" s="94"/>
      <c r="HH19" s="95">
        <f>'Проверочная  таблица'!NM22</f>
        <v>0</v>
      </c>
      <c r="HI19" s="99">
        <f>'Федеральные  средства  по  МО'!BG20</f>
        <v>0</v>
      </c>
      <c r="HJ19" s="96">
        <f t="shared" si="42"/>
        <v>0</v>
      </c>
      <c r="HK19" s="96"/>
      <c r="HL19" s="94">
        <f>'Проверочная  таблица'!NP22</f>
        <v>0</v>
      </c>
      <c r="HM19" s="99">
        <f>'Федеральные  средства  по  МО'!BH20</f>
        <v>0</v>
      </c>
      <c r="HN19" s="95">
        <f t="shared" si="43"/>
        <v>0</v>
      </c>
      <c r="HO19" s="81"/>
      <c r="HP19" s="96"/>
      <c r="HQ19" s="93">
        <f>'Федеральные  средства  по  МО'!BI20</f>
        <v>0</v>
      </c>
      <c r="HR19" s="95">
        <f t="shared" si="12"/>
        <v>0</v>
      </c>
      <c r="HS19" s="81"/>
      <c r="HT19" s="94"/>
      <c r="HU19" s="98">
        <f>'Федеральные  средства  по  МО'!BJ20</f>
        <v>0</v>
      </c>
      <c r="HV19" s="96"/>
      <c r="HW19" s="94"/>
      <c r="HX19" s="95">
        <f>'Проверочная  таблица'!OY22</f>
        <v>0</v>
      </c>
      <c r="HY19" s="97">
        <f>'Федеральные  средства  по  МО'!BK20</f>
        <v>0</v>
      </c>
      <c r="HZ19" s="96"/>
      <c r="IA19" s="94"/>
      <c r="IB19" s="95">
        <f>'Проверочная  таблица'!PC22</f>
        <v>0</v>
      </c>
      <c r="IC19" s="98">
        <f>'Федеральные  средства  по  МО'!BL20</f>
        <v>0</v>
      </c>
      <c r="ID19" s="96">
        <f>'Проверочная  таблица'!PG22</f>
        <v>0</v>
      </c>
      <c r="IE19" s="94">
        <f t="shared" si="44"/>
        <v>0</v>
      </c>
      <c r="IF19" s="95"/>
      <c r="IG19" s="97">
        <f>'Федеральные  средства  по  МО'!BM20</f>
        <v>0</v>
      </c>
      <c r="IH19" s="96">
        <f>'Проверочная  таблица'!PJ22</f>
        <v>0</v>
      </c>
      <c r="II19" s="94">
        <f t="shared" si="45"/>
        <v>0</v>
      </c>
      <c r="IJ19" s="95"/>
      <c r="IK19" s="98">
        <f>'Федеральные  средства  по  МО'!BN20</f>
        <v>0</v>
      </c>
      <c r="IL19" s="94">
        <f t="shared" si="46"/>
        <v>0</v>
      </c>
      <c r="IM19" s="81"/>
      <c r="IN19" s="94"/>
      <c r="IO19" s="99">
        <f>'Федеральные  средства  по  МО'!BO20</f>
        <v>0</v>
      </c>
      <c r="IP19" s="95">
        <f t="shared" si="47"/>
        <v>0</v>
      </c>
      <c r="IQ19" s="95"/>
      <c r="IR19" s="94"/>
      <c r="IS19" s="98">
        <f>'Федеральные  средства  по  МО'!BP20</f>
        <v>0</v>
      </c>
      <c r="IT19" s="94">
        <f>'Проверочная  таблица'!QQ22</f>
        <v>0</v>
      </c>
      <c r="IU19" s="81">
        <f>'Проверочная  таблица'!QW22</f>
        <v>0</v>
      </c>
      <c r="IV19" s="94">
        <f>'Проверочная  таблица'!RC22</f>
        <v>0</v>
      </c>
      <c r="IW19" s="97">
        <f>'Федеральные  средства  по  МО'!BQ20</f>
        <v>0</v>
      </c>
      <c r="IX19" s="94">
        <f>'Проверочная  таблица'!QN22</f>
        <v>0</v>
      </c>
      <c r="IY19" s="81">
        <f>'Проверочная  таблица'!QZ22</f>
        <v>0</v>
      </c>
      <c r="IZ19" s="96">
        <f>'Проверочная  таблица'!RF22</f>
        <v>0</v>
      </c>
      <c r="JA19" s="93">
        <f>'Федеральные  средства  по  МО'!BR20</f>
        <v>0</v>
      </c>
      <c r="JB19" s="94">
        <f t="shared" si="48"/>
        <v>0</v>
      </c>
      <c r="JC19" s="81"/>
      <c r="JD19" s="94"/>
      <c r="JE19" s="99">
        <f>'Федеральные  средства  по  МО'!BS20</f>
        <v>0</v>
      </c>
      <c r="JF19" s="95">
        <f t="shared" si="49"/>
        <v>0</v>
      </c>
      <c r="JG19" s="81"/>
      <c r="JH19" s="96"/>
      <c r="JI19" s="98">
        <f>'Федеральные  средства  по  МО'!BT20</f>
        <v>0</v>
      </c>
      <c r="JJ19" s="94">
        <f t="shared" si="50"/>
        <v>0</v>
      </c>
      <c r="JK19" s="81"/>
      <c r="JL19" s="94"/>
      <c r="JM19" s="99">
        <f>'Федеральные  средства  по  МО'!BU20</f>
        <v>0</v>
      </c>
      <c r="JN19" s="94">
        <f t="shared" si="51"/>
        <v>0</v>
      </c>
      <c r="JO19" s="81"/>
      <c r="JP19" s="94"/>
      <c r="JQ19" s="98">
        <f>'Федеральные  средства  по  МО'!BV20</f>
        <v>0</v>
      </c>
      <c r="JR19" s="94">
        <f t="shared" si="52"/>
        <v>0</v>
      </c>
      <c r="JS19" s="81"/>
      <c r="JT19" s="94"/>
      <c r="JU19" s="97">
        <f>'Федеральные  средства  по  МО'!BW20</f>
        <v>0</v>
      </c>
      <c r="JV19" s="94">
        <f t="shared" si="53"/>
        <v>0</v>
      </c>
      <c r="JW19" s="81"/>
      <c r="JX19" s="94"/>
      <c r="JY19" s="97">
        <f>'Федеральные  средства  по  МО'!BX20</f>
        <v>13577223.01</v>
      </c>
      <c r="JZ19" s="96">
        <f>'Проверочная  таблица'!SC22</f>
        <v>0</v>
      </c>
      <c r="KA19" s="94">
        <f t="shared" si="54"/>
        <v>13577223.01</v>
      </c>
      <c r="KB19" s="95"/>
      <c r="KC19" s="97">
        <f>'Федеральные  средства  по  МО'!BY20</f>
        <v>0</v>
      </c>
      <c r="KD19" s="96">
        <f>'Проверочная  таблица'!SJ22</f>
        <v>0</v>
      </c>
      <c r="KE19" s="94">
        <f t="shared" si="55"/>
        <v>0</v>
      </c>
      <c r="KF19" s="95"/>
      <c r="KG19" s="98">
        <f>'Федеральные  средства  по  МО'!BZ20</f>
        <v>0</v>
      </c>
      <c r="KH19" s="94">
        <f>'Проверочная  таблица'!SE22</f>
        <v>0</v>
      </c>
      <c r="KI19" s="81">
        <f t="shared" si="56"/>
        <v>0</v>
      </c>
      <c r="KJ19" s="94"/>
      <c r="KK19" s="97">
        <f>'Федеральные  средства  по  МО'!CA20</f>
        <v>0</v>
      </c>
      <c r="KL19" s="94">
        <f>'Проверочная  таблица'!SL22</f>
        <v>0</v>
      </c>
      <c r="KM19" s="81">
        <f t="shared" si="57"/>
        <v>0</v>
      </c>
      <c r="KN19" s="96"/>
      <c r="KO19" s="98">
        <f>'Федеральные  средства  по  МО'!CB20</f>
        <v>0</v>
      </c>
      <c r="KP19" s="96">
        <f>'Проверочная  таблица'!SG22</f>
        <v>0</v>
      </c>
      <c r="KQ19" s="94">
        <f>'Проверочная  таблица'!TI22</f>
        <v>0</v>
      </c>
      <c r="KR19" s="95"/>
      <c r="KS19" s="97">
        <f>'Федеральные  средства  по  МО'!CC20</f>
        <v>0</v>
      </c>
      <c r="KT19" s="96">
        <f>'Проверочная  таблица'!SN22</f>
        <v>0</v>
      </c>
      <c r="KU19" s="94">
        <f>'Проверочная  таблица'!TB22</f>
        <v>0</v>
      </c>
      <c r="KV19" s="94"/>
    </row>
    <row r="20" spans="1:308" ht="25.5" customHeight="1" x14ac:dyDescent="0.25">
      <c r="A20" s="66" t="s">
        <v>387</v>
      </c>
      <c r="B20" s="91">
        <f t="shared" si="13"/>
        <v>433721612.38999999</v>
      </c>
      <c r="C20" s="92">
        <f t="shared" si="14"/>
        <v>396624325.77999997</v>
      </c>
      <c r="D20" s="92">
        <f t="shared" si="0"/>
        <v>21497286.609999999</v>
      </c>
      <c r="E20" s="92">
        <f t="shared" si="0"/>
        <v>15600000</v>
      </c>
      <c r="F20" s="91">
        <f t="shared" si="15"/>
        <v>0</v>
      </c>
      <c r="G20" s="92">
        <f t="shared" si="16"/>
        <v>0</v>
      </c>
      <c r="H20" s="92">
        <f t="shared" si="1"/>
        <v>0</v>
      </c>
      <c r="I20" s="92">
        <f t="shared" si="1"/>
        <v>0</v>
      </c>
      <c r="J20" s="66"/>
      <c r="K20" s="67">
        <f>M20-'Федеральные  средства  по  МО'!L21</f>
        <v>0</v>
      </c>
      <c r="L20" s="67">
        <f>Q20-'Федеральные  средства  по  МО'!M21</f>
        <v>0</v>
      </c>
      <c r="M20" s="91">
        <f t="shared" si="17"/>
        <v>433721612.38999999</v>
      </c>
      <c r="N20" s="92">
        <f t="shared" si="2"/>
        <v>396624325.77999997</v>
      </c>
      <c r="O20" s="92">
        <f t="shared" si="2"/>
        <v>21497286.609999999</v>
      </c>
      <c r="P20" s="92">
        <f t="shared" si="2"/>
        <v>15600000</v>
      </c>
      <c r="Q20" s="91">
        <f t="shared" si="2"/>
        <v>0</v>
      </c>
      <c r="R20" s="92">
        <f t="shared" si="2"/>
        <v>0</v>
      </c>
      <c r="S20" s="92">
        <f t="shared" si="2"/>
        <v>0</v>
      </c>
      <c r="T20" s="92">
        <f t="shared" si="2"/>
        <v>0</v>
      </c>
      <c r="U20" s="93">
        <f>'Федеральные  средства  по  МО'!F21</f>
        <v>0</v>
      </c>
      <c r="V20" s="81">
        <f>'Проверочная  таблица'!BO23</f>
        <v>0</v>
      </c>
      <c r="W20" s="94">
        <f>'Проверочная  таблица'!BS23</f>
        <v>0</v>
      </c>
      <c r="X20" s="81">
        <f>'Проверочная  таблица'!BU23</f>
        <v>0</v>
      </c>
      <c r="Y20" s="93">
        <f>'Федеральные  средства  по  МО'!G21</f>
        <v>0</v>
      </c>
      <c r="Z20" s="81">
        <f>'Проверочная  таблица'!BP23</f>
        <v>0</v>
      </c>
      <c r="AA20" s="94">
        <f>'Проверочная  таблица'!BT23</f>
        <v>0</v>
      </c>
      <c r="AB20" s="81">
        <f>'Проверочная  таблица'!BV23</f>
        <v>0</v>
      </c>
      <c r="AC20" s="93">
        <f>'Федеральные  средства  по  МО'!H21</f>
        <v>0</v>
      </c>
      <c r="AD20" s="95">
        <f t="shared" si="18"/>
        <v>0</v>
      </c>
      <c r="AE20" s="81"/>
      <c r="AF20" s="96"/>
      <c r="AG20" s="93">
        <f>'Федеральные  средства  по  МО'!I21</f>
        <v>0</v>
      </c>
      <c r="AH20" s="95">
        <f t="shared" si="19"/>
        <v>0</v>
      </c>
      <c r="AI20" s="81"/>
      <c r="AJ20" s="94"/>
      <c r="AK20" s="97">
        <f>'Федеральные  средства  по  МО'!N21</f>
        <v>0</v>
      </c>
      <c r="AL20" s="94">
        <f>'Проверочная  таблица'!CO23</f>
        <v>0</v>
      </c>
      <c r="AM20" s="100"/>
      <c r="AN20" s="101"/>
      <c r="AO20" s="98">
        <f>'Федеральные  средства  по  МО'!O21</f>
        <v>0</v>
      </c>
      <c r="AP20" s="94">
        <f>'Проверочная  таблица'!CV23</f>
        <v>0</v>
      </c>
      <c r="AQ20" s="102"/>
      <c r="AR20" s="100"/>
      <c r="AS20" s="98">
        <f>'Федеральные  средства  по  МО'!P21</f>
        <v>0</v>
      </c>
      <c r="AT20" s="94">
        <f>'Проверочная  таблица'!CQ23</f>
        <v>0</v>
      </c>
      <c r="AU20" s="81"/>
      <c r="AV20" s="94">
        <f>'Проверочная  таблица'!DC23</f>
        <v>0</v>
      </c>
      <c r="AW20" s="97">
        <f>'Федеральные  средства  по  МО'!Q21</f>
        <v>0</v>
      </c>
      <c r="AX20" s="94">
        <f>'Проверочная  таблица'!CX23</f>
        <v>0</v>
      </c>
      <c r="AY20" s="100"/>
      <c r="AZ20" s="94">
        <f>'Проверочная  таблица'!DF23</f>
        <v>0</v>
      </c>
      <c r="BA20" s="97">
        <f>'Федеральные  средства  по  МО'!R21</f>
        <v>0</v>
      </c>
      <c r="BB20" s="94">
        <f t="shared" si="20"/>
        <v>0</v>
      </c>
      <c r="BC20" s="81"/>
      <c r="BD20" s="94"/>
      <c r="BE20" s="99">
        <f>'Федеральные  средства  по  МО'!S21</f>
        <v>0</v>
      </c>
      <c r="BF20" s="94">
        <f t="shared" si="21"/>
        <v>0</v>
      </c>
      <c r="BG20" s="102"/>
      <c r="BH20" s="102"/>
      <c r="BI20" s="93">
        <f>'Федеральные  средства  по  МО'!T21</f>
        <v>0</v>
      </c>
      <c r="BJ20" s="102">
        <f t="shared" si="3"/>
        <v>0</v>
      </c>
      <c r="BK20" s="103"/>
      <c r="BL20" s="100"/>
      <c r="BM20" s="93">
        <f>'Федеральные  средства  по  МО'!U21</f>
        <v>0</v>
      </c>
      <c r="BN20" s="102">
        <f t="shared" si="4"/>
        <v>0</v>
      </c>
      <c r="BO20" s="103"/>
      <c r="BP20" s="100"/>
      <c r="BQ20" s="93">
        <f>'Федеральные  средства  по  МО'!V21</f>
        <v>0</v>
      </c>
      <c r="BR20" s="102">
        <f t="shared" si="5"/>
        <v>0</v>
      </c>
      <c r="BS20" s="103"/>
      <c r="BT20" s="100"/>
      <c r="BU20" s="93">
        <f>'Федеральные  средства  по  МО'!W21</f>
        <v>0</v>
      </c>
      <c r="BV20" s="102">
        <f t="shared" si="6"/>
        <v>0</v>
      </c>
      <c r="BW20" s="103"/>
      <c r="BX20" s="100"/>
      <c r="BY20" s="93">
        <f>'Федеральные  средства  по  МО'!X21</f>
        <v>0</v>
      </c>
      <c r="BZ20" s="102">
        <f t="shared" si="7"/>
        <v>0</v>
      </c>
      <c r="CA20" s="100"/>
      <c r="CB20" s="101"/>
      <c r="CC20" s="93">
        <f>'Федеральные  средства  по  МО'!Y21</f>
        <v>0</v>
      </c>
      <c r="CD20" s="102">
        <f t="shared" si="8"/>
        <v>0</v>
      </c>
      <c r="CE20" s="103"/>
      <c r="CF20" s="102"/>
      <c r="CG20" s="98">
        <f>'Федеральные  средства  по  МО'!Z21</f>
        <v>0</v>
      </c>
      <c r="CH20" s="94">
        <f t="shared" si="22"/>
        <v>0</v>
      </c>
      <c r="CI20" s="81"/>
      <c r="CJ20" s="94"/>
      <c r="CK20" s="97">
        <f>'Федеральные  средства  по  МО'!AA21</f>
        <v>0</v>
      </c>
      <c r="CL20" s="94">
        <f t="shared" si="23"/>
        <v>0</v>
      </c>
      <c r="CM20" s="81"/>
      <c r="CN20" s="94"/>
      <c r="CO20" s="98">
        <f>'Федеральные  средства  по  МО'!AB21</f>
        <v>0</v>
      </c>
      <c r="CP20" s="96">
        <f>'Проверочная  таблица'!EU23</f>
        <v>0</v>
      </c>
      <c r="CQ20" s="94">
        <f t="shared" si="24"/>
        <v>0</v>
      </c>
      <c r="CR20" s="95"/>
      <c r="CS20" s="97">
        <f>'Федеральные  средства  по  МО'!AC21</f>
        <v>0</v>
      </c>
      <c r="CT20" s="96">
        <f>'Проверочная  таблица'!EX23</f>
        <v>0</v>
      </c>
      <c r="CU20" s="94">
        <f t="shared" si="25"/>
        <v>0</v>
      </c>
      <c r="CV20" s="81"/>
      <c r="CW20" s="93">
        <f>'Федеральные  средства  по  МО'!AD21</f>
        <v>0</v>
      </c>
      <c r="CX20" s="95">
        <f t="shared" si="26"/>
        <v>0</v>
      </c>
      <c r="CY20" s="81"/>
      <c r="CZ20" s="96"/>
      <c r="DA20" s="93">
        <f>'Федеральные  средства  по  МО'!AE21</f>
        <v>0</v>
      </c>
      <c r="DB20" s="95">
        <f t="shared" si="27"/>
        <v>0</v>
      </c>
      <c r="DC20" s="81"/>
      <c r="DD20" s="96"/>
      <c r="DE20" s="93">
        <f>'Федеральные  средства  по  МО'!AF21</f>
        <v>0</v>
      </c>
      <c r="DF20" s="95">
        <f t="shared" si="28"/>
        <v>0</v>
      </c>
      <c r="DG20" s="81"/>
      <c r="DH20" s="96"/>
      <c r="DI20" s="93">
        <f>'Федеральные  средства  по  МО'!AG21</f>
        <v>0</v>
      </c>
      <c r="DJ20" s="95">
        <f t="shared" si="29"/>
        <v>0</v>
      </c>
      <c r="DK20" s="81"/>
      <c r="DL20" s="94"/>
      <c r="DM20" s="98">
        <f>'Федеральные  средства  по  МО'!AH21</f>
        <v>0</v>
      </c>
      <c r="DN20" s="94">
        <f t="shared" si="30"/>
        <v>0</v>
      </c>
      <c r="DO20" s="81"/>
      <c r="DP20" s="94"/>
      <c r="DQ20" s="97">
        <f>'Федеральные  средства  по  МО'!AI21</f>
        <v>0</v>
      </c>
      <c r="DR20" s="94">
        <f t="shared" si="31"/>
        <v>0</v>
      </c>
      <c r="DS20" s="81"/>
      <c r="DT20" s="96"/>
      <c r="DU20" s="93">
        <f>'Федеральные  средства  по  МО'!AJ21</f>
        <v>0</v>
      </c>
      <c r="DV20" s="81">
        <f t="shared" si="9"/>
        <v>0</v>
      </c>
      <c r="DW20" s="94"/>
      <c r="DX20" s="81"/>
      <c r="DY20" s="93">
        <f>'Федеральные  средства  по  МО'!AK21</f>
        <v>0</v>
      </c>
      <c r="DZ20" s="81">
        <f t="shared" si="10"/>
        <v>0</v>
      </c>
      <c r="EA20" s="94"/>
      <c r="EB20" s="81"/>
      <c r="EC20" s="98">
        <f>'Федеральные  средства  по  МО'!AL21</f>
        <v>0</v>
      </c>
      <c r="ED20" s="94"/>
      <c r="EE20" s="81"/>
      <c r="EF20" s="94">
        <f t="shared" si="32"/>
        <v>0</v>
      </c>
      <c r="EG20" s="97">
        <f>'Федеральные  средства  по  МО'!AM21</f>
        <v>0</v>
      </c>
      <c r="EH20" s="94"/>
      <c r="EI20" s="81"/>
      <c r="EJ20" s="96">
        <f t="shared" si="33"/>
        <v>0</v>
      </c>
      <c r="EK20" s="98">
        <f>'Федеральные  средства  по  МО'!AN21</f>
        <v>0</v>
      </c>
      <c r="EL20" s="94"/>
      <c r="EM20" s="81"/>
      <c r="EN20" s="94"/>
      <c r="EO20" s="97">
        <f>'Федеральные  средства  по  МО'!AO21</f>
        <v>0</v>
      </c>
      <c r="EP20" s="94"/>
      <c r="EQ20" s="81"/>
      <c r="ER20" s="96"/>
      <c r="ES20" s="93">
        <f>'Федеральные  средства  по  МО'!AP21</f>
        <v>0</v>
      </c>
      <c r="ET20" s="95"/>
      <c r="EU20" s="81"/>
      <c r="EV20" s="96"/>
      <c r="EW20" s="93">
        <f>'Федеральные  средства  по  МО'!AQ21</f>
        <v>0</v>
      </c>
      <c r="EX20" s="95"/>
      <c r="EY20" s="81"/>
      <c r="EZ20" s="94"/>
      <c r="FA20" s="99">
        <f>'Федеральные  средства  по  МО'!AR21</f>
        <v>0</v>
      </c>
      <c r="FB20" s="102"/>
      <c r="FC20" s="100"/>
      <c r="FD20" s="101"/>
      <c r="FE20" s="93">
        <f>'Федеральные  средства  по  МО'!AS21</f>
        <v>0</v>
      </c>
      <c r="FF20" s="100"/>
      <c r="FG20" s="103"/>
      <c r="FH20" s="100"/>
      <c r="FI20" s="98">
        <f>'Федеральные  средства  по  МО'!AT21</f>
        <v>0</v>
      </c>
      <c r="FJ20" s="96">
        <f>'Проверочная  таблица'!JA23</f>
        <v>0</v>
      </c>
      <c r="FK20" s="94">
        <f>'Проверочная  таблица'!JM23</f>
        <v>0</v>
      </c>
      <c r="FL20" s="94">
        <f>'Проверочная  таблица'!JS23</f>
        <v>0</v>
      </c>
      <c r="FM20" s="97">
        <f>'Федеральные  средства  по  МО'!AU21</f>
        <v>0</v>
      </c>
      <c r="FN20" s="94">
        <f>'Проверочная  таблица'!JD23</f>
        <v>0</v>
      </c>
      <c r="FO20" s="81">
        <f>'Проверочная  таблица'!JP23</f>
        <v>0</v>
      </c>
      <c r="FP20" s="94">
        <f>'Проверочная  таблица'!JV23</f>
        <v>0</v>
      </c>
      <c r="FQ20" s="98">
        <f>'Федеральные  средства  по  МО'!AV21</f>
        <v>0</v>
      </c>
      <c r="FR20" s="94"/>
      <c r="FS20" s="81">
        <f t="shared" si="34"/>
        <v>0</v>
      </c>
      <c r="FT20" s="94"/>
      <c r="FU20" s="93">
        <f>'Федеральные  средства  по  МО'!AW21</f>
        <v>0</v>
      </c>
      <c r="FV20" s="81"/>
      <c r="FW20" s="94">
        <f t="shared" si="35"/>
        <v>0</v>
      </c>
      <c r="FX20" s="81"/>
      <c r="FY20" s="93">
        <f>'Федеральные  средства  по  МО'!AX21</f>
        <v>56600</v>
      </c>
      <c r="FZ20" s="95">
        <f t="shared" si="36"/>
        <v>56600</v>
      </c>
      <c r="GA20" s="81"/>
      <c r="GB20" s="96"/>
      <c r="GC20" s="93">
        <f>'Федеральные  средства  по  МО'!AY21</f>
        <v>0</v>
      </c>
      <c r="GD20" s="95">
        <f t="shared" si="37"/>
        <v>0</v>
      </c>
      <c r="GE20" s="81"/>
      <c r="GF20" s="94"/>
      <c r="GG20" s="99">
        <f>'Федеральные  средства  по  МО'!AZ21</f>
        <v>0</v>
      </c>
      <c r="GH20" s="100"/>
      <c r="GI20" s="96">
        <f>'Проверочная  таблица'!LV23</f>
        <v>0</v>
      </c>
      <c r="GJ20" s="94">
        <f>'Проверочная  таблица'!MD23</f>
        <v>0</v>
      </c>
      <c r="GK20" s="97">
        <f>'Федеральные  средства  по  МО'!BA21</f>
        <v>0</v>
      </c>
      <c r="GL20" s="96"/>
      <c r="GM20" s="94">
        <f>'Проверочная  таблица'!LZ23</f>
        <v>0</v>
      </c>
      <c r="GN20" s="95">
        <f>'Проверочная  таблица'!MH23</f>
        <v>0</v>
      </c>
      <c r="GO20" s="97">
        <f>'Федеральные  средства  по  МО'!BB21</f>
        <v>0</v>
      </c>
      <c r="GP20" s="94">
        <f t="shared" si="38"/>
        <v>0</v>
      </c>
      <c r="GQ20" s="81"/>
      <c r="GR20" s="96"/>
      <c r="GS20" s="93">
        <f>'Федеральные  средства  по  МО'!BC21</f>
        <v>0</v>
      </c>
      <c r="GT20" s="94">
        <f t="shared" si="39"/>
        <v>0</v>
      </c>
      <c r="GU20" s="95"/>
      <c r="GV20" s="100"/>
      <c r="GW20" s="93">
        <f>'Федеральные  средства  по  МО'!BD21</f>
        <v>0</v>
      </c>
      <c r="GX20" s="96">
        <f t="shared" si="40"/>
        <v>0</v>
      </c>
      <c r="GY20" s="94"/>
      <c r="GZ20" s="95"/>
      <c r="HA20" s="99">
        <f>'Федеральные  средства  по  МО'!BE21</f>
        <v>0</v>
      </c>
      <c r="HB20" s="96">
        <f t="shared" si="11"/>
        <v>0</v>
      </c>
      <c r="HC20" s="94"/>
      <c r="HD20" s="95"/>
      <c r="HE20" s="98">
        <f>'Федеральные  средства  по  МО'!BF21</f>
        <v>235625.78</v>
      </c>
      <c r="HF20" s="96">
        <f t="shared" si="41"/>
        <v>235625.78</v>
      </c>
      <c r="HG20" s="94"/>
      <c r="HH20" s="95">
        <f>'Проверочная  таблица'!NM23</f>
        <v>0</v>
      </c>
      <c r="HI20" s="99">
        <f>'Федеральные  средства  по  МО'!BG21</f>
        <v>0</v>
      </c>
      <c r="HJ20" s="96">
        <f t="shared" si="42"/>
        <v>0</v>
      </c>
      <c r="HK20" s="101"/>
      <c r="HL20" s="94">
        <f>'Проверочная  таблица'!NP23</f>
        <v>0</v>
      </c>
      <c r="HM20" s="99">
        <f>'Федеральные  средства  по  МО'!BH21</f>
        <v>0</v>
      </c>
      <c r="HN20" s="102">
        <f t="shared" si="43"/>
        <v>0</v>
      </c>
      <c r="HO20" s="100"/>
      <c r="HP20" s="101"/>
      <c r="HQ20" s="93">
        <f>'Федеральные  средства  по  МО'!BI21</f>
        <v>0</v>
      </c>
      <c r="HR20" s="102">
        <f t="shared" si="12"/>
        <v>0</v>
      </c>
      <c r="HS20" s="100"/>
      <c r="HT20" s="103"/>
      <c r="HU20" s="98">
        <f>'Федеральные  средства  по  МО'!BJ21</f>
        <v>15600000</v>
      </c>
      <c r="HV20" s="96"/>
      <c r="HW20" s="94"/>
      <c r="HX20" s="95">
        <f>'Проверочная  таблица'!OY23</f>
        <v>15600000</v>
      </c>
      <c r="HY20" s="97">
        <f>'Федеральные  средства  по  МО'!BK21</f>
        <v>0</v>
      </c>
      <c r="HZ20" s="96"/>
      <c r="IA20" s="94"/>
      <c r="IB20" s="95">
        <f>'Проверочная  таблица'!PC23</f>
        <v>0</v>
      </c>
      <c r="IC20" s="98">
        <f>'Федеральные  средства  по  МО'!BL21</f>
        <v>0</v>
      </c>
      <c r="ID20" s="96">
        <f>'Проверочная  таблица'!PG23</f>
        <v>0</v>
      </c>
      <c r="IE20" s="94">
        <f t="shared" si="44"/>
        <v>0</v>
      </c>
      <c r="IF20" s="95"/>
      <c r="IG20" s="97">
        <f>'Федеральные  средства  по  МО'!BM21</f>
        <v>0</v>
      </c>
      <c r="IH20" s="96">
        <f>'Проверочная  таблица'!PJ23</f>
        <v>0</v>
      </c>
      <c r="II20" s="94">
        <f t="shared" si="45"/>
        <v>0</v>
      </c>
      <c r="IJ20" s="95"/>
      <c r="IK20" s="98">
        <f>'Федеральные  средства  по  МО'!BN21</f>
        <v>0</v>
      </c>
      <c r="IL20" s="94">
        <f t="shared" si="46"/>
        <v>0</v>
      </c>
      <c r="IM20" s="81"/>
      <c r="IN20" s="94"/>
      <c r="IO20" s="99">
        <f>'Федеральные  средства  по  МО'!BO21</f>
        <v>0</v>
      </c>
      <c r="IP20" s="95">
        <f t="shared" si="47"/>
        <v>0</v>
      </c>
      <c r="IQ20" s="95"/>
      <c r="IR20" s="94"/>
      <c r="IS20" s="98">
        <f>'Федеральные  средства  по  МО'!BP21</f>
        <v>0</v>
      </c>
      <c r="IT20" s="94">
        <f>'Проверочная  таблица'!QQ23</f>
        <v>0</v>
      </c>
      <c r="IU20" s="81">
        <f>'Проверочная  таблица'!QW23</f>
        <v>0</v>
      </c>
      <c r="IV20" s="94">
        <f>'Проверочная  таблица'!RC23</f>
        <v>0</v>
      </c>
      <c r="IW20" s="97">
        <f>'Федеральные  средства  по  МО'!BQ21</f>
        <v>0</v>
      </c>
      <c r="IX20" s="94">
        <f>'Проверочная  таблица'!QN23</f>
        <v>0</v>
      </c>
      <c r="IY20" s="81">
        <f>'Проверочная  таблица'!QZ23</f>
        <v>0</v>
      </c>
      <c r="IZ20" s="96">
        <f>'Проверочная  таблица'!RF23</f>
        <v>0</v>
      </c>
      <c r="JA20" s="93">
        <f>'Федеральные  средства  по  МО'!BR21</f>
        <v>0</v>
      </c>
      <c r="JB20" s="94">
        <f t="shared" si="48"/>
        <v>0</v>
      </c>
      <c r="JC20" s="81"/>
      <c r="JD20" s="94"/>
      <c r="JE20" s="99">
        <f>'Федеральные  средства  по  МО'!BS21</f>
        <v>0</v>
      </c>
      <c r="JF20" s="95">
        <f t="shared" si="49"/>
        <v>0</v>
      </c>
      <c r="JG20" s="81"/>
      <c r="JH20" s="96"/>
      <c r="JI20" s="98">
        <f>'Федеральные  средства  по  МО'!BT21</f>
        <v>0</v>
      </c>
      <c r="JJ20" s="94">
        <f t="shared" si="50"/>
        <v>0</v>
      </c>
      <c r="JK20" s="81"/>
      <c r="JL20" s="94"/>
      <c r="JM20" s="99">
        <f>'Федеральные  средства  по  МО'!BU21</f>
        <v>0</v>
      </c>
      <c r="JN20" s="94">
        <f t="shared" si="51"/>
        <v>0</v>
      </c>
      <c r="JO20" s="81"/>
      <c r="JP20" s="94"/>
      <c r="JQ20" s="98">
        <f>'Федеральные  средства  по  МО'!BV21</f>
        <v>0</v>
      </c>
      <c r="JR20" s="94">
        <f t="shared" si="52"/>
        <v>0</v>
      </c>
      <c r="JS20" s="81"/>
      <c r="JT20" s="94"/>
      <c r="JU20" s="97">
        <f>'Федеральные  средства  по  МО'!BW21</f>
        <v>0</v>
      </c>
      <c r="JV20" s="94">
        <f t="shared" si="53"/>
        <v>0</v>
      </c>
      <c r="JW20" s="81"/>
      <c r="JX20" s="94"/>
      <c r="JY20" s="97">
        <f>'Федеральные  средства  по  МО'!BX21</f>
        <v>21497286.609999999</v>
      </c>
      <c r="JZ20" s="96">
        <f>'Проверочная  таблица'!SC23</f>
        <v>0</v>
      </c>
      <c r="KA20" s="94">
        <f t="shared" si="54"/>
        <v>21497286.609999999</v>
      </c>
      <c r="KB20" s="95"/>
      <c r="KC20" s="97">
        <f>'Федеральные  средства  по  МО'!BY21</f>
        <v>0</v>
      </c>
      <c r="KD20" s="96">
        <f>'Проверочная  таблица'!SJ23</f>
        <v>0</v>
      </c>
      <c r="KE20" s="94">
        <f t="shared" si="55"/>
        <v>0</v>
      </c>
      <c r="KF20" s="95"/>
      <c r="KG20" s="98">
        <f>'Федеральные  средства  по  МО'!BZ21</f>
        <v>0</v>
      </c>
      <c r="KH20" s="94">
        <f>'Проверочная  таблица'!SE23</f>
        <v>0</v>
      </c>
      <c r="KI20" s="81">
        <f t="shared" si="56"/>
        <v>0</v>
      </c>
      <c r="KJ20" s="94"/>
      <c r="KK20" s="97">
        <f>'Федеральные  средства  по  МО'!CA21</f>
        <v>0</v>
      </c>
      <c r="KL20" s="94">
        <f>'Проверочная  таблица'!SL23</f>
        <v>0</v>
      </c>
      <c r="KM20" s="81">
        <f t="shared" si="57"/>
        <v>0</v>
      </c>
      <c r="KN20" s="96"/>
      <c r="KO20" s="98">
        <f>'Федеральные  средства  по  МО'!CB21</f>
        <v>396332100</v>
      </c>
      <c r="KP20" s="96">
        <f>'Проверочная  таблица'!SG23</f>
        <v>396332100</v>
      </c>
      <c r="KQ20" s="94">
        <f>'Проверочная  таблица'!TI23</f>
        <v>0</v>
      </c>
      <c r="KR20" s="95"/>
      <c r="KS20" s="97">
        <f>'Федеральные  средства  по  МО'!CC21</f>
        <v>0</v>
      </c>
      <c r="KT20" s="96">
        <f>'Проверочная  таблица'!SN23</f>
        <v>0</v>
      </c>
      <c r="KU20" s="94">
        <f>'Проверочная  таблица'!TB23</f>
        <v>0</v>
      </c>
      <c r="KV20" s="94"/>
    </row>
    <row r="21" spans="1:308" ht="25.5" customHeight="1" x14ac:dyDescent="0.25">
      <c r="A21" s="90" t="s">
        <v>388</v>
      </c>
      <c r="B21" s="91">
        <f t="shared" si="13"/>
        <v>183111.95</v>
      </c>
      <c r="C21" s="92">
        <f t="shared" si="14"/>
        <v>183111.95</v>
      </c>
      <c r="D21" s="92">
        <f t="shared" si="0"/>
        <v>0</v>
      </c>
      <c r="E21" s="92">
        <f t="shared" si="0"/>
        <v>0</v>
      </c>
      <c r="F21" s="91">
        <f t="shared" si="15"/>
        <v>106061.95</v>
      </c>
      <c r="G21" s="92">
        <f t="shared" si="16"/>
        <v>106061.95</v>
      </c>
      <c r="H21" s="92">
        <f t="shared" si="1"/>
        <v>0</v>
      </c>
      <c r="I21" s="92">
        <f t="shared" si="1"/>
        <v>0</v>
      </c>
      <c r="J21" s="66"/>
      <c r="K21" s="67">
        <f>M21-'Федеральные  средства  по  МО'!L22</f>
        <v>0</v>
      </c>
      <c r="L21" s="67">
        <f>Q21-'Федеральные  средства  по  МО'!M22</f>
        <v>0</v>
      </c>
      <c r="M21" s="91">
        <f t="shared" si="17"/>
        <v>183111.95</v>
      </c>
      <c r="N21" s="92">
        <f t="shared" si="2"/>
        <v>183111.95</v>
      </c>
      <c r="O21" s="92">
        <f t="shared" si="2"/>
        <v>0</v>
      </c>
      <c r="P21" s="92">
        <f t="shared" si="2"/>
        <v>0</v>
      </c>
      <c r="Q21" s="91">
        <f t="shared" si="2"/>
        <v>106061.95</v>
      </c>
      <c r="R21" s="92">
        <f t="shared" si="2"/>
        <v>106061.95</v>
      </c>
      <c r="S21" s="92">
        <f t="shared" si="2"/>
        <v>0</v>
      </c>
      <c r="T21" s="92">
        <f t="shared" si="2"/>
        <v>0</v>
      </c>
      <c r="U21" s="93">
        <f>'Федеральные  средства  по  МО'!F22</f>
        <v>0</v>
      </c>
      <c r="V21" s="81">
        <f>'Проверочная  таблица'!BO24</f>
        <v>0</v>
      </c>
      <c r="W21" s="94">
        <f>'Проверочная  таблица'!BS24</f>
        <v>0</v>
      </c>
      <c r="X21" s="81">
        <f>'Проверочная  таблица'!BU24</f>
        <v>0</v>
      </c>
      <c r="Y21" s="93">
        <f>'Федеральные  средства  по  МО'!G22</f>
        <v>0</v>
      </c>
      <c r="Z21" s="81">
        <f>'Проверочная  таблица'!BP24</f>
        <v>0</v>
      </c>
      <c r="AA21" s="94">
        <f>'Проверочная  таблица'!BT24</f>
        <v>0</v>
      </c>
      <c r="AB21" s="81">
        <f>'Проверочная  таблица'!BV24</f>
        <v>0</v>
      </c>
      <c r="AC21" s="93">
        <f>'Федеральные  средства  по  МО'!H22</f>
        <v>0</v>
      </c>
      <c r="AD21" s="95">
        <f t="shared" si="18"/>
        <v>0</v>
      </c>
      <c r="AE21" s="81"/>
      <c r="AF21" s="96"/>
      <c r="AG21" s="93">
        <f>'Федеральные  средства  по  МО'!I22</f>
        <v>0</v>
      </c>
      <c r="AH21" s="95">
        <f t="shared" si="19"/>
        <v>0</v>
      </c>
      <c r="AI21" s="81"/>
      <c r="AJ21" s="94"/>
      <c r="AK21" s="97">
        <f>'Федеральные  средства  по  МО'!N22</f>
        <v>0</v>
      </c>
      <c r="AL21" s="94">
        <f>'Проверочная  таблица'!CO24</f>
        <v>0</v>
      </c>
      <c r="AM21" s="81"/>
      <c r="AN21" s="96"/>
      <c r="AO21" s="98">
        <f>'Федеральные  средства  по  МО'!O22</f>
        <v>0</v>
      </c>
      <c r="AP21" s="94">
        <f>'Проверочная  таблица'!CV24</f>
        <v>0</v>
      </c>
      <c r="AQ21" s="95"/>
      <c r="AR21" s="81"/>
      <c r="AS21" s="98">
        <f>'Федеральные  средства  по  МО'!P22</f>
        <v>0</v>
      </c>
      <c r="AT21" s="94">
        <f>'Проверочная  таблица'!CQ24</f>
        <v>0</v>
      </c>
      <c r="AU21" s="81"/>
      <c r="AV21" s="94">
        <f>'Проверочная  таблица'!DC24</f>
        <v>0</v>
      </c>
      <c r="AW21" s="97">
        <f>'Федеральные  средства  по  МО'!Q22</f>
        <v>0</v>
      </c>
      <c r="AX21" s="94">
        <f>'Проверочная  таблица'!CX24</f>
        <v>0</v>
      </c>
      <c r="AY21" s="81"/>
      <c r="AZ21" s="94">
        <f>'Проверочная  таблица'!DF24</f>
        <v>0</v>
      </c>
      <c r="BA21" s="97">
        <f>'Федеральные  средства  по  МО'!R22</f>
        <v>0</v>
      </c>
      <c r="BB21" s="94">
        <f t="shared" si="20"/>
        <v>0</v>
      </c>
      <c r="BC21" s="81"/>
      <c r="BD21" s="94"/>
      <c r="BE21" s="99">
        <f>'Федеральные  средства  по  МО'!S22</f>
        <v>0</v>
      </c>
      <c r="BF21" s="94">
        <f t="shared" si="21"/>
        <v>0</v>
      </c>
      <c r="BG21" s="95"/>
      <c r="BH21" s="95"/>
      <c r="BI21" s="93">
        <f>'Федеральные  средства  по  МО'!T22</f>
        <v>0</v>
      </c>
      <c r="BJ21" s="95">
        <f t="shared" si="3"/>
        <v>0</v>
      </c>
      <c r="BK21" s="94"/>
      <c r="BL21" s="81"/>
      <c r="BM21" s="93">
        <f>'Федеральные  средства  по  МО'!U22</f>
        <v>0</v>
      </c>
      <c r="BN21" s="95">
        <f t="shared" si="4"/>
        <v>0</v>
      </c>
      <c r="BO21" s="94"/>
      <c r="BP21" s="81"/>
      <c r="BQ21" s="93">
        <f>'Федеральные  средства  по  МО'!V22</f>
        <v>0</v>
      </c>
      <c r="BR21" s="95">
        <f t="shared" si="5"/>
        <v>0</v>
      </c>
      <c r="BS21" s="94"/>
      <c r="BT21" s="81"/>
      <c r="BU21" s="93">
        <f>'Федеральные  средства  по  МО'!W22</f>
        <v>0</v>
      </c>
      <c r="BV21" s="95">
        <f t="shared" si="6"/>
        <v>0</v>
      </c>
      <c r="BW21" s="94"/>
      <c r="BX21" s="81"/>
      <c r="BY21" s="93">
        <f>'Федеральные  средства  по  МО'!X22</f>
        <v>0</v>
      </c>
      <c r="BZ21" s="95">
        <f t="shared" si="7"/>
        <v>0</v>
      </c>
      <c r="CA21" s="81"/>
      <c r="CB21" s="96"/>
      <c r="CC21" s="93">
        <f>'Федеральные  средства  по  МО'!Y22</f>
        <v>0</v>
      </c>
      <c r="CD21" s="95">
        <f t="shared" si="8"/>
        <v>0</v>
      </c>
      <c r="CE21" s="94"/>
      <c r="CF21" s="95"/>
      <c r="CG21" s="98">
        <f>'Федеральные  средства  по  МО'!Z22</f>
        <v>0</v>
      </c>
      <c r="CH21" s="94">
        <f t="shared" si="22"/>
        <v>0</v>
      </c>
      <c r="CI21" s="81"/>
      <c r="CJ21" s="94"/>
      <c r="CK21" s="97">
        <f>'Федеральные  средства  по  МО'!AA22</f>
        <v>0</v>
      </c>
      <c r="CL21" s="94">
        <f t="shared" si="23"/>
        <v>0</v>
      </c>
      <c r="CM21" s="81"/>
      <c r="CN21" s="94"/>
      <c r="CO21" s="98">
        <f>'Федеральные  средства  по  МО'!AB22</f>
        <v>0</v>
      </c>
      <c r="CP21" s="96">
        <f>'Проверочная  таблица'!EU24</f>
        <v>0</v>
      </c>
      <c r="CQ21" s="94">
        <f t="shared" si="24"/>
        <v>0</v>
      </c>
      <c r="CR21" s="95"/>
      <c r="CS21" s="97">
        <f>'Федеральные  средства  по  МО'!AC22</f>
        <v>0</v>
      </c>
      <c r="CT21" s="96">
        <f>'Проверочная  таблица'!EX24</f>
        <v>0</v>
      </c>
      <c r="CU21" s="94">
        <f t="shared" si="25"/>
        <v>0</v>
      </c>
      <c r="CV21" s="81"/>
      <c r="CW21" s="93">
        <f>'Федеральные  средства  по  МО'!AD22</f>
        <v>0</v>
      </c>
      <c r="CX21" s="95">
        <f t="shared" si="26"/>
        <v>0</v>
      </c>
      <c r="CY21" s="81"/>
      <c r="CZ21" s="96"/>
      <c r="DA21" s="93">
        <f>'Федеральные  средства  по  МО'!AE22</f>
        <v>0</v>
      </c>
      <c r="DB21" s="95">
        <f t="shared" si="27"/>
        <v>0</v>
      </c>
      <c r="DC21" s="81"/>
      <c r="DD21" s="96"/>
      <c r="DE21" s="93">
        <f>'Федеральные  средства  по  МО'!AF22</f>
        <v>0</v>
      </c>
      <c r="DF21" s="95">
        <f t="shared" si="28"/>
        <v>0</v>
      </c>
      <c r="DG21" s="81"/>
      <c r="DH21" s="96"/>
      <c r="DI21" s="93">
        <f>'Федеральные  средства  по  МО'!AG22</f>
        <v>0</v>
      </c>
      <c r="DJ21" s="95">
        <f t="shared" si="29"/>
        <v>0</v>
      </c>
      <c r="DK21" s="81"/>
      <c r="DL21" s="94"/>
      <c r="DM21" s="98">
        <f>'Федеральные  средства  по  МО'!AH22</f>
        <v>0</v>
      </c>
      <c r="DN21" s="94">
        <f t="shared" si="30"/>
        <v>0</v>
      </c>
      <c r="DO21" s="81"/>
      <c r="DP21" s="94"/>
      <c r="DQ21" s="97">
        <f>'Федеральные  средства  по  МО'!AI22</f>
        <v>0</v>
      </c>
      <c r="DR21" s="94">
        <f t="shared" si="31"/>
        <v>0</v>
      </c>
      <c r="DS21" s="81"/>
      <c r="DT21" s="96"/>
      <c r="DU21" s="93">
        <f>'Федеральные  средства  по  МО'!AJ22</f>
        <v>0</v>
      </c>
      <c r="DV21" s="81">
        <f t="shared" si="9"/>
        <v>0</v>
      </c>
      <c r="DW21" s="94"/>
      <c r="DX21" s="81"/>
      <c r="DY21" s="93">
        <f>'Федеральные  средства  по  МО'!AK22</f>
        <v>0</v>
      </c>
      <c r="DZ21" s="81">
        <f t="shared" si="10"/>
        <v>0</v>
      </c>
      <c r="EA21" s="94"/>
      <c r="EB21" s="81"/>
      <c r="EC21" s="98">
        <f>'Федеральные  средства  по  МО'!AL22</f>
        <v>0</v>
      </c>
      <c r="ED21" s="94"/>
      <c r="EE21" s="81"/>
      <c r="EF21" s="94">
        <f t="shared" si="32"/>
        <v>0</v>
      </c>
      <c r="EG21" s="97">
        <f>'Федеральные  средства  по  МО'!AM22</f>
        <v>0</v>
      </c>
      <c r="EH21" s="94"/>
      <c r="EI21" s="81"/>
      <c r="EJ21" s="96">
        <f t="shared" si="33"/>
        <v>0</v>
      </c>
      <c r="EK21" s="98">
        <f>'Федеральные  средства  по  МО'!AN22</f>
        <v>0</v>
      </c>
      <c r="EL21" s="94"/>
      <c r="EM21" s="81"/>
      <c r="EN21" s="94"/>
      <c r="EO21" s="97">
        <f>'Федеральные  средства  по  МО'!AO22</f>
        <v>0</v>
      </c>
      <c r="EP21" s="94"/>
      <c r="EQ21" s="81"/>
      <c r="ER21" s="96"/>
      <c r="ES21" s="93">
        <f>'Федеральные  средства  по  МО'!AP22</f>
        <v>0</v>
      </c>
      <c r="ET21" s="95"/>
      <c r="EU21" s="81"/>
      <c r="EV21" s="96"/>
      <c r="EW21" s="93">
        <f>'Федеральные  средства  по  МО'!AQ22</f>
        <v>0</v>
      </c>
      <c r="EX21" s="95"/>
      <c r="EY21" s="81"/>
      <c r="EZ21" s="94"/>
      <c r="FA21" s="99">
        <f>'Федеральные  средства  по  МО'!AR22</f>
        <v>0</v>
      </c>
      <c r="FB21" s="95"/>
      <c r="FC21" s="81"/>
      <c r="FD21" s="96"/>
      <c r="FE21" s="93">
        <f>'Федеральные  средства  по  МО'!AS22</f>
        <v>0</v>
      </c>
      <c r="FF21" s="81"/>
      <c r="FG21" s="94"/>
      <c r="FH21" s="81"/>
      <c r="FI21" s="98">
        <f>'Федеральные  средства  по  МО'!AT22</f>
        <v>0</v>
      </c>
      <c r="FJ21" s="96">
        <f>'Проверочная  таблица'!JA24</f>
        <v>0</v>
      </c>
      <c r="FK21" s="94">
        <f>'Проверочная  таблица'!JM24</f>
        <v>0</v>
      </c>
      <c r="FL21" s="94">
        <f>'Проверочная  таблица'!JS24</f>
        <v>0</v>
      </c>
      <c r="FM21" s="97">
        <f>'Федеральные  средства  по  МО'!AU22</f>
        <v>0</v>
      </c>
      <c r="FN21" s="94">
        <f>'Проверочная  таблица'!JD24</f>
        <v>0</v>
      </c>
      <c r="FO21" s="81">
        <f>'Проверочная  таблица'!JP24</f>
        <v>0</v>
      </c>
      <c r="FP21" s="94">
        <f>'Проверочная  таблица'!JV24</f>
        <v>0</v>
      </c>
      <c r="FQ21" s="98">
        <f>'Федеральные  средства  по  МО'!AV22</f>
        <v>0</v>
      </c>
      <c r="FR21" s="94"/>
      <c r="FS21" s="81">
        <f t="shared" si="34"/>
        <v>0</v>
      </c>
      <c r="FT21" s="94"/>
      <c r="FU21" s="93">
        <f>'Федеральные  средства  по  МО'!AW22</f>
        <v>0</v>
      </c>
      <c r="FV21" s="81"/>
      <c r="FW21" s="94">
        <f t="shared" si="35"/>
        <v>0</v>
      </c>
      <c r="FX21" s="81"/>
      <c r="FY21" s="93">
        <f>'Федеральные  средства  по  МО'!AX22</f>
        <v>77050</v>
      </c>
      <c r="FZ21" s="95">
        <f t="shared" si="36"/>
        <v>77050</v>
      </c>
      <c r="GA21" s="81"/>
      <c r="GB21" s="96"/>
      <c r="GC21" s="93">
        <f>'Федеральные  средства  по  МО'!AY22</f>
        <v>0</v>
      </c>
      <c r="GD21" s="95">
        <f t="shared" si="37"/>
        <v>0</v>
      </c>
      <c r="GE21" s="81"/>
      <c r="GF21" s="94"/>
      <c r="GG21" s="99">
        <f>'Федеральные  средства  по  МО'!AZ22</f>
        <v>0</v>
      </c>
      <c r="GH21" s="81"/>
      <c r="GI21" s="96">
        <f>'Проверочная  таблица'!LV24</f>
        <v>0</v>
      </c>
      <c r="GJ21" s="94">
        <f>'Проверочная  таблица'!MD24</f>
        <v>0</v>
      </c>
      <c r="GK21" s="97">
        <f>'Федеральные  средства  по  МО'!BA22</f>
        <v>0</v>
      </c>
      <c r="GL21" s="96"/>
      <c r="GM21" s="94">
        <f>'Проверочная  таблица'!LZ24</f>
        <v>0</v>
      </c>
      <c r="GN21" s="95">
        <f>'Проверочная  таблица'!MH24</f>
        <v>0</v>
      </c>
      <c r="GO21" s="97">
        <f>'Федеральные  средства  по  МО'!BB22</f>
        <v>0</v>
      </c>
      <c r="GP21" s="94">
        <f t="shared" si="38"/>
        <v>0</v>
      </c>
      <c r="GQ21" s="81"/>
      <c r="GR21" s="96"/>
      <c r="GS21" s="93">
        <f>'Федеральные  средства  по  МО'!BC22</f>
        <v>0</v>
      </c>
      <c r="GT21" s="94">
        <f t="shared" si="39"/>
        <v>0</v>
      </c>
      <c r="GU21" s="95"/>
      <c r="GV21" s="81"/>
      <c r="GW21" s="93">
        <f>'Федеральные  средства  по  МО'!BD22</f>
        <v>0</v>
      </c>
      <c r="GX21" s="96">
        <f t="shared" si="40"/>
        <v>0</v>
      </c>
      <c r="GY21" s="94"/>
      <c r="GZ21" s="95"/>
      <c r="HA21" s="99">
        <f>'Федеральные  средства  по  МО'!BE22</f>
        <v>0</v>
      </c>
      <c r="HB21" s="96">
        <f t="shared" si="11"/>
        <v>0</v>
      </c>
      <c r="HC21" s="94"/>
      <c r="HD21" s="95"/>
      <c r="HE21" s="98">
        <f>'Федеральные  средства  по  МО'!BF22</f>
        <v>106061.95</v>
      </c>
      <c r="HF21" s="96">
        <f t="shared" si="41"/>
        <v>106061.95</v>
      </c>
      <c r="HG21" s="94"/>
      <c r="HH21" s="95">
        <f>'Проверочная  таблица'!NM24</f>
        <v>0</v>
      </c>
      <c r="HI21" s="99">
        <f>'Федеральные  средства  по  МО'!BG22</f>
        <v>106061.95</v>
      </c>
      <c r="HJ21" s="96">
        <f t="shared" si="42"/>
        <v>106061.95</v>
      </c>
      <c r="HK21" s="96"/>
      <c r="HL21" s="94">
        <f>'Проверочная  таблица'!NP24</f>
        <v>0</v>
      </c>
      <c r="HM21" s="99">
        <f>'Федеральные  средства  по  МО'!BH22</f>
        <v>0</v>
      </c>
      <c r="HN21" s="95">
        <f t="shared" si="43"/>
        <v>0</v>
      </c>
      <c r="HO21" s="81"/>
      <c r="HP21" s="96"/>
      <c r="HQ21" s="93">
        <f>'Федеральные  средства  по  МО'!BI22</f>
        <v>0</v>
      </c>
      <c r="HR21" s="95">
        <f t="shared" si="12"/>
        <v>0</v>
      </c>
      <c r="HS21" s="81"/>
      <c r="HT21" s="94"/>
      <c r="HU21" s="98">
        <f>'Федеральные  средства  по  МО'!BJ22</f>
        <v>0</v>
      </c>
      <c r="HV21" s="96"/>
      <c r="HW21" s="94"/>
      <c r="HX21" s="95">
        <f>'Проверочная  таблица'!OY24</f>
        <v>0</v>
      </c>
      <c r="HY21" s="97">
        <f>'Федеральные  средства  по  МО'!BK22</f>
        <v>0</v>
      </c>
      <c r="HZ21" s="96"/>
      <c r="IA21" s="94"/>
      <c r="IB21" s="95">
        <f>'Проверочная  таблица'!PC24</f>
        <v>0</v>
      </c>
      <c r="IC21" s="98">
        <f>'Федеральные  средства  по  МО'!BL22</f>
        <v>0</v>
      </c>
      <c r="ID21" s="96">
        <f>'Проверочная  таблица'!PG24</f>
        <v>0</v>
      </c>
      <c r="IE21" s="94">
        <f t="shared" si="44"/>
        <v>0</v>
      </c>
      <c r="IF21" s="95"/>
      <c r="IG21" s="97">
        <f>'Федеральные  средства  по  МО'!BM22</f>
        <v>0</v>
      </c>
      <c r="IH21" s="96">
        <f>'Проверочная  таблица'!PJ24</f>
        <v>0</v>
      </c>
      <c r="II21" s="94">
        <f t="shared" si="45"/>
        <v>0</v>
      </c>
      <c r="IJ21" s="95"/>
      <c r="IK21" s="98">
        <f>'Федеральные  средства  по  МО'!BN22</f>
        <v>0</v>
      </c>
      <c r="IL21" s="94">
        <f t="shared" si="46"/>
        <v>0</v>
      </c>
      <c r="IM21" s="81"/>
      <c r="IN21" s="94"/>
      <c r="IO21" s="99">
        <f>'Федеральные  средства  по  МО'!BO22</f>
        <v>0</v>
      </c>
      <c r="IP21" s="95">
        <f t="shared" si="47"/>
        <v>0</v>
      </c>
      <c r="IQ21" s="95"/>
      <c r="IR21" s="94"/>
      <c r="IS21" s="98">
        <f>'Федеральные  средства  по  МО'!BP22</f>
        <v>0</v>
      </c>
      <c r="IT21" s="94">
        <f>'Проверочная  таблица'!QQ24</f>
        <v>0</v>
      </c>
      <c r="IU21" s="81">
        <f>'Проверочная  таблица'!QW24</f>
        <v>0</v>
      </c>
      <c r="IV21" s="94">
        <f>'Проверочная  таблица'!RC24</f>
        <v>0</v>
      </c>
      <c r="IW21" s="97">
        <f>'Федеральные  средства  по  МО'!BQ22</f>
        <v>0</v>
      </c>
      <c r="IX21" s="94">
        <f>'Проверочная  таблица'!QN24</f>
        <v>0</v>
      </c>
      <c r="IY21" s="81">
        <f>'Проверочная  таблица'!QZ24</f>
        <v>0</v>
      </c>
      <c r="IZ21" s="96">
        <f>'Проверочная  таблица'!RF24</f>
        <v>0</v>
      </c>
      <c r="JA21" s="93">
        <f>'Федеральные  средства  по  МО'!BR22</f>
        <v>0</v>
      </c>
      <c r="JB21" s="94">
        <f t="shared" si="48"/>
        <v>0</v>
      </c>
      <c r="JC21" s="81"/>
      <c r="JD21" s="94"/>
      <c r="JE21" s="99">
        <f>'Федеральные  средства  по  МО'!BS22</f>
        <v>0</v>
      </c>
      <c r="JF21" s="95">
        <f t="shared" si="49"/>
        <v>0</v>
      </c>
      <c r="JG21" s="81"/>
      <c r="JH21" s="96"/>
      <c r="JI21" s="98">
        <f>'Федеральные  средства  по  МО'!BT22</f>
        <v>0</v>
      </c>
      <c r="JJ21" s="94">
        <f t="shared" si="50"/>
        <v>0</v>
      </c>
      <c r="JK21" s="81"/>
      <c r="JL21" s="94"/>
      <c r="JM21" s="99">
        <f>'Федеральные  средства  по  МО'!BU22</f>
        <v>0</v>
      </c>
      <c r="JN21" s="94">
        <f t="shared" si="51"/>
        <v>0</v>
      </c>
      <c r="JO21" s="81"/>
      <c r="JP21" s="94"/>
      <c r="JQ21" s="98">
        <f>'Федеральные  средства  по  МО'!BV22</f>
        <v>0</v>
      </c>
      <c r="JR21" s="94">
        <f t="shared" si="52"/>
        <v>0</v>
      </c>
      <c r="JS21" s="81"/>
      <c r="JT21" s="94"/>
      <c r="JU21" s="97">
        <f>'Федеральные  средства  по  МО'!BW22</f>
        <v>0</v>
      </c>
      <c r="JV21" s="94">
        <f t="shared" si="53"/>
        <v>0</v>
      </c>
      <c r="JW21" s="81"/>
      <c r="JX21" s="94"/>
      <c r="JY21" s="97">
        <f>'Федеральные  средства  по  МО'!BX22</f>
        <v>0</v>
      </c>
      <c r="JZ21" s="96">
        <f>'Проверочная  таблица'!SC24</f>
        <v>0</v>
      </c>
      <c r="KA21" s="94">
        <f t="shared" si="54"/>
        <v>0</v>
      </c>
      <c r="KB21" s="95"/>
      <c r="KC21" s="97">
        <f>'Федеральные  средства  по  МО'!BY22</f>
        <v>0</v>
      </c>
      <c r="KD21" s="96">
        <f>'Проверочная  таблица'!SJ24</f>
        <v>0</v>
      </c>
      <c r="KE21" s="94">
        <f t="shared" si="55"/>
        <v>0</v>
      </c>
      <c r="KF21" s="95"/>
      <c r="KG21" s="98">
        <f>'Федеральные  средства  по  МО'!BZ22</f>
        <v>0</v>
      </c>
      <c r="KH21" s="94">
        <f>'Проверочная  таблица'!SE24</f>
        <v>0</v>
      </c>
      <c r="KI21" s="81">
        <f t="shared" si="56"/>
        <v>0</v>
      </c>
      <c r="KJ21" s="94"/>
      <c r="KK21" s="97">
        <f>'Федеральные  средства  по  МО'!CA22</f>
        <v>0</v>
      </c>
      <c r="KL21" s="94">
        <f>'Проверочная  таблица'!SL24</f>
        <v>0</v>
      </c>
      <c r="KM21" s="81">
        <f t="shared" si="57"/>
        <v>0</v>
      </c>
      <c r="KN21" s="96"/>
      <c r="KO21" s="98">
        <f>'Федеральные  средства  по  МО'!CB22</f>
        <v>0</v>
      </c>
      <c r="KP21" s="96">
        <f>'Проверочная  таблица'!SG24</f>
        <v>0</v>
      </c>
      <c r="KQ21" s="94">
        <f>'Проверочная  таблица'!TI24</f>
        <v>0</v>
      </c>
      <c r="KR21" s="95"/>
      <c r="KS21" s="97">
        <f>'Федеральные  средства  по  МО'!CC22</f>
        <v>0</v>
      </c>
      <c r="KT21" s="96">
        <f>'Проверочная  таблица'!SN24</f>
        <v>0</v>
      </c>
      <c r="KU21" s="94">
        <f>'Проверочная  таблица'!TB24</f>
        <v>0</v>
      </c>
      <c r="KV21" s="94"/>
    </row>
    <row r="22" spans="1:308" ht="25.5" customHeight="1" x14ac:dyDescent="0.25">
      <c r="A22" s="66" t="s">
        <v>389</v>
      </c>
      <c r="B22" s="91">
        <f t="shared" si="13"/>
        <v>294450878.47000003</v>
      </c>
      <c r="C22" s="92">
        <f t="shared" si="14"/>
        <v>277138173.47000003</v>
      </c>
      <c r="D22" s="92">
        <f t="shared" si="0"/>
        <v>17312705</v>
      </c>
      <c r="E22" s="92">
        <f t="shared" si="0"/>
        <v>0</v>
      </c>
      <c r="F22" s="91">
        <f t="shared" si="15"/>
        <v>0</v>
      </c>
      <c r="G22" s="92">
        <f t="shared" si="16"/>
        <v>0</v>
      </c>
      <c r="H22" s="92">
        <f t="shared" si="1"/>
        <v>0</v>
      </c>
      <c r="I22" s="92">
        <f t="shared" si="1"/>
        <v>0</v>
      </c>
      <c r="J22" s="66"/>
      <c r="K22" s="67">
        <f>M22-'Федеральные  средства  по  МО'!L23</f>
        <v>0</v>
      </c>
      <c r="L22" s="67">
        <f>Q22-'Федеральные  средства  по  МО'!M23</f>
        <v>0</v>
      </c>
      <c r="M22" s="91">
        <f t="shared" si="17"/>
        <v>294450878.47000003</v>
      </c>
      <c r="N22" s="92">
        <f t="shared" si="2"/>
        <v>277138173.47000003</v>
      </c>
      <c r="O22" s="92">
        <f t="shared" si="2"/>
        <v>17312705</v>
      </c>
      <c r="P22" s="92">
        <f t="shared" si="2"/>
        <v>0</v>
      </c>
      <c r="Q22" s="91">
        <f t="shared" si="2"/>
        <v>0</v>
      </c>
      <c r="R22" s="92">
        <f t="shared" si="2"/>
        <v>0</v>
      </c>
      <c r="S22" s="92">
        <f t="shared" si="2"/>
        <v>0</v>
      </c>
      <c r="T22" s="92">
        <f t="shared" si="2"/>
        <v>0</v>
      </c>
      <c r="U22" s="93">
        <f>'Федеральные  средства  по  МО'!F23</f>
        <v>0</v>
      </c>
      <c r="V22" s="81">
        <f>'Проверочная  таблица'!BO25</f>
        <v>0</v>
      </c>
      <c r="W22" s="94">
        <f>'Проверочная  таблица'!BS25</f>
        <v>0</v>
      </c>
      <c r="X22" s="81">
        <f>'Проверочная  таблица'!BU25</f>
        <v>0</v>
      </c>
      <c r="Y22" s="93">
        <f>'Федеральные  средства  по  МО'!G23</f>
        <v>0</v>
      </c>
      <c r="Z22" s="81">
        <f>'Проверочная  таблица'!BP25</f>
        <v>0</v>
      </c>
      <c r="AA22" s="94">
        <f>'Проверочная  таблица'!BT25</f>
        <v>0</v>
      </c>
      <c r="AB22" s="81">
        <f>'Проверочная  таблица'!BV25</f>
        <v>0</v>
      </c>
      <c r="AC22" s="93">
        <f>'Федеральные  средства  по  МО'!H23</f>
        <v>0</v>
      </c>
      <c r="AD22" s="95">
        <f t="shared" si="18"/>
        <v>0</v>
      </c>
      <c r="AE22" s="81"/>
      <c r="AF22" s="96"/>
      <c r="AG22" s="93">
        <f>'Федеральные  средства  по  МО'!I23</f>
        <v>0</v>
      </c>
      <c r="AH22" s="95">
        <f t="shared" si="19"/>
        <v>0</v>
      </c>
      <c r="AI22" s="81"/>
      <c r="AJ22" s="94"/>
      <c r="AK22" s="97">
        <f>'Федеральные  средства  по  МО'!N23</f>
        <v>0</v>
      </c>
      <c r="AL22" s="94">
        <f>'Проверочная  таблица'!CO25</f>
        <v>0</v>
      </c>
      <c r="AM22" s="100"/>
      <c r="AN22" s="101"/>
      <c r="AO22" s="98">
        <f>'Федеральные  средства  по  МО'!O23</f>
        <v>0</v>
      </c>
      <c r="AP22" s="94">
        <f>'Проверочная  таблица'!CV25</f>
        <v>0</v>
      </c>
      <c r="AQ22" s="102"/>
      <c r="AR22" s="100"/>
      <c r="AS22" s="98">
        <f>'Федеральные  средства  по  МО'!P23</f>
        <v>275500000</v>
      </c>
      <c r="AT22" s="94">
        <f>'Проверочная  таблица'!CQ25</f>
        <v>275500000</v>
      </c>
      <c r="AU22" s="81"/>
      <c r="AV22" s="94">
        <f>'Проверочная  таблица'!DC25</f>
        <v>0</v>
      </c>
      <c r="AW22" s="97">
        <f>'Федеральные  средства  по  МО'!Q23</f>
        <v>0</v>
      </c>
      <c r="AX22" s="94">
        <f>'Проверочная  таблица'!CX25</f>
        <v>0</v>
      </c>
      <c r="AY22" s="100"/>
      <c r="AZ22" s="94">
        <f>'Проверочная  таблица'!DF25</f>
        <v>0</v>
      </c>
      <c r="BA22" s="97">
        <f>'Федеральные  средства  по  МО'!R23</f>
        <v>0</v>
      </c>
      <c r="BB22" s="94">
        <f t="shared" si="20"/>
        <v>0</v>
      </c>
      <c r="BC22" s="81"/>
      <c r="BD22" s="94"/>
      <c r="BE22" s="99">
        <f>'Федеральные  средства  по  МО'!S23</f>
        <v>0</v>
      </c>
      <c r="BF22" s="94">
        <f t="shared" si="21"/>
        <v>0</v>
      </c>
      <c r="BG22" s="102"/>
      <c r="BH22" s="102"/>
      <c r="BI22" s="93">
        <f>'Федеральные  средства  по  МО'!T23</f>
        <v>0</v>
      </c>
      <c r="BJ22" s="102">
        <f t="shared" si="3"/>
        <v>0</v>
      </c>
      <c r="BK22" s="103"/>
      <c r="BL22" s="100"/>
      <c r="BM22" s="93">
        <f>'Федеральные  средства  по  МО'!U23</f>
        <v>0</v>
      </c>
      <c r="BN22" s="102">
        <f t="shared" si="4"/>
        <v>0</v>
      </c>
      <c r="BO22" s="103"/>
      <c r="BP22" s="100"/>
      <c r="BQ22" s="93">
        <f>'Федеральные  средства  по  МО'!V23</f>
        <v>0</v>
      </c>
      <c r="BR22" s="102">
        <f t="shared" si="5"/>
        <v>0</v>
      </c>
      <c r="BS22" s="103"/>
      <c r="BT22" s="100"/>
      <c r="BU22" s="93">
        <f>'Федеральные  средства  по  МО'!W23</f>
        <v>0</v>
      </c>
      <c r="BV22" s="102">
        <f t="shared" si="6"/>
        <v>0</v>
      </c>
      <c r="BW22" s="103"/>
      <c r="BX22" s="100"/>
      <c r="BY22" s="93">
        <f>'Федеральные  средства  по  МО'!X23</f>
        <v>0</v>
      </c>
      <c r="BZ22" s="102">
        <f t="shared" si="7"/>
        <v>0</v>
      </c>
      <c r="CA22" s="100"/>
      <c r="CB22" s="101"/>
      <c r="CC22" s="93">
        <f>'Федеральные  средства  по  МО'!Y23</f>
        <v>0</v>
      </c>
      <c r="CD22" s="102">
        <f t="shared" si="8"/>
        <v>0</v>
      </c>
      <c r="CE22" s="103"/>
      <c r="CF22" s="102"/>
      <c r="CG22" s="98">
        <f>'Федеральные  средства  по  МО'!Z23</f>
        <v>0</v>
      </c>
      <c r="CH22" s="94">
        <f t="shared" si="22"/>
        <v>0</v>
      </c>
      <c r="CI22" s="81"/>
      <c r="CJ22" s="94"/>
      <c r="CK22" s="97">
        <f>'Федеральные  средства  по  МО'!AA23</f>
        <v>0</v>
      </c>
      <c r="CL22" s="94">
        <f t="shared" si="23"/>
        <v>0</v>
      </c>
      <c r="CM22" s="81"/>
      <c r="CN22" s="94"/>
      <c r="CO22" s="98">
        <f>'Федеральные  средства  по  МО'!AB23</f>
        <v>0</v>
      </c>
      <c r="CP22" s="96">
        <f>'Проверочная  таблица'!EU25</f>
        <v>0</v>
      </c>
      <c r="CQ22" s="94">
        <f t="shared" si="24"/>
        <v>0</v>
      </c>
      <c r="CR22" s="95"/>
      <c r="CS22" s="97">
        <f>'Федеральные  средства  по  МО'!AC23</f>
        <v>0</v>
      </c>
      <c r="CT22" s="96">
        <f>'Проверочная  таблица'!EX25</f>
        <v>0</v>
      </c>
      <c r="CU22" s="94">
        <f t="shared" si="25"/>
        <v>0</v>
      </c>
      <c r="CV22" s="81"/>
      <c r="CW22" s="93">
        <f>'Федеральные  средства  по  МО'!AD23</f>
        <v>0</v>
      </c>
      <c r="CX22" s="95">
        <f t="shared" si="26"/>
        <v>0</v>
      </c>
      <c r="CY22" s="81"/>
      <c r="CZ22" s="96"/>
      <c r="DA22" s="93">
        <f>'Федеральные  средства  по  МО'!AE23</f>
        <v>0</v>
      </c>
      <c r="DB22" s="95">
        <f t="shared" si="27"/>
        <v>0</v>
      </c>
      <c r="DC22" s="81"/>
      <c r="DD22" s="96"/>
      <c r="DE22" s="93">
        <f>'Федеральные  средства  по  МО'!AF23</f>
        <v>0</v>
      </c>
      <c r="DF22" s="95">
        <f t="shared" si="28"/>
        <v>0</v>
      </c>
      <c r="DG22" s="81"/>
      <c r="DH22" s="96"/>
      <c r="DI22" s="93">
        <f>'Федеральные  средства  по  МО'!AG23</f>
        <v>0</v>
      </c>
      <c r="DJ22" s="95">
        <f t="shared" si="29"/>
        <v>0</v>
      </c>
      <c r="DK22" s="81"/>
      <c r="DL22" s="94"/>
      <c r="DM22" s="98">
        <f>'Федеральные  средства  по  МО'!AH23</f>
        <v>0</v>
      </c>
      <c r="DN22" s="94">
        <f t="shared" si="30"/>
        <v>0</v>
      </c>
      <c r="DO22" s="81"/>
      <c r="DP22" s="94"/>
      <c r="DQ22" s="97">
        <f>'Федеральные  средства  по  МО'!AI23</f>
        <v>0</v>
      </c>
      <c r="DR22" s="94">
        <f t="shared" si="31"/>
        <v>0</v>
      </c>
      <c r="DS22" s="81"/>
      <c r="DT22" s="96"/>
      <c r="DU22" s="93">
        <f>'Федеральные  средства  по  МО'!AJ23</f>
        <v>0</v>
      </c>
      <c r="DV22" s="81">
        <f t="shared" si="9"/>
        <v>0</v>
      </c>
      <c r="DW22" s="94"/>
      <c r="DX22" s="81"/>
      <c r="DY22" s="93">
        <f>'Федеральные  средства  по  МО'!AK23</f>
        <v>0</v>
      </c>
      <c r="DZ22" s="81">
        <f t="shared" si="10"/>
        <v>0</v>
      </c>
      <c r="EA22" s="94"/>
      <c r="EB22" s="81"/>
      <c r="EC22" s="98">
        <f>'Федеральные  средства  по  МО'!AL23</f>
        <v>0</v>
      </c>
      <c r="ED22" s="94"/>
      <c r="EE22" s="81"/>
      <c r="EF22" s="94">
        <f t="shared" si="32"/>
        <v>0</v>
      </c>
      <c r="EG22" s="97">
        <f>'Федеральные  средства  по  МО'!AM23</f>
        <v>0</v>
      </c>
      <c r="EH22" s="94"/>
      <c r="EI22" s="81"/>
      <c r="EJ22" s="96">
        <f t="shared" si="33"/>
        <v>0</v>
      </c>
      <c r="EK22" s="98">
        <f>'Федеральные  средства  по  МО'!AN23</f>
        <v>0</v>
      </c>
      <c r="EL22" s="94"/>
      <c r="EM22" s="81"/>
      <c r="EN22" s="94"/>
      <c r="EO22" s="97">
        <f>'Федеральные  средства  по  МО'!AO23</f>
        <v>0</v>
      </c>
      <c r="EP22" s="94"/>
      <c r="EQ22" s="81"/>
      <c r="ER22" s="96"/>
      <c r="ES22" s="93">
        <f>'Федеральные  средства  по  МО'!AP23</f>
        <v>0</v>
      </c>
      <c r="ET22" s="95"/>
      <c r="EU22" s="81"/>
      <c r="EV22" s="96"/>
      <c r="EW22" s="93">
        <f>'Федеральные  средства  по  МО'!AQ23</f>
        <v>0</v>
      </c>
      <c r="EX22" s="95"/>
      <c r="EY22" s="81"/>
      <c r="EZ22" s="94"/>
      <c r="FA22" s="99">
        <f>'Федеральные  средства  по  МО'!AR23</f>
        <v>0</v>
      </c>
      <c r="FB22" s="102"/>
      <c r="FC22" s="100"/>
      <c r="FD22" s="101"/>
      <c r="FE22" s="93">
        <f>'Федеральные  средства  по  МО'!AS23</f>
        <v>0</v>
      </c>
      <c r="FF22" s="100"/>
      <c r="FG22" s="103"/>
      <c r="FH22" s="100"/>
      <c r="FI22" s="98">
        <f>'Федеральные  средства  по  МО'!AT23</f>
        <v>0</v>
      </c>
      <c r="FJ22" s="96">
        <f>'Проверочная  таблица'!JA25</f>
        <v>0</v>
      </c>
      <c r="FK22" s="94">
        <f>'Проверочная  таблица'!JM25</f>
        <v>0</v>
      </c>
      <c r="FL22" s="94">
        <f>'Проверочная  таблица'!JS25</f>
        <v>0</v>
      </c>
      <c r="FM22" s="97">
        <f>'Федеральные  средства  по  МО'!AU23</f>
        <v>0</v>
      </c>
      <c r="FN22" s="94">
        <f>'Проверочная  таблица'!JD25</f>
        <v>0</v>
      </c>
      <c r="FO22" s="81">
        <f>'Проверочная  таблица'!JP25</f>
        <v>0</v>
      </c>
      <c r="FP22" s="94">
        <f>'Проверочная  таблица'!JV25</f>
        <v>0</v>
      </c>
      <c r="FQ22" s="98">
        <f>'Федеральные  средства  по  МО'!AV23</f>
        <v>0</v>
      </c>
      <c r="FR22" s="94"/>
      <c r="FS22" s="81">
        <f t="shared" si="34"/>
        <v>0</v>
      </c>
      <c r="FT22" s="94"/>
      <c r="FU22" s="93">
        <f>'Федеральные  средства  по  МО'!AW23</f>
        <v>0</v>
      </c>
      <c r="FV22" s="81"/>
      <c r="FW22" s="94">
        <f t="shared" si="35"/>
        <v>0</v>
      </c>
      <c r="FX22" s="81"/>
      <c r="FY22" s="93">
        <f>'Федеральные  средства  по  МО'!AX23</f>
        <v>1533870</v>
      </c>
      <c r="FZ22" s="95">
        <f t="shared" si="36"/>
        <v>1533870</v>
      </c>
      <c r="GA22" s="81"/>
      <c r="GB22" s="96"/>
      <c r="GC22" s="93">
        <f>'Федеральные  средства  по  МО'!AY23</f>
        <v>0</v>
      </c>
      <c r="GD22" s="95">
        <f t="shared" si="37"/>
        <v>0</v>
      </c>
      <c r="GE22" s="81"/>
      <c r="GF22" s="94"/>
      <c r="GG22" s="99">
        <f>'Федеральные  средства  по  МО'!AZ23</f>
        <v>15412800</v>
      </c>
      <c r="GH22" s="100"/>
      <c r="GI22" s="96">
        <f>'Проверочная  таблица'!LV25</f>
        <v>15412800</v>
      </c>
      <c r="GJ22" s="94">
        <f>'Проверочная  таблица'!MD25</f>
        <v>0</v>
      </c>
      <c r="GK22" s="97">
        <f>'Федеральные  средства  по  МО'!BA23</f>
        <v>0</v>
      </c>
      <c r="GL22" s="96"/>
      <c r="GM22" s="94">
        <f>'Проверочная  таблица'!LZ25</f>
        <v>0</v>
      </c>
      <c r="GN22" s="95">
        <f>'Проверочная  таблица'!MH25</f>
        <v>0</v>
      </c>
      <c r="GO22" s="97">
        <f>'Федеральные  средства  по  МО'!BB23</f>
        <v>0</v>
      </c>
      <c r="GP22" s="94">
        <f t="shared" si="38"/>
        <v>0</v>
      </c>
      <c r="GQ22" s="81"/>
      <c r="GR22" s="96"/>
      <c r="GS22" s="93">
        <f>'Федеральные  средства  по  МО'!BC23</f>
        <v>0</v>
      </c>
      <c r="GT22" s="94">
        <f t="shared" si="39"/>
        <v>0</v>
      </c>
      <c r="GU22" s="95"/>
      <c r="GV22" s="100"/>
      <c r="GW22" s="93">
        <f>'Федеральные  средства  по  МО'!BD23</f>
        <v>0</v>
      </c>
      <c r="GX22" s="96">
        <f t="shared" si="40"/>
        <v>0</v>
      </c>
      <c r="GY22" s="94"/>
      <c r="GZ22" s="95"/>
      <c r="HA22" s="99">
        <f>'Федеральные  средства  по  МО'!BE23</f>
        <v>0</v>
      </c>
      <c r="HB22" s="96">
        <f t="shared" si="11"/>
        <v>0</v>
      </c>
      <c r="HC22" s="94"/>
      <c r="HD22" s="95"/>
      <c r="HE22" s="98">
        <f>'Федеральные  средства  по  МО'!BF23</f>
        <v>104303.47</v>
      </c>
      <c r="HF22" s="96">
        <f t="shared" si="41"/>
        <v>104303.47</v>
      </c>
      <c r="HG22" s="94"/>
      <c r="HH22" s="95">
        <f>'Проверочная  таблица'!NM25</f>
        <v>0</v>
      </c>
      <c r="HI22" s="99">
        <f>'Федеральные  средства  по  МО'!BG23</f>
        <v>0</v>
      </c>
      <c r="HJ22" s="96">
        <f t="shared" si="42"/>
        <v>0</v>
      </c>
      <c r="HK22" s="101"/>
      <c r="HL22" s="94">
        <f>'Проверочная  таблица'!NP25</f>
        <v>0</v>
      </c>
      <c r="HM22" s="99">
        <f>'Федеральные  средства  по  МО'!BH23</f>
        <v>0</v>
      </c>
      <c r="HN22" s="102">
        <f t="shared" si="43"/>
        <v>0</v>
      </c>
      <c r="HO22" s="100"/>
      <c r="HP22" s="101"/>
      <c r="HQ22" s="93">
        <f>'Федеральные  средства  по  МО'!BI23</f>
        <v>0</v>
      </c>
      <c r="HR22" s="102">
        <f t="shared" si="12"/>
        <v>0</v>
      </c>
      <c r="HS22" s="100"/>
      <c r="HT22" s="103"/>
      <c r="HU22" s="98">
        <f>'Федеральные  средства  по  МО'!BJ23</f>
        <v>0</v>
      </c>
      <c r="HV22" s="96"/>
      <c r="HW22" s="94"/>
      <c r="HX22" s="95">
        <f>'Проверочная  таблица'!OY25</f>
        <v>0</v>
      </c>
      <c r="HY22" s="97">
        <f>'Федеральные  средства  по  МО'!BK23</f>
        <v>0</v>
      </c>
      <c r="HZ22" s="96"/>
      <c r="IA22" s="94"/>
      <c r="IB22" s="95">
        <f>'Проверочная  таблица'!PC25</f>
        <v>0</v>
      </c>
      <c r="IC22" s="98">
        <f>'Федеральные  средства  по  МО'!BL23</f>
        <v>1899905</v>
      </c>
      <c r="ID22" s="96">
        <f>'Проверочная  таблица'!PG25</f>
        <v>0</v>
      </c>
      <c r="IE22" s="94">
        <f t="shared" si="44"/>
        <v>1899905</v>
      </c>
      <c r="IF22" s="95"/>
      <c r="IG22" s="97">
        <f>'Федеральные  средства  по  МО'!BM23</f>
        <v>0</v>
      </c>
      <c r="IH22" s="96">
        <f>'Проверочная  таблица'!PJ25</f>
        <v>0</v>
      </c>
      <c r="II22" s="94">
        <f t="shared" si="45"/>
        <v>0</v>
      </c>
      <c r="IJ22" s="95"/>
      <c r="IK22" s="98">
        <f>'Федеральные  средства  по  МО'!BN23</f>
        <v>0</v>
      </c>
      <c r="IL22" s="94">
        <f t="shared" si="46"/>
        <v>0</v>
      </c>
      <c r="IM22" s="81"/>
      <c r="IN22" s="94"/>
      <c r="IO22" s="99">
        <f>'Федеральные  средства  по  МО'!BO23</f>
        <v>0</v>
      </c>
      <c r="IP22" s="95">
        <f t="shared" si="47"/>
        <v>0</v>
      </c>
      <c r="IQ22" s="95"/>
      <c r="IR22" s="94"/>
      <c r="IS22" s="98">
        <f>'Федеральные  средства  по  МО'!BP23</f>
        <v>0</v>
      </c>
      <c r="IT22" s="94">
        <f>'Проверочная  таблица'!QQ25</f>
        <v>0</v>
      </c>
      <c r="IU22" s="81">
        <f>'Проверочная  таблица'!QW25</f>
        <v>0</v>
      </c>
      <c r="IV22" s="94">
        <f>'Проверочная  таблица'!RC25</f>
        <v>0</v>
      </c>
      <c r="IW22" s="97">
        <f>'Федеральные  средства  по  МО'!BQ23</f>
        <v>0</v>
      </c>
      <c r="IX22" s="94">
        <f>'Проверочная  таблица'!QN25</f>
        <v>0</v>
      </c>
      <c r="IY22" s="81">
        <f>'Проверочная  таблица'!QZ25</f>
        <v>0</v>
      </c>
      <c r="IZ22" s="96">
        <f>'Проверочная  таблица'!RF25</f>
        <v>0</v>
      </c>
      <c r="JA22" s="93">
        <f>'Федеральные  средства  по  МО'!BR23</f>
        <v>0</v>
      </c>
      <c r="JB22" s="94">
        <f t="shared" si="48"/>
        <v>0</v>
      </c>
      <c r="JC22" s="81"/>
      <c r="JD22" s="94"/>
      <c r="JE22" s="99">
        <f>'Федеральные  средства  по  МО'!BS23</f>
        <v>0</v>
      </c>
      <c r="JF22" s="95">
        <f t="shared" si="49"/>
        <v>0</v>
      </c>
      <c r="JG22" s="81"/>
      <c r="JH22" s="96"/>
      <c r="JI22" s="98">
        <f>'Федеральные  средства  по  МО'!BT23</f>
        <v>0</v>
      </c>
      <c r="JJ22" s="94">
        <f t="shared" si="50"/>
        <v>0</v>
      </c>
      <c r="JK22" s="81"/>
      <c r="JL22" s="94"/>
      <c r="JM22" s="99">
        <f>'Федеральные  средства  по  МО'!BU23</f>
        <v>0</v>
      </c>
      <c r="JN22" s="94">
        <f t="shared" si="51"/>
        <v>0</v>
      </c>
      <c r="JO22" s="81"/>
      <c r="JP22" s="94"/>
      <c r="JQ22" s="98">
        <f>'Федеральные  средства  по  МО'!BV23</f>
        <v>0</v>
      </c>
      <c r="JR22" s="94">
        <f t="shared" si="52"/>
        <v>0</v>
      </c>
      <c r="JS22" s="81"/>
      <c r="JT22" s="94"/>
      <c r="JU22" s="97">
        <f>'Федеральные  средства  по  МО'!BW23</f>
        <v>0</v>
      </c>
      <c r="JV22" s="94">
        <f t="shared" si="53"/>
        <v>0</v>
      </c>
      <c r="JW22" s="81"/>
      <c r="JX22" s="94"/>
      <c r="JY22" s="97">
        <f>'Федеральные  средства  по  МО'!BX23</f>
        <v>0</v>
      </c>
      <c r="JZ22" s="96">
        <f>'Проверочная  таблица'!SC25</f>
        <v>0</v>
      </c>
      <c r="KA22" s="94">
        <f t="shared" si="54"/>
        <v>0</v>
      </c>
      <c r="KB22" s="95"/>
      <c r="KC22" s="97">
        <f>'Федеральные  средства  по  МО'!BY23</f>
        <v>0</v>
      </c>
      <c r="KD22" s="96">
        <f>'Проверочная  таблица'!SJ25</f>
        <v>0</v>
      </c>
      <c r="KE22" s="94">
        <f t="shared" si="55"/>
        <v>0</v>
      </c>
      <c r="KF22" s="95"/>
      <c r="KG22" s="98">
        <f>'Федеральные  средства  по  МО'!BZ23</f>
        <v>0</v>
      </c>
      <c r="KH22" s="94">
        <f>'Проверочная  таблица'!SE25</f>
        <v>0</v>
      </c>
      <c r="KI22" s="81">
        <f t="shared" si="56"/>
        <v>0</v>
      </c>
      <c r="KJ22" s="94"/>
      <c r="KK22" s="97">
        <f>'Федеральные  средства  по  МО'!CA23</f>
        <v>0</v>
      </c>
      <c r="KL22" s="94">
        <f>'Проверочная  таблица'!SL25</f>
        <v>0</v>
      </c>
      <c r="KM22" s="81">
        <f t="shared" si="57"/>
        <v>0</v>
      </c>
      <c r="KN22" s="96"/>
      <c r="KO22" s="98">
        <f>'Федеральные  средства  по  МО'!CB23</f>
        <v>0</v>
      </c>
      <c r="KP22" s="96">
        <f>'Проверочная  таблица'!SG25</f>
        <v>0</v>
      </c>
      <c r="KQ22" s="94">
        <f>'Проверочная  таблица'!TI25</f>
        <v>0</v>
      </c>
      <c r="KR22" s="95"/>
      <c r="KS22" s="97">
        <f>'Федеральные  средства  по  МО'!CC23</f>
        <v>0</v>
      </c>
      <c r="KT22" s="96">
        <f>'Проверочная  таблица'!SN25</f>
        <v>0</v>
      </c>
      <c r="KU22" s="94">
        <f>'Проверочная  таблица'!TB25</f>
        <v>0</v>
      </c>
      <c r="KV22" s="94"/>
    </row>
    <row r="23" spans="1:308" ht="25.5" customHeight="1" x14ac:dyDescent="0.25">
      <c r="A23" s="113" t="s">
        <v>390</v>
      </c>
      <c r="B23" s="65">
        <f t="shared" si="13"/>
        <v>161584.71</v>
      </c>
      <c r="C23" s="65">
        <f t="shared" si="14"/>
        <v>161584.71</v>
      </c>
      <c r="D23" s="65">
        <f t="shared" si="0"/>
        <v>0</v>
      </c>
      <c r="E23" s="65">
        <f t="shared" si="0"/>
        <v>0</v>
      </c>
      <c r="F23" s="65">
        <f t="shared" si="15"/>
        <v>0</v>
      </c>
      <c r="G23" s="65">
        <f t="shared" si="16"/>
        <v>0</v>
      </c>
      <c r="H23" s="65">
        <f t="shared" si="1"/>
        <v>0</v>
      </c>
      <c r="I23" s="65">
        <f t="shared" si="1"/>
        <v>0</v>
      </c>
      <c r="J23" s="66"/>
      <c r="K23" s="67">
        <f>M23-'Федеральные  средства  по  МО'!L24</f>
        <v>0</v>
      </c>
      <c r="L23" s="67">
        <f>Q23-'Федеральные  средства  по  МО'!M24</f>
        <v>0</v>
      </c>
      <c r="M23" s="65">
        <f t="shared" si="17"/>
        <v>161584.71</v>
      </c>
      <c r="N23" s="65">
        <f t="shared" si="2"/>
        <v>161584.71</v>
      </c>
      <c r="O23" s="65">
        <f t="shared" si="2"/>
        <v>0</v>
      </c>
      <c r="P23" s="65">
        <f t="shared" si="2"/>
        <v>0</v>
      </c>
      <c r="Q23" s="65">
        <f t="shared" si="2"/>
        <v>0</v>
      </c>
      <c r="R23" s="65">
        <f t="shared" si="2"/>
        <v>0</v>
      </c>
      <c r="S23" s="65">
        <f t="shared" si="2"/>
        <v>0</v>
      </c>
      <c r="T23" s="65">
        <f t="shared" si="2"/>
        <v>0</v>
      </c>
      <c r="U23" s="105">
        <f>'Федеральные  средства  по  МО'!F24</f>
        <v>0</v>
      </c>
      <c r="V23" s="106">
        <f>'Проверочная  таблица'!BO26</f>
        <v>0</v>
      </c>
      <c r="W23" s="105">
        <f>'Проверочная  таблица'!BS26</f>
        <v>0</v>
      </c>
      <c r="X23" s="106">
        <f>'Проверочная  таблица'!BU26</f>
        <v>0</v>
      </c>
      <c r="Y23" s="105">
        <f>'Федеральные  средства  по  МО'!G24</f>
        <v>0</v>
      </c>
      <c r="Z23" s="106">
        <f>'Проверочная  таблица'!BP26</f>
        <v>0</v>
      </c>
      <c r="AA23" s="105">
        <f>'Проверочная  таблица'!BT26</f>
        <v>0</v>
      </c>
      <c r="AB23" s="106">
        <f>'Проверочная  таблица'!BV26</f>
        <v>0</v>
      </c>
      <c r="AC23" s="105">
        <f>'Федеральные  средства  по  МО'!H24</f>
        <v>0</v>
      </c>
      <c r="AD23" s="107">
        <f t="shared" si="18"/>
        <v>0</v>
      </c>
      <c r="AE23" s="106"/>
      <c r="AF23" s="108"/>
      <c r="AG23" s="105">
        <f>'Федеральные  средства  по  МО'!I24</f>
        <v>0</v>
      </c>
      <c r="AH23" s="107">
        <f t="shared" si="19"/>
        <v>0</v>
      </c>
      <c r="AI23" s="106"/>
      <c r="AJ23" s="105"/>
      <c r="AK23" s="106">
        <f>'Федеральные  средства  по  МО'!N24</f>
        <v>0</v>
      </c>
      <c r="AL23" s="105">
        <f>'Проверочная  таблица'!CO26</f>
        <v>0</v>
      </c>
      <c r="AM23" s="106"/>
      <c r="AN23" s="108"/>
      <c r="AO23" s="108">
        <f>'Федеральные  средства  по  МО'!O24</f>
        <v>0</v>
      </c>
      <c r="AP23" s="105">
        <f>'Проверочная  таблица'!CV26</f>
        <v>0</v>
      </c>
      <c r="AQ23" s="107"/>
      <c r="AR23" s="106"/>
      <c r="AS23" s="108">
        <f>'Федеральные  средства  по  МО'!P24</f>
        <v>0</v>
      </c>
      <c r="AT23" s="105">
        <f>'Проверочная  таблица'!CQ26</f>
        <v>0</v>
      </c>
      <c r="AU23" s="106"/>
      <c r="AV23" s="105">
        <f>'Проверочная  таблица'!DC26</f>
        <v>0</v>
      </c>
      <c r="AW23" s="106">
        <f>'Федеральные  средства  по  МО'!Q24</f>
        <v>0</v>
      </c>
      <c r="AX23" s="105">
        <f>'Проверочная  таблица'!CX26</f>
        <v>0</v>
      </c>
      <c r="AY23" s="106"/>
      <c r="AZ23" s="105">
        <f>'Проверочная  таблица'!DF26</f>
        <v>0</v>
      </c>
      <c r="BA23" s="106">
        <f>'Федеральные  средства  по  МО'!R24</f>
        <v>0</v>
      </c>
      <c r="BB23" s="105">
        <f t="shared" si="20"/>
        <v>0</v>
      </c>
      <c r="BC23" s="106"/>
      <c r="BD23" s="105"/>
      <c r="BE23" s="107">
        <f>'Федеральные  средства  по  МО'!S24</f>
        <v>0</v>
      </c>
      <c r="BF23" s="105">
        <f t="shared" si="21"/>
        <v>0</v>
      </c>
      <c r="BG23" s="107"/>
      <c r="BH23" s="107"/>
      <c r="BI23" s="105">
        <f>'Федеральные  средства  по  МО'!T24</f>
        <v>0</v>
      </c>
      <c r="BJ23" s="107">
        <f t="shared" si="3"/>
        <v>0</v>
      </c>
      <c r="BK23" s="105"/>
      <c r="BL23" s="106"/>
      <c r="BM23" s="105">
        <f>'Федеральные  средства  по  МО'!U24</f>
        <v>0</v>
      </c>
      <c r="BN23" s="107">
        <f t="shared" si="4"/>
        <v>0</v>
      </c>
      <c r="BO23" s="105"/>
      <c r="BP23" s="106"/>
      <c r="BQ23" s="105">
        <f>'Федеральные  средства  по  МО'!V24</f>
        <v>0</v>
      </c>
      <c r="BR23" s="107">
        <f t="shared" si="5"/>
        <v>0</v>
      </c>
      <c r="BS23" s="105"/>
      <c r="BT23" s="106"/>
      <c r="BU23" s="105">
        <f>'Федеральные  средства  по  МО'!W24</f>
        <v>0</v>
      </c>
      <c r="BV23" s="107">
        <f t="shared" si="6"/>
        <v>0</v>
      </c>
      <c r="BW23" s="105"/>
      <c r="BX23" s="106"/>
      <c r="BY23" s="105">
        <f>'Федеральные  средства  по  МО'!X24</f>
        <v>0</v>
      </c>
      <c r="BZ23" s="107">
        <f t="shared" si="7"/>
        <v>0</v>
      </c>
      <c r="CA23" s="106"/>
      <c r="CB23" s="108"/>
      <c r="CC23" s="105">
        <f>'Федеральные  средства  по  МО'!Y24</f>
        <v>0</v>
      </c>
      <c r="CD23" s="107">
        <f t="shared" si="8"/>
        <v>0</v>
      </c>
      <c r="CE23" s="105"/>
      <c r="CF23" s="107"/>
      <c r="CG23" s="108">
        <f>'Федеральные  средства  по  МО'!Z24</f>
        <v>0</v>
      </c>
      <c r="CH23" s="105">
        <f t="shared" si="22"/>
        <v>0</v>
      </c>
      <c r="CI23" s="106"/>
      <c r="CJ23" s="105"/>
      <c r="CK23" s="106">
        <f>'Федеральные  средства  по  МО'!AA24</f>
        <v>0</v>
      </c>
      <c r="CL23" s="105">
        <f t="shared" si="23"/>
        <v>0</v>
      </c>
      <c r="CM23" s="106"/>
      <c r="CN23" s="105"/>
      <c r="CO23" s="108">
        <f>'Федеральные  средства  по  МО'!AB24</f>
        <v>0</v>
      </c>
      <c r="CP23" s="108">
        <f>'Проверочная  таблица'!EU26</f>
        <v>0</v>
      </c>
      <c r="CQ23" s="105">
        <f t="shared" si="24"/>
        <v>0</v>
      </c>
      <c r="CR23" s="107"/>
      <c r="CS23" s="106">
        <f>'Федеральные  средства  по  МО'!AC24</f>
        <v>0</v>
      </c>
      <c r="CT23" s="108">
        <f>'Проверочная  таблица'!EX26</f>
        <v>0</v>
      </c>
      <c r="CU23" s="105">
        <f t="shared" si="25"/>
        <v>0</v>
      </c>
      <c r="CV23" s="106"/>
      <c r="CW23" s="105">
        <f>'Федеральные  средства  по  МО'!AD24</f>
        <v>0</v>
      </c>
      <c r="CX23" s="107">
        <f t="shared" si="26"/>
        <v>0</v>
      </c>
      <c r="CY23" s="106"/>
      <c r="CZ23" s="108"/>
      <c r="DA23" s="105">
        <f>'Федеральные  средства  по  МО'!AE24</f>
        <v>0</v>
      </c>
      <c r="DB23" s="107">
        <f t="shared" si="27"/>
        <v>0</v>
      </c>
      <c r="DC23" s="106"/>
      <c r="DD23" s="108"/>
      <c r="DE23" s="105">
        <f>'Федеральные  средства  по  МО'!AF24</f>
        <v>0</v>
      </c>
      <c r="DF23" s="107">
        <f t="shared" si="28"/>
        <v>0</v>
      </c>
      <c r="DG23" s="106"/>
      <c r="DH23" s="108"/>
      <c r="DI23" s="105">
        <f>'Федеральные  средства  по  МО'!AG24</f>
        <v>0</v>
      </c>
      <c r="DJ23" s="107">
        <f t="shared" si="29"/>
        <v>0</v>
      </c>
      <c r="DK23" s="106"/>
      <c r="DL23" s="105"/>
      <c r="DM23" s="108">
        <f>'Федеральные  средства  по  МО'!AH24</f>
        <v>0</v>
      </c>
      <c r="DN23" s="105">
        <f t="shared" si="30"/>
        <v>0</v>
      </c>
      <c r="DO23" s="106"/>
      <c r="DP23" s="105"/>
      <c r="DQ23" s="106">
        <f>'Федеральные  средства  по  МО'!AI24</f>
        <v>0</v>
      </c>
      <c r="DR23" s="105">
        <f t="shared" si="31"/>
        <v>0</v>
      </c>
      <c r="DS23" s="106"/>
      <c r="DT23" s="108"/>
      <c r="DU23" s="93">
        <f>'Федеральные  средства  по  МО'!AJ24</f>
        <v>0</v>
      </c>
      <c r="DV23" s="81">
        <f t="shared" si="9"/>
        <v>0</v>
      </c>
      <c r="DW23" s="94"/>
      <c r="DX23" s="81"/>
      <c r="DY23" s="93">
        <f>'Федеральные  средства  по  МО'!AK24</f>
        <v>0</v>
      </c>
      <c r="DZ23" s="81">
        <f t="shared" si="10"/>
        <v>0</v>
      </c>
      <c r="EA23" s="94"/>
      <c r="EB23" s="81"/>
      <c r="EC23" s="108">
        <f>'Федеральные  средства  по  МО'!AL24</f>
        <v>0</v>
      </c>
      <c r="ED23" s="105"/>
      <c r="EE23" s="106"/>
      <c r="EF23" s="105">
        <f t="shared" si="32"/>
        <v>0</v>
      </c>
      <c r="EG23" s="106">
        <f>'Федеральные  средства  по  МО'!AM24</f>
        <v>0</v>
      </c>
      <c r="EH23" s="105"/>
      <c r="EI23" s="106"/>
      <c r="EJ23" s="110">
        <f t="shared" si="33"/>
        <v>0</v>
      </c>
      <c r="EK23" s="110">
        <f>'Федеральные  средства  по  МО'!AN24</f>
        <v>0</v>
      </c>
      <c r="EL23" s="111"/>
      <c r="EM23" s="109"/>
      <c r="EN23" s="111"/>
      <c r="EO23" s="109">
        <f>'Федеральные  средства  по  МО'!AO24</f>
        <v>0</v>
      </c>
      <c r="EP23" s="111"/>
      <c r="EQ23" s="109"/>
      <c r="ER23" s="110"/>
      <c r="ES23" s="111">
        <f>'Федеральные  средства  по  МО'!AP24</f>
        <v>0</v>
      </c>
      <c r="ET23" s="112"/>
      <c r="EU23" s="109"/>
      <c r="EV23" s="110"/>
      <c r="EW23" s="111">
        <f>'Федеральные  средства  по  МО'!AQ24</f>
        <v>0</v>
      </c>
      <c r="EX23" s="112"/>
      <c r="EY23" s="109"/>
      <c r="EZ23" s="111"/>
      <c r="FA23" s="112">
        <f>'Федеральные  средства  по  МО'!AR24</f>
        <v>0</v>
      </c>
      <c r="FB23" s="107"/>
      <c r="FC23" s="106"/>
      <c r="FD23" s="108"/>
      <c r="FE23" s="93">
        <f>'Федеральные  средства  по  МО'!AS24</f>
        <v>0</v>
      </c>
      <c r="FF23" s="106"/>
      <c r="FG23" s="105"/>
      <c r="FH23" s="106"/>
      <c r="FI23" s="108">
        <f>'Федеральные  средства  по  МО'!AT24</f>
        <v>0</v>
      </c>
      <c r="FJ23" s="108">
        <f>'Проверочная  таблица'!JA26</f>
        <v>0</v>
      </c>
      <c r="FK23" s="105">
        <f>'Проверочная  таблица'!JM26</f>
        <v>0</v>
      </c>
      <c r="FL23" s="105">
        <f>'Проверочная  таблица'!JS26</f>
        <v>0</v>
      </c>
      <c r="FM23" s="106">
        <f>'Федеральные  средства  по  МО'!AU24</f>
        <v>0</v>
      </c>
      <c r="FN23" s="105">
        <f>'Проверочная  таблица'!JD26</f>
        <v>0</v>
      </c>
      <c r="FO23" s="106">
        <f>'Проверочная  таблица'!JP26</f>
        <v>0</v>
      </c>
      <c r="FP23" s="105">
        <f>'Проверочная  таблица'!JV26</f>
        <v>0</v>
      </c>
      <c r="FQ23" s="108">
        <f>'Федеральные  средства  по  МО'!AV24</f>
        <v>0</v>
      </c>
      <c r="FR23" s="105"/>
      <c r="FS23" s="106">
        <f t="shared" si="34"/>
        <v>0</v>
      </c>
      <c r="FT23" s="105"/>
      <c r="FU23" s="105">
        <f>'Федеральные  средства  по  МО'!AW24</f>
        <v>0</v>
      </c>
      <c r="FV23" s="106"/>
      <c r="FW23" s="105">
        <f t="shared" si="35"/>
        <v>0</v>
      </c>
      <c r="FX23" s="106"/>
      <c r="FY23" s="105">
        <f>'Федеральные  средства  по  МО'!AX24</f>
        <v>21230</v>
      </c>
      <c r="FZ23" s="107">
        <f t="shared" si="36"/>
        <v>21230</v>
      </c>
      <c r="GA23" s="106"/>
      <c r="GB23" s="108"/>
      <c r="GC23" s="105">
        <f>'Федеральные  средства  по  МО'!AY24</f>
        <v>0</v>
      </c>
      <c r="GD23" s="107">
        <f t="shared" si="37"/>
        <v>0</v>
      </c>
      <c r="GE23" s="106"/>
      <c r="GF23" s="105"/>
      <c r="GG23" s="107">
        <f>'Федеральные  средства  по  МО'!AZ24</f>
        <v>0</v>
      </c>
      <c r="GH23" s="106"/>
      <c r="GI23" s="108">
        <f>'Проверочная  таблица'!LV26</f>
        <v>0</v>
      </c>
      <c r="GJ23" s="105">
        <f>'Проверочная  таблица'!MD26</f>
        <v>0</v>
      </c>
      <c r="GK23" s="106">
        <f>'Федеральные  средства  по  МО'!BA24</f>
        <v>0</v>
      </c>
      <c r="GL23" s="108"/>
      <c r="GM23" s="105">
        <f>'Проверочная  таблица'!LZ26</f>
        <v>0</v>
      </c>
      <c r="GN23" s="107">
        <f>'Проверочная  таблица'!MH26</f>
        <v>0</v>
      </c>
      <c r="GO23" s="106">
        <f>'Федеральные  средства  по  МО'!BB24</f>
        <v>0</v>
      </c>
      <c r="GP23" s="105">
        <f t="shared" si="38"/>
        <v>0</v>
      </c>
      <c r="GQ23" s="106"/>
      <c r="GR23" s="108"/>
      <c r="GS23" s="105">
        <f>'Федеральные  средства  по  МО'!BC24</f>
        <v>0</v>
      </c>
      <c r="GT23" s="105">
        <f t="shared" si="39"/>
        <v>0</v>
      </c>
      <c r="GU23" s="107"/>
      <c r="GV23" s="106"/>
      <c r="GW23" s="105">
        <f>'Федеральные  средства  по  МО'!BD24</f>
        <v>0</v>
      </c>
      <c r="GX23" s="108">
        <f t="shared" si="40"/>
        <v>0</v>
      </c>
      <c r="GY23" s="105"/>
      <c r="GZ23" s="107"/>
      <c r="HA23" s="107">
        <f>'Федеральные  средства  по  МО'!BE24</f>
        <v>0</v>
      </c>
      <c r="HB23" s="108">
        <f t="shared" si="11"/>
        <v>0</v>
      </c>
      <c r="HC23" s="105"/>
      <c r="HD23" s="107"/>
      <c r="HE23" s="108">
        <f>'Федеральные  средства  по  МО'!BF24</f>
        <v>140354.71</v>
      </c>
      <c r="HF23" s="108">
        <f t="shared" si="41"/>
        <v>140354.71</v>
      </c>
      <c r="HG23" s="105"/>
      <c r="HH23" s="107">
        <f>'Проверочная  таблица'!NM26</f>
        <v>0</v>
      </c>
      <c r="HI23" s="107">
        <f>'Федеральные  средства  по  МО'!BG24</f>
        <v>0</v>
      </c>
      <c r="HJ23" s="108">
        <f t="shared" si="42"/>
        <v>0</v>
      </c>
      <c r="HK23" s="108"/>
      <c r="HL23" s="105">
        <f>'Проверочная  таблица'!NP26</f>
        <v>0</v>
      </c>
      <c r="HM23" s="107">
        <f>'Федеральные  средства  по  МО'!BH24</f>
        <v>0</v>
      </c>
      <c r="HN23" s="107">
        <f t="shared" si="43"/>
        <v>0</v>
      </c>
      <c r="HO23" s="106"/>
      <c r="HP23" s="108"/>
      <c r="HQ23" s="105">
        <f>'Федеральные  средства  по  МО'!BI24</f>
        <v>0</v>
      </c>
      <c r="HR23" s="107">
        <f t="shared" si="12"/>
        <v>0</v>
      </c>
      <c r="HS23" s="106"/>
      <c r="HT23" s="105"/>
      <c r="HU23" s="108">
        <f>'Федеральные  средства  по  МО'!BJ24</f>
        <v>0</v>
      </c>
      <c r="HV23" s="108"/>
      <c r="HW23" s="105"/>
      <c r="HX23" s="107">
        <f>'Проверочная  таблица'!OY26</f>
        <v>0</v>
      </c>
      <c r="HY23" s="106">
        <f>'Федеральные  средства  по  МО'!BK24</f>
        <v>0</v>
      </c>
      <c r="HZ23" s="108"/>
      <c r="IA23" s="105"/>
      <c r="IB23" s="107">
        <f>'Проверочная  таблица'!PC26</f>
        <v>0</v>
      </c>
      <c r="IC23" s="108">
        <f>'Федеральные  средства  по  МО'!BL24</f>
        <v>0</v>
      </c>
      <c r="ID23" s="108">
        <f>'Проверочная  таблица'!PG26</f>
        <v>0</v>
      </c>
      <c r="IE23" s="105">
        <f t="shared" si="44"/>
        <v>0</v>
      </c>
      <c r="IF23" s="107"/>
      <c r="IG23" s="106">
        <f>'Федеральные  средства  по  МО'!BM24</f>
        <v>0</v>
      </c>
      <c r="IH23" s="108">
        <f>'Проверочная  таблица'!PJ26</f>
        <v>0</v>
      </c>
      <c r="II23" s="105">
        <f t="shared" si="45"/>
        <v>0</v>
      </c>
      <c r="IJ23" s="107"/>
      <c r="IK23" s="108">
        <f>'Федеральные  средства  по  МО'!BN24</f>
        <v>0</v>
      </c>
      <c r="IL23" s="105">
        <f t="shared" si="46"/>
        <v>0</v>
      </c>
      <c r="IM23" s="106"/>
      <c r="IN23" s="105"/>
      <c r="IO23" s="107">
        <f>'Федеральные  средства  по  МО'!BO24</f>
        <v>0</v>
      </c>
      <c r="IP23" s="107">
        <f t="shared" si="47"/>
        <v>0</v>
      </c>
      <c r="IQ23" s="107"/>
      <c r="IR23" s="105"/>
      <c r="IS23" s="108">
        <f>'Федеральные  средства  по  МО'!BP24</f>
        <v>0</v>
      </c>
      <c r="IT23" s="105">
        <f>'Проверочная  таблица'!QQ26</f>
        <v>0</v>
      </c>
      <c r="IU23" s="106">
        <f>'Проверочная  таблица'!QW26</f>
        <v>0</v>
      </c>
      <c r="IV23" s="105">
        <f>'Проверочная  таблица'!RC26</f>
        <v>0</v>
      </c>
      <c r="IW23" s="106">
        <f>'Федеральные  средства  по  МО'!BQ24</f>
        <v>0</v>
      </c>
      <c r="IX23" s="105">
        <f>'Проверочная  таблица'!QN26</f>
        <v>0</v>
      </c>
      <c r="IY23" s="106">
        <f>'Проверочная  таблица'!QZ26</f>
        <v>0</v>
      </c>
      <c r="IZ23" s="108">
        <f>'Проверочная  таблица'!RF26</f>
        <v>0</v>
      </c>
      <c r="JA23" s="105">
        <f>'Федеральные  средства  по  МО'!BR24</f>
        <v>0</v>
      </c>
      <c r="JB23" s="105">
        <f t="shared" si="48"/>
        <v>0</v>
      </c>
      <c r="JC23" s="106"/>
      <c r="JD23" s="105"/>
      <c r="JE23" s="107">
        <f>'Федеральные  средства  по  МО'!BS24</f>
        <v>0</v>
      </c>
      <c r="JF23" s="107">
        <f t="shared" si="49"/>
        <v>0</v>
      </c>
      <c r="JG23" s="106"/>
      <c r="JH23" s="108"/>
      <c r="JI23" s="108">
        <f>'Федеральные  средства  по  МО'!BT24</f>
        <v>0</v>
      </c>
      <c r="JJ23" s="105">
        <f t="shared" si="50"/>
        <v>0</v>
      </c>
      <c r="JK23" s="106"/>
      <c r="JL23" s="105"/>
      <c r="JM23" s="107">
        <f>'Федеральные  средства  по  МО'!BU24</f>
        <v>0</v>
      </c>
      <c r="JN23" s="105">
        <f t="shared" si="51"/>
        <v>0</v>
      </c>
      <c r="JO23" s="106"/>
      <c r="JP23" s="105"/>
      <c r="JQ23" s="108">
        <f>'Федеральные  средства  по  МО'!BV24</f>
        <v>0</v>
      </c>
      <c r="JR23" s="105">
        <f t="shared" si="52"/>
        <v>0</v>
      </c>
      <c r="JS23" s="106"/>
      <c r="JT23" s="105"/>
      <c r="JU23" s="106">
        <f>'Федеральные  средства  по  МО'!BW24</f>
        <v>0</v>
      </c>
      <c r="JV23" s="105">
        <f t="shared" si="53"/>
        <v>0</v>
      </c>
      <c r="JW23" s="106"/>
      <c r="JX23" s="105"/>
      <c r="JY23" s="106">
        <f>'Федеральные  средства  по  МО'!BX24</f>
        <v>0</v>
      </c>
      <c r="JZ23" s="108">
        <f>'Проверочная  таблица'!SC26</f>
        <v>0</v>
      </c>
      <c r="KA23" s="105">
        <f t="shared" si="54"/>
        <v>0</v>
      </c>
      <c r="KB23" s="107"/>
      <c r="KC23" s="106">
        <f>'Федеральные  средства  по  МО'!BY24</f>
        <v>0</v>
      </c>
      <c r="KD23" s="108">
        <f>'Проверочная  таблица'!SJ26</f>
        <v>0</v>
      </c>
      <c r="KE23" s="105">
        <f t="shared" si="55"/>
        <v>0</v>
      </c>
      <c r="KF23" s="107"/>
      <c r="KG23" s="108">
        <f>'Федеральные  средства  по  МО'!BZ24</f>
        <v>0</v>
      </c>
      <c r="KH23" s="105">
        <f>'Проверочная  таблица'!SE26</f>
        <v>0</v>
      </c>
      <c r="KI23" s="106">
        <f t="shared" si="56"/>
        <v>0</v>
      </c>
      <c r="KJ23" s="105"/>
      <c r="KK23" s="106">
        <f>'Федеральные  средства  по  МО'!CA24</f>
        <v>0</v>
      </c>
      <c r="KL23" s="105">
        <f>'Проверочная  таблица'!SL26</f>
        <v>0</v>
      </c>
      <c r="KM23" s="106">
        <f t="shared" si="57"/>
        <v>0</v>
      </c>
      <c r="KN23" s="108"/>
      <c r="KO23" s="108">
        <f>'Федеральные  средства  по  МО'!CB24</f>
        <v>0</v>
      </c>
      <c r="KP23" s="108">
        <f>'Проверочная  таблица'!SG26</f>
        <v>0</v>
      </c>
      <c r="KQ23" s="105">
        <f>'Проверочная  таблица'!TI26</f>
        <v>0</v>
      </c>
      <c r="KR23" s="107"/>
      <c r="KS23" s="106">
        <f>'Федеральные  средства  по  МО'!CC24</f>
        <v>0</v>
      </c>
      <c r="KT23" s="108">
        <f>'Проверочная  таблица'!SN26</f>
        <v>0</v>
      </c>
      <c r="KU23" s="105">
        <f>'Проверочная  таблица'!TB26</f>
        <v>0</v>
      </c>
      <c r="KV23" s="105"/>
    </row>
    <row r="24" spans="1:308" ht="25.5" customHeight="1" x14ac:dyDescent="0.25">
      <c r="A24" s="66" t="s">
        <v>391</v>
      </c>
      <c r="B24" s="91">
        <f t="shared" si="13"/>
        <v>2005191.5</v>
      </c>
      <c r="C24" s="92">
        <f t="shared" si="14"/>
        <v>242985.1</v>
      </c>
      <c r="D24" s="92">
        <f t="shared" si="0"/>
        <v>1762206.4</v>
      </c>
      <c r="E24" s="92">
        <f t="shared" si="0"/>
        <v>0</v>
      </c>
      <c r="F24" s="91">
        <f t="shared" si="15"/>
        <v>150995.1</v>
      </c>
      <c r="G24" s="92">
        <f t="shared" si="16"/>
        <v>150995.1</v>
      </c>
      <c r="H24" s="92">
        <f t="shared" si="1"/>
        <v>0</v>
      </c>
      <c r="I24" s="92">
        <f t="shared" si="1"/>
        <v>0</v>
      </c>
      <c r="J24" s="66"/>
      <c r="K24" s="67">
        <f>M24-'Федеральные  средства  по  МО'!L25</f>
        <v>0</v>
      </c>
      <c r="L24" s="67">
        <f>Q24-'Федеральные  средства  по  МО'!M25</f>
        <v>0</v>
      </c>
      <c r="M24" s="91">
        <f t="shared" si="17"/>
        <v>2005191.5</v>
      </c>
      <c r="N24" s="92">
        <f t="shared" si="2"/>
        <v>242985.1</v>
      </c>
      <c r="O24" s="92">
        <f t="shared" si="2"/>
        <v>1762206.4</v>
      </c>
      <c r="P24" s="92">
        <f t="shared" si="2"/>
        <v>0</v>
      </c>
      <c r="Q24" s="91">
        <f t="shared" si="2"/>
        <v>150995.1</v>
      </c>
      <c r="R24" s="92">
        <f t="shared" si="2"/>
        <v>150995.1</v>
      </c>
      <c r="S24" s="92">
        <f t="shared" si="2"/>
        <v>0</v>
      </c>
      <c r="T24" s="92">
        <f t="shared" si="2"/>
        <v>0</v>
      </c>
      <c r="U24" s="93">
        <f>'Федеральные  средства  по  МО'!F25</f>
        <v>0</v>
      </c>
      <c r="V24" s="81">
        <f>'Проверочная  таблица'!BO27</f>
        <v>0</v>
      </c>
      <c r="W24" s="94">
        <f>'Проверочная  таблица'!BS27</f>
        <v>0</v>
      </c>
      <c r="X24" s="81">
        <f>'Проверочная  таблица'!BU27</f>
        <v>0</v>
      </c>
      <c r="Y24" s="93">
        <f>'Федеральные  средства  по  МО'!G25</f>
        <v>0</v>
      </c>
      <c r="Z24" s="81">
        <f>'Проверочная  таблица'!BP27</f>
        <v>0</v>
      </c>
      <c r="AA24" s="94">
        <f>'Проверочная  таблица'!BT27</f>
        <v>0</v>
      </c>
      <c r="AB24" s="81">
        <f>'Проверочная  таблица'!BV27</f>
        <v>0</v>
      </c>
      <c r="AC24" s="93">
        <f>'Федеральные  средства  по  МО'!H25</f>
        <v>0</v>
      </c>
      <c r="AD24" s="95">
        <f t="shared" si="18"/>
        <v>0</v>
      </c>
      <c r="AE24" s="81"/>
      <c r="AF24" s="96"/>
      <c r="AG24" s="93">
        <f>'Федеральные  средства  по  МО'!I25</f>
        <v>0</v>
      </c>
      <c r="AH24" s="95">
        <f t="shared" si="19"/>
        <v>0</v>
      </c>
      <c r="AI24" s="81"/>
      <c r="AJ24" s="94"/>
      <c r="AK24" s="97">
        <f>'Федеральные  средства  по  МО'!N25</f>
        <v>0</v>
      </c>
      <c r="AL24" s="94">
        <f>'Проверочная  таблица'!CO27</f>
        <v>0</v>
      </c>
      <c r="AM24" s="100"/>
      <c r="AN24" s="101"/>
      <c r="AO24" s="98">
        <f>'Федеральные  средства  по  МО'!O25</f>
        <v>0</v>
      </c>
      <c r="AP24" s="94">
        <f>'Проверочная  таблица'!CV27</f>
        <v>0</v>
      </c>
      <c r="AQ24" s="102"/>
      <c r="AR24" s="100"/>
      <c r="AS24" s="98">
        <f>'Федеральные  средства  по  МО'!P25</f>
        <v>0</v>
      </c>
      <c r="AT24" s="94">
        <f>'Проверочная  таблица'!CQ27</f>
        <v>0</v>
      </c>
      <c r="AU24" s="81"/>
      <c r="AV24" s="94">
        <f>'Проверочная  таблица'!DC27</f>
        <v>0</v>
      </c>
      <c r="AW24" s="97">
        <f>'Федеральные  средства  по  МО'!Q25</f>
        <v>0</v>
      </c>
      <c r="AX24" s="94">
        <f>'Проверочная  таблица'!CX27</f>
        <v>0</v>
      </c>
      <c r="AY24" s="100"/>
      <c r="AZ24" s="94">
        <f>'Проверочная  таблица'!DF27</f>
        <v>0</v>
      </c>
      <c r="BA24" s="97">
        <f>'Федеральные  средства  по  МО'!R25</f>
        <v>0</v>
      </c>
      <c r="BB24" s="94">
        <f t="shared" si="20"/>
        <v>0</v>
      </c>
      <c r="BC24" s="81"/>
      <c r="BD24" s="94"/>
      <c r="BE24" s="99">
        <f>'Федеральные  средства  по  МО'!S25</f>
        <v>0</v>
      </c>
      <c r="BF24" s="94">
        <f t="shared" si="21"/>
        <v>0</v>
      </c>
      <c r="BG24" s="102"/>
      <c r="BH24" s="102"/>
      <c r="BI24" s="93">
        <f>'Федеральные  средства  по  МО'!T25</f>
        <v>0</v>
      </c>
      <c r="BJ24" s="102">
        <f t="shared" si="3"/>
        <v>0</v>
      </c>
      <c r="BK24" s="103"/>
      <c r="BL24" s="100"/>
      <c r="BM24" s="93">
        <f>'Федеральные  средства  по  МО'!U25</f>
        <v>0</v>
      </c>
      <c r="BN24" s="102">
        <f t="shared" si="4"/>
        <v>0</v>
      </c>
      <c r="BO24" s="103"/>
      <c r="BP24" s="100"/>
      <c r="BQ24" s="93">
        <f>'Федеральные  средства  по  МО'!V25</f>
        <v>0</v>
      </c>
      <c r="BR24" s="102">
        <f t="shared" si="5"/>
        <v>0</v>
      </c>
      <c r="BS24" s="103"/>
      <c r="BT24" s="100"/>
      <c r="BU24" s="93">
        <f>'Федеральные  средства  по  МО'!W25</f>
        <v>0</v>
      </c>
      <c r="BV24" s="102">
        <f t="shared" si="6"/>
        <v>0</v>
      </c>
      <c r="BW24" s="103"/>
      <c r="BX24" s="100"/>
      <c r="BY24" s="93">
        <f>'Федеральные  средства  по  МО'!X25</f>
        <v>0</v>
      </c>
      <c r="BZ24" s="102">
        <f t="shared" si="7"/>
        <v>0</v>
      </c>
      <c r="CA24" s="100"/>
      <c r="CB24" s="101"/>
      <c r="CC24" s="93">
        <f>'Федеральные  средства  по  МО'!Y25</f>
        <v>0</v>
      </c>
      <c r="CD24" s="102">
        <f t="shared" si="8"/>
        <v>0</v>
      </c>
      <c r="CE24" s="103"/>
      <c r="CF24" s="102"/>
      <c r="CG24" s="98">
        <f>'Федеральные  средства  по  МО'!Z25</f>
        <v>0</v>
      </c>
      <c r="CH24" s="94">
        <f t="shared" si="22"/>
        <v>0</v>
      </c>
      <c r="CI24" s="81"/>
      <c r="CJ24" s="94"/>
      <c r="CK24" s="97">
        <f>'Федеральные  средства  по  МО'!AA25</f>
        <v>0</v>
      </c>
      <c r="CL24" s="94">
        <f t="shared" si="23"/>
        <v>0</v>
      </c>
      <c r="CM24" s="81"/>
      <c r="CN24" s="94"/>
      <c r="CO24" s="98">
        <f>'Федеральные  средства  по  МО'!AB25</f>
        <v>1762206.4</v>
      </c>
      <c r="CP24" s="96">
        <f>'Проверочная  таблица'!EU27</f>
        <v>0</v>
      </c>
      <c r="CQ24" s="94">
        <f t="shared" si="24"/>
        <v>1762206.4</v>
      </c>
      <c r="CR24" s="95"/>
      <c r="CS24" s="97">
        <f>'Федеральные  средства  по  МО'!AC25</f>
        <v>0</v>
      </c>
      <c r="CT24" s="96">
        <f>'Проверочная  таблица'!EX27</f>
        <v>0</v>
      </c>
      <c r="CU24" s="94">
        <f t="shared" si="25"/>
        <v>0</v>
      </c>
      <c r="CV24" s="81"/>
      <c r="CW24" s="93">
        <f>'Федеральные  средства  по  МО'!AD25</f>
        <v>0</v>
      </c>
      <c r="CX24" s="95">
        <f t="shared" si="26"/>
        <v>0</v>
      </c>
      <c r="CY24" s="81"/>
      <c r="CZ24" s="96"/>
      <c r="DA24" s="93">
        <f>'Федеральные  средства  по  МО'!AE25</f>
        <v>0</v>
      </c>
      <c r="DB24" s="95">
        <f t="shared" si="27"/>
        <v>0</v>
      </c>
      <c r="DC24" s="81"/>
      <c r="DD24" s="96"/>
      <c r="DE24" s="93">
        <f>'Федеральные  средства  по  МО'!AF25</f>
        <v>0</v>
      </c>
      <c r="DF24" s="95">
        <f t="shared" si="28"/>
        <v>0</v>
      </c>
      <c r="DG24" s="81"/>
      <c r="DH24" s="96"/>
      <c r="DI24" s="93">
        <f>'Федеральные  средства  по  МО'!AG25</f>
        <v>0</v>
      </c>
      <c r="DJ24" s="95">
        <f t="shared" si="29"/>
        <v>0</v>
      </c>
      <c r="DK24" s="81"/>
      <c r="DL24" s="94"/>
      <c r="DM24" s="98">
        <f>'Федеральные  средства  по  МО'!AH25</f>
        <v>0</v>
      </c>
      <c r="DN24" s="94">
        <f t="shared" si="30"/>
        <v>0</v>
      </c>
      <c r="DO24" s="81"/>
      <c r="DP24" s="94"/>
      <c r="DQ24" s="97">
        <f>'Федеральные  средства  по  МО'!AI25</f>
        <v>0</v>
      </c>
      <c r="DR24" s="94">
        <f t="shared" si="31"/>
        <v>0</v>
      </c>
      <c r="DS24" s="81"/>
      <c r="DT24" s="96"/>
      <c r="DU24" s="93">
        <f>'Федеральные  средства  по  МО'!AJ25</f>
        <v>0</v>
      </c>
      <c r="DV24" s="81">
        <f t="shared" si="9"/>
        <v>0</v>
      </c>
      <c r="DW24" s="94"/>
      <c r="DX24" s="81"/>
      <c r="DY24" s="93">
        <f>'Федеральные  средства  по  МО'!AK25</f>
        <v>0</v>
      </c>
      <c r="DZ24" s="81">
        <f t="shared" si="10"/>
        <v>0</v>
      </c>
      <c r="EA24" s="94"/>
      <c r="EB24" s="81"/>
      <c r="EC24" s="98">
        <f>'Федеральные  средства  по  МО'!AL25</f>
        <v>0</v>
      </c>
      <c r="ED24" s="94"/>
      <c r="EE24" s="81"/>
      <c r="EF24" s="94">
        <f t="shared" si="32"/>
        <v>0</v>
      </c>
      <c r="EG24" s="97">
        <f>'Федеральные  средства  по  МО'!AM25</f>
        <v>0</v>
      </c>
      <c r="EH24" s="94"/>
      <c r="EI24" s="81"/>
      <c r="EJ24" s="96">
        <f t="shared" si="33"/>
        <v>0</v>
      </c>
      <c r="EK24" s="98">
        <f>'Федеральные  средства  по  МО'!AN25</f>
        <v>0</v>
      </c>
      <c r="EL24" s="94"/>
      <c r="EM24" s="81"/>
      <c r="EN24" s="94"/>
      <c r="EO24" s="97">
        <f>'Федеральные  средства  по  МО'!AO25</f>
        <v>0</v>
      </c>
      <c r="EP24" s="94"/>
      <c r="EQ24" s="81"/>
      <c r="ER24" s="96"/>
      <c r="ES24" s="93">
        <f>'Федеральные  средства  по  МО'!AP25</f>
        <v>0</v>
      </c>
      <c r="ET24" s="95"/>
      <c r="EU24" s="81"/>
      <c r="EV24" s="96"/>
      <c r="EW24" s="93">
        <f>'Федеральные  средства  по  МО'!AQ25</f>
        <v>0</v>
      </c>
      <c r="EX24" s="95"/>
      <c r="EY24" s="81"/>
      <c r="EZ24" s="94"/>
      <c r="FA24" s="99">
        <f>'Федеральные  средства  по  МО'!AR25</f>
        <v>0</v>
      </c>
      <c r="FB24" s="102"/>
      <c r="FC24" s="100"/>
      <c r="FD24" s="101"/>
      <c r="FE24" s="93">
        <f>'Федеральные  средства  по  МО'!AS25</f>
        <v>0</v>
      </c>
      <c r="FF24" s="100"/>
      <c r="FG24" s="103"/>
      <c r="FH24" s="100"/>
      <c r="FI24" s="98">
        <f>'Федеральные  средства  по  МО'!AT25</f>
        <v>0</v>
      </c>
      <c r="FJ24" s="96">
        <f>'Проверочная  таблица'!JA27</f>
        <v>0</v>
      </c>
      <c r="FK24" s="94">
        <f>'Проверочная  таблица'!JM27</f>
        <v>0</v>
      </c>
      <c r="FL24" s="94">
        <f>'Проверочная  таблица'!JS27</f>
        <v>0</v>
      </c>
      <c r="FM24" s="97">
        <f>'Федеральные  средства  по  МО'!AU25</f>
        <v>0</v>
      </c>
      <c r="FN24" s="94">
        <f>'Проверочная  таблица'!JD27</f>
        <v>0</v>
      </c>
      <c r="FO24" s="81">
        <f>'Проверочная  таблица'!JP27</f>
        <v>0</v>
      </c>
      <c r="FP24" s="94">
        <f>'Проверочная  таблица'!JV27</f>
        <v>0</v>
      </c>
      <c r="FQ24" s="98">
        <f>'Федеральные  средства  по  МО'!AV25</f>
        <v>0</v>
      </c>
      <c r="FR24" s="94"/>
      <c r="FS24" s="81">
        <f t="shared" si="34"/>
        <v>0</v>
      </c>
      <c r="FT24" s="94"/>
      <c r="FU24" s="93">
        <f>'Федеральные  средства  по  МО'!AW25</f>
        <v>0</v>
      </c>
      <c r="FV24" s="81"/>
      <c r="FW24" s="94">
        <f t="shared" si="35"/>
        <v>0</v>
      </c>
      <c r="FX24" s="81"/>
      <c r="FY24" s="93">
        <f>'Федеральные  средства  по  МО'!AX25</f>
        <v>91990</v>
      </c>
      <c r="FZ24" s="95">
        <f t="shared" si="36"/>
        <v>91990</v>
      </c>
      <c r="GA24" s="81"/>
      <c r="GB24" s="96"/>
      <c r="GC24" s="93">
        <f>'Федеральные  средства  по  МО'!AY25</f>
        <v>0</v>
      </c>
      <c r="GD24" s="95">
        <f t="shared" si="37"/>
        <v>0</v>
      </c>
      <c r="GE24" s="81"/>
      <c r="GF24" s="94"/>
      <c r="GG24" s="99">
        <f>'Федеральные  средства  по  МО'!AZ25</f>
        <v>0</v>
      </c>
      <c r="GH24" s="100"/>
      <c r="GI24" s="96">
        <f>'Проверочная  таблица'!LV27</f>
        <v>0</v>
      </c>
      <c r="GJ24" s="94">
        <f>'Проверочная  таблица'!MD27</f>
        <v>0</v>
      </c>
      <c r="GK24" s="97">
        <f>'Федеральные  средства  по  МО'!BA25</f>
        <v>0</v>
      </c>
      <c r="GL24" s="96"/>
      <c r="GM24" s="94">
        <f>'Проверочная  таблица'!LZ27</f>
        <v>0</v>
      </c>
      <c r="GN24" s="95">
        <f>'Проверочная  таблица'!MH27</f>
        <v>0</v>
      </c>
      <c r="GO24" s="97">
        <f>'Федеральные  средства  по  МО'!BB25</f>
        <v>0</v>
      </c>
      <c r="GP24" s="94">
        <f t="shared" si="38"/>
        <v>0</v>
      </c>
      <c r="GQ24" s="81"/>
      <c r="GR24" s="96"/>
      <c r="GS24" s="93">
        <f>'Федеральные  средства  по  МО'!BC25</f>
        <v>0</v>
      </c>
      <c r="GT24" s="94">
        <f t="shared" si="39"/>
        <v>0</v>
      </c>
      <c r="GU24" s="95"/>
      <c r="GV24" s="100"/>
      <c r="GW24" s="93">
        <f>'Федеральные  средства  по  МО'!BD25</f>
        <v>0</v>
      </c>
      <c r="GX24" s="96">
        <f t="shared" si="40"/>
        <v>0</v>
      </c>
      <c r="GY24" s="94"/>
      <c r="GZ24" s="95"/>
      <c r="HA24" s="99">
        <f>'Федеральные  средства  по  МО'!BE25</f>
        <v>0</v>
      </c>
      <c r="HB24" s="96">
        <f t="shared" si="11"/>
        <v>0</v>
      </c>
      <c r="HC24" s="94"/>
      <c r="HD24" s="95"/>
      <c r="HE24" s="98">
        <f>'Федеральные  средства  по  МО'!BF25</f>
        <v>150995.1</v>
      </c>
      <c r="HF24" s="96">
        <f t="shared" si="41"/>
        <v>150995.1</v>
      </c>
      <c r="HG24" s="94"/>
      <c r="HH24" s="95">
        <f>'Проверочная  таблица'!NM27</f>
        <v>0</v>
      </c>
      <c r="HI24" s="99">
        <f>'Федеральные  средства  по  МО'!BG25</f>
        <v>150995.1</v>
      </c>
      <c r="HJ24" s="96">
        <f t="shared" si="42"/>
        <v>150995.1</v>
      </c>
      <c r="HK24" s="101"/>
      <c r="HL24" s="94">
        <f>'Проверочная  таблица'!NP27</f>
        <v>0</v>
      </c>
      <c r="HM24" s="99">
        <f>'Федеральные  средства  по  МО'!BH25</f>
        <v>0</v>
      </c>
      <c r="HN24" s="102">
        <f t="shared" si="43"/>
        <v>0</v>
      </c>
      <c r="HO24" s="100"/>
      <c r="HP24" s="101"/>
      <c r="HQ24" s="93">
        <f>'Федеральные  средства  по  МО'!BI25</f>
        <v>0</v>
      </c>
      <c r="HR24" s="102">
        <f t="shared" si="12"/>
        <v>0</v>
      </c>
      <c r="HS24" s="100"/>
      <c r="HT24" s="103"/>
      <c r="HU24" s="98">
        <f>'Федеральные  средства  по  МО'!BJ25</f>
        <v>0</v>
      </c>
      <c r="HV24" s="96"/>
      <c r="HW24" s="94"/>
      <c r="HX24" s="95">
        <f>'Проверочная  таблица'!OY27</f>
        <v>0</v>
      </c>
      <c r="HY24" s="97">
        <f>'Федеральные  средства  по  МО'!BK25</f>
        <v>0</v>
      </c>
      <c r="HZ24" s="96"/>
      <c r="IA24" s="94"/>
      <c r="IB24" s="95">
        <f>'Проверочная  таблица'!PC27</f>
        <v>0</v>
      </c>
      <c r="IC24" s="98">
        <f>'Федеральные  средства  по  МО'!BL25</f>
        <v>0</v>
      </c>
      <c r="ID24" s="96">
        <f>'Проверочная  таблица'!PG27</f>
        <v>0</v>
      </c>
      <c r="IE24" s="94">
        <f t="shared" si="44"/>
        <v>0</v>
      </c>
      <c r="IF24" s="95"/>
      <c r="IG24" s="97">
        <f>'Федеральные  средства  по  МО'!BM25</f>
        <v>0</v>
      </c>
      <c r="IH24" s="96">
        <f>'Проверочная  таблица'!PJ27</f>
        <v>0</v>
      </c>
      <c r="II24" s="94">
        <f t="shared" si="45"/>
        <v>0</v>
      </c>
      <c r="IJ24" s="95"/>
      <c r="IK24" s="98">
        <f>'Федеральные  средства  по  МО'!BN25</f>
        <v>0</v>
      </c>
      <c r="IL24" s="94">
        <f t="shared" si="46"/>
        <v>0</v>
      </c>
      <c r="IM24" s="81"/>
      <c r="IN24" s="94"/>
      <c r="IO24" s="99">
        <f>'Федеральные  средства  по  МО'!BO25</f>
        <v>0</v>
      </c>
      <c r="IP24" s="95">
        <f t="shared" si="47"/>
        <v>0</v>
      </c>
      <c r="IQ24" s="95"/>
      <c r="IR24" s="94"/>
      <c r="IS24" s="98">
        <f>'Федеральные  средства  по  МО'!BP25</f>
        <v>0</v>
      </c>
      <c r="IT24" s="94">
        <f>'Проверочная  таблица'!QQ27</f>
        <v>0</v>
      </c>
      <c r="IU24" s="81">
        <f>'Проверочная  таблица'!QW27</f>
        <v>0</v>
      </c>
      <c r="IV24" s="94">
        <f>'Проверочная  таблица'!RC27</f>
        <v>0</v>
      </c>
      <c r="IW24" s="97">
        <f>'Федеральные  средства  по  МО'!BQ25</f>
        <v>0</v>
      </c>
      <c r="IX24" s="94">
        <f>'Проверочная  таблица'!QN27</f>
        <v>0</v>
      </c>
      <c r="IY24" s="81">
        <f>'Проверочная  таблица'!QZ27</f>
        <v>0</v>
      </c>
      <c r="IZ24" s="96">
        <f>'Проверочная  таблица'!RF27</f>
        <v>0</v>
      </c>
      <c r="JA24" s="93">
        <f>'Федеральные  средства  по  МО'!BR25</f>
        <v>0</v>
      </c>
      <c r="JB24" s="94">
        <f t="shared" si="48"/>
        <v>0</v>
      </c>
      <c r="JC24" s="81"/>
      <c r="JD24" s="94"/>
      <c r="JE24" s="99">
        <f>'Федеральные  средства  по  МО'!BS25</f>
        <v>0</v>
      </c>
      <c r="JF24" s="95">
        <f t="shared" si="49"/>
        <v>0</v>
      </c>
      <c r="JG24" s="81"/>
      <c r="JH24" s="96"/>
      <c r="JI24" s="98">
        <f>'Федеральные  средства  по  МО'!BT25</f>
        <v>0</v>
      </c>
      <c r="JJ24" s="94">
        <f t="shared" si="50"/>
        <v>0</v>
      </c>
      <c r="JK24" s="81"/>
      <c r="JL24" s="94"/>
      <c r="JM24" s="99">
        <f>'Федеральные  средства  по  МО'!BU25</f>
        <v>0</v>
      </c>
      <c r="JN24" s="94">
        <f t="shared" si="51"/>
        <v>0</v>
      </c>
      <c r="JO24" s="81"/>
      <c r="JP24" s="94"/>
      <c r="JQ24" s="98">
        <f>'Федеральные  средства  по  МО'!BV25</f>
        <v>0</v>
      </c>
      <c r="JR24" s="94">
        <f t="shared" si="52"/>
        <v>0</v>
      </c>
      <c r="JS24" s="81"/>
      <c r="JT24" s="94"/>
      <c r="JU24" s="97">
        <f>'Федеральные  средства  по  МО'!BW25</f>
        <v>0</v>
      </c>
      <c r="JV24" s="94">
        <f t="shared" si="53"/>
        <v>0</v>
      </c>
      <c r="JW24" s="81"/>
      <c r="JX24" s="94"/>
      <c r="JY24" s="97">
        <f>'Федеральные  средства  по  МО'!BX25</f>
        <v>0</v>
      </c>
      <c r="JZ24" s="96">
        <f>'Проверочная  таблица'!SC27</f>
        <v>0</v>
      </c>
      <c r="KA24" s="94">
        <f t="shared" si="54"/>
        <v>0</v>
      </c>
      <c r="KB24" s="95"/>
      <c r="KC24" s="97">
        <f>'Федеральные  средства  по  МО'!BY25</f>
        <v>0</v>
      </c>
      <c r="KD24" s="96">
        <f>'Проверочная  таблица'!SJ27</f>
        <v>0</v>
      </c>
      <c r="KE24" s="94">
        <f t="shared" si="55"/>
        <v>0</v>
      </c>
      <c r="KF24" s="95"/>
      <c r="KG24" s="98">
        <f>'Федеральные  средства  по  МО'!BZ25</f>
        <v>0</v>
      </c>
      <c r="KH24" s="94">
        <f>'Проверочная  таблица'!SE27</f>
        <v>0</v>
      </c>
      <c r="KI24" s="81">
        <f t="shared" si="56"/>
        <v>0</v>
      </c>
      <c r="KJ24" s="94"/>
      <c r="KK24" s="97">
        <f>'Федеральные  средства  по  МО'!CA25</f>
        <v>0</v>
      </c>
      <c r="KL24" s="94">
        <f>'Проверочная  таблица'!SL27</f>
        <v>0</v>
      </c>
      <c r="KM24" s="81">
        <f t="shared" si="57"/>
        <v>0</v>
      </c>
      <c r="KN24" s="96"/>
      <c r="KO24" s="98">
        <f>'Федеральные  средства  по  МО'!CB25</f>
        <v>0</v>
      </c>
      <c r="KP24" s="96">
        <f>'Проверочная  таблица'!SG27</f>
        <v>0</v>
      </c>
      <c r="KQ24" s="94">
        <f>'Проверочная  таблица'!TI27</f>
        <v>0</v>
      </c>
      <c r="KR24" s="95"/>
      <c r="KS24" s="97">
        <f>'Федеральные  средства  по  МО'!CC25</f>
        <v>0</v>
      </c>
      <c r="KT24" s="96">
        <f>'Проверочная  таблица'!SN27</f>
        <v>0</v>
      </c>
      <c r="KU24" s="94">
        <f>'Проверочная  таблица'!TB27</f>
        <v>0</v>
      </c>
      <c r="KV24" s="94"/>
    </row>
    <row r="25" spans="1:308" ht="25.5" customHeight="1" x14ac:dyDescent="0.25">
      <c r="A25" s="90" t="s">
        <v>392</v>
      </c>
      <c r="B25" s="91">
        <f t="shared" si="13"/>
        <v>66281182.289999999</v>
      </c>
      <c r="C25" s="92">
        <f t="shared" si="14"/>
        <v>328703.59000000003</v>
      </c>
      <c r="D25" s="92">
        <f t="shared" si="0"/>
        <v>34495631.159999996</v>
      </c>
      <c r="E25" s="92">
        <f t="shared" si="0"/>
        <v>31456847.539999999</v>
      </c>
      <c r="F25" s="91">
        <f t="shared" si="15"/>
        <v>41599.019999999997</v>
      </c>
      <c r="G25" s="92">
        <f t="shared" si="16"/>
        <v>41599.019999999997</v>
      </c>
      <c r="H25" s="92">
        <f t="shared" si="1"/>
        <v>0</v>
      </c>
      <c r="I25" s="92">
        <f t="shared" si="1"/>
        <v>0</v>
      </c>
      <c r="J25" s="66"/>
      <c r="K25" s="67">
        <f>M25-'Федеральные  средства  по  МО'!L26</f>
        <v>0</v>
      </c>
      <c r="L25" s="67">
        <f>Q25-'Федеральные  средства  по  МО'!M26</f>
        <v>0</v>
      </c>
      <c r="M25" s="91">
        <f t="shared" si="17"/>
        <v>66281182.289999999</v>
      </c>
      <c r="N25" s="92">
        <f t="shared" si="2"/>
        <v>328703.59000000003</v>
      </c>
      <c r="O25" s="92">
        <f t="shared" si="2"/>
        <v>34495631.159999996</v>
      </c>
      <c r="P25" s="92">
        <f t="shared" si="2"/>
        <v>31456847.539999999</v>
      </c>
      <c r="Q25" s="91">
        <f t="shared" si="2"/>
        <v>41599.019999999997</v>
      </c>
      <c r="R25" s="92">
        <f t="shared" si="2"/>
        <v>41599.019999999997</v>
      </c>
      <c r="S25" s="92">
        <f t="shared" si="2"/>
        <v>0</v>
      </c>
      <c r="T25" s="92">
        <f t="shared" si="2"/>
        <v>0</v>
      </c>
      <c r="U25" s="93">
        <f>'Федеральные  средства  по  МО'!F26</f>
        <v>0</v>
      </c>
      <c r="V25" s="81">
        <f>'Проверочная  таблица'!BO28</f>
        <v>0</v>
      </c>
      <c r="W25" s="94">
        <f>'Проверочная  таблица'!BS28</f>
        <v>0</v>
      </c>
      <c r="X25" s="81">
        <f>'Проверочная  таблица'!BU28</f>
        <v>0</v>
      </c>
      <c r="Y25" s="93">
        <f>'Федеральные  средства  по  МО'!G26</f>
        <v>0</v>
      </c>
      <c r="Z25" s="81">
        <f>'Проверочная  таблица'!BP28</f>
        <v>0</v>
      </c>
      <c r="AA25" s="94">
        <f>'Проверочная  таблица'!BT28</f>
        <v>0</v>
      </c>
      <c r="AB25" s="81">
        <f>'Проверочная  таблица'!BV28</f>
        <v>0</v>
      </c>
      <c r="AC25" s="93">
        <f>'Федеральные  средства  по  МО'!H26</f>
        <v>0</v>
      </c>
      <c r="AD25" s="95">
        <f t="shared" si="18"/>
        <v>0</v>
      </c>
      <c r="AE25" s="81"/>
      <c r="AF25" s="96"/>
      <c r="AG25" s="93">
        <f>'Федеральные  средства  по  МО'!I26</f>
        <v>0</v>
      </c>
      <c r="AH25" s="95">
        <f t="shared" si="19"/>
        <v>0</v>
      </c>
      <c r="AI25" s="81"/>
      <c r="AJ25" s="94"/>
      <c r="AK25" s="97">
        <f>'Федеральные  средства  по  МО'!N26</f>
        <v>243864.57</v>
      </c>
      <c r="AL25" s="94">
        <f>'Проверочная  таблица'!CO28</f>
        <v>243864.57</v>
      </c>
      <c r="AM25" s="81"/>
      <c r="AN25" s="96"/>
      <c r="AO25" s="98">
        <f>'Федеральные  средства  по  МО'!O26</f>
        <v>0</v>
      </c>
      <c r="AP25" s="94">
        <f>'Проверочная  таблица'!CV28</f>
        <v>0</v>
      </c>
      <c r="AQ25" s="95"/>
      <c r="AR25" s="81"/>
      <c r="AS25" s="98">
        <f>'Федеральные  средства  по  МО'!P26</f>
        <v>15838100</v>
      </c>
      <c r="AT25" s="94">
        <f>'Проверочная  таблица'!CQ28</f>
        <v>0</v>
      </c>
      <c r="AU25" s="81"/>
      <c r="AV25" s="94">
        <f>'Проверочная  таблица'!DC28</f>
        <v>15838100</v>
      </c>
      <c r="AW25" s="97">
        <f>'Федеральные  средства  по  МО'!Q26</f>
        <v>0</v>
      </c>
      <c r="AX25" s="94">
        <f>'Проверочная  таблица'!CX28</f>
        <v>0</v>
      </c>
      <c r="AY25" s="81"/>
      <c r="AZ25" s="94">
        <f>'Проверочная  таблица'!DF28</f>
        <v>0</v>
      </c>
      <c r="BA25" s="97">
        <f>'Федеральные  средства  по  МО'!R26</f>
        <v>0</v>
      </c>
      <c r="BB25" s="94">
        <f t="shared" si="20"/>
        <v>0</v>
      </c>
      <c r="BC25" s="81"/>
      <c r="BD25" s="94"/>
      <c r="BE25" s="99">
        <f>'Федеральные  средства  по  МО'!S26</f>
        <v>0</v>
      </c>
      <c r="BF25" s="94">
        <f t="shared" si="21"/>
        <v>0</v>
      </c>
      <c r="BG25" s="95"/>
      <c r="BH25" s="95"/>
      <c r="BI25" s="93">
        <f>'Федеральные  средства  по  МО'!T26</f>
        <v>0</v>
      </c>
      <c r="BJ25" s="95">
        <f t="shared" si="3"/>
        <v>0</v>
      </c>
      <c r="BK25" s="94"/>
      <c r="BL25" s="81"/>
      <c r="BM25" s="93">
        <f>'Федеральные  средства  по  МО'!U26</f>
        <v>0</v>
      </c>
      <c r="BN25" s="95">
        <f t="shared" si="4"/>
        <v>0</v>
      </c>
      <c r="BO25" s="94"/>
      <c r="BP25" s="81"/>
      <c r="BQ25" s="93">
        <f>'Федеральные  средства  по  МО'!V26</f>
        <v>0</v>
      </c>
      <c r="BR25" s="95">
        <f t="shared" si="5"/>
        <v>0</v>
      </c>
      <c r="BS25" s="94"/>
      <c r="BT25" s="81"/>
      <c r="BU25" s="93">
        <f>'Федеральные  средства  по  МО'!W26</f>
        <v>0</v>
      </c>
      <c r="BV25" s="95">
        <f t="shared" si="6"/>
        <v>0</v>
      </c>
      <c r="BW25" s="94"/>
      <c r="BX25" s="81"/>
      <c r="BY25" s="93">
        <f>'Федеральные  средства  по  МО'!X26</f>
        <v>0</v>
      </c>
      <c r="BZ25" s="95">
        <f t="shared" si="7"/>
        <v>0</v>
      </c>
      <c r="CA25" s="81"/>
      <c r="CB25" s="96"/>
      <c r="CC25" s="93">
        <f>'Федеральные  средства  по  МО'!Y26</f>
        <v>0</v>
      </c>
      <c r="CD25" s="95">
        <f t="shared" si="8"/>
        <v>0</v>
      </c>
      <c r="CE25" s="94"/>
      <c r="CF25" s="95"/>
      <c r="CG25" s="98">
        <f>'Федеральные  средства  по  МО'!Z26</f>
        <v>0</v>
      </c>
      <c r="CH25" s="94">
        <f t="shared" si="22"/>
        <v>0</v>
      </c>
      <c r="CI25" s="81"/>
      <c r="CJ25" s="94"/>
      <c r="CK25" s="97">
        <f>'Федеральные  средства  по  МО'!AA26</f>
        <v>0</v>
      </c>
      <c r="CL25" s="94">
        <f t="shared" si="23"/>
        <v>0</v>
      </c>
      <c r="CM25" s="81"/>
      <c r="CN25" s="94"/>
      <c r="CO25" s="98">
        <f>'Федеральные  средства  по  МО'!AB26</f>
        <v>0</v>
      </c>
      <c r="CP25" s="96">
        <f>'Проверочная  таблица'!EU28</f>
        <v>0</v>
      </c>
      <c r="CQ25" s="94">
        <f t="shared" si="24"/>
        <v>0</v>
      </c>
      <c r="CR25" s="95"/>
      <c r="CS25" s="97">
        <f>'Федеральные  средства  по  МО'!AC26</f>
        <v>0</v>
      </c>
      <c r="CT25" s="96">
        <f>'Проверочная  таблица'!EX28</f>
        <v>0</v>
      </c>
      <c r="CU25" s="94">
        <f t="shared" si="25"/>
        <v>0</v>
      </c>
      <c r="CV25" s="81"/>
      <c r="CW25" s="93">
        <f>'Федеральные  средства  по  МО'!AD26</f>
        <v>0</v>
      </c>
      <c r="CX25" s="95">
        <f t="shared" si="26"/>
        <v>0</v>
      </c>
      <c r="CY25" s="81"/>
      <c r="CZ25" s="96"/>
      <c r="DA25" s="93">
        <f>'Федеральные  средства  по  МО'!AE26</f>
        <v>0</v>
      </c>
      <c r="DB25" s="95">
        <f t="shared" si="27"/>
        <v>0</v>
      </c>
      <c r="DC25" s="81"/>
      <c r="DD25" s="96"/>
      <c r="DE25" s="93">
        <f>'Федеральные  средства  по  МО'!AF26</f>
        <v>0</v>
      </c>
      <c r="DF25" s="95">
        <f t="shared" si="28"/>
        <v>0</v>
      </c>
      <c r="DG25" s="81"/>
      <c r="DH25" s="96"/>
      <c r="DI25" s="93">
        <f>'Федеральные  средства  по  МО'!AG26</f>
        <v>0</v>
      </c>
      <c r="DJ25" s="95">
        <f t="shared" si="29"/>
        <v>0</v>
      </c>
      <c r="DK25" s="81"/>
      <c r="DL25" s="94"/>
      <c r="DM25" s="98">
        <f>'Федеральные  средства  по  МО'!AH26</f>
        <v>0</v>
      </c>
      <c r="DN25" s="94">
        <f t="shared" si="30"/>
        <v>0</v>
      </c>
      <c r="DO25" s="81"/>
      <c r="DP25" s="94"/>
      <c r="DQ25" s="97">
        <f>'Федеральные  средства  по  МО'!AI26</f>
        <v>0</v>
      </c>
      <c r="DR25" s="94">
        <f t="shared" si="31"/>
        <v>0</v>
      </c>
      <c r="DS25" s="81"/>
      <c r="DT25" s="96"/>
      <c r="DU25" s="93">
        <f>'Федеральные  средства  по  МО'!AJ26</f>
        <v>0</v>
      </c>
      <c r="DV25" s="81">
        <f t="shared" si="9"/>
        <v>0</v>
      </c>
      <c r="DW25" s="94"/>
      <c r="DX25" s="81"/>
      <c r="DY25" s="93">
        <f>'Федеральные  средства  по  МО'!AK26</f>
        <v>0</v>
      </c>
      <c r="DZ25" s="81">
        <f t="shared" si="10"/>
        <v>0</v>
      </c>
      <c r="EA25" s="94"/>
      <c r="EB25" s="81"/>
      <c r="EC25" s="98">
        <f>'Федеральные  средства  по  МО'!AL26</f>
        <v>0</v>
      </c>
      <c r="ED25" s="94"/>
      <c r="EE25" s="81"/>
      <c r="EF25" s="94">
        <f t="shared" si="32"/>
        <v>0</v>
      </c>
      <c r="EG25" s="97">
        <f>'Федеральные  средства  по  МО'!AM26</f>
        <v>0</v>
      </c>
      <c r="EH25" s="94"/>
      <c r="EI25" s="81"/>
      <c r="EJ25" s="96">
        <f t="shared" si="33"/>
        <v>0</v>
      </c>
      <c r="EK25" s="98">
        <f>'Федеральные  средства  по  МО'!AN26</f>
        <v>0</v>
      </c>
      <c r="EL25" s="94"/>
      <c r="EM25" s="81"/>
      <c r="EN25" s="94"/>
      <c r="EO25" s="97">
        <f>'Федеральные  средства  по  МО'!AO26</f>
        <v>0</v>
      </c>
      <c r="EP25" s="94"/>
      <c r="EQ25" s="81"/>
      <c r="ER25" s="96"/>
      <c r="ES25" s="93">
        <f>'Федеральные  средства  по  МО'!AP26</f>
        <v>0</v>
      </c>
      <c r="ET25" s="95"/>
      <c r="EU25" s="81"/>
      <c r="EV25" s="96"/>
      <c r="EW25" s="93">
        <f>'Федеральные  средства  по  МО'!AQ26</f>
        <v>0</v>
      </c>
      <c r="EX25" s="95"/>
      <c r="EY25" s="81"/>
      <c r="EZ25" s="94"/>
      <c r="FA25" s="99">
        <f>'Федеральные  средства  по  МО'!AR26</f>
        <v>0</v>
      </c>
      <c r="FB25" s="95"/>
      <c r="FC25" s="81"/>
      <c r="FD25" s="96"/>
      <c r="FE25" s="93">
        <f>'Федеральные  средства  по  МО'!AS26</f>
        <v>0</v>
      </c>
      <c r="FF25" s="81"/>
      <c r="FG25" s="94"/>
      <c r="FH25" s="81"/>
      <c r="FI25" s="98">
        <f>'Федеральные  средства  по  МО'!AT26</f>
        <v>0</v>
      </c>
      <c r="FJ25" s="96">
        <f>'Проверочная  таблица'!JA28</f>
        <v>0</v>
      </c>
      <c r="FK25" s="94">
        <f>'Проверочная  таблица'!JM28</f>
        <v>0</v>
      </c>
      <c r="FL25" s="94">
        <f>'Проверочная  таблица'!JS28</f>
        <v>0</v>
      </c>
      <c r="FM25" s="97">
        <f>'Федеральные  средства  по  МО'!AU26</f>
        <v>0</v>
      </c>
      <c r="FN25" s="94">
        <f>'Проверочная  таблица'!JD28</f>
        <v>0</v>
      </c>
      <c r="FO25" s="81">
        <f>'Проверочная  таблица'!JP28</f>
        <v>0</v>
      </c>
      <c r="FP25" s="94">
        <f>'Проверочная  таблица'!JV28</f>
        <v>0</v>
      </c>
      <c r="FQ25" s="98">
        <f>'Федеральные  средства  по  МО'!AV26</f>
        <v>0</v>
      </c>
      <c r="FR25" s="94"/>
      <c r="FS25" s="81">
        <f t="shared" si="34"/>
        <v>0</v>
      </c>
      <c r="FT25" s="94"/>
      <c r="FU25" s="93">
        <f>'Федеральные  средства  по  МО'!AW26</f>
        <v>0</v>
      </c>
      <c r="FV25" s="81"/>
      <c r="FW25" s="94">
        <f t="shared" si="35"/>
        <v>0</v>
      </c>
      <c r="FX25" s="81"/>
      <c r="FY25" s="93">
        <f>'Федеральные  средства  по  МО'!AX26</f>
        <v>43240</v>
      </c>
      <c r="FZ25" s="95">
        <f t="shared" si="36"/>
        <v>43240</v>
      </c>
      <c r="GA25" s="81"/>
      <c r="GB25" s="96"/>
      <c r="GC25" s="93">
        <f>'Федеральные  средства  по  МО'!AY26</f>
        <v>0</v>
      </c>
      <c r="GD25" s="95">
        <f t="shared" si="37"/>
        <v>0</v>
      </c>
      <c r="GE25" s="81"/>
      <c r="GF25" s="94"/>
      <c r="GG25" s="99">
        <f>'Федеральные  средства  по  МО'!AZ26</f>
        <v>8472600</v>
      </c>
      <c r="GH25" s="81"/>
      <c r="GI25" s="96">
        <f>'Проверочная  таблица'!LV28</f>
        <v>8472600</v>
      </c>
      <c r="GJ25" s="94">
        <f>'Проверочная  таблица'!MD28</f>
        <v>0</v>
      </c>
      <c r="GK25" s="97">
        <f>'Федеральные  средства  по  МО'!BA26</f>
        <v>0</v>
      </c>
      <c r="GL25" s="96"/>
      <c r="GM25" s="94">
        <f>'Проверочная  таблица'!LZ28</f>
        <v>0</v>
      </c>
      <c r="GN25" s="95">
        <f>'Проверочная  таблица'!MH28</f>
        <v>0</v>
      </c>
      <c r="GO25" s="97">
        <f>'Федеральные  средства  по  МО'!BB26</f>
        <v>0</v>
      </c>
      <c r="GP25" s="94">
        <f t="shared" si="38"/>
        <v>0</v>
      </c>
      <c r="GQ25" s="81"/>
      <c r="GR25" s="96"/>
      <c r="GS25" s="93">
        <f>'Федеральные  средства  по  МО'!BC26</f>
        <v>0</v>
      </c>
      <c r="GT25" s="94">
        <f t="shared" si="39"/>
        <v>0</v>
      </c>
      <c r="GU25" s="95"/>
      <c r="GV25" s="81"/>
      <c r="GW25" s="93">
        <f>'Федеральные  средства  по  МО'!BD26</f>
        <v>0</v>
      </c>
      <c r="GX25" s="96">
        <f t="shared" si="40"/>
        <v>0</v>
      </c>
      <c r="GY25" s="94"/>
      <c r="GZ25" s="95"/>
      <c r="HA25" s="99">
        <f>'Федеральные  средства  по  МО'!BE26</f>
        <v>0</v>
      </c>
      <c r="HB25" s="96">
        <f t="shared" si="11"/>
        <v>0</v>
      </c>
      <c r="HC25" s="94"/>
      <c r="HD25" s="95"/>
      <c r="HE25" s="98">
        <f>'Федеральные  средства  по  МО'!BF26</f>
        <v>60346.559999999998</v>
      </c>
      <c r="HF25" s="96">
        <f t="shared" si="41"/>
        <v>41599.019999999997</v>
      </c>
      <c r="HG25" s="94"/>
      <c r="HH25" s="95">
        <f>'Проверочная  таблица'!NM28</f>
        <v>18747.54</v>
      </c>
      <c r="HI25" s="99">
        <f>'Федеральные  средства  по  МО'!BG26</f>
        <v>41599.019999999997</v>
      </c>
      <c r="HJ25" s="96">
        <f t="shared" si="42"/>
        <v>41599.019999999997</v>
      </c>
      <c r="HK25" s="96"/>
      <c r="HL25" s="94">
        <f>'Проверочная  таблица'!NP28</f>
        <v>0</v>
      </c>
      <c r="HM25" s="99">
        <f>'Федеральные  средства  по  МО'!BH26</f>
        <v>0</v>
      </c>
      <c r="HN25" s="95">
        <f t="shared" si="43"/>
        <v>0</v>
      </c>
      <c r="HO25" s="81"/>
      <c r="HP25" s="96"/>
      <c r="HQ25" s="93">
        <f>'Федеральные  средства  по  МО'!BI26</f>
        <v>0</v>
      </c>
      <c r="HR25" s="95">
        <f t="shared" si="12"/>
        <v>0</v>
      </c>
      <c r="HS25" s="81"/>
      <c r="HT25" s="94"/>
      <c r="HU25" s="98">
        <f>'Федеральные  средства  по  МО'!BJ26</f>
        <v>15600000</v>
      </c>
      <c r="HV25" s="96"/>
      <c r="HW25" s="94"/>
      <c r="HX25" s="95">
        <f>'Проверочная  таблица'!OY28</f>
        <v>15600000</v>
      </c>
      <c r="HY25" s="97">
        <f>'Федеральные  средства  по  МО'!BK26</f>
        <v>0</v>
      </c>
      <c r="HZ25" s="96"/>
      <c r="IA25" s="94"/>
      <c r="IB25" s="95">
        <f>'Проверочная  таблица'!PC28</f>
        <v>0</v>
      </c>
      <c r="IC25" s="98">
        <f>'Федеральные  средства  по  МО'!BL26</f>
        <v>0</v>
      </c>
      <c r="ID25" s="96">
        <f>'Проверочная  таблица'!PG28</f>
        <v>0</v>
      </c>
      <c r="IE25" s="94">
        <f t="shared" si="44"/>
        <v>0</v>
      </c>
      <c r="IF25" s="95"/>
      <c r="IG25" s="97">
        <f>'Федеральные  средства  по  МО'!BM26</f>
        <v>0</v>
      </c>
      <c r="IH25" s="96">
        <f>'Проверочная  таблица'!PJ28</f>
        <v>0</v>
      </c>
      <c r="II25" s="94">
        <f t="shared" si="45"/>
        <v>0</v>
      </c>
      <c r="IJ25" s="95"/>
      <c r="IK25" s="98">
        <f>'Федеральные  средства  по  МО'!BN26</f>
        <v>0</v>
      </c>
      <c r="IL25" s="94">
        <f t="shared" si="46"/>
        <v>0</v>
      </c>
      <c r="IM25" s="81"/>
      <c r="IN25" s="94"/>
      <c r="IO25" s="99">
        <f>'Федеральные  средства  по  МО'!BO26</f>
        <v>0</v>
      </c>
      <c r="IP25" s="95">
        <f t="shared" si="47"/>
        <v>0</v>
      </c>
      <c r="IQ25" s="95"/>
      <c r="IR25" s="94"/>
      <c r="IS25" s="98">
        <f>'Федеральные  средства  по  МО'!BP26</f>
        <v>0</v>
      </c>
      <c r="IT25" s="94">
        <f>'Проверочная  таблица'!QQ28</f>
        <v>0</v>
      </c>
      <c r="IU25" s="81">
        <f>'Проверочная  таблица'!QW28</f>
        <v>0</v>
      </c>
      <c r="IV25" s="94">
        <f>'Проверочная  таблица'!RC28</f>
        <v>0</v>
      </c>
      <c r="IW25" s="97">
        <f>'Федеральные  средства  по  МО'!BQ26</f>
        <v>0</v>
      </c>
      <c r="IX25" s="94">
        <f>'Проверочная  таблица'!QN28</f>
        <v>0</v>
      </c>
      <c r="IY25" s="81">
        <f>'Проверочная  таблица'!QZ28</f>
        <v>0</v>
      </c>
      <c r="IZ25" s="96">
        <f>'Проверочная  таблица'!RF28</f>
        <v>0</v>
      </c>
      <c r="JA25" s="93">
        <f>'Федеральные  средства  по  МО'!BR26</f>
        <v>0</v>
      </c>
      <c r="JB25" s="94">
        <f t="shared" si="48"/>
        <v>0</v>
      </c>
      <c r="JC25" s="81"/>
      <c r="JD25" s="94"/>
      <c r="JE25" s="99">
        <f>'Федеральные  средства  по  МО'!BS26</f>
        <v>0</v>
      </c>
      <c r="JF25" s="95">
        <f t="shared" si="49"/>
        <v>0</v>
      </c>
      <c r="JG25" s="81"/>
      <c r="JH25" s="96"/>
      <c r="JI25" s="98">
        <f>'Федеральные  средства  по  МО'!BT26</f>
        <v>0</v>
      </c>
      <c r="JJ25" s="94">
        <f t="shared" si="50"/>
        <v>0</v>
      </c>
      <c r="JK25" s="81"/>
      <c r="JL25" s="94"/>
      <c r="JM25" s="99">
        <f>'Федеральные  средства  по  МО'!BU26</f>
        <v>0</v>
      </c>
      <c r="JN25" s="94">
        <f t="shared" si="51"/>
        <v>0</v>
      </c>
      <c r="JO25" s="81"/>
      <c r="JP25" s="94"/>
      <c r="JQ25" s="98">
        <f>'Федеральные  средства  по  МО'!BV26</f>
        <v>0</v>
      </c>
      <c r="JR25" s="94">
        <f t="shared" si="52"/>
        <v>0</v>
      </c>
      <c r="JS25" s="81"/>
      <c r="JT25" s="94"/>
      <c r="JU25" s="97">
        <f>'Федеральные  средства  по  МО'!BW26</f>
        <v>0</v>
      </c>
      <c r="JV25" s="94">
        <f t="shared" si="53"/>
        <v>0</v>
      </c>
      <c r="JW25" s="81"/>
      <c r="JX25" s="94"/>
      <c r="JY25" s="97">
        <f>'Федеральные  средства  по  МО'!BX26</f>
        <v>26023031.159999996</v>
      </c>
      <c r="JZ25" s="96">
        <f>'Проверочная  таблица'!SC28</f>
        <v>0</v>
      </c>
      <c r="KA25" s="94">
        <f t="shared" si="54"/>
        <v>26023031.159999996</v>
      </c>
      <c r="KB25" s="95"/>
      <c r="KC25" s="97">
        <f>'Федеральные  средства  по  МО'!BY26</f>
        <v>0</v>
      </c>
      <c r="KD25" s="96">
        <f>'Проверочная  таблица'!SJ28</f>
        <v>0</v>
      </c>
      <c r="KE25" s="94">
        <f t="shared" si="55"/>
        <v>0</v>
      </c>
      <c r="KF25" s="95"/>
      <c r="KG25" s="98">
        <f>'Федеральные  средства  по  МО'!BZ26</f>
        <v>0</v>
      </c>
      <c r="KH25" s="94">
        <f>'Проверочная  таблица'!SE28</f>
        <v>0</v>
      </c>
      <c r="KI25" s="81">
        <f t="shared" si="56"/>
        <v>0</v>
      </c>
      <c r="KJ25" s="94"/>
      <c r="KK25" s="97">
        <f>'Федеральные  средства  по  МО'!CA26</f>
        <v>0</v>
      </c>
      <c r="KL25" s="94">
        <f>'Проверочная  таблица'!SL28</f>
        <v>0</v>
      </c>
      <c r="KM25" s="81">
        <f t="shared" si="57"/>
        <v>0</v>
      </c>
      <c r="KN25" s="96"/>
      <c r="KO25" s="98">
        <f>'Федеральные  средства  по  МО'!CB26</f>
        <v>0</v>
      </c>
      <c r="KP25" s="96">
        <f>'Проверочная  таблица'!SG28</f>
        <v>0</v>
      </c>
      <c r="KQ25" s="94">
        <f>'Проверочная  таблица'!TI28</f>
        <v>0</v>
      </c>
      <c r="KR25" s="95"/>
      <c r="KS25" s="97">
        <f>'Федеральные  средства  по  МО'!CC26</f>
        <v>0</v>
      </c>
      <c r="KT25" s="96">
        <f>'Проверочная  таблица'!SN28</f>
        <v>0</v>
      </c>
      <c r="KU25" s="94">
        <f>'Проверочная  таблица'!TB28</f>
        <v>0</v>
      </c>
      <c r="KV25" s="94"/>
    </row>
    <row r="26" spans="1:308" ht="25.5" customHeight="1" x14ac:dyDescent="0.25">
      <c r="A26" s="90" t="s">
        <v>393</v>
      </c>
      <c r="B26" s="91">
        <f t="shared" si="13"/>
        <v>3157200.73</v>
      </c>
      <c r="C26" s="92">
        <f t="shared" si="14"/>
        <v>3157200.73</v>
      </c>
      <c r="D26" s="92">
        <f t="shared" si="14"/>
        <v>0</v>
      </c>
      <c r="E26" s="92">
        <f t="shared" si="14"/>
        <v>0</v>
      </c>
      <c r="F26" s="91">
        <f t="shared" si="15"/>
        <v>0</v>
      </c>
      <c r="G26" s="92">
        <f t="shared" si="16"/>
        <v>0</v>
      </c>
      <c r="H26" s="92">
        <f t="shared" si="1"/>
        <v>0</v>
      </c>
      <c r="I26" s="92">
        <f t="shared" si="1"/>
        <v>0</v>
      </c>
      <c r="J26" s="66"/>
      <c r="K26" s="67">
        <f>M26-'Федеральные  средства  по  МО'!L27</f>
        <v>0</v>
      </c>
      <c r="L26" s="67">
        <f>Q26-'Федеральные  средства  по  МО'!M27</f>
        <v>0</v>
      </c>
      <c r="M26" s="91">
        <f t="shared" si="17"/>
        <v>3157200.73</v>
      </c>
      <c r="N26" s="92">
        <f t="shared" si="17"/>
        <v>3157200.73</v>
      </c>
      <c r="O26" s="92">
        <f t="shared" si="17"/>
        <v>0</v>
      </c>
      <c r="P26" s="92">
        <f t="shared" si="17"/>
        <v>0</v>
      </c>
      <c r="Q26" s="91">
        <f t="shared" si="17"/>
        <v>0</v>
      </c>
      <c r="R26" s="92">
        <f t="shared" si="17"/>
        <v>0</v>
      </c>
      <c r="S26" s="92">
        <f t="shared" si="17"/>
        <v>0</v>
      </c>
      <c r="T26" s="92">
        <f t="shared" si="17"/>
        <v>0</v>
      </c>
      <c r="U26" s="93">
        <f>'Федеральные  средства  по  МО'!F27</f>
        <v>0</v>
      </c>
      <c r="V26" s="81">
        <f>'Проверочная  таблица'!BO29</f>
        <v>0</v>
      </c>
      <c r="W26" s="94">
        <f>'Проверочная  таблица'!BS29</f>
        <v>0</v>
      </c>
      <c r="X26" s="81">
        <f>'Проверочная  таблица'!BU29</f>
        <v>0</v>
      </c>
      <c r="Y26" s="93">
        <f>'Федеральные  средства  по  МО'!G27</f>
        <v>0</v>
      </c>
      <c r="Z26" s="81">
        <f>'Проверочная  таблица'!BP29</f>
        <v>0</v>
      </c>
      <c r="AA26" s="94">
        <f>'Проверочная  таблица'!BT29</f>
        <v>0</v>
      </c>
      <c r="AB26" s="81">
        <f>'Проверочная  таблица'!BV29</f>
        <v>0</v>
      </c>
      <c r="AC26" s="93">
        <f>'Федеральные  средства  по  МО'!H27</f>
        <v>0</v>
      </c>
      <c r="AD26" s="95">
        <f t="shared" si="18"/>
        <v>0</v>
      </c>
      <c r="AE26" s="81"/>
      <c r="AF26" s="96"/>
      <c r="AG26" s="93">
        <f>'Федеральные  средства  по  МО'!I27</f>
        <v>0</v>
      </c>
      <c r="AH26" s="95">
        <f t="shared" si="19"/>
        <v>0</v>
      </c>
      <c r="AI26" s="81"/>
      <c r="AJ26" s="94"/>
      <c r="AK26" s="97">
        <f>'Федеральные  средства  по  МО'!N27</f>
        <v>0</v>
      </c>
      <c r="AL26" s="94">
        <f>'Проверочная  таблица'!CO29</f>
        <v>0</v>
      </c>
      <c r="AM26" s="81"/>
      <c r="AN26" s="96"/>
      <c r="AO26" s="98">
        <f>'Федеральные  средства  по  МО'!O27</f>
        <v>0</v>
      </c>
      <c r="AP26" s="94">
        <f>'Проверочная  таблица'!CV29</f>
        <v>0</v>
      </c>
      <c r="AQ26" s="95"/>
      <c r="AR26" s="81"/>
      <c r="AS26" s="98">
        <f>'Федеральные  средства  по  МО'!P27</f>
        <v>0</v>
      </c>
      <c r="AT26" s="94">
        <f>'Проверочная  таблица'!CQ29</f>
        <v>0</v>
      </c>
      <c r="AU26" s="81"/>
      <c r="AV26" s="94">
        <f>'Проверочная  таблица'!DC29</f>
        <v>0</v>
      </c>
      <c r="AW26" s="97">
        <f>'Федеральные  средства  по  МО'!Q27</f>
        <v>0</v>
      </c>
      <c r="AX26" s="94">
        <f>'Проверочная  таблица'!CX29</f>
        <v>0</v>
      </c>
      <c r="AY26" s="81"/>
      <c r="AZ26" s="94">
        <f>'Проверочная  таблица'!DF29</f>
        <v>0</v>
      </c>
      <c r="BA26" s="97">
        <f>'Федеральные  средства  по  МО'!R27</f>
        <v>0</v>
      </c>
      <c r="BB26" s="94">
        <f t="shared" si="20"/>
        <v>0</v>
      </c>
      <c r="BC26" s="81"/>
      <c r="BD26" s="94"/>
      <c r="BE26" s="99">
        <f>'Федеральные  средства  по  МО'!S27</f>
        <v>0</v>
      </c>
      <c r="BF26" s="94">
        <f t="shared" si="21"/>
        <v>0</v>
      </c>
      <c r="BG26" s="95"/>
      <c r="BH26" s="95"/>
      <c r="BI26" s="93">
        <f>'Федеральные  средства  по  МО'!T27</f>
        <v>2991400</v>
      </c>
      <c r="BJ26" s="95">
        <f t="shared" si="3"/>
        <v>2991400</v>
      </c>
      <c r="BK26" s="94"/>
      <c r="BL26" s="81"/>
      <c r="BM26" s="93">
        <f>'Федеральные  средства  по  МО'!U27</f>
        <v>0</v>
      </c>
      <c r="BN26" s="95">
        <f t="shared" si="4"/>
        <v>0</v>
      </c>
      <c r="BO26" s="94"/>
      <c r="BP26" s="81"/>
      <c r="BQ26" s="93">
        <f>'Федеральные  средства  по  МО'!V27</f>
        <v>0</v>
      </c>
      <c r="BR26" s="95">
        <f t="shared" si="5"/>
        <v>0</v>
      </c>
      <c r="BS26" s="94"/>
      <c r="BT26" s="81"/>
      <c r="BU26" s="93">
        <f>'Федеральные  средства  по  МО'!W27</f>
        <v>0</v>
      </c>
      <c r="BV26" s="95">
        <f t="shared" si="6"/>
        <v>0</v>
      </c>
      <c r="BW26" s="94"/>
      <c r="BX26" s="81"/>
      <c r="BY26" s="93">
        <f>'Федеральные  средства  по  МО'!X27</f>
        <v>0</v>
      </c>
      <c r="BZ26" s="95">
        <f t="shared" si="7"/>
        <v>0</v>
      </c>
      <c r="CA26" s="81"/>
      <c r="CB26" s="96"/>
      <c r="CC26" s="93">
        <f>'Федеральные  средства  по  МО'!Y27</f>
        <v>0</v>
      </c>
      <c r="CD26" s="95">
        <f t="shared" si="8"/>
        <v>0</v>
      </c>
      <c r="CE26" s="94"/>
      <c r="CF26" s="95"/>
      <c r="CG26" s="98">
        <f>'Федеральные  средства  по  МО'!Z27</f>
        <v>0</v>
      </c>
      <c r="CH26" s="94">
        <f t="shared" si="22"/>
        <v>0</v>
      </c>
      <c r="CI26" s="81"/>
      <c r="CJ26" s="94"/>
      <c r="CK26" s="97">
        <f>'Федеральные  средства  по  МО'!AA27</f>
        <v>0</v>
      </c>
      <c r="CL26" s="94">
        <f t="shared" si="23"/>
        <v>0</v>
      </c>
      <c r="CM26" s="81"/>
      <c r="CN26" s="94"/>
      <c r="CO26" s="98">
        <f>'Федеральные  средства  по  МО'!AB27</f>
        <v>0</v>
      </c>
      <c r="CP26" s="96">
        <f>'Проверочная  таблица'!EU29</f>
        <v>0</v>
      </c>
      <c r="CQ26" s="94">
        <f t="shared" si="24"/>
        <v>0</v>
      </c>
      <c r="CR26" s="95"/>
      <c r="CS26" s="97">
        <f>'Федеральные  средства  по  МО'!AC27</f>
        <v>0</v>
      </c>
      <c r="CT26" s="96">
        <f>'Проверочная  таблица'!EX29</f>
        <v>0</v>
      </c>
      <c r="CU26" s="94">
        <f t="shared" si="25"/>
        <v>0</v>
      </c>
      <c r="CV26" s="81"/>
      <c r="CW26" s="93">
        <f>'Федеральные  средства  по  МО'!AD27</f>
        <v>0</v>
      </c>
      <c r="CX26" s="95">
        <f t="shared" si="26"/>
        <v>0</v>
      </c>
      <c r="CY26" s="81"/>
      <c r="CZ26" s="96"/>
      <c r="DA26" s="93">
        <f>'Федеральные  средства  по  МО'!AE27</f>
        <v>0</v>
      </c>
      <c r="DB26" s="95">
        <f t="shared" si="27"/>
        <v>0</v>
      </c>
      <c r="DC26" s="81"/>
      <c r="DD26" s="96"/>
      <c r="DE26" s="93">
        <f>'Федеральные  средства  по  МО'!AF27</f>
        <v>0</v>
      </c>
      <c r="DF26" s="95">
        <f t="shared" si="28"/>
        <v>0</v>
      </c>
      <c r="DG26" s="81"/>
      <c r="DH26" s="96"/>
      <c r="DI26" s="93">
        <f>'Федеральные  средства  по  МО'!AG27</f>
        <v>0</v>
      </c>
      <c r="DJ26" s="95">
        <f t="shared" si="29"/>
        <v>0</v>
      </c>
      <c r="DK26" s="81"/>
      <c r="DL26" s="94"/>
      <c r="DM26" s="98">
        <f>'Федеральные  средства  по  МО'!AH27</f>
        <v>0</v>
      </c>
      <c r="DN26" s="94">
        <f t="shared" si="30"/>
        <v>0</v>
      </c>
      <c r="DO26" s="81"/>
      <c r="DP26" s="94"/>
      <c r="DQ26" s="97">
        <f>'Федеральные  средства  по  МО'!AI27</f>
        <v>0</v>
      </c>
      <c r="DR26" s="94">
        <f t="shared" si="31"/>
        <v>0</v>
      </c>
      <c r="DS26" s="81"/>
      <c r="DT26" s="96"/>
      <c r="DU26" s="93">
        <f>'Федеральные  средства  по  МО'!AJ27</f>
        <v>0</v>
      </c>
      <c r="DV26" s="81">
        <f t="shared" si="9"/>
        <v>0</v>
      </c>
      <c r="DW26" s="94"/>
      <c r="DX26" s="81"/>
      <c r="DY26" s="93">
        <f>'Федеральные  средства  по  МО'!AK27</f>
        <v>0</v>
      </c>
      <c r="DZ26" s="81">
        <f t="shared" si="10"/>
        <v>0</v>
      </c>
      <c r="EA26" s="94"/>
      <c r="EB26" s="81"/>
      <c r="EC26" s="98">
        <f>'Федеральные  средства  по  МО'!AL27</f>
        <v>0</v>
      </c>
      <c r="ED26" s="94"/>
      <c r="EE26" s="81"/>
      <c r="EF26" s="94">
        <f t="shared" si="32"/>
        <v>0</v>
      </c>
      <c r="EG26" s="97">
        <f>'Федеральные  средства  по  МО'!AM27</f>
        <v>0</v>
      </c>
      <c r="EH26" s="94"/>
      <c r="EI26" s="81"/>
      <c r="EJ26" s="96">
        <f t="shared" si="33"/>
        <v>0</v>
      </c>
      <c r="EK26" s="98">
        <f>'Федеральные  средства  по  МО'!AN27</f>
        <v>0</v>
      </c>
      <c r="EL26" s="94"/>
      <c r="EM26" s="81"/>
      <c r="EN26" s="94"/>
      <c r="EO26" s="97">
        <f>'Федеральные  средства  по  МО'!AO27</f>
        <v>0</v>
      </c>
      <c r="EP26" s="94"/>
      <c r="EQ26" s="81"/>
      <c r="ER26" s="96"/>
      <c r="ES26" s="93">
        <f>'Федеральные  средства  по  МО'!AP27</f>
        <v>0</v>
      </c>
      <c r="ET26" s="95"/>
      <c r="EU26" s="81"/>
      <c r="EV26" s="96"/>
      <c r="EW26" s="93">
        <f>'Федеральные  средства  по  МО'!AQ27</f>
        <v>0</v>
      </c>
      <c r="EX26" s="95"/>
      <c r="EY26" s="81"/>
      <c r="EZ26" s="94"/>
      <c r="FA26" s="99">
        <f>'Федеральные  средства  по  МО'!AR27</f>
        <v>0</v>
      </c>
      <c r="FB26" s="95"/>
      <c r="FC26" s="81"/>
      <c r="FD26" s="96"/>
      <c r="FE26" s="93">
        <f>'Федеральные  средства  по  МО'!AS27</f>
        <v>0</v>
      </c>
      <c r="FF26" s="81"/>
      <c r="FG26" s="94"/>
      <c r="FH26" s="81"/>
      <c r="FI26" s="98">
        <f>'Федеральные  средства  по  МО'!AT27</f>
        <v>0</v>
      </c>
      <c r="FJ26" s="96">
        <f>'Проверочная  таблица'!JA29</f>
        <v>0</v>
      </c>
      <c r="FK26" s="94">
        <f>'Проверочная  таблица'!JM29</f>
        <v>0</v>
      </c>
      <c r="FL26" s="94">
        <f>'Проверочная  таблица'!JS29</f>
        <v>0</v>
      </c>
      <c r="FM26" s="97">
        <f>'Федеральные  средства  по  МО'!AU27</f>
        <v>0</v>
      </c>
      <c r="FN26" s="94">
        <f>'Проверочная  таблица'!JD29</f>
        <v>0</v>
      </c>
      <c r="FO26" s="81">
        <f>'Проверочная  таблица'!JP29</f>
        <v>0</v>
      </c>
      <c r="FP26" s="94">
        <f>'Проверочная  таблица'!JV29</f>
        <v>0</v>
      </c>
      <c r="FQ26" s="98">
        <f>'Федеральные  средства  по  МО'!AV27</f>
        <v>0</v>
      </c>
      <c r="FR26" s="94"/>
      <c r="FS26" s="81">
        <f t="shared" si="34"/>
        <v>0</v>
      </c>
      <c r="FT26" s="94"/>
      <c r="FU26" s="93">
        <f>'Федеральные  средства  по  МО'!AW27</f>
        <v>0</v>
      </c>
      <c r="FV26" s="81"/>
      <c r="FW26" s="94">
        <f t="shared" si="35"/>
        <v>0</v>
      </c>
      <c r="FX26" s="81"/>
      <c r="FY26" s="93">
        <f>'Федеральные  средства  по  МО'!AX27</f>
        <v>87270</v>
      </c>
      <c r="FZ26" s="95">
        <f t="shared" si="36"/>
        <v>87270</v>
      </c>
      <c r="GA26" s="81"/>
      <c r="GB26" s="96"/>
      <c r="GC26" s="93">
        <f>'Федеральные  средства  по  МО'!AY27</f>
        <v>0</v>
      </c>
      <c r="GD26" s="95">
        <f t="shared" si="37"/>
        <v>0</v>
      </c>
      <c r="GE26" s="81"/>
      <c r="GF26" s="94"/>
      <c r="GG26" s="99">
        <f>'Федеральные  средства  по  МО'!AZ27</f>
        <v>0</v>
      </c>
      <c r="GH26" s="81"/>
      <c r="GI26" s="96">
        <f>'Проверочная  таблица'!LV29</f>
        <v>0</v>
      </c>
      <c r="GJ26" s="94">
        <f>'Проверочная  таблица'!MD29</f>
        <v>0</v>
      </c>
      <c r="GK26" s="97">
        <f>'Федеральные  средства  по  МО'!BA27</f>
        <v>0</v>
      </c>
      <c r="GL26" s="96"/>
      <c r="GM26" s="94">
        <f>'Проверочная  таблица'!LZ29</f>
        <v>0</v>
      </c>
      <c r="GN26" s="95">
        <f>'Проверочная  таблица'!MH29</f>
        <v>0</v>
      </c>
      <c r="GO26" s="97">
        <f>'Федеральные  средства  по  МО'!BB27</f>
        <v>0</v>
      </c>
      <c r="GP26" s="94">
        <f t="shared" si="38"/>
        <v>0</v>
      </c>
      <c r="GQ26" s="81"/>
      <c r="GR26" s="96"/>
      <c r="GS26" s="93">
        <f>'Федеральные  средства  по  МО'!BC27</f>
        <v>0</v>
      </c>
      <c r="GT26" s="94">
        <f t="shared" si="39"/>
        <v>0</v>
      </c>
      <c r="GU26" s="95"/>
      <c r="GV26" s="81"/>
      <c r="GW26" s="93">
        <f>'Федеральные  средства  по  МО'!BD27</f>
        <v>0</v>
      </c>
      <c r="GX26" s="96">
        <f t="shared" si="40"/>
        <v>0</v>
      </c>
      <c r="GY26" s="94"/>
      <c r="GZ26" s="95"/>
      <c r="HA26" s="99">
        <f>'Федеральные  средства  по  МО'!BE27</f>
        <v>0</v>
      </c>
      <c r="HB26" s="96">
        <f t="shared" si="11"/>
        <v>0</v>
      </c>
      <c r="HC26" s="94"/>
      <c r="HD26" s="95"/>
      <c r="HE26" s="98">
        <f>'Федеральные  средства  по  МО'!BF27</f>
        <v>78530.73</v>
      </c>
      <c r="HF26" s="96">
        <f t="shared" si="41"/>
        <v>78530.73</v>
      </c>
      <c r="HG26" s="94"/>
      <c r="HH26" s="95">
        <f>'Проверочная  таблица'!NM29</f>
        <v>0</v>
      </c>
      <c r="HI26" s="99">
        <f>'Федеральные  средства  по  МО'!BG27</f>
        <v>0</v>
      </c>
      <c r="HJ26" s="96">
        <f t="shared" si="42"/>
        <v>0</v>
      </c>
      <c r="HK26" s="96"/>
      <c r="HL26" s="94">
        <f>'Проверочная  таблица'!NP29</f>
        <v>0</v>
      </c>
      <c r="HM26" s="99">
        <f>'Федеральные  средства  по  МО'!BH27</f>
        <v>0</v>
      </c>
      <c r="HN26" s="95">
        <f t="shared" si="43"/>
        <v>0</v>
      </c>
      <c r="HO26" s="81"/>
      <c r="HP26" s="96"/>
      <c r="HQ26" s="93">
        <f>'Федеральные  средства  по  МО'!BI27</f>
        <v>0</v>
      </c>
      <c r="HR26" s="95">
        <f t="shared" si="12"/>
        <v>0</v>
      </c>
      <c r="HS26" s="81"/>
      <c r="HT26" s="94"/>
      <c r="HU26" s="98">
        <f>'Федеральные  средства  по  МО'!BJ27</f>
        <v>0</v>
      </c>
      <c r="HV26" s="96"/>
      <c r="HW26" s="94"/>
      <c r="HX26" s="95">
        <f>'Проверочная  таблица'!OY29</f>
        <v>0</v>
      </c>
      <c r="HY26" s="97">
        <f>'Федеральные  средства  по  МО'!BK27</f>
        <v>0</v>
      </c>
      <c r="HZ26" s="96"/>
      <c r="IA26" s="94"/>
      <c r="IB26" s="95">
        <f>'Проверочная  таблица'!PC29</f>
        <v>0</v>
      </c>
      <c r="IC26" s="98">
        <f>'Федеральные  средства  по  МО'!BL27</f>
        <v>0</v>
      </c>
      <c r="ID26" s="96">
        <f>'Проверочная  таблица'!PG29</f>
        <v>0</v>
      </c>
      <c r="IE26" s="94">
        <f t="shared" si="44"/>
        <v>0</v>
      </c>
      <c r="IF26" s="95"/>
      <c r="IG26" s="97">
        <f>'Федеральные  средства  по  МО'!BM27</f>
        <v>0</v>
      </c>
      <c r="IH26" s="96">
        <f>'Проверочная  таблица'!PJ29</f>
        <v>0</v>
      </c>
      <c r="II26" s="94">
        <f t="shared" si="45"/>
        <v>0</v>
      </c>
      <c r="IJ26" s="95"/>
      <c r="IK26" s="98">
        <f>'Федеральные  средства  по  МО'!BN27</f>
        <v>0</v>
      </c>
      <c r="IL26" s="94">
        <f t="shared" si="46"/>
        <v>0</v>
      </c>
      <c r="IM26" s="81"/>
      <c r="IN26" s="94"/>
      <c r="IO26" s="99">
        <f>'Федеральные  средства  по  МО'!BO27</f>
        <v>0</v>
      </c>
      <c r="IP26" s="95">
        <f t="shared" si="47"/>
        <v>0</v>
      </c>
      <c r="IQ26" s="95"/>
      <c r="IR26" s="94"/>
      <c r="IS26" s="98">
        <f>'Федеральные  средства  по  МО'!BP27</f>
        <v>0</v>
      </c>
      <c r="IT26" s="94">
        <f>'Проверочная  таблица'!QQ29</f>
        <v>0</v>
      </c>
      <c r="IU26" s="81">
        <f>'Проверочная  таблица'!QW29</f>
        <v>0</v>
      </c>
      <c r="IV26" s="94">
        <f>'Проверочная  таблица'!RC29</f>
        <v>0</v>
      </c>
      <c r="IW26" s="97">
        <f>'Федеральные  средства  по  МО'!BQ27</f>
        <v>0</v>
      </c>
      <c r="IX26" s="94">
        <f>'Проверочная  таблица'!QN29</f>
        <v>0</v>
      </c>
      <c r="IY26" s="81">
        <f>'Проверочная  таблица'!QZ29</f>
        <v>0</v>
      </c>
      <c r="IZ26" s="96">
        <f>'Проверочная  таблица'!RF29</f>
        <v>0</v>
      </c>
      <c r="JA26" s="93">
        <f>'Федеральные  средства  по  МО'!BR27</f>
        <v>0</v>
      </c>
      <c r="JB26" s="94">
        <f t="shared" si="48"/>
        <v>0</v>
      </c>
      <c r="JC26" s="81"/>
      <c r="JD26" s="94"/>
      <c r="JE26" s="99">
        <f>'Федеральные  средства  по  МО'!BS27</f>
        <v>0</v>
      </c>
      <c r="JF26" s="95">
        <f t="shared" si="49"/>
        <v>0</v>
      </c>
      <c r="JG26" s="81"/>
      <c r="JH26" s="96"/>
      <c r="JI26" s="98">
        <f>'Федеральные  средства  по  МО'!BT27</f>
        <v>0</v>
      </c>
      <c r="JJ26" s="94">
        <f t="shared" si="50"/>
        <v>0</v>
      </c>
      <c r="JK26" s="81"/>
      <c r="JL26" s="94"/>
      <c r="JM26" s="99">
        <f>'Федеральные  средства  по  МО'!BU27</f>
        <v>0</v>
      </c>
      <c r="JN26" s="94">
        <f t="shared" si="51"/>
        <v>0</v>
      </c>
      <c r="JO26" s="81"/>
      <c r="JP26" s="94"/>
      <c r="JQ26" s="98">
        <f>'Федеральные  средства  по  МО'!BV27</f>
        <v>0</v>
      </c>
      <c r="JR26" s="94">
        <f t="shared" si="52"/>
        <v>0</v>
      </c>
      <c r="JS26" s="81"/>
      <c r="JT26" s="94"/>
      <c r="JU26" s="97">
        <f>'Федеральные  средства  по  МО'!BW27</f>
        <v>0</v>
      </c>
      <c r="JV26" s="94">
        <f t="shared" si="53"/>
        <v>0</v>
      </c>
      <c r="JW26" s="81"/>
      <c r="JX26" s="94"/>
      <c r="JY26" s="97">
        <f>'Федеральные  средства  по  МО'!BX27</f>
        <v>0</v>
      </c>
      <c r="JZ26" s="96">
        <f>'Проверочная  таблица'!SC29</f>
        <v>0</v>
      </c>
      <c r="KA26" s="94">
        <f t="shared" si="54"/>
        <v>0</v>
      </c>
      <c r="KB26" s="95"/>
      <c r="KC26" s="97">
        <f>'Федеральные  средства  по  МО'!BY27</f>
        <v>0</v>
      </c>
      <c r="KD26" s="96">
        <f>'Проверочная  таблица'!SJ29</f>
        <v>0</v>
      </c>
      <c r="KE26" s="94">
        <f t="shared" si="55"/>
        <v>0</v>
      </c>
      <c r="KF26" s="95"/>
      <c r="KG26" s="98">
        <f>'Федеральные  средства  по  МО'!BZ27</f>
        <v>0</v>
      </c>
      <c r="KH26" s="94">
        <f>'Проверочная  таблица'!SE29</f>
        <v>0</v>
      </c>
      <c r="KI26" s="81">
        <f t="shared" si="56"/>
        <v>0</v>
      </c>
      <c r="KJ26" s="94"/>
      <c r="KK26" s="97">
        <f>'Федеральные  средства  по  МО'!CA27</f>
        <v>0</v>
      </c>
      <c r="KL26" s="94">
        <f>'Проверочная  таблица'!SL29</f>
        <v>0</v>
      </c>
      <c r="KM26" s="81">
        <f t="shared" si="57"/>
        <v>0</v>
      </c>
      <c r="KN26" s="96"/>
      <c r="KO26" s="98">
        <f>'Федеральные  средства  по  МО'!CB27</f>
        <v>0</v>
      </c>
      <c r="KP26" s="96">
        <f>'Проверочная  таблица'!SG29</f>
        <v>0</v>
      </c>
      <c r="KQ26" s="94">
        <f>'Проверочная  таблица'!TI29</f>
        <v>0</v>
      </c>
      <c r="KR26" s="95"/>
      <c r="KS26" s="97">
        <f>'Федеральные  средства  по  МО'!CC27</f>
        <v>0</v>
      </c>
      <c r="KT26" s="96">
        <f>'Проверочная  таблица'!SN29</f>
        <v>0</v>
      </c>
      <c r="KU26" s="94">
        <f>'Проверочная  таблица'!TB29</f>
        <v>0</v>
      </c>
      <c r="KV26" s="94"/>
    </row>
    <row r="27" spans="1:308" ht="25.5" customHeight="1" thickBot="1" x14ac:dyDescent="0.3">
      <c r="A27" s="114" t="s">
        <v>394</v>
      </c>
      <c r="B27" s="91">
        <f t="shared" si="13"/>
        <v>25160987.07</v>
      </c>
      <c r="C27" s="92">
        <f t="shared" si="14"/>
        <v>284735.01</v>
      </c>
      <c r="D27" s="92">
        <f t="shared" si="14"/>
        <v>9276252.0600000005</v>
      </c>
      <c r="E27" s="92">
        <f t="shared" si="14"/>
        <v>15600000</v>
      </c>
      <c r="F27" s="91">
        <f t="shared" si="15"/>
        <v>0</v>
      </c>
      <c r="G27" s="92">
        <f t="shared" si="16"/>
        <v>0</v>
      </c>
      <c r="H27" s="92">
        <f t="shared" si="1"/>
        <v>0</v>
      </c>
      <c r="I27" s="92">
        <f t="shared" si="1"/>
        <v>0</v>
      </c>
      <c r="J27" s="66"/>
      <c r="K27" s="67">
        <f>M27-'Федеральные  средства  по  МО'!L28</f>
        <v>0</v>
      </c>
      <c r="L27" s="67">
        <f>Q27-'Федеральные  средства  по  МО'!M28</f>
        <v>0</v>
      </c>
      <c r="M27" s="91">
        <f t="shared" si="17"/>
        <v>25160987.07</v>
      </c>
      <c r="N27" s="92">
        <f t="shared" si="17"/>
        <v>284735.01</v>
      </c>
      <c r="O27" s="92">
        <f t="shared" si="17"/>
        <v>9276252.0600000005</v>
      </c>
      <c r="P27" s="92">
        <f t="shared" si="17"/>
        <v>15600000</v>
      </c>
      <c r="Q27" s="91">
        <f t="shared" si="17"/>
        <v>0</v>
      </c>
      <c r="R27" s="92">
        <f t="shared" si="17"/>
        <v>0</v>
      </c>
      <c r="S27" s="92">
        <f t="shared" si="17"/>
        <v>0</v>
      </c>
      <c r="T27" s="92">
        <f t="shared" si="17"/>
        <v>0</v>
      </c>
      <c r="U27" s="115">
        <f>'Федеральные  средства  по  МО'!F28</f>
        <v>0</v>
      </c>
      <c r="V27" s="116">
        <f>'Проверочная  таблица'!BO30</f>
        <v>0</v>
      </c>
      <c r="W27" s="117">
        <f>'Проверочная  таблица'!BS30</f>
        <v>0</v>
      </c>
      <c r="X27" s="116">
        <f>'Проверочная  таблица'!BU30</f>
        <v>0</v>
      </c>
      <c r="Y27" s="115">
        <f>'Федеральные  средства  по  МО'!G28</f>
        <v>0</v>
      </c>
      <c r="Z27" s="116">
        <f>'Проверочная  таблица'!BP30</f>
        <v>0</v>
      </c>
      <c r="AA27" s="117">
        <f>'Проверочная  таблица'!BT30</f>
        <v>0</v>
      </c>
      <c r="AB27" s="116">
        <f>'Проверочная  таблица'!BV30</f>
        <v>0</v>
      </c>
      <c r="AC27" s="115">
        <f>'Федеральные  средства  по  МО'!H28</f>
        <v>0</v>
      </c>
      <c r="AD27" s="118">
        <f t="shared" si="18"/>
        <v>0</v>
      </c>
      <c r="AE27" s="116"/>
      <c r="AF27" s="119"/>
      <c r="AG27" s="115">
        <f>'Федеральные  средства  по  МО'!I28</f>
        <v>0</v>
      </c>
      <c r="AH27" s="118">
        <f t="shared" si="19"/>
        <v>0</v>
      </c>
      <c r="AI27" s="116"/>
      <c r="AJ27" s="117"/>
      <c r="AK27" s="120">
        <f>'Федеральные  средства  по  МО'!N28</f>
        <v>0</v>
      </c>
      <c r="AL27" s="117">
        <f>'Проверочная  таблица'!CO30</f>
        <v>0</v>
      </c>
      <c r="AM27" s="100"/>
      <c r="AN27" s="101"/>
      <c r="AO27" s="121">
        <f>'Федеральные  средства  по  МО'!O28</f>
        <v>0</v>
      </c>
      <c r="AP27" s="117">
        <f>'Проверочная  таблица'!CV30</f>
        <v>0</v>
      </c>
      <c r="AQ27" s="102"/>
      <c r="AR27" s="100"/>
      <c r="AS27" s="121">
        <f>'Федеральные  средства  по  МО'!P28</f>
        <v>0</v>
      </c>
      <c r="AT27" s="117">
        <f>'Проверочная  таблица'!CQ30</f>
        <v>0</v>
      </c>
      <c r="AU27" s="116"/>
      <c r="AV27" s="117">
        <f>'Проверочная  таблица'!DC30</f>
        <v>0</v>
      </c>
      <c r="AW27" s="120">
        <f>'Федеральные  средства  по  МО'!Q28</f>
        <v>0</v>
      </c>
      <c r="AX27" s="117">
        <f>'Проверочная  таблица'!CX30</f>
        <v>0</v>
      </c>
      <c r="AY27" s="100"/>
      <c r="AZ27" s="117">
        <f>'Проверочная  таблица'!DF30</f>
        <v>0</v>
      </c>
      <c r="BA27" s="120">
        <f>'Федеральные  средства  по  МО'!R28</f>
        <v>0</v>
      </c>
      <c r="BB27" s="117">
        <f t="shared" si="20"/>
        <v>0</v>
      </c>
      <c r="BC27" s="116"/>
      <c r="BD27" s="117"/>
      <c r="BE27" s="122">
        <f>'Федеральные  средства  по  МО'!S28</f>
        <v>0</v>
      </c>
      <c r="BF27" s="117">
        <f t="shared" si="21"/>
        <v>0</v>
      </c>
      <c r="BG27" s="102"/>
      <c r="BH27" s="102"/>
      <c r="BI27" s="115">
        <f>'Федеральные  средства  по  МО'!T28</f>
        <v>0</v>
      </c>
      <c r="BJ27" s="102">
        <f>BI27</f>
        <v>0</v>
      </c>
      <c r="BK27" s="123"/>
      <c r="BL27" s="124"/>
      <c r="BM27" s="115">
        <f>'Федеральные  средства  по  МО'!U28</f>
        <v>0</v>
      </c>
      <c r="BN27" s="102">
        <f>BM27</f>
        <v>0</v>
      </c>
      <c r="BO27" s="123"/>
      <c r="BP27" s="124"/>
      <c r="BQ27" s="115">
        <f>'Федеральные  средства  по  МО'!V28</f>
        <v>0</v>
      </c>
      <c r="BR27" s="102">
        <f>BQ27</f>
        <v>0</v>
      </c>
      <c r="BS27" s="123"/>
      <c r="BT27" s="124"/>
      <c r="BU27" s="115">
        <f>'Федеральные  средства  по  МО'!W28</f>
        <v>0</v>
      </c>
      <c r="BV27" s="102">
        <f>BU27</f>
        <v>0</v>
      </c>
      <c r="BW27" s="123"/>
      <c r="BX27" s="124"/>
      <c r="BY27" s="115">
        <f>'Федеральные  средства  по  МО'!X28</f>
        <v>0</v>
      </c>
      <c r="BZ27" s="102">
        <f t="shared" si="7"/>
        <v>0</v>
      </c>
      <c r="CA27" s="100"/>
      <c r="CB27" s="101"/>
      <c r="CC27" s="115">
        <f>'Федеральные  средства  по  МО'!Y28</f>
        <v>0</v>
      </c>
      <c r="CD27" s="102">
        <f t="shared" si="8"/>
        <v>0</v>
      </c>
      <c r="CE27" s="103"/>
      <c r="CF27" s="102"/>
      <c r="CG27" s="121">
        <f>'Федеральные  средства  по  МО'!Z28</f>
        <v>0</v>
      </c>
      <c r="CH27" s="117">
        <f t="shared" si="22"/>
        <v>0</v>
      </c>
      <c r="CI27" s="116"/>
      <c r="CJ27" s="117"/>
      <c r="CK27" s="120">
        <f>'Федеральные  средства  по  МО'!AA28</f>
        <v>0</v>
      </c>
      <c r="CL27" s="117">
        <f t="shared" si="23"/>
        <v>0</v>
      </c>
      <c r="CM27" s="116"/>
      <c r="CN27" s="117"/>
      <c r="CO27" s="121">
        <f>'Федеральные  средства  по  МО'!AB28</f>
        <v>224762.96</v>
      </c>
      <c r="CP27" s="119">
        <f>'Проверочная  таблица'!EU30</f>
        <v>0</v>
      </c>
      <c r="CQ27" s="117">
        <f t="shared" si="24"/>
        <v>224762.96</v>
      </c>
      <c r="CR27" s="118"/>
      <c r="CS27" s="120">
        <f>'Федеральные  средства  по  МО'!AC28</f>
        <v>0</v>
      </c>
      <c r="CT27" s="119">
        <f>'Проверочная  таблица'!EX30</f>
        <v>0</v>
      </c>
      <c r="CU27" s="117">
        <f t="shared" si="25"/>
        <v>0</v>
      </c>
      <c r="CV27" s="116"/>
      <c r="CW27" s="115">
        <f>'Федеральные  средства  по  МО'!AD28</f>
        <v>0</v>
      </c>
      <c r="CX27" s="118">
        <f t="shared" si="26"/>
        <v>0</v>
      </c>
      <c r="CY27" s="116"/>
      <c r="CZ27" s="119"/>
      <c r="DA27" s="115">
        <f>'Федеральные  средства  по  МО'!AE28</f>
        <v>0</v>
      </c>
      <c r="DB27" s="118">
        <f t="shared" si="27"/>
        <v>0</v>
      </c>
      <c r="DC27" s="116"/>
      <c r="DD27" s="119"/>
      <c r="DE27" s="115">
        <f>'Федеральные  средства  по  МО'!AF28</f>
        <v>0</v>
      </c>
      <c r="DF27" s="118">
        <f t="shared" si="28"/>
        <v>0</v>
      </c>
      <c r="DG27" s="116"/>
      <c r="DH27" s="119"/>
      <c r="DI27" s="115">
        <f>'Федеральные  средства  по  МО'!AG28</f>
        <v>0</v>
      </c>
      <c r="DJ27" s="118">
        <f t="shared" si="29"/>
        <v>0</v>
      </c>
      <c r="DK27" s="116"/>
      <c r="DL27" s="117"/>
      <c r="DM27" s="121">
        <f>'Федеральные  средства  по  МО'!AH28</f>
        <v>0</v>
      </c>
      <c r="DN27" s="117">
        <f t="shared" si="30"/>
        <v>0</v>
      </c>
      <c r="DO27" s="116"/>
      <c r="DP27" s="117"/>
      <c r="DQ27" s="120">
        <f>'Федеральные  средства  по  МО'!AI28</f>
        <v>0</v>
      </c>
      <c r="DR27" s="117">
        <f t="shared" si="31"/>
        <v>0</v>
      </c>
      <c r="DS27" s="116"/>
      <c r="DT27" s="119"/>
      <c r="DU27" s="115">
        <f>'Федеральные  средства  по  МО'!AJ28</f>
        <v>0</v>
      </c>
      <c r="DV27" s="125">
        <f t="shared" si="9"/>
        <v>0</v>
      </c>
      <c r="DW27" s="126"/>
      <c r="DX27" s="125"/>
      <c r="DY27" s="115">
        <f>'Федеральные  средства  по  МО'!AK28</f>
        <v>0</v>
      </c>
      <c r="DZ27" s="125">
        <f t="shared" si="10"/>
        <v>0</v>
      </c>
      <c r="EA27" s="126"/>
      <c r="EB27" s="125"/>
      <c r="EC27" s="121">
        <f>'Федеральные  средства  по  МО'!AL28</f>
        <v>0</v>
      </c>
      <c r="ED27" s="117"/>
      <c r="EE27" s="116"/>
      <c r="EF27" s="117">
        <f t="shared" si="32"/>
        <v>0</v>
      </c>
      <c r="EG27" s="120">
        <f>'Федеральные  средства  по  МО'!AM28</f>
        <v>0</v>
      </c>
      <c r="EH27" s="117"/>
      <c r="EI27" s="116"/>
      <c r="EJ27" s="119">
        <f t="shared" si="33"/>
        <v>0</v>
      </c>
      <c r="EK27" s="121">
        <f>'Федеральные  средства  по  МО'!AN28</f>
        <v>0</v>
      </c>
      <c r="EL27" s="117"/>
      <c r="EM27" s="116"/>
      <c r="EN27" s="117"/>
      <c r="EO27" s="120">
        <f>'Федеральные  средства  по  МО'!AO28</f>
        <v>0</v>
      </c>
      <c r="EP27" s="117"/>
      <c r="EQ27" s="116"/>
      <c r="ER27" s="119"/>
      <c r="ES27" s="115">
        <f>'Федеральные  средства  по  МО'!AP28</f>
        <v>0</v>
      </c>
      <c r="ET27" s="118"/>
      <c r="EU27" s="116"/>
      <c r="EV27" s="119"/>
      <c r="EW27" s="115">
        <f>'Федеральные  средства  по  МО'!AQ28</f>
        <v>0</v>
      </c>
      <c r="EX27" s="118"/>
      <c r="EY27" s="116"/>
      <c r="EZ27" s="117"/>
      <c r="FA27" s="122">
        <f>'Федеральные  средства  по  МО'!AR28</f>
        <v>0</v>
      </c>
      <c r="FB27" s="102"/>
      <c r="FC27" s="100"/>
      <c r="FD27" s="101"/>
      <c r="FE27" s="115">
        <f>'Федеральные  средства  по  МО'!AS28</f>
        <v>0</v>
      </c>
      <c r="FF27" s="100"/>
      <c r="FG27" s="103"/>
      <c r="FH27" s="100"/>
      <c r="FI27" s="121">
        <f>'Федеральные  средства  по  МО'!AT28</f>
        <v>0</v>
      </c>
      <c r="FJ27" s="119">
        <f>'Проверочная  таблица'!JA30</f>
        <v>0</v>
      </c>
      <c r="FK27" s="117">
        <f>'Проверочная  таблица'!JM30</f>
        <v>0</v>
      </c>
      <c r="FL27" s="117">
        <f>'Проверочная  таблица'!JS30</f>
        <v>0</v>
      </c>
      <c r="FM27" s="120">
        <f>'Федеральные  средства  по  МО'!AU28</f>
        <v>0</v>
      </c>
      <c r="FN27" s="117">
        <f>'Проверочная  таблица'!JD30</f>
        <v>0</v>
      </c>
      <c r="FO27" s="116">
        <f>'Проверочная  таблица'!JP30</f>
        <v>0</v>
      </c>
      <c r="FP27" s="117">
        <f>'Проверочная  таблица'!JV30</f>
        <v>0</v>
      </c>
      <c r="FQ27" s="121">
        <f>'Федеральные  средства  по  МО'!AV28</f>
        <v>0</v>
      </c>
      <c r="FR27" s="117"/>
      <c r="FS27" s="116">
        <f t="shared" si="34"/>
        <v>0</v>
      </c>
      <c r="FT27" s="117"/>
      <c r="FU27" s="115">
        <f>'Федеральные  средства  по  МО'!AW28</f>
        <v>0</v>
      </c>
      <c r="FV27" s="116"/>
      <c r="FW27" s="117">
        <f t="shared" si="35"/>
        <v>0</v>
      </c>
      <c r="FX27" s="116"/>
      <c r="FY27" s="127">
        <f>'Федеральные  средства  по  МО'!AX28</f>
        <v>96700</v>
      </c>
      <c r="FZ27" s="128">
        <f t="shared" si="36"/>
        <v>96700</v>
      </c>
      <c r="GA27" s="125"/>
      <c r="GB27" s="129"/>
      <c r="GC27" s="127">
        <f>'Федеральные  средства  по  МО'!AY28</f>
        <v>0</v>
      </c>
      <c r="GD27" s="128">
        <f t="shared" si="37"/>
        <v>0</v>
      </c>
      <c r="GE27" s="125"/>
      <c r="GF27" s="126"/>
      <c r="GG27" s="122">
        <f>'Федеральные  средства  по  МО'!AZ28</f>
        <v>0</v>
      </c>
      <c r="GH27" s="100"/>
      <c r="GI27" s="119">
        <f>'Проверочная  таблица'!LV30</f>
        <v>0</v>
      </c>
      <c r="GJ27" s="117">
        <f>'Проверочная  таблица'!MD30</f>
        <v>0</v>
      </c>
      <c r="GK27" s="120">
        <f>'Федеральные  средства  по  МО'!BA28</f>
        <v>0</v>
      </c>
      <c r="GL27" s="119"/>
      <c r="GM27" s="117">
        <f>'Проверочная  таблица'!LZ30</f>
        <v>0</v>
      </c>
      <c r="GN27" s="118">
        <f>'Проверочная  таблица'!MH30</f>
        <v>0</v>
      </c>
      <c r="GO27" s="120">
        <f>'Федеральные  средства  по  МО'!BB28</f>
        <v>0</v>
      </c>
      <c r="GP27" s="117">
        <f t="shared" si="38"/>
        <v>0</v>
      </c>
      <c r="GQ27" s="116"/>
      <c r="GR27" s="119"/>
      <c r="GS27" s="115">
        <f>'Федеральные  средства  по  МО'!BC28</f>
        <v>0</v>
      </c>
      <c r="GT27" s="117">
        <f t="shared" si="39"/>
        <v>0</v>
      </c>
      <c r="GU27" s="118"/>
      <c r="GV27" s="100"/>
      <c r="GW27" s="115">
        <f>'Федеральные  средства  по  МО'!BD28</f>
        <v>0</v>
      </c>
      <c r="GX27" s="119">
        <f t="shared" si="40"/>
        <v>0</v>
      </c>
      <c r="GY27" s="117"/>
      <c r="GZ27" s="118"/>
      <c r="HA27" s="122">
        <f>'Федеральные  средства  по  МО'!BE28</f>
        <v>0</v>
      </c>
      <c r="HB27" s="119">
        <f t="shared" si="11"/>
        <v>0</v>
      </c>
      <c r="HC27" s="117"/>
      <c r="HD27" s="118"/>
      <c r="HE27" s="121">
        <f>'Федеральные  средства  по  МО'!BF28</f>
        <v>188035.01</v>
      </c>
      <c r="HF27" s="119">
        <f t="shared" si="41"/>
        <v>188035.01</v>
      </c>
      <c r="HG27" s="117"/>
      <c r="HH27" s="118">
        <f>'Проверочная  таблица'!NM30</f>
        <v>0</v>
      </c>
      <c r="HI27" s="122">
        <f>'Федеральные  средства  по  МО'!BG28</f>
        <v>0</v>
      </c>
      <c r="HJ27" s="119">
        <f t="shared" si="42"/>
        <v>0</v>
      </c>
      <c r="HK27" s="101"/>
      <c r="HL27" s="117">
        <f>'Проверочная  таблица'!NP30</f>
        <v>0</v>
      </c>
      <c r="HM27" s="122">
        <f>'Федеральные  средства  по  МО'!BH28</f>
        <v>0</v>
      </c>
      <c r="HN27" s="102">
        <f t="shared" si="43"/>
        <v>0</v>
      </c>
      <c r="HO27" s="100"/>
      <c r="HP27" s="101"/>
      <c r="HQ27" s="115">
        <f>'Федеральные  средства  по  МО'!BI28</f>
        <v>0</v>
      </c>
      <c r="HR27" s="102">
        <f t="shared" si="12"/>
        <v>0</v>
      </c>
      <c r="HS27" s="100"/>
      <c r="HT27" s="103"/>
      <c r="HU27" s="121">
        <f>'Федеральные  средства  по  МО'!BJ28</f>
        <v>15600000</v>
      </c>
      <c r="HV27" s="119"/>
      <c r="HW27" s="117"/>
      <c r="HX27" s="118">
        <f>'Проверочная  таблица'!OY30</f>
        <v>15600000</v>
      </c>
      <c r="HY27" s="120">
        <f>'Федеральные  средства  по  МО'!BK28</f>
        <v>0</v>
      </c>
      <c r="HZ27" s="119"/>
      <c r="IA27" s="117"/>
      <c r="IB27" s="118">
        <f>'Проверочная  таблица'!PC30</f>
        <v>0</v>
      </c>
      <c r="IC27" s="121">
        <f>'Федеральные  средства  по  МО'!BL28</f>
        <v>0</v>
      </c>
      <c r="ID27" s="119">
        <f>'Проверочная  таблица'!PG30</f>
        <v>0</v>
      </c>
      <c r="IE27" s="117">
        <f t="shared" si="44"/>
        <v>0</v>
      </c>
      <c r="IF27" s="118"/>
      <c r="IG27" s="120">
        <f>'Федеральные  средства  по  МО'!BM28</f>
        <v>0</v>
      </c>
      <c r="IH27" s="119">
        <f>'Проверочная  таблица'!PJ30</f>
        <v>0</v>
      </c>
      <c r="II27" s="117">
        <f t="shared" si="45"/>
        <v>0</v>
      </c>
      <c r="IJ27" s="118"/>
      <c r="IK27" s="121">
        <f>'Федеральные  средства  по  МО'!BN28</f>
        <v>0</v>
      </c>
      <c r="IL27" s="117">
        <f t="shared" si="46"/>
        <v>0</v>
      </c>
      <c r="IM27" s="116"/>
      <c r="IN27" s="117"/>
      <c r="IO27" s="122">
        <f>'Федеральные  средства  по  МО'!BO28</f>
        <v>0</v>
      </c>
      <c r="IP27" s="118">
        <f t="shared" si="47"/>
        <v>0</v>
      </c>
      <c r="IQ27" s="118"/>
      <c r="IR27" s="117"/>
      <c r="IS27" s="121">
        <f>'Федеральные  средства  по  МО'!BP28</f>
        <v>0</v>
      </c>
      <c r="IT27" s="117">
        <f>'Проверочная  таблица'!QQ30</f>
        <v>0</v>
      </c>
      <c r="IU27" s="116">
        <f>'Проверочная  таблица'!QW30</f>
        <v>0</v>
      </c>
      <c r="IV27" s="117">
        <f>'Проверочная  таблица'!RC30</f>
        <v>0</v>
      </c>
      <c r="IW27" s="120">
        <f>'Федеральные  средства  по  МО'!BQ28</f>
        <v>0</v>
      </c>
      <c r="IX27" s="117">
        <f>'Проверочная  таблица'!QN30</f>
        <v>0</v>
      </c>
      <c r="IY27" s="116">
        <f>'Проверочная  таблица'!QZ30</f>
        <v>0</v>
      </c>
      <c r="IZ27" s="119">
        <f>'Проверочная  таблица'!RF30</f>
        <v>0</v>
      </c>
      <c r="JA27" s="115">
        <f>'Федеральные  средства  по  МО'!BR28</f>
        <v>0</v>
      </c>
      <c r="JB27" s="117">
        <f t="shared" si="48"/>
        <v>0</v>
      </c>
      <c r="JC27" s="116"/>
      <c r="JD27" s="117"/>
      <c r="JE27" s="122">
        <f>'Федеральные  средства  по  МО'!BS28</f>
        <v>0</v>
      </c>
      <c r="JF27" s="118">
        <f t="shared" si="49"/>
        <v>0</v>
      </c>
      <c r="JG27" s="116"/>
      <c r="JH27" s="119"/>
      <c r="JI27" s="121">
        <f>'Федеральные  средства  по  МО'!BT28</f>
        <v>0</v>
      </c>
      <c r="JJ27" s="117">
        <f t="shared" si="50"/>
        <v>0</v>
      </c>
      <c r="JK27" s="116"/>
      <c r="JL27" s="117"/>
      <c r="JM27" s="122">
        <f>'Федеральные  средства  по  МО'!BU28</f>
        <v>0</v>
      </c>
      <c r="JN27" s="117">
        <f t="shared" si="51"/>
        <v>0</v>
      </c>
      <c r="JO27" s="116"/>
      <c r="JP27" s="117"/>
      <c r="JQ27" s="121">
        <f>'Федеральные  средства  по  МО'!BV28</f>
        <v>0</v>
      </c>
      <c r="JR27" s="117">
        <f t="shared" si="52"/>
        <v>0</v>
      </c>
      <c r="JS27" s="116"/>
      <c r="JT27" s="117"/>
      <c r="JU27" s="120">
        <f>'Федеральные  средства  по  МО'!BW28</f>
        <v>0</v>
      </c>
      <c r="JV27" s="117">
        <f t="shared" si="53"/>
        <v>0</v>
      </c>
      <c r="JW27" s="116"/>
      <c r="JX27" s="117"/>
      <c r="JY27" s="120">
        <f>'Федеральные  средства  по  МО'!BX28</f>
        <v>9051489.0999999996</v>
      </c>
      <c r="JZ27" s="119">
        <f>'Проверочная  таблица'!SC30</f>
        <v>0</v>
      </c>
      <c r="KA27" s="117">
        <f t="shared" si="54"/>
        <v>9051489.0999999996</v>
      </c>
      <c r="KB27" s="118"/>
      <c r="KC27" s="120">
        <f>'Федеральные  средства  по  МО'!BY28</f>
        <v>0</v>
      </c>
      <c r="KD27" s="119">
        <f>'Проверочная  таблица'!SJ30</f>
        <v>0</v>
      </c>
      <c r="KE27" s="117">
        <f t="shared" si="55"/>
        <v>0</v>
      </c>
      <c r="KF27" s="118"/>
      <c r="KG27" s="121">
        <f>'Федеральные  средства  по  МО'!BZ28</f>
        <v>0</v>
      </c>
      <c r="KH27" s="117">
        <f>'Проверочная  таблица'!SE30</f>
        <v>0</v>
      </c>
      <c r="KI27" s="116">
        <f t="shared" si="56"/>
        <v>0</v>
      </c>
      <c r="KJ27" s="117"/>
      <c r="KK27" s="120">
        <f>'Федеральные  средства  по  МО'!CA28</f>
        <v>0</v>
      </c>
      <c r="KL27" s="117">
        <f>'Проверочная  таблица'!SL30</f>
        <v>0</v>
      </c>
      <c r="KM27" s="116">
        <f t="shared" si="57"/>
        <v>0</v>
      </c>
      <c r="KN27" s="119"/>
      <c r="KO27" s="121">
        <f>'Федеральные  средства  по  МО'!CB28</f>
        <v>0</v>
      </c>
      <c r="KP27" s="119">
        <f>'Проверочная  таблица'!SG30</f>
        <v>0</v>
      </c>
      <c r="KQ27" s="117">
        <f>'Проверочная  таблица'!TI30</f>
        <v>0</v>
      </c>
      <c r="KR27" s="118"/>
      <c r="KS27" s="120">
        <f>'Федеральные  средства  по  МО'!CC28</f>
        <v>0</v>
      </c>
      <c r="KT27" s="119">
        <f>'Проверочная  таблица'!SN30</f>
        <v>0</v>
      </c>
      <c r="KU27" s="117">
        <f>'Проверочная  таблица'!TB30</f>
        <v>0</v>
      </c>
      <c r="KV27" s="117"/>
    </row>
    <row r="28" spans="1:308" ht="25.5" customHeight="1" thickBot="1" x14ac:dyDescent="0.3">
      <c r="A28" s="130" t="s">
        <v>395</v>
      </c>
      <c r="B28" s="131">
        <f t="shared" ref="B28" si="58">SUM(B10:B27)</f>
        <v>2193550253.8600001</v>
      </c>
      <c r="C28" s="132">
        <f t="shared" ref="C28:I28" si="59">SUM(C10:C27)</f>
        <v>1773502520.79</v>
      </c>
      <c r="D28" s="132">
        <f t="shared" si="59"/>
        <v>135648282.47</v>
      </c>
      <c r="E28" s="132">
        <f t="shared" si="59"/>
        <v>284399450.60000002</v>
      </c>
      <c r="F28" s="131">
        <f t="shared" si="59"/>
        <v>61760606.340000004</v>
      </c>
      <c r="G28" s="132">
        <f t="shared" si="59"/>
        <v>61760606.340000004</v>
      </c>
      <c r="H28" s="132">
        <f t="shared" si="59"/>
        <v>0</v>
      </c>
      <c r="I28" s="132">
        <f t="shared" si="59"/>
        <v>0</v>
      </c>
      <c r="J28" s="66"/>
      <c r="K28" s="67">
        <f>M28-'Федеральные  средства  по  МО'!L29</f>
        <v>0</v>
      </c>
      <c r="L28" s="67">
        <f>Q28-'Федеральные  средства  по  МО'!M29</f>
        <v>0</v>
      </c>
      <c r="M28" s="131">
        <f t="shared" ref="M28" si="60">SUM(M10:M27)</f>
        <v>2193550253.8600001</v>
      </c>
      <c r="N28" s="132">
        <f t="shared" ref="N28:BH28" si="61">SUM(N10:N27)</f>
        <v>1773502520.79</v>
      </c>
      <c r="O28" s="132">
        <f t="shared" si="61"/>
        <v>135648282.47</v>
      </c>
      <c r="P28" s="132">
        <f t="shared" si="61"/>
        <v>284399450.60000002</v>
      </c>
      <c r="Q28" s="131">
        <f t="shared" si="61"/>
        <v>61760606.340000004</v>
      </c>
      <c r="R28" s="132">
        <f t="shared" si="61"/>
        <v>61760606.340000004</v>
      </c>
      <c r="S28" s="132">
        <f t="shared" si="61"/>
        <v>0</v>
      </c>
      <c r="T28" s="132">
        <f t="shared" si="61"/>
        <v>0</v>
      </c>
      <c r="U28" s="133">
        <f t="shared" si="61"/>
        <v>0</v>
      </c>
      <c r="V28" s="134">
        <f t="shared" si="61"/>
        <v>0</v>
      </c>
      <c r="W28" s="135">
        <f t="shared" si="61"/>
        <v>0</v>
      </c>
      <c r="X28" s="136">
        <f t="shared" si="61"/>
        <v>0</v>
      </c>
      <c r="Y28" s="137">
        <f t="shared" si="61"/>
        <v>0</v>
      </c>
      <c r="Z28" s="134">
        <f t="shared" si="61"/>
        <v>0</v>
      </c>
      <c r="AA28" s="135">
        <f t="shared" si="61"/>
        <v>0</v>
      </c>
      <c r="AB28" s="136">
        <f t="shared" si="61"/>
        <v>0</v>
      </c>
      <c r="AC28" s="133">
        <f t="shared" si="61"/>
        <v>0</v>
      </c>
      <c r="AD28" s="135">
        <f t="shared" si="61"/>
        <v>0</v>
      </c>
      <c r="AE28" s="138">
        <f t="shared" si="61"/>
        <v>0</v>
      </c>
      <c r="AF28" s="135">
        <f t="shared" si="61"/>
        <v>0</v>
      </c>
      <c r="AG28" s="137">
        <f t="shared" si="61"/>
        <v>0</v>
      </c>
      <c r="AH28" s="135">
        <f t="shared" si="61"/>
        <v>0</v>
      </c>
      <c r="AI28" s="138">
        <f t="shared" si="61"/>
        <v>0</v>
      </c>
      <c r="AJ28" s="135">
        <f t="shared" si="61"/>
        <v>0</v>
      </c>
      <c r="AK28" s="137">
        <f t="shared" si="61"/>
        <v>243864.57</v>
      </c>
      <c r="AL28" s="135">
        <f t="shared" si="61"/>
        <v>243864.57</v>
      </c>
      <c r="AM28" s="139">
        <f t="shared" si="61"/>
        <v>0</v>
      </c>
      <c r="AN28" s="132">
        <f t="shared" si="61"/>
        <v>0</v>
      </c>
      <c r="AO28" s="137">
        <f t="shared" si="61"/>
        <v>0</v>
      </c>
      <c r="AP28" s="134">
        <f t="shared" si="61"/>
        <v>0</v>
      </c>
      <c r="AQ28" s="132">
        <f t="shared" si="61"/>
        <v>0</v>
      </c>
      <c r="AR28" s="139">
        <f t="shared" si="61"/>
        <v>0</v>
      </c>
      <c r="AS28" s="133">
        <f t="shared" si="61"/>
        <v>291338100</v>
      </c>
      <c r="AT28" s="135">
        <f t="shared" si="61"/>
        <v>275500000</v>
      </c>
      <c r="AU28" s="135">
        <f t="shared" si="61"/>
        <v>0</v>
      </c>
      <c r="AV28" s="138">
        <f t="shared" si="61"/>
        <v>15838100</v>
      </c>
      <c r="AW28" s="140">
        <f t="shared" si="61"/>
        <v>0</v>
      </c>
      <c r="AX28" s="138">
        <f t="shared" si="61"/>
        <v>0</v>
      </c>
      <c r="AY28" s="132">
        <f t="shared" si="61"/>
        <v>0</v>
      </c>
      <c r="AZ28" s="136">
        <f t="shared" si="61"/>
        <v>0</v>
      </c>
      <c r="BA28" s="133">
        <f t="shared" si="61"/>
        <v>0</v>
      </c>
      <c r="BB28" s="135">
        <f t="shared" si="61"/>
        <v>0</v>
      </c>
      <c r="BC28" s="138">
        <f t="shared" si="61"/>
        <v>0</v>
      </c>
      <c r="BD28" s="135">
        <f t="shared" si="61"/>
        <v>0</v>
      </c>
      <c r="BE28" s="141">
        <f t="shared" si="61"/>
        <v>0</v>
      </c>
      <c r="BF28" s="135">
        <f t="shared" si="61"/>
        <v>0</v>
      </c>
      <c r="BG28" s="132">
        <f t="shared" si="61"/>
        <v>0</v>
      </c>
      <c r="BH28" s="142">
        <f t="shared" si="61"/>
        <v>0</v>
      </c>
      <c r="BI28" s="140">
        <f>SUM(BI10:BI27)</f>
        <v>5982800</v>
      </c>
      <c r="BJ28" s="132">
        <f t="shared" ref="BJ28:BL28" si="62">SUM(BJ10:BJ27)</f>
        <v>5982800</v>
      </c>
      <c r="BK28" s="135">
        <f t="shared" si="62"/>
        <v>0</v>
      </c>
      <c r="BL28" s="138">
        <f t="shared" si="62"/>
        <v>0</v>
      </c>
      <c r="BM28" s="140">
        <f>SUM(BM10:BM27)</f>
        <v>0</v>
      </c>
      <c r="BN28" s="132">
        <f t="shared" ref="BN28:CN28" si="63">SUM(BN10:BN27)</f>
        <v>0</v>
      </c>
      <c r="BO28" s="135">
        <f t="shared" si="63"/>
        <v>0</v>
      </c>
      <c r="BP28" s="138">
        <f t="shared" si="63"/>
        <v>0</v>
      </c>
      <c r="BQ28" s="140">
        <f t="shared" si="63"/>
        <v>0</v>
      </c>
      <c r="BR28" s="132">
        <f t="shared" si="63"/>
        <v>0</v>
      </c>
      <c r="BS28" s="135">
        <f t="shared" si="63"/>
        <v>0</v>
      </c>
      <c r="BT28" s="138">
        <f t="shared" si="63"/>
        <v>0</v>
      </c>
      <c r="BU28" s="140">
        <f t="shared" si="63"/>
        <v>0</v>
      </c>
      <c r="BV28" s="132">
        <f t="shared" si="63"/>
        <v>0</v>
      </c>
      <c r="BW28" s="135">
        <f t="shared" si="63"/>
        <v>0</v>
      </c>
      <c r="BX28" s="138">
        <f t="shared" si="63"/>
        <v>0</v>
      </c>
      <c r="BY28" s="133">
        <f t="shared" si="63"/>
        <v>0</v>
      </c>
      <c r="BZ28" s="132">
        <f t="shared" si="63"/>
        <v>0</v>
      </c>
      <c r="CA28" s="139">
        <f t="shared" si="63"/>
        <v>0</v>
      </c>
      <c r="CB28" s="132">
        <f t="shared" si="63"/>
        <v>0</v>
      </c>
      <c r="CC28" s="141">
        <f t="shared" si="63"/>
        <v>0</v>
      </c>
      <c r="CD28" s="143">
        <f t="shared" si="63"/>
        <v>0</v>
      </c>
      <c r="CE28" s="132">
        <f t="shared" si="63"/>
        <v>0</v>
      </c>
      <c r="CF28" s="142">
        <f t="shared" si="63"/>
        <v>0</v>
      </c>
      <c r="CG28" s="133">
        <f t="shared" si="63"/>
        <v>0</v>
      </c>
      <c r="CH28" s="135">
        <f t="shared" si="63"/>
        <v>0</v>
      </c>
      <c r="CI28" s="138">
        <f t="shared" si="63"/>
        <v>0</v>
      </c>
      <c r="CJ28" s="135">
        <f t="shared" si="63"/>
        <v>0</v>
      </c>
      <c r="CK28" s="137">
        <f t="shared" si="63"/>
        <v>0</v>
      </c>
      <c r="CL28" s="135">
        <f t="shared" si="63"/>
        <v>0</v>
      </c>
      <c r="CM28" s="138">
        <f t="shared" si="63"/>
        <v>0</v>
      </c>
      <c r="CN28" s="135">
        <f t="shared" si="63"/>
        <v>0</v>
      </c>
      <c r="CO28" s="133">
        <f>SUM(CO10:CO27)</f>
        <v>4365720.21</v>
      </c>
      <c r="CP28" s="134">
        <f t="shared" ref="CP28:CR28" si="64">SUM(CP10:CP27)</f>
        <v>1497946.03</v>
      </c>
      <c r="CQ28" s="135">
        <f t="shared" si="64"/>
        <v>2867774.1799999997</v>
      </c>
      <c r="CR28" s="136">
        <f t="shared" si="64"/>
        <v>0</v>
      </c>
      <c r="CS28" s="140">
        <f>SUM(CS10:CS27)</f>
        <v>0</v>
      </c>
      <c r="CT28" s="134">
        <f t="shared" ref="CT28:FE28" si="65">SUM(CT10:CT27)</f>
        <v>0</v>
      </c>
      <c r="CU28" s="135">
        <f t="shared" si="65"/>
        <v>0</v>
      </c>
      <c r="CV28" s="138">
        <f t="shared" si="65"/>
        <v>0</v>
      </c>
      <c r="CW28" s="133">
        <f t="shared" si="65"/>
        <v>0</v>
      </c>
      <c r="CX28" s="135">
        <f t="shared" si="65"/>
        <v>0</v>
      </c>
      <c r="CY28" s="138">
        <f t="shared" si="65"/>
        <v>0</v>
      </c>
      <c r="CZ28" s="135">
        <f t="shared" si="65"/>
        <v>0</v>
      </c>
      <c r="DA28" s="137">
        <f t="shared" si="65"/>
        <v>0</v>
      </c>
      <c r="DB28" s="135">
        <f t="shared" si="65"/>
        <v>0</v>
      </c>
      <c r="DC28" s="138">
        <f t="shared" si="65"/>
        <v>0</v>
      </c>
      <c r="DD28" s="135">
        <f t="shared" si="65"/>
        <v>0</v>
      </c>
      <c r="DE28" s="133">
        <f t="shared" si="65"/>
        <v>0</v>
      </c>
      <c r="DF28" s="135">
        <f t="shared" si="65"/>
        <v>0</v>
      </c>
      <c r="DG28" s="138">
        <f t="shared" si="65"/>
        <v>0</v>
      </c>
      <c r="DH28" s="135">
        <f t="shared" si="65"/>
        <v>0</v>
      </c>
      <c r="DI28" s="137">
        <f t="shared" si="65"/>
        <v>0</v>
      </c>
      <c r="DJ28" s="135">
        <f t="shared" si="65"/>
        <v>0</v>
      </c>
      <c r="DK28" s="138">
        <f t="shared" si="65"/>
        <v>0</v>
      </c>
      <c r="DL28" s="135">
        <f t="shared" si="65"/>
        <v>0</v>
      </c>
      <c r="DM28" s="133">
        <f t="shared" si="65"/>
        <v>0</v>
      </c>
      <c r="DN28" s="135">
        <f t="shared" si="65"/>
        <v>0</v>
      </c>
      <c r="DO28" s="138">
        <f t="shared" si="65"/>
        <v>0</v>
      </c>
      <c r="DP28" s="135">
        <f t="shared" si="65"/>
        <v>0</v>
      </c>
      <c r="DQ28" s="137">
        <f t="shared" si="65"/>
        <v>0</v>
      </c>
      <c r="DR28" s="135">
        <f t="shared" si="65"/>
        <v>0</v>
      </c>
      <c r="DS28" s="138">
        <f t="shared" si="65"/>
        <v>0</v>
      </c>
      <c r="DT28" s="135">
        <f t="shared" si="65"/>
        <v>0</v>
      </c>
      <c r="DU28" s="133">
        <f t="shared" si="65"/>
        <v>0</v>
      </c>
      <c r="DV28" s="132">
        <f t="shared" si="65"/>
        <v>0</v>
      </c>
      <c r="DW28" s="132">
        <f t="shared" si="65"/>
        <v>0</v>
      </c>
      <c r="DX28" s="142">
        <f t="shared" si="65"/>
        <v>0</v>
      </c>
      <c r="DY28" s="137">
        <f t="shared" si="65"/>
        <v>0</v>
      </c>
      <c r="DZ28" s="132">
        <f t="shared" si="65"/>
        <v>0</v>
      </c>
      <c r="EA28" s="132">
        <f t="shared" si="65"/>
        <v>0</v>
      </c>
      <c r="EB28" s="142">
        <f t="shared" si="65"/>
        <v>0</v>
      </c>
      <c r="EC28" s="133">
        <f t="shared" si="65"/>
        <v>164509100</v>
      </c>
      <c r="ED28" s="135">
        <f t="shared" si="65"/>
        <v>0</v>
      </c>
      <c r="EE28" s="138">
        <f t="shared" si="65"/>
        <v>0</v>
      </c>
      <c r="EF28" s="135">
        <f t="shared" si="65"/>
        <v>164509100</v>
      </c>
      <c r="EG28" s="137">
        <f t="shared" si="65"/>
        <v>0</v>
      </c>
      <c r="EH28" s="135">
        <f t="shared" si="65"/>
        <v>0</v>
      </c>
      <c r="EI28" s="138">
        <f t="shared" si="65"/>
        <v>0</v>
      </c>
      <c r="EJ28" s="135">
        <f t="shared" si="65"/>
        <v>0</v>
      </c>
      <c r="EK28" s="133">
        <f t="shared" si="65"/>
        <v>0</v>
      </c>
      <c r="EL28" s="135">
        <f t="shared" si="65"/>
        <v>0</v>
      </c>
      <c r="EM28" s="138">
        <f t="shared" si="65"/>
        <v>0</v>
      </c>
      <c r="EN28" s="135">
        <f t="shared" si="65"/>
        <v>0</v>
      </c>
      <c r="EO28" s="137">
        <f t="shared" si="65"/>
        <v>0</v>
      </c>
      <c r="EP28" s="135">
        <f t="shared" si="65"/>
        <v>0</v>
      </c>
      <c r="EQ28" s="138">
        <f t="shared" si="65"/>
        <v>0</v>
      </c>
      <c r="ER28" s="135">
        <f t="shared" si="65"/>
        <v>0</v>
      </c>
      <c r="ES28" s="137">
        <f t="shared" si="65"/>
        <v>0</v>
      </c>
      <c r="ET28" s="135">
        <f t="shared" si="65"/>
        <v>0</v>
      </c>
      <c r="EU28" s="138">
        <f t="shared" si="65"/>
        <v>0</v>
      </c>
      <c r="EV28" s="135">
        <f t="shared" si="65"/>
        <v>0</v>
      </c>
      <c r="EW28" s="141">
        <f t="shared" si="65"/>
        <v>0</v>
      </c>
      <c r="EX28" s="135">
        <f t="shared" si="65"/>
        <v>0</v>
      </c>
      <c r="EY28" s="138">
        <f t="shared" si="65"/>
        <v>0</v>
      </c>
      <c r="EZ28" s="135">
        <f t="shared" si="65"/>
        <v>0</v>
      </c>
      <c r="FA28" s="133">
        <f t="shared" si="65"/>
        <v>0</v>
      </c>
      <c r="FB28" s="132">
        <f t="shared" si="65"/>
        <v>0</v>
      </c>
      <c r="FC28" s="139">
        <f t="shared" si="65"/>
        <v>0</v>
      </c>
      <c r="FD28" s="132">
        <f t="shared" si="65"/>
        <v>0</v>
      </c>
      <c r="FE28" s="141">
        <f t="shared" si="65"/>
        <v>0</v>
      </c>
      <c r="FF28" s="143">
        <f t="shared" ref="FF28:ID28" si="66">SUM(FF10:FF27)</f>
        <v>0</v>
      </c>
      <c r="FG28" s="132">
        <f t="shared" si="66"/>
        <v>0</v>
      </c>
      <c r="FH28" s="132">
        <f t="shared" si="66"/>
        <v>0</v>
      </c>
      <c r="FI28" s="137">
        <f t="shared" si="66"/>
        <v>0</v>
      </c>
      <c r="FJ28" s="134">
        <f t="shared" si="66"/>
        <v>0</v>
      </c>
      <c r="FK28" s="135">
        <f t="shared" si="66"/>
        <v>0</v>
      </c>
      <c r="FL28" s="135">
        <f t="shared" si="66"/>
        <v>0</v>
      </c>
      <c r="FM28" s="137">
        <f t="shared" si="66"/>
        <v>0</v>
      </c>
      <c r="FN28" s="135">
        <f t="shared" si="66"/>
        <v>0</v>
      </c>
      <c r="FO28" s="138">
        <f t="shared" si="66"/>
        <v>0</v>
      </c>
      <c r="FP28" s="135">
        <f t="shared" si="66"/>
        <v>0</v>
      </c>
      <c r="FQ28" s="133">
        <f t="shared" si="66"/>
        <v>0</v>
      </c>
      <c r="FR28" s="135">
        <f t="shared" si="66"/>
        <v>0</v>
      </c>
      <c r="FS28" s="138">
        <f t="shared" si="66"/>
        <v>0</v>
      </c>
      <c r="FT28" s="135">
        <f t="shared" si="66"/>
        <v>0</v>
      </c>
      <c r="FU28" s="140">
        <f t="shared" si="66"/>
        <v>0</v>
      </c>
      <c r="FV28" s="138">
        <f t="shared" si="66"/>
        <v>0</v>
      </c>
      <c r="FW28" s="135">
        <f t="shared" si="66"/>
        <v>0</v>
      </c>
      <c r="FX28" s="138">
        <f t="shared" si="66"/>
        <v>0</v>
      </c>
      <c r="FY28" s="131">
        <f t="shared" si="66"/>
        <v>4351350</v>
      </c>
      <c r="FZ28" s="142">
        <f t="shared" si="66"/>
        <v>4351350</v>
      </c>
      <c r="GA28" s="139">
        <f t="shared" si="66"/>
        <v>0</v>
      </c>
      <c r="GB28" s="132">
        <f t="shared" si="66"/>
        <v>0</v>
      </c>
      <c r="GC28" s="131">
        <f t="shared" si="66"/>
        <v>0</v>
      </c>
      <c r="GD28" s="132">
        <f t="shared" si="66"/>
        <v>0</v>
      </c>
      <c r="GE28" s="139">
        <f t="shared" si="66"/>
        <v>0</v>
      </c>
      <c r="GF28" s="132">
        <f t="shared" si="66"/>
        <v>0</v>
      </c>
      <c r="GG28" s="133">
        <f t="shared" si="66"/>
        <v>29785800</v>
      </c>
      <c r="GH28" s="143">
        <f t="shared" si="66"/>
        <v>5900400</v>
      </c>
      <c r="GI28" s="134">
        <f t="shared" si="66"/>
        <v>23885400</v>
      </c>
      <c r="GJ28" s="135">
        <f t="shared" si="66"/>
        <v>0</v>
      </c>
      <c r="GK28" s="141">
        <f t="shared" si="66"/>
        <v>0</v>
      </c>
      <c r="GL28" s="134">
        <f t="shared" si="66"/>
        <v>0</v>
      </c>
      <c r="GM28" s="135">
        <f t="shared" si="66"/>
        <v>0</v>
      </c>
      <c r="GN28" s="138">
        <f t="shared" si="66"/>
        <v>0</v>
      </c>
      <c r="GO28" s="133">
        <f>SUM(GO10:GO27)</f>
        <v>4757600</v>
      </c>
      <c r="GP28" s="134">
        <f t="shared" ref="GP28:GR28" si="67">SUM(GP10:GP27)</f>
        <v>4757600</v>
      </c>
      <c r="GQ28" s="134">
        <f t="shared" si="67"/>
        <v>0</v>
      </c>
      <c r="GR28" s="135">
        <f t="shared" si="67"/>
        <v>0</v>
      </c>
      <c r="GS28" s="137">
        <f>SUM(GS10:GS27)</f>
        <v>0</v>
      </c>
      <c r="GT28" s="135">
        <f t="shared" ref="GT28" si="68">SUM(GT10:GT27)</f>
        <v>0</v>
      </c>
      <c r="GU28" s="136">
        <f>SUM(GU10:GU27)</f>
        <v>0</v>
      </c>
      <c r="GV28" s="139">
        <f>SUM(GV10:GV27)</f>
        <v>0</v>
      </c>
      <c r="GW28" s="140">
        <f t="shared" ref="GW28:HL28" si="69">SUM(GW10:GW27)</f>
        <v>0</v>
      </c>
      <c r="GX28" s="134">
        <f t="shared" si="69"/>
        <v>0</v>
      </c>
      <c r="GY28" s="135">
        <f t="shared" si="69"/>
        <v>0</v>
      </c>
      <c r="GZ28" s="136">
        <f t="shared" si="69"/>
        <v>0</v>
      </c>
      <c r="HA28" s="141">
        <f t="shared" si="69"/>
        <v>0</v>
      </c>
      <c r="HB28" s="143">
        <f t="shared" si="69"/>
        <v>0</v>
      </c>
      <c r="HC28" s="132">
        <f t="shared" si="69"/>
        <v>0</v>
      </c>
      <c r="HD28" s="139">
        <f t="shared" si="69"/>
        <v>0</v>
      </c>
      <c r="HE28" s="140">
        <f t="shared" si="69"/>
        <v>2461719.08</v>
      </c>
      <c r="HF28" s="134">
        <f t="shared" si="69"/>
        <v>2409468.4799999995</v>
      </c>
      <c r="HG28" s="135">
        <f t="shared" si="69"/>
        <v>0</v>
      </c>
      <c r="HH28" s="136">
        <f t="shared" si="69"/>
        <v>52250.6</v>
      </c>
      <c r="HI28" s="141">
        <f t="shared" si="69"/>
        <v>298656.07</v>
      </c>
      <c r="HJ28" s="143">
        <f t="shared" si="69"/>
        <v>298656.07</v>
      </c>
      <c r="HK28" s="132">
        <f t="shared" si="69"/>
        <v>0</v>
      </c>
      <c r="HL28" s="135">
        <f t="shared" si="69"/>
        <v>0</v>
      </c>
      <c r="HM28" s="133">
        <f t="shared" si="66"/>
        <v>0</v>
      </c>
      <c r="HN28" s="132">
        <f t="shared" si="66"/>
        <v>0</v>
      </c>
      <c r="HO28" s="139">
        <f t="shared" si="66"/>
        <v>0</v>
      </c>
      <c r="HP28" s="132">
        <f t="shared" si="66"/>
        <v>0</v>
      </c>
      <c r="HQ28" s="137">
        <f t="shared" si="66"/>
        <v>0</v>
      </c>
      <c r="HR28" s="132">
        <f t="shared" si="66"/>
        <v>0</v>
      </c>
      <c r="HS28" s="139">
        <f t="shared" si="66"/>
        <v>0</v>
      </c>
      <c r="HT28" s="132">
        <f t="shared" si="66"/>
        <v>0</v>
      </c>
      <c r="HU28" s="133">
        <f t="shared" si="66"/>
        <v>104000000</v>
      </c>
      <c r="HV28" s="134">
        <f t="shared" si="66"/>
        <v>0</v>
      </c>
      <c r="HW28" s="135">
        <f t="shared" si="66"/>
        <v>0</v>
      </c>
      <c r="HX28" s="136">
        <f t="shared" si="66"/>
        <v>104000000</v>
      </c>
      <c r="HY28" s="141">
        <f t="shared" si="66"/>
        <v>0</v>
      </c>
      <c r="HZ28" s="134">
        <f t="shared" si="66"/>
        <v>0</v>
      </c>
      <c r="IA28" s="135">
        <f t="shared" si="66"/>
        <v>0</v>
      </c>
      <c r="IB28" s="138">
        <f t="shared" si="66"/>
        <v>0</v>
      </c>
      <c r="IC28" s="133">
        <f t="shared" si="66"/>
        <v>10309200</v>
      </c>
      <c r="ID28" s="134">
        <f t="shared" si="66"/>
        <v>3243333.44</v>
      </c>
      <c r="IE28" s="135">
        <f t="shared" ref="IE28:KP28" si="70">SUM(IE10:IE27)</f>
        <v>7065866.5600000005</v>
      </c>
      <c r="IF28" s="136">
        <f t="shared" si="70"/>
        <v>0</v>
      </c>
      <c r="IG28" s="141">
        <f t="shared" si="70"/>
        <v>0</v>
      </c>
      <c r="IH28" s="134">
        <f t="shared" si="70"/>
        <v>0</v>
      </c>
      <c r="II28" s="135">
        <f t="shared" si="70"/>
        <v>0</v>
      </c>
      <c r="IJ28" s="136">
        <f t="shared" si="70"/>
        <v>0</v>
      </c>
      <c r="IK28" s="133">
        <f t="shared" si="70"/>
        <v>0</v>
      </c>
      <c r="IL28" s="135">
        <f t="shared" si="70"/>
        <v>0</v>
      </c>
      <c r="IM28" s="138">
        <f t="shared" si="70"/>
        <v>0</v>
      </c>
      <c r="IN28" s="135">
        <f t="shared" si="70"/>
        <v>0</v>
      </c>
      <c r="IO28" s="137">
        <f t="shared" si="70"/>
        <v>0</v>
      </c>
      <c r="IP28" s="135">
        <f t="shared" si="70"/>
        <v>0</v>
      </c>
      <c r="IQ28" s="135">
        <f t="shared" si="70"/>
        <v>0</v>
      </c>
      <c r="IR28" s="135">
        <f t="shared" si="70"/>
        <v>0</v>
      </c>
      <c r="IS28" s="133">
        <f t="shared" si="70"/>
        <v>0</v>
      </c>
      <c r="IT28" s="135">
        <f t="shared" si="70"/>
        <v>0</v>
      </c>
      <c r="IU28" s="138">
        <f t="shared" si="70"/>
        <v>0</v>
      </c>
      <c r="IV28" s="135">
        <f t="shared" si="70"/>
        <v>0</v>
      </c>
      <c r="IW28" s="137">
        <f t="shared" si="70"/>
        <v>0</v>
      </c>
      <c r="IX28" s="135">
        <f t="shared" si="70"/>
        <v>0</v>
      </c>
      <c r="IY28" s="138">
        <f t="shared" si="70"/>
        <v>0</v>
      </c>
      <c r="IZ28" s="134">
        <f t="shared" si="70"/>
        <v>0</v>
      </c>
      <c r="JA28" s="140">
        <f t="shared" si="70"/>
        <v>0</v>
      </c>
      <c r="JB28" s="135">
        <f t="shared" si="70"/>
        <v>0</v>
      </c>
      <c r="JC28" s="138">
        <f t="shared" si="70"/>
        <v>0</v>
      </c>
      <c r="JD28" s="135">
        <f t="shared" si="70"/>
        <v>0</v>
      </c>
      <c r="JE28" s="137">
        <f t="shared" si="70"/>
        <v>0</v>
      </c>
      <c r="JF28" s="135">
        <f t="shared" si="70"/>
        <v>0</v>
      </c>
      <c r="JG28" s="138">
        <f t="shared" si="70"/>
        <v>0</v>
      </c>
      <c r="JH28" s="135">
        <f t="shared" si="70"/>
        <v>0</v>
      </c>
      <c r="JI28" s="133">
        <f t="shared" si="70"/>
        <v>75218600</v>
      </c>
      <c r="JJ28" s="135">
        <f t="shared" si="70"/>
        <v>75218600</v>
      </c>
      <c r="JK28" s="138">
        <f t="shared" si="70"/>
        <v>0</v>
      </c>
      <c r="JL28" s="135">
        <f t="shared" si="70"/>
        <v>0</v>
      </c>
      <c r="JM28" s="137">
        <f t="shared" si="70"/>
        <v>0</v>
      </c>
      <c r="JN28" s="135">
        <f t="shared" si="70"/>
        <v>0</v>
      </c>
      <c r="JO28" s="138">
        <f t="shared" si="70"/>
        <v>0</v>
      </c>
      <c r="JP28" s="135">
        <f t="shared" si="70"/>
        <v>0</v>
      </c>
      <c r="JQ28" s="133">
        <f t="shared" si="70"/>
        <v>0</v>
      </c>
      <c r="JR28" s="135">
        <f t="shared" si="70"/>
        <v>0</v>
      </c>
      <c r="JS28" s="138">
        <f t="shared" si="70"/>
        <v>0</v>
      </c>
      <c r="JT28" s="135">
        <f t="shared" si="70"/>
        <v>0</v>
      </c>
      <c r="JU28" s="137">
        <f t="shared" si="70"/>
        <v>0</v>
      </c>
      <c r="JV28" s="135">
        <f t="shared" si="70"/>
        <v>0</v>
      </c>
      <c r="JW28" s="138">
        <f t="shared" si="70"/>
        <v>0</v>
      </c>
      <c r="JX28" s="135">
        <f t="shared" si="70"/>
        <v>0</v>
      </c>
      <c r="JY28" s="137">
        <f t="shared" si="70"/>
        <v>219498600</v>
      </c>
      <c r="JZ28" s="134">
        <f t="shared" si="70"/>
        <v>117669358.27000001</v>
      </c>
      <c r="KA28" s="135">
        <f t="shared" si="70"/>
        <v>101829241.72999999</v>
      </c>
      <c r="KB28" s="136">
        <f t="shared" si="70"/>
        <v>0</v>
      </c>
      <c r="KC28" s="141">
        <f t="shared" si="70"/>
        <v>0</v>
      </c>
      <c r="KD28" s="134">
        <f t="shared" si="70"/>
        <v>0</v>
      </c>
      <c r="KE28" s="135">
        <f t="shared" si="70"/>
        <v>0</v>
      </c>
      <c r="KF28" s="139">
        <f t="shared" si="70"/>
        <v>0</v>
      </c>
      <c r="KG28" s="133">
        <f t="shared" si="70"/>
        <v>0</v>
      </c>
      <c r="KH28" s="135">
        <f t="shared" si="70"/>
        <v>0</v>
      </c>
      <c r="KI28" s="138">
        <f t="shared" si="70"/>
        <v>0</v>
      </c>
      <c r="KJ28" s="135">
        <f t="shared" si="70"/>
        <v>0</v>
      </c>
      <c r="KK28" s="137">
        <f t="shared" si="70"/>
        <v>0</v>
      </c>
      <c r="KL28" s="135">
        <f t="shared" si="70"/>
        <v>0</v>
      </c>
      <c r="KM28" s="138">
        <f t="shared" si="70"/>
        <v>0</v>
      </c>
      <c r="KN28" s="134">
        <f t="shared" si="70"/>
        <v>0</v>
      </c>
      <c r="KO28" s="133">
        <f t="shared" si="70"/>
        <v>1276727800</v>
      </c>
      <c r="KP28" s="134">
        <f t="shared" si="70"/>
        <v>1276727800</v>
      </c>
      <c r="KQ28" s="135">
        <f t="shared" ref="KQ28:KV28" si="71">SUM(KQ10:KQ27)</f>
        <v>0</v>
      </c>
      <c r="KR28" s="136">
        <f t="shared" si="71"/>
        <v>0</v>
      </c>
      <c r="KS28" s="141">
        <f t="shared" si="71"/>
        <v>61461950.269999996</v>
      </c>
      <c r="KT28" s="134">
        <f t="shared" si="71"/>
        <v>61461950.269999996</v>
      </c>
      <c r="KU28" s="135">
        <f t="shared" si="71"/>
        <v>0</v>
      </c>
      <c r="KV28" s="135">
        <f t="shared" si="71"/>
        <v>0</v>
      </c>
    </row>
    <row r="29" spans="1:308" ht="25.5" customHeight="1" x14ac:dyDescent="0.25">
      <c r="A29" s="66"/>
      <c r="B29" s="144"/>
      <c r="C29" s="145"/>
      <c r="D29" s="145"/>
      <c r="E29" s="145"/>
      <c r="F29" s="144"/>
      <c r="G29" s="145"/>
      <c r="H29" s="145"/>
      <c r="I29" s="145"/>
      <c r="J29" s="66"/>
      <c r="K29" s="67">
        <f>M29-'Федеральные  средства  по  МО'!L30</f>
        <v>0</v>
      </c>
      <c r="L29" s="67">
        <f>Q29-'Федеральные  средства  по  МО'!M30</f>
        <v>0</v>
      </c>
      <c r="M29" s="144"/>
      <c r="N29" s="145"/>
      <c r="O29" s="145"/>
      <c r="P29" s="145"/>
      <c r="Q29" s="144"/>
      <c r="R29" s="145"/>
      <c r="S29" s="145"/>
      <c r="T29" s="145"/>
      <c r="U29" s="146"/>
      <c r="V29" s="147"/>
      <c r="W29" s="148"/>
      <c r="X29" s="149"/>
      <c r="Y29" s="150"/>
      <c r="Z29" s="147"/>
      <c r="AA29" s="148"/>
      <c r="AB29" s="151"/>
      <c r="AC29" s="146"/>
      <c r="AD29" s="148"/>
      <c r="AE29" s="149"/>
      <c r="AF29" s="148"/>
      <c r="AG29" s="152"/>
      <c r="AH29" s="148"/>
      <c r="AI29" s="149"/>
      <c r="AJ29" s="148"/>
      <c r="AK29" s="152"/>
      <c r="AL29" s="147"/>
      <c r="AM29" s="148"/>
      <c r="AN29" s="149"/>
      <c r="AO29" s="150"/>
      <c r="AP29" s="147"/>
      <c r="AQ29" s="148"/>
      <c r="AR29" s="149"/>
      <c r="AS29" s="146"/>
      <c r="AT29" s="147"/>
      <c r="AU29" s="148"/>
      <c r="AV29" s="149"/>
      <c r="AW29" s="150"/>
      <c r="AX29" s="147"/>
      <c r="AY29" s="148"/>
      <c r="AZ29" s="151"/>
      <c r="BA29" s="146"/>
      <c r="BB29" s="148"/>
      <c r="BC29" s="149"/>
      <c r="BD29" s="148"/>
      <c r="BE29" s="153"/>
      <c r="BF29" s="148"/>
      <c r="BG29" s="148"/>
      <c r="BH29" s="151"/>
      <c r="BI29" s="150"/>
      <c r="BJ29" s="154"/>
      <c r="BK29" s="148"/>
      <c r="BL29" s="149"/>
      <c r="BM29" s="155"/>
      <c r="BN29" s="154"/>
      <c r="BO29" s="148"/>
      <c r="BP29" s="149"/>
      <c r="BQ29" s="156"/>
      <c r="BR29" s="154"/>
      <c r="BS29" s="154"/>
      <c r="BT29" s="157"/>
      <c r="BU29" s="158"/>
      <c r="BV29" s="154"/>
      <c r="BW29" s="148"/>
      <c r="BX29" s="149"/>
      <c r="BY29" s="156"/>
      <c r="BZ29" s="159"/>
      <c r="CA29" s="154"/>
      <c r="CB29" s="157"/>
      <c r="CC29" s="158"/>
      <c r="CD29" s="147"/>
      <c r="CE29" s="148"/>
      <c r="CF29" s="149"/>
      <c r="CG29" s="156"/>
      <c r="CH29" s="154"/>
      <c r="CI29" s="157"/>
      <c r="CJ29" s="154"/>
      <c r="CK29" s="160"/>
      <c r="CL29" s="148"/>
      <c r="CM29" s="149"/>
      <c r="CN29" s="148"/>
      <c r="CO29" s="156"/>
      <c r="CP29" s="159"/>
      <c r="CQ29" s="154"/>
      <c r="CR29" s="157"/>
      <c r="CS29" s="158"/>
      <c r="CT29" s="147"/>
      <c r="CU29" s="148"/>
      <c r="CV29" s="149"/>
      <c r="CW29" s="156"/>
      <c r="CX29" s="154"/>
      <c r="CY29" s="157"/>
      <c r="CZ29" s="154"/>
      <c r="DA29" s="160"/>
      <c r="DB29" s="148"/>
      <c r="DC29" s="149"/>
      <c r="DD29" s="148"/>
      <c r="DE29" s="156"/>
      <c r="DF29" s="154"/>
      <c r="DG29" s="157"/>
      <c r="DH29" s="154"/>
      <c r="DI29" s="160"/>
      <c r="DJ29" s="148"/>
      <c r="DK29" s="149"/>
      <c r="DL29" s="148"/>
      <c r="DM29" s="156"/>
      <c r="DN29" s="154"/>
      <c r="DO29" s="157"/>
      <c r="DP29" s="154"/>
      <c r="DQ29" s="160"/>
      <c r="DR29" s="148"/>
      <c r="DS29" s="149"/>
      <c r="DT29" s="148"/>
      <c r="DU29" s="156"/>
      <c r="DV29" s="154"/>
      <c r="DW29" s="157"/>
      <c r="DX29" s="154"/>
      <c r="DY29" s="160"/>
      <c r="DZ29" s="148"/>
      <c r="EA29" s="149"/>
      <c r="EB29" s="148"/>
      <c r="EC29" s="156"/>
      <c r="ED29" s="154"/>
      <c r="EE29" s="157"/>
      <c r="EF29" s="154"/>
      <c r="EG29" s="160"/>
      <c r="EH29" s="148"/>
      <c r="EI29" s="149"/>
      <c r="EJ29" s="148"/>
      <c r="EK29" s="146"/>
      <c r="EL29" s="148"/>
      <c r="EM29" s="151"/>
      <c r="EN29" s="149"/>
      <c r="EO29" s="161"/>
      <c r="EP29" s="147"/>
      <c r="EQ29" s="148"/>
      <c r="ER29" s="148"/>
      <c r="ES29" s="153"/>
      <c r="ET29" s="148"/>
      <c r="EU29" s="151"/>
      <c r="EV29" s="149"/>
      <c r="EW29" s="161"/>
      <c r="EX29" s="148"/>
      <c r="EY29" s="151"/>
      <c r="EZ29" s="149"/>
      <c r="FA29" s="150"/>
      <c r="FB29" s="147"/>
      <c r="FC29" s="148"/>
      <c r="FD29" s="149"/>
      <c r="FE29" s="161"/>
      <c r="FF29" s="147"/>
      <c r="FG29" s="148"/>
      <c r="FH29" s="148"/>
      <c r="FI29" s="162"/>
      <c r="FJ29" s="159"/>
      <c r="FK29" s="154"/>
      <c r="FL29" s="157"/>
      <c r="FM29" s="158"/>
      <c r="FN29" s="147"/>
      <c r="FO29" s="148"/>
      <c r="FP29" s="149"/>
      <c r="FQ29" s="156"/>
      <c r="FR29" s="159"/>
      <c r="FS29" s="154"/>
      <c r="FT29" s="157"/>
      <c r="FU29" s="158"/>
      <c r="FV29" s="147"/>
      <c r="FW29" s="148"/>
      <c r="FX29" s="149"/>
      <c r="FY29" s="163"/>
      <c r="FZ29" s="164"/>
      <c r="GA29" s="157"/>
      <c r="GB29" s="154"/>
      <c r="GC29" s="158"/>
      <c r="GD29" s="148"/>
      <c r="GE29" s="149"/>
      <c r="GF29" s="148"/>
      <c r="GG29" s="156"/>
      <c r="GH29" s="159"/>
      <c r="GI29" s="154"/>
      <c r="GJ29" s="157"/>
      <c r="GK29" s="158"/>
      <c r="GL29" s="147"/>
      <c r="GM29" s="148"/>
      <c r="GN29" s="149"/>
      <c r="GO29" s="156"/>
      <c r="GP29" s="159"/>
      <c r="GQ29" s="154"/>
      <c r="GR29" s="157"/>
      <c r="GS29" s="158"/>
      <c r="GT29" s="154"/>
      <c r="GU29" s="151"/>
      <c r="GV29" s="149"/>
      <c r="GW29" s="163"/>
      <c r="GX29" s="159"/>
      <c r="GY29" s="154"/>
      <c r="GZ29" s="157"/>
      <c r="HA29" s="158"/>
      <c r="HB29" s="147"/>
      <c r="HC29" s="148"/>
      <c r="HD29" s="149"/>
      <c r="HE29" s="163"/>
      <c r="HF29" s="159"/>
      <c r="HG29" s="154"/>
      <c r="HH29" s="157"/>
      <c r="HI29" s="158"/>
      <c r="HJ29" s="159"/>
      <c r="HK29" s="148"/>
      <c r="HL29" s="148"/>
      <c r="HM29" s="156"/>
      <c r="HN29" s="159"/>
      <c r="HO29" s="154"/>
      <c r="HP29" s="157"/>
      <c r="HQ29" s="165"/>
      <c r="HR29" s="154"/>
      <c r="HS29" s="157"/>
      <c r="HT29" s="154"/>
      <c r="HU29" s="156"/>
      <c r="HV29" s="159"/>
      <c r="HW29" s="154"/>
      <c r="HX29" s="157"/>
      <c r="HY29" s="158"/>
      <c r="HZ29" s="147"/>
      <c r="IA29" s="148"/>
      <c r="IB29" s="149"/>
      <c r="IC29" s="163"/>
      <c r="ID29" s="159"/>
      <c r="IE29" s="154"/>
      <c r="IF29" s="157"/>
      <c r="IG29" s="158"/>
      <c r="IH29" s="147"/>
      <c r="II29" s="148"/>
      <c r="IJ29" s="149"/>
      <c r="IK29" s="156"/>
      <c r="IL29" s="154"/>
      <c r="IM29" s="157"/>
      <c r="IN29" s="154"/>
      <c r="IO29" s="160"/>
      <c r="IP29" s="148"/>
      <c r="IQ29" s="148"/>
      <c r="IR29" s="148"/>
      <c r="IS29" s="156"/>
      <c r="IT29" s="154"/>
      <c r="IU29" s="157"/>
      <c r="IV29" s="154"/>
      <c r="IW29" s="160"/>
      <c r="IX29" s="148"/>
      <c r="IY29" s="149"/>
      <c r="IZ29" s="148"/>
      <c r="JA29" s="156"/>
      <c r="JB29" s="154"/>
      <c r="JC29" s="157"/>
      <c r="JD29" s="154"/>
      <c r="JE29" s="160"/>
      <c r="JF29" s="148"/>
      <c r="JG29" s="149"/>
      <c r="JH29" s="148"/>
      <c r="JI29" s="156"/>
      <c r="JJ29" s="154"/>
      <c r="JK29" s="157"/>
      <c r="JL29" s="154"/>
      <c r="JM29" s="160"/>
      <c r="JN29" s="148"/>
      <c r="JO29" s="149"/>
      <c r="JP29" s="148"/>
      <c r="JQ29" s="163"/>
      <c r="JR29" s="159"/>
      <c r="JS29" s="159"/>
      <c r="JT29" s="154"/>
      <c r="JU29" s="160"/>
      <c r="JV29" s="148"/>
      <c r="JW29" s="149"/>
      <c r="JX29" s="148"/>
      <c r="JY29" s="146"/>
      <c r="JZ29" s="148"/>
      <c r="KA29" s="149"/>
      <c r="KB29" s="148"/>
      <c r="KC29" s="166"/>
      <c r="KD29" s="147"/>
      <c r="KE29" s="148"/>
      <c r="KF29" s="149"/>
      <c r="KG29" s="146"/>
      <c r="KH29" s="148"/>
      <c r="KI29" s="149"/>
      <c r="KJ29" s="148"/>
      <c r="KK29" s="167"/>
      <c r="KL29" s="148"/>
      <c r="KM29" s="149"/>
      <c r="KN29" s="148"/>
      <c r="KO29" s="146"/>
      <c r="KP29" s="147"/>
      <c r="KQ29" s="148"/>
      <c r="KR29" s="149"/>
      <c r="KS29" s="161"/>
      <c r="KT29" s="147"/>
      <c r="KU29" s="148"/>
      <c r="KV29" s="148"/>
    </row>
    <row r="30" spans="1:308" ht="25.5" customHeight="1" x14ac:dyDescent="0.25">
      <c r="A30" s="90" t="s">
        <v>396</v>
      </c>
      <c r="B30" s="93">
        <f t="shared" ref="B30:B31" si="72">SUM(C30:E30)</f>
        <v>132581789.49000001</v>
      </c>
      <c r="C30" s="94">
        <f t="shared" ref="C30:E31" si="73">N30-V30-AD30</f>
        <v>132581789.49000001</v>
      </c>
      <c r="D30" s="94">
        <f t="shared" si="73"/>
        <v>0</v>
      </c>
      <c r="E30" s="94">
        <f t="shared" si="73"/>
        <v>0</v>
      </c>
      <c r="F30" s="93">
        <f t="shared" ref="F30:F31" si="74">SUM(G30:I30)</f>
        <v>1044459.35</v>
      </c>
      <c r="G30" s="94">
        <f t="shared" ref="G30:I31" si="75">R30-Z30-AH30</f>
        <v>1044459.35</v>
      </c>
      <c r="H30" s="94">
        <f t="shared" si="75"/>
        <v>0</v>
      </c>
      <c r="I30" s="94">
        <f t="shared" si="75"/>
        <v>0</v>
      </c>
      <c r="J30" s="66"/>
      <c r="K30" s="67">
        <f>M30-'Федеральные  средства  по  МО'!L31</f>
        <v>0</v>
      </c>
      <c r="L30" s="67">
        <f>Q30-'Федеральные  средства  по  МО'!M31</f>
        <v>0</v>
      </c>
      <c r="M30" s="93">
        <f t="shared" ref="M30:T31" si="76">U30+AK30+BI30+BQ30+BY30+CO30+GO30+FA30+FI30+HE30+GG30+HM30+HU30+IC30+JY30+KO30+GW30+CG30+KG30+AS30+JQ30+DM30+JA30+IS30+FQ30+BA30+JI30+IK30+CW30+DE30+FY30+EC30+DU30+AC30+EK30+ES30</f>
        <v>132581789.49000001</v>
      </c>
      <c r="N30" s="94">
        <f t="shared" si="76"/>
        <v>132581789.49000001</v>
      </c>
      <c r="O30" s="94">
        <f t="shared" si="76"/>
        <v>0</v>
      </c>
      <c r="P30" s="94">
        <f t="shared" si="76"/>
        <v>0</v>
      </c>
      <c r="Q30" s="93">
        <f t="shared" si="76"/>
        <v>1044459.35</v>
      </c>
      <c r="R30" s="94">
        <f t="shared" si="76"/>
        <v>1044459.35</v>
      </c>
      <c r="S30" s="94">
        <f t="shared" si="76"/>
        <v>0</v>
      </c>
      <c r="T30" s="94">
        <f t="shared" si="76"/>
        <v>0</v>
      </c>
      <c r="U30" s="93">
        <f>'Федеральные  средства  по  МО'!F31</f>
        <v>0</v>
      </c>
      <c r="V30" s="96">
        <f>U30</f>
        <v>0</v>
      </c>
      <c r="W30" s="94"/>
      <c r="X30" s="95"/>
      <c r="Y30" s="93">
        <f>'Федеральные  средства  по  МО'!G31</f>
        <v>0</v>
      </c>
      <c r="Z30" s="96">
        <f>Y30</f>
        <v>0</v>
      </c>
      <c r="AA30" s="94"/>
      <c r="AB30" s="95"/>
      <c r="AC30" s="93">
        <f>'Федеральные  средства  по  МО'!H31</f>
        <v>0</v>
      </c>
      <c r="AD30" s="94">
        <f t="shared" ref="AD30:AD31" si="77">AC30</f>
        <v>0</v>
      </c>
      <c r="AE30" s="81"/>
      <c r="AF30" s="94"/>
      <c r="AG30" s="93">
        <f>'Федеральные  средства  по  МО'!I31</f>
        <v>0</v>
      </c>
      <c r="AH30" s="94">
        <f t="shared" ref="AH30:AH31" si="78">AG30</f>
        <v>0</v>
      </c>
      <c r="AI30" s="81"/>
      <c r="AJ30" s="94"/>
      <c r="AK30" s="99">
        <f>'Федеральные  средства  по  МО'!N31</f>
        <v>0</v>
      </c>
      <c r="AL30" s="94">
        <f>AK30</f>
        <v>0</v>
      </c>
      <c r="AM30" s="81"/>
      <c r="AN30" s="96"/>
      <c r="AO30" s="93">
        <f>'Федеральные  средства  по  МО'!O31</f>
        <v>0</v>
      </c>
      <c r="AP30" s="94">
        <f>AO30</f>
        <v>0</v>
      </c>
      <c r="AQ30" s="94"/>
      <c r="AR30" s="81"/>
      <c r="AS30" s="98">
        <f>'Федеральные  средства  по  МО'!P31</f>
        <v>0</v>
      </c>
      <c r="AT30" s="94">
        <f t="shared" ref="AT30:AT31" si="79">AS30</f>
        <v>0</v>
      </c>
      <c r="AU30" s="94"/>
      <c r="AV30" s="81"/>
      <c r="AW30" s="93">
        <f>'Федеральные  средства  по  МО'!Q31</f>
        <v>0</v>
      </c>
      <c r="AX30" s="95">
        <f t="shared" ref="AX30:AX31" si="80">AW30</f>
        <v>0</v>
      </c>
      <c r="AY30" s="94"/>
      <c r="AZ30" s="95"/>
      <c r="BA30" s="98">
        <f>'Федеральные  средства  по  МО'!R31</f>
        <v>0</v>
      </c>
      <c r="BB30" s="94">
        <f t="shared" ref="BB30:BB31" si="81">BA30</f>
        <v>0</v>
      </c>
      <c r="BC30" s="81"/>
      <c r="BD30" s="94"/>
      <c r="BE30" s="99">
        <f>'Федеральные  средства  по  МО'!S31</f>
        <v>0</v>
      </c>
      <c r="BF30" s="94">
        <f t="shared" ref="BF30:BF31" si="82">BE30</f>
        <v>0</v>
      </c>
      <c r="BG30" s="94"/>
      <c r="BH30" s="95"/>
      <c r="BI30" s="93">
        <f>'Федеральные  средства  по  МО'!T31</f>
        <v>0</v>
      </c>
      <c r="BJ30" s="95">
        <f t="shared" ref="BJ30:BJ31" si="83">BI30</f>
        <v>0</v>
      </c>
      <c r="BK30" s="94"/>
      <c r="BL30" s="81"/>
      <c r="BM30" s="93">
        <f>'Федеральные  средства  по  МО'!U31</f>
        <v>0</v>
      </c>
      <c r="BN30" s="94">
        <f>BM30</f>
        <v>0</v>
      </c>
      <c r="BO30" s="94"/>
      <c r="BP30" s="95"/>
      <c r="BQ30" s="93">
        <f>'Федеральные  средства  по  МО'!V31</f>
        <v>0</v>
      </c>
      <c r="BR30" s="95">
        <f t="shared" ref="BR30:BR31" si="84">BQ30</f>
        <v>0</v>
      </c>
      <c r="BS30" s="94"/>
      <c r="BT30" s="81"/>
      <c r="BU30" s="93">
        <f>'Федеральные  средства  по  МО'!W31</f>
        <v>0</v>
      </c>
      <c r="BV30" s="94">
        <f>BU30</f>
        <v>0</v>
      </c>
      <c r="BW30" s="94"/>
      <c r="BX30" s="95"/>
      <c r="BY30" s="93">
        <f>'Федеральные  средства  по  МО'!X31</f>
        <v>0</v>
      </c>
      <c r="BZ30" s="95">
        <f t="shared" ref="BZ30:BZ31" si="85">BY30</f>
        <v>0</v>
      </c>
      <c r="CA30" s="81"/>
      <c r="CB30" s="96"/>
      <c r="CC30" s="93">
        <f>'Федеральные  средства  по  МО'!Y31</f>
        <v>0</v>
      </c>
      <c r="CD30" s="94">
        <f>CC30</f>
        <v>0</v>
      </c>
      <c r="CE30" s="94"/>
      <c r="CF30" s="95"/>
      <c r="CG30" s="98">
        <f>'Федеральные  средства  по  МО'!Z31</f>
        <v>0</v>
      </c>
      <c r="CH30" s="94">
        <f t="shared" ref="CH30:CH31" si="86">CG30</f>
        <v>0</v>
      </c>
      <c r="CI30" s="81"/>
      <c r="CJ30" s="94"/>
      <c r="CK30" s="97">
        <f>'Федеральные  средства  по  МО'!AA31</f>
        <v>0</v>
      </c>
      <c r="CL30" s="94">
        <f t="shared" ref="CL30:CL31" si="87">CK30</f>
        <v>0</v>
      </c>
      <c r="CM30" s="81"/>
      <c r="CN30" s="94"/>
      <c r="CO30" s="98">
        <f>'Федеральные  средства  по  МО'!AB31</f>
        <v>0</v>
      </c>
      <c r="CP30" s="94">
        <f>CO30</f>
        <v>0</v>
      </c>
      <c r="CQ30" s="94"/>
      <c r="CR30" s="81"/>
      <c r="CS30" s="93">
        <f>'Федеральные  средства  по  МО'!AC31</f>
        <v>0</v>
      </c>
      <c r="CT30" s="94">
        <f>CS30</f>
        <v>0</v>
      </c>
      <c r="CU30" s="94"/>
      <c r="CV30" s="95"/>
      <c r="CW30" s="93">
        <f>'Федеральные  средства  по  МО'!AD31</f>
        <v>0</v>
      </c>
      <c r="CX30" s="94">
        <f t="shared" ref="CX30:CX31" si="88">CW30</f>
        <v>0</v>
      </c>
      <c r="CY30" s="81"/>
      <c r="CZ30" s="94"/>
      <c r="DA30" s="93">
        <f>'Федеральные  средства  по  МО'!AE31</f>
        <v>0</v>
      </c>
      <c r="DB30" s="94">
        <f t="shared" ref="DB30:DB31" si="89">DA30</f>
        <v>0</v>
      </c>
      <c r="DC30" s="81"/>
      <c r="DD30" s="94"/>
      <c r="DE30" s="93">
        <f>'Федеральные  средства  по  МО'!AF31</f>
        <v>0</v>
      </c>
      <c r="DF30" s="94">
        <f t="shared" ref="DF30:DF31" si="90">DE30</f>
        <v>0</v>
      </c>
      <c r="DG30" s="81"/>
      <c r="DH30" s="94"/>
      <c r="DI30" s="93">
        <f>'Федеральные  средства  по  МО'!AG31</f>
        <v>0</v>
      </c>
      <c r="DJ30" s="94">
        <f t="shared" ref="DJ30:DJ31" si="91">DI30</f>
        <v>0</v>
      </c>
      <c r="DK30" s="81"/>
      <c r="DL30" s="94"/>
      <c r="DM30" s="98">
        <f>'Федеральные  средства  по  МО'!AH31</f>
        <v>0</v>
      </c>
      <c r="DN30" s="94">
        <f t="shared" ref="DN30:DN31" si="92">DM30</f>
        <v>0</v>
      </c>
      <c r="DO30" s="81"/>
      <c r="DP30" s="94"/>
      <c r="DQ30" s="97">
        <f>'Федеральные  средства  по  МО'!AI31</f>
        <v>0</v>
      </c>
      <c r="DR30" s="94">
        <f t="shared" ref="DR30:DR31" si="93">DQ30</f>
        <v>0</v>
      </c>
      <c r="DS30" s="81"/>
      <c r="DT30" s="94"/>
      <c r="DU30" s="93">
        <f>'Федеральные  средства  по  МО'!AJ31</f>
        <v>0</v>
      </c>
      <c r="DV30" s="81">
        <f t="shared" ref="DV30:DV31" si="94">DU30</f>
        <v>0</v>
      </c>
      <c r="DW30" s="94"/>
      <c r="DX30" s="81"/>
      <c r="DY30" s="93">
        <f>'Федеральные  средства  по  МО'!AK31</f>
        <v>0</v>
      </c>
      <c r="DZ30" s="81">
        <f t="shared" ref="DZ30:DZ31" si="95">DY30</f>
        <v>0</v>
      </c>
      <c r="EA30" s="94"/>
      <c r="EB30" s="81"/>
      <c r="EC30" s="98">
        <f>'Федеральные  средства  по  МО'!AT31</f>
        <v>0</v>
      </c>
      <c r="ED30" s="94">
        <f t="shared" ref="ED30:ED31" si="96">EC30</f>
        <v>0</v>
      </c>
      <c r="EE30" s="81"/>
      <c r="EF30" s="94"/>
      <c r="EG30" s="97">
        <f>'Федеральные  средства  по  МО'!AU31</f>
        <v>0</v>
      </c>
      <c r="EH30" s="94">
        <f t="shared" ref="EH30:EH31" si="97">EG30</f>
        <v>0</v>
      </c>
      <c r="EI30" s="81"/>
      <c r="EJ30" s="94"/>
      <c r="EK30" s="98">
        <f>'Федеральные  средства  по  МО'!AN31</f>
        <v>0</v>
      </c>
      <c r="EL30" s="94">
        <f>EK30</f>
        <v>0</v>
      </c>
      <c r="EM30" s="81"/>
      <c r="EN30" s="94"/>
      <c r="EO30" s="168">
        <f>'Федеральные  средства  по  МО'!AO31</f>
        <v>0</v>
      </c>
      <c r="EP30" s="94">
        <f>EO30</f>
        <v>0</v>
      </c>
      <c r="EQ30" s="94"/>
      <c r="ER30" s="94"/>
      <c r="ES30" s="93">
        <f>'Федеральные  средства  по  МО'!AP31</f>
        <v>0</v>
      </c>
      <c r="ET30" s="94">
        <f>ES30</f>
        <v>0</v>
      </c>
      <c r="EU30" s="81"/>
      <c r="EV30" s="94"/>
      <c r="EW30" s="93">
        <f>'Федеральные  средства  по  МО'!AQ31</f>
        <v>0</v>
      </c>
      <c r="EX30" s="94">
        <f>EW30</f>
        <v>0</v>
      </c>
      <c r="EY30" s="81"/>
      <c r="EZ30" s="94"/>
      <c r="FA30" s="93">
        <f>'Федеральные  средства  по  МО'!AR31</f>
        <v>2488300</v>
      </c>
      <c r="FB30" s="94">
        <f>FA30</f>
        <v>2488300</v>
      </c>
      <c r="FC30" s="81"/>
      <c r="FD30" s="94"/>
      <c r="FE30" s="93">
        <f>'Федеральные  средства  по  МО'!AS31</f>
        <v>1044459.35</v>
      </c>
      <c r="FF30" s="94">
        <f>FE30</f>
        <v>1044459.35</v>
      </c>
      <c r="FG30" s="94"/>
      <c r="FH30" s="94"/>
      <c r="FI30" s="93">
        <f>'Федеральные  средства  по  МО'!AT31</f>
        <v>0</v>
      </c>
      <c r="FJ30" s="94">
        <f>FI30</f>
        <v>0</v>
      </c>
      <c r="FK30" s="94"/>
      <c r="FL30" s="95"/>
      <c r="FM30" s="93">
        <f>'Федеральные  средства  по  МО'!AU31</f>
        <v>0</v>
      </c>
      <c r="FN30" s="94">
        <f>FM30</f>
        <v>0</v>
      </c>
      <c r="FO30" s="94"/>
      <c r="FP30" s="81"/>
      <c r="FQ30" s="98">
        <f>'Федеральные  средства  по  МО'!AV31</f>
        <v>0</v>
      </c>
      <c r="FR30" s="94"/>
      <c r="FS30" s="81">
        <f t="shared" ref="FS30:FS31" si="98">FQ30</f>
        <v>0</v>
      </c>
      <c r="FT30" s="94"/>
      <c r="FU30" s="93">
        <f>'Федеральные  средства  по  МО'!AW31</f>
        <v>0</v>
      </c>
      <c r="FV30" s="81"/>
      <c r="FW30" s="94">
        <f t="shared" ref="FW30:FW31" si="99">FU30</f>
        <v>0</v>
      </c>
      <c r="FX30" s="81"/>
      <c r="FY30" s="93">
        <f>'Федеральные  средства  по  МО'!AX31</f>
        <v>35380</v>
      </c>
      <c r="FZ30" s="95">
        <f t="shared" ref="FZ30:FZ31" si="100">FY30</f>
        <v>35380</v>
      </c>
      <c r="GA30" s="81"/>
      <c r="GB30" s="96"/>
      <c r="GC30" s="93">
        <f>'Федеральные  средства  по  МО'!AY31</f>
        <v>0</v>
      </c>
      <c r="GD30" s="95">
        <f t="shared" ref="GD30:GD31" si="101">GC30</f>
        <v>0</v>
      </c>
      <c r="GE30" s="81"/>
      <c r="GF30" s="94"/>
      <c r="GG30" s="93">
        <f>'Федеральные  средства  по  МО'!AZ31</f>
        <v>0</v>
      </c>
      <c r="GH30" s="94">
        <f>GG30</f>
        <v>0</v>
      </c>
      <c r="GI30" s="94"/>
      <c r="GJ30" s="95"/>
      <c r="GK30" s="93">
        <f>'Федеральные  средства  по  МО'!BA31</f>
        <v>0</v>
      </c>
      <c r="GL30" s="94">
        <f>GK30</f>
        <v>0</v>
      </c>
      <c r="GM30" s="94"/>
      <c r="GN30" s="95"/>
      <c r="GO30" s="93">
        <f>'Федеральные  средства  по  МО'!BB31</f>
        <v>0</v>
      </c>
      <c r="GP30" s="94">
        <f t="shared" ref="GP30:GP31" si="102">GO30</f>
        <v>0</v>
      </c>
      <c r="GQ30" s="96"/>
      <c r="GR30" s="96"/>
      <c r="GS30" s="93">
        <f>'Федеральные  средства  по  МО'!BC31</f>
        <v>0</v>
      </c>
      <c r="GT30" s="94">
        <f t="shared" ref="GT30:GT31" si="103">GS30</f>
        <v>0</v>
      </c>
      <c r="GU30" s="95"/>
      <c r="GV30" s="81"/>
      <c r="GW30" s="93">
        <f>'Федеральные  средства  по  МО'!BD31</f>
        <v>0</v>
      </c>
      <c r="GX30" s="94">
        <f>GW30</f>
        <v>0</v>
      </c>
      <c r="GY30" s="94"/>
      <c r="GZ30" s="95"/>
      <c r="HA30" s="93">
        <f>'Федеральные  средства  по  МО'!BE31</f>
        <v>0</v>
      </c>
      <c r="HB30" s="94">
        <f>HA30</f>
        <v>0</v>
      </c>
      <c r="HC30" s="94"/>
      <c r="HD30" s="95"/>
      <c r="HE30" s="93">
        <f>'Федеральные  средства  по  МО'!BF31</f>
        <v>329409.49</v>
      </c>
      <c r="HF30" s="94">
        <f>HE30</f>
        <v>329409.49</v>
      </c>
      <c r="HG30" s="94"/>
      <c r="HH30" s="95"/>
      <c r="HI30" s="93">
        <f>'Федеральные  средства  по  МО'!BG31</f>
        <v>0</v>
      </c>
      <c r="HJ30" s="94">
        <f>HI30</f>
        <v>0</v>
      </c>
      <c r="HK30" s="94"/>
      <c r="HL30" s="94"/>
      <c r="HM30" s="93">
        <f>'Федеральные  средства  по  МО'!BH31</f>
        <v>0</v>
      </c>
      <c r="HN30" s="94">
        <f>HM30</f>
        <v>0</v>
      </c>
      <c r="HO30" s="94"/>
      <c r="HP30" s="95"/>
      <c r="HQ30" s="93">
        <f>'Федеральные  средства  по  МО'!BI31</f>
        <v>0</v>
      </c>
      <c r="HR30" s="94">
        <f>HQ30</f>
        <v>0</v>
      </c>
      <c r="HS30" s="81"/>
      <c r="HT30" s="94"/>
      <c r="HU30" s="93">
        <f>'Федеральные  средства  по  МО'!BJ31</f>
        <v>29000000</v>
      </c>
      <c r="HV30" s="94">
        <f>HU30</f>
        <v>29000000</v>
      </c>
      <c r="HW30" s="94"/>
      <c r="HX30" s="95"/>
      <c r="HY30" s="93">
        <f>'Федеральные  средства  по  МО'!BK31</f>
        <v>0</v>
      </c>
      <c r="HZ30" s="94">
        <f>HY30</f>
        <v>0</v>
      </c>
      <c r="IA30" s="94"/>
      <c r="IB30" s="81"/>
      <c r="IC30" s="93">
        <f>'Федеральные  средства  по  МО'!BL31</f>
        <v>0</v>
      </c>
      <c r="ID30" s="94">
        <f>IC30</f>
        <v>0</v>
      </c>
      <c r="IE30" s="94"/>
      <c r="IF30" s="95"/>
      <c r="IG30" s="93">
        <f>'Федеральные  средства  по  МО'!BM31</f>
        <v>0</v>
      </c>
      <c r="IH30" s="94">
        <f>IG30</f>
        <v>0</v>
      </c>
      <c r="II30" s="94"/>
      <c r="IJ30" s="95"/>
      <c r="IK30" s="98">
        <f>'Федеральные  средства  по  МО'!BN31</f>
        <v>0</v>
      </c>
      <c r="IL30" s="94">
        <f t="shared" ref="IL30:IL31" si="104">IK30</f>
        <v>0</v>
      </c>
      <c r="IM30" s="81"/>
      <c r="IN30" s="94"/>
      <c r="IO30" s="99">
        <f>'Федеральные  средства  по  МО'!BO31</f>
        <v>0</v>
      </c>
      <c r="IP30" s="94">
        <f t="shared" ref="IP30:IP31" si="105">IO30</f>
        <v>0</v>
      </c>
      <c r="IQ30" s="94"/>
      <c r="IR30" s="94"/>
      <c r="IS30" s="98">
        <f>'Федеральные  средства  по  МО'!BP31</f>
        <v>0</v>
      </c>
      <c r="IT30" s="94">
        <f>'Проверочная  таблица'!QQ33</f>
        <v>0</v>
      </c>
      <c r="IU30" s="81">
        <f>'Проверочная  таблица'!QW33</f>
        <v>0</v>
      </c>
      <c r="IV30" s="94">
        <f>'Проверочная  таблица'!RC33</f>
        <v>0</v>
      </c>
      <c r="IW30" s="97">
        <f>'Федеральные  средства  по  МО'!BQ31</f>
        <v>0</v>
      </c>
      <c r="IX30" s="94">
        <f>'Проверочная  таблица'!QN33</f>
        <v>0</v>
      </c>
      <c r="IY30" s="81">
        <f>'Проверочная  таблица'!QZ33</f>
        <v>0</v>
      </c>
      <c r="IZ30" s="94">
        <f>'Проверочная  таблица'!RF33</f>
        <v>0</v>
      </c>
      <c r="JA30" s="98">
        <f>'Федеральные  средства  по  МО'!BR31</f>
        <v>0</v>
      </c>
      <c r="JB30" s="94">
        <f t="shared" ref="JB30:JB31" si="106">JA30</f>
        <v>0</v>
      </c>
      <c r="JC30" s="81"/>
      <c r="JD30" s="94"/>
      <c r="JE30" s="99">
        <f>'Федеральные  средства  по  МО'!BS31</f>
        <v>0</v>
      </c>
      <c r="JF30" s="94">
        <f t="shared" ref="JF30:JF31" si="107">JE30</f>
        <v>0</v>
      </c>
      <c r="JG30" s="81"/>
      <c r="JH30" s="94"/>
      <c r="JI30" s="98">
        <f>'Федеральные  средства  по  МО'!BT31</f>
        <v>100728700</v>
      </c>
      <c r="JJ30" s="94">
        <f t="shared" ref="JJ30:JJ31" si="108">JI30</f>
        <v>100728700</v>
      </c>
      <c r="JK30" s="81"/>
      <c r="JL30" s="94"/>
      <c r="JM30" s="99">
        <f>'Федеральные  средства  по  МО'!BU31</f>
        <v>0</v>
      </c>
      <c r="JN30" s="94">
        <f t="shared" ref="JN30:JN31" si="109">JM30</f>
        <v>0</v>
      </c>
      <c r="JO30" s="81"/>
      <c r="JP30" s="94"/>
      <c r="JQ30" s="98">
        <f>'Федеральные  средства  по  МО'!BV31</f>
        <v>0</v>
      </c>
      <c r="JR30" s="94">
        <f t="shared" ref="JR30:JR31" si="110">JQ30</f>
        <v>0</v>
      </c>
      <c r="JS30" s="81"/>
      <c r="JT30" s="94"/>
      <c r="JU30" s="97">
        <f>'Федеральные  средства  по  МО'!BW31</f>
        <v>0</v>
      </c>
      <c r="JV30" s="94">
        <f t="shared" ref="JV30:JV31" si="111">JU30</f>
        <v>0</v>
      </c>
      <c r="JW30" s="81"/>
      <c r="JX30" s="94"/>
      <c r="JY30" s="93">
        <f>'Федеральные  средства  по  МО'!BX31</f>
        <v>0</v>
      </c>
      <c r="JZ30" s="94">
        <f>JY30</f>
        <v>0</v>
      </c>
      <c r="KA30" s="81"/>
      <c r="KB30" s="94"/>
      <c r="KC30" s="93">
        <f>'Федеральные  средства  по  МО'!BY31</f>
        <v>0</v>
      </c>
      <c r="KD30" s="94">
        <f>KC30</f>
        <v>0</v>
      </c>
      <c r="KE30" s="94"/>
      <c r="KF30" s="95"/>
      <c r="KG30" s="98">
        <f>'Федеральные  средства  по  МО'!BZ31</f>
        <v>0</v>
      </c>
      <c r="KH30" s="94">
        <f>'Проверочная  таблица'!SE33</f>
        <v>0</v>
      </c>
      <c r="KI30" s="81">
        <f t="shared" ref="KI30:KI31" si="112">KG30-KH30</f>
        <v>0</v>
      </c>
      <c r="KJ30" s="94"/>
      <c r="KK30" s="97">
        <f>'Федеральные  средства  по  МО'!CA31</f>
        <v>0</v>
      </c>
      <c r="KL30" s="94">
        <f>'Проверочная  таблица'!SL33</f>
        <v>0</v>
      </c>
      <c r="KM30" s="81">
        <f t="shared" ref="KM30:KM31" si="113">KK30-KL30</f>
        <v>0</v>
      </c>
      <c r="KN30" s="94"/>
      <c r="KO30" s="93">
        <f>'Федеральные  средства  по  МО'!CB31</f>
        <v>0</v>
      </c>
      <c r="KP30" s="94">
        <f>KO30</f>
        <v>0</v>
      </c>
      <c r="KQ30" s="81"/>
      <c r="KR30" s="94"/>
      <c r="KS30" s="93">
        <f>'Федеральные  средства  по  МО'!CC31</f>
        <v>0</v>
      </c>
      <c r="KT30" s="94">
        <f>KS30</f>
        <v>0</v>
      </c>
      <c r="KU30" s="94"/>
      <c r="KV30" s="94"/>
    </row>
    <row r="31" spans="1:308" ht="25.5" customHeight="1" thickBot="1" x14ac:dyDescent="0.3">
      <c r="A31" s="66" t="s">
        <v>397</v>
      </c>
      <c r="B31" s="91">
        <f t="shared" si="72"/>
        <v>3809716213.3000002</v>
      </c>
      <c r="C31" s="92">
        <f t="shared" si="73"/>
        <v>3809716213.3000002</v>
      </c>
      <c r="D31" s="92">
        <f t="shared" si="73"/>
        <v>0</v>
      </c>
      <c r="E31" s="92">
        <f t="shared" si="73"/>
        <v>0</v>
      </c>
      <c r="F31" s="91">
        <f t="shared" si="74"/>
        <v>389521745.48000002</v>
      </c>
      <c r="G31" s="92">
        <f t="shared" si="75"/>
        <v>389521745.48000002</v>
      </c>
      <c r="H31" s="92">
        <f t="shared" si="75"/>
        <v>0</v>
      </c>
      <c r="I31" s="92">
        <f t="shared" si="75"/>
        <v>0</v>
      </c>
      <c r="J31" s="66"/>
      <c r="K31" s="67">
        <f>M31-'Федеральные  средства  по  МО'!L32</f>
        <v>0</v>
      </c>
      <c r="L31" s="67">
        <f>Q31-'Федеральные  средства  по  МО'!M32</f>
        <v>0</v>
      </c>
      <c r="M31" s="91">
        <f t="shared" si="76"/>
        <v>3809716213.3000002</v>
      </c>
      <c r="N31" s="92">
        <f t="shared" si="76"/>
        <v>3809716213.3000002</v>
      </c>
      <c r="O31" s="92">
        <f t="shared" si="76"/>
        <v>0</v>
      </c>
      <c r="P31" s="92">
        <f t="shared" si="76"/>
        <v>0</v>
      </c>
      <c r="Q31" s="91">
        <f t="shared" si="76"/>
        <v>389521745.48000002</v>
      </c>
      <c r="R31" s="92">
        <f t="shared" si="76"/>
        <v>389521745.48000002</v>
      </c>
      <c r="S31" s="92">
        <f t="shared" si="76"/>
        <v>0</v>
      </c>
      <c r="T31" s="92">
        <f t="shared" si="76"/>
        <v>0</v>
      </c>
      <c r="U31" s="93">
        <f>'Федеральные  средства  по  МО'!F32</f>
        <v>0</v>
      </c>
      <c r="V31" s="96">
        <f>U31</f>
        <v>0</v>
      </c>
      <c r="W31" s="117"/>
      <c r="X31" s="118"/>
      <c r="Y31" s="93">
        <f>'Федеральные  средства  по  МО'!G32</f>
        <v>0</v>
      </c>
      <c r="Z31" s="96">
        <f>Y31</f>
        <v>0</v>
      </c>
      <c r="AA31" s="94"/>
      <c r="AB31" s="95"/>
      <c r="AC31" s="93">
        <f>'Федеральные  средства  по  МО'!H32</f>
        <v>0</v>
      </c>
      <c r="AD31" s="94">
        <f t="shared" si="77"/>
        <v>0</v>
      </c>
      <c r="AE31" s="81"/>
      <c r="AF31" s="94"/>
      <c r="AG31" s="93">
        <f>'Федеральные  средства  по  МО'!I32</f>
        <v>0</v>
      </c>
      <c r="AH31" s="94">
        <f t="shared" si="78"/>
        <v>0</v>
      </c>
      <c r="AI31" s="81"/>
      <c r="AJ31" s="94"/>
      <c r="AK31" s="99">
        <f>'Федеральные  средства  по  МО'!N32</f>
        <v>0</v>
      </c>
      <c r="AL31" s="94">
        <f>AK31</f>
        <v>0</v>
      </c>
      <c r="AM31" s="81"/>
      <c r="AN31" s="96"/>
      <c r="AO31" s="93">
        <f>'Федеральные  средства  по  МО'!O32</f>
        <v>0</v>
      </c>
      <c r="AP31" s="94">
        <f>AO31</f>
        <v>0</v>
      </c>
      <c r="AQ31" s="94"/>
      <c r="AR31" s="81"/>
      <c r="AS31" s="121">
        <f>'Федеральные  средства  по  МО'!P32</f>
        <v>630215000</v>
      </c>
      <c r="AT31" s="117">
        <f t="shared" si="79"/>
        <v>630215000</v>
      </c>
      <c r="AU31" s="117"/>
      <c r="AV31" s="116"/>
      <c r="AW31" s="115">
        <f>'Федеральные  средства  по  МО'!Q32</f>
        <v>71901726.579999998</v>
      </c>
      <c r="AX31" s="118">
        <f t="shared" si="80"/>
        <v>71901726.579999998</v>
      </c>
      <c r="AY31" s="94"/>
      <c r="AZ31" s="95"/>
      <c r="BA31" s="98">
        <f>'Федеральные  средства  по  МО'!R32</f>
        <v>89937943.200000003</v>
      </c>
      <c r="BB31" s="94">
        <f t="shared" si="81"/>
        <v>89937943.200000003</v>
      </c>
      <c r="BC31" s="81"/>
      <c r="BD31" s="94"/>
      <c r="BE31" s="99">
        <f>'Федеральные  средства  по  МО'!S32</f>
        <v>0</v>
      </c>
      <c r="BF31" s="117">
        <f t="shared" si="82"/>
        <v>0</v>
      </c>
      <c r="BG31" s="94"/>
      <c r="BH31" s="95"/>
      <c r="BI31" s="93">
        <f>'Федеральные  средства  по  МО'!T32</f>
        <v>0</v>
      </c>
      <c r="BJ31" s="95">
        <f t="shared" si="83"/>
        <v>0</v>
      </c>
      <c r="BK31" s="94"/>
      <c r="BL31" s="81"/>
      <c r="BM31" s="93">
        <f>'Федеральные  средства  по  МО'!U32</f>
        <v>0</v>
      </c>
      <c r="BN31" s="94">
        <f>BM31</f>
        <v>0</v>
      </c>
      <c r="BO31" s="94"/>
      <c r="BP31" s="95"/>
      <c r="BQ31" s="93">
        <f>'Федеральные  средства  по  МО'!V32</f>
        <v>0</v>
      </c>
      <c r="BR31" s="95">
        <f t="shared" si="84"/>
        <v>0</v>
      </c>
      <c r="BS31" s="94"/>
      <c r="BT31" s="81"/>
      <c r="BU31" s="93">
        <f>'Федеральные  средства  по  МО'!W32</f>
        <v>0</v>
      </c>
      <c r="BV31" s="94">
        <f>BU31</f>
        <v>0</v>
      </c>
      <c r="BW31" s="94"/>
      <c r="BX31" s="95"/>
      <c r="BY31" s="93">
        <f>'Федеральные  средства  по  МО'!X32</f>
        <v>844127500</v>
      </c>
      <c r="BZ31" s="95">
        <f t="shared" si="85"/>
        <v>844127500</v>
      </c>
      <c r="CA31" s="81"/>
      <c r="CB31" s="96"/>
      <c r="CC31" s="93">
        <f>'Федеральные  средства  по  МО'!Y32</f>
        <v>0</v>
      </c>
      <c r="CD31" s="94">
        <f>CC31</f>
        <v>0</v>
      </c>
      <c r="CE31" s="94"/>
      <c r="CF31" s="95"/>
      <c r="CG31" s="98">
        <f>'Федеральные  средства  по  МО'!Z32</f>
        <v>115116800</v>
      </c>
      <c r="CH31" s="94">
        <f t="shared" si="86"/>
        <v>115116800</v>
      </c>
      <c r="CI31" s="81"/>
      <c r="CJ31" s="94"/>
      <c r="CK31" s="97">
        <f>'Федеральные  средства  по  МО'!AA32</f>
        <v>78957333.480000004</v>
      </c>
      <c r="CL31" s="94">
        <f t="shared" si="87"/>
        <v>78957333.480000004</v>
      </c>
      <c r="CM31" s="81"/>
      <c r="CN31" s="94"/>
      <c r="CO31" s="98">
        <f>'Федеральные  средства  по  МО'!AB32</f>
        <v>14320379.789999999</v>
      </c>
      <c r="CP31" s="94">
        <f>CO31</f>
        <v>14320379.789999999</v>
      </c>
      <c r="CQ31" s="92"/>
      <c r="CR31" s="169"/>
      <c r="CS31" s="93">
        <f>'Федеральные  средства  по  МО'!AC32</f>
        <v>0</v>
      </c>
      <c r="CT31" s="94">
        <f>CS31</f>
        <v>0</v>
      </c>
      <c r="CU31" s="94"/>
      <c r="CV31" s="95"/>
      <c r="CW31" s="93">
        <f>'Федеральные  средства  по  МО'!AD32</f>
        <v>0</v>
      </c>
      <c r="CX31" s="94">
        <f t="shared" si="88"/>
        <v>0</v>
      </c>
      <c r="CY31" s="81"/>
      <c r="CZ31" s="94"/>
      <c r="DA31" s="93">
        <f>'Федеральные  средства  по  МО'!AE32</f>
        <v>0</v>
      </c>
      <c r="DB31" s="94">
        <f t="shared" si="89"/>
        <v>0</v>
      </c>
      <c r="DC31" s="81"/>
      <c r="DD31" s="94"/>
      <c r="DE31" s="93">
        <f>'Федеральные  средства  по  МО'!AF32</f>
        <v>0</v>
      </c>
      <c r="DF31" s="94">
        <f t="shared" si="90"/>
        <v>0</v>
      </c>
      <c r="DG31" s="81"/>
      <c r="DH31" s="94"/>
      <c r="DI31" s="93">
        <f>'Федеральные  средства  по  МО'!AG32</f>
        <v>0</v>
      </c>
      <c r="DJ31" s="94">
        <f t="shared" si="91"/>
        <v>0</v>
      </c>
      <c r="DK31" s="81"/>
      <c r="DL31" s="94"/>
      <c r="DM31" s="98">
        <f>'Федеральные  средства  по  МО'!AH32</f>
        <v>260033228.37</v>
      </c>
      <c r="DN31" s="94">
        <f t="shared" si="92"/>
        <v>260033228.37</v>
      </c>
      <c r="DO31" s="81"/>
      <c r="DP31" s="94"/>
      <c r="DQ31" s="97">
        <f>'Федеральные  средства  по  МО'!AI32</f>
        <v>0</v>
      </c>
      <c r="DR31" s="94">
        <f t="shared" si="93"/>
        <v>0</v>
      </c>
      <c r="DS31" s="81"/>
      <c r="DT31" s="94"/>
      <c r="DU31" s="93">
        <f>'Федеральные  средства  по  МО'!AJ32</f>
        <v>1404739120.51</v>
      </c>
      <c r="DV31" s="81">
        <f t="shared" si="94"/>
        <v>1404739120.51</v>
      </c>
      <c r="DW31" s="94"/>
      <c r="DX31" s="81"/>
      <c r="DY31" s="93">
        <f>'Федеральные  средства  по  МО'!AK32</f>
        <v>238662685.41999999</v>
      </c>
      <c r="DZ31" s="81">
        <f t="shared" si="95"/>
        <v>238662685.41999999</v>
      </c>
      <c r="EA31" s="94"/>
      <c r="EB31" s="81"/>
      <c r="EC31" s="98">
        <f>'Федеральные  средства  по  МО'!AT32</f>
        <v>0</v>
      </c>
      <c r="ED31" s="94">
        <f t="shared" si="96"/>
        <v>0</v>
      </c>
      <c r="EE31" s="81"/>
      <c r="EF31" s="94"/>
      <c r="EG31" s="97">
        <f>'Федеральные  средства  по  МО'!AU32</f>
        <v>0</v>
      </c>
      <c r="EH31" s="94">
        <f t="shared" si="97"/>
        <v>0</v>
      </c>
      <c r="EI31" s="81"/>
      <c r="EJ31" s="94"/>
      <c r="EK31" s="98">
        <f>'Федеральные  средства  по  МО'!AN32</f>
        <v>0</v>
      </c>
      <c r="EL31" s="94">
        <f>EK31</f>
        <v>0</v>
      </c>
      <c r="EM31" s="81"/>
      <c r="EN31" s="94"/>
      <c r="EO31" s="168">
        <f>'Федеральные  средства  по  МО'!AO32</f>
        <v>0</v>
      </c>
      <c r="EP31" s="94">
        <f>EO31</f>
        <v>0</v>
      </c>
      <c r="EQ31" s="94"/>
      <c r="ER31" s="94"/>
      <c r="ES31" s="93">
        <f>'Федеральные  средства  по  МО'!AP32</f>
        <v>0</v>
      </c>
      <c r="ET31" s="94">
        <f>ES31</f>
        <v>0</v>
      </c>
      <c r="EU31" s="81"/>
      <c r="EV31" s="94"/>
      <c r="EW31" s="93">
        <f>'Федеральные  средства  по  МО'!AQ32</f>
        <v>0</v>
      </c>
      <c r="EX31" s="94">
        <f>EW31</f>
        <v>0</v>
      </c>
      <c r="EY31" s="81"/>
      <c r="EZ31" s="94"/>
      <c r="FA31" s="93">
        <f>'Федеральные  средства  по  МО'!AR32</f>
        <v>0</v>
      </c>
      <c r="FB31" s="94">
        <f>FA31</f>
        <v>0</v>
      </c>
      <c r="FC31" s="81"/>
      <c r="FD31" s="94"/>
      <c r="FE31" s="93">
        <f>'Федеральные  средства  по  МО'!AS32</f>
        <v>0</v>
      </c>
      <c r="FF31" s="94">
        <f>FE31</f>
        <v>0</v>
      </c>
      <c r="FG31" s="94"/>
      <c r="FH31" s="94"/>
      <c r="FI31" s="93">
        <f>'Федеральные  средства  по  МО'!AT32</f>
        <v>0</v>
      </c>
      <c r="FJ31" s="94">
        <f>FI31</f>
        <v>0</v>
      </c>
      <c r="FK31" s="92"/>
      <c r="FL31" s="170"/>
      <c r="FM31" s="93">
        <f>'Федеральные  средства  по  МО'!AU32</f>
        <v>0</v>
      </c>
      <c r="FN31" s="94">
        <f>FM31</f>
        <v>0</v>
      </c>
      <c r="FO31" s="94"/>
      <c r="FP31" s="81"/>
      <c r="FQ31" s="98">
        <f>'Федеральные  средства  по  МО'!AV32</f>
        <v>0</v>
      </c>
      <c r="FR31" s="94"/>
      <c r="FS31" s="81">
        <f t="shared" si="98"/>
        <v>0</v>
      </c>
      <c r="FT31" s="94"/>
      <c r="FU31" s="93">
        <f>'Федеральные  средства  по  МО'!AW32</f>
        <v>0</v>
      </c>
      <c r="FV31" s="81"/>
      <c r="FW31" s="94">
        <f t="shared" si="99"/>
        <v>0</v>
      </c>
      <c r="FX31" s="81"/>
      <c r="FY31" s="93">
        <f>'Федеральные  средства  по  МО'!AX32</f>
        <v>2137670</v>
      </c>
      <c r="FZ31" s="95">
        <f t="shared" si="100"/>
        <v>2137670</v>
      </c>
      <c r="GA31" s="81"/>
      <c r="GB31" s="96"/>
      <c r="GC31" s="93">
        <f>'Федеральные  средства  по  МО'!AY32</f>
        <v>0</v>
      </c>
      <c r="GD31" s="95">
        <f t="shared" si="101"/>
        <v>0</v>
      </c>
      <c r="GE31" s="81"/>
      <c r="GF31" s="94"/>
      <c r="GG31" s="93">
        <f>'Федеральные  средства  по  МО'!AZ32</f>
        <v>0</v>
      </c>
      <c r="GH31" s="94">
        <f>GG31</f>
        <v>0</v>
      </c>
      <c r="GI31" s="92"/>
      <c r="GJ31" s="170"/>
      <c r="GK31" s="93">
        <f>'Федеральные  средства  по  МО'!BA32</f>
        <v>0</v>
      </c>
      <c r="GL31" s="94">
        <f>GK31</f>
        <v>0</v>
      </c>
      <c r="GM31" s="94"/>
      <c r="GN31" s="95"/>
      <c r="GO31" s="93">
        <f>'Федеральные  средства  по  МО'!BB32</f>
        <v>0</v>
      </c>
      <c r="GP31" s="94">
        <f t="shared" si="102"/>
        <v>0</v>
      </c>
      <c r="GQ31" s="96"/>
      <c r="GR31" s="96"/>
      <c r="GS31" s="93">
        <f>'Федеральные  средства  по  МО'!BC32</f>
        <v>0</v>
      </c>
      <c r="GT31" s="94">
        <f t="shared" si="103"/>
        <v>0</v>
      </c>
      <c r="GU31" s="95"/>
      <c r="GV31" s="81"/>
      <c r="GW31" s="93">
        <f>'Федеральные  средства  по  МО'!BD32</f>
        <v>0</v>
      </c>
      <c r="GX31" s="94">
        <f>GW31</f>
        <v>0</v>
      </c>
      <c r="GY31" s="92"/>
      <c r="GZ31" s="170"/>
      <c r="HA31" s="93">
        <f>'Федеральные  средства  по  МО'!BE32</f>
        <v>0</v>
      </c>
      <c r="HB31" s="94">
        <f>HA31</f>
        <v>0</v>
      </c>
      <c r="HC31" s="94"/>
      <c r="HD31" s="95"/>
      <c r="HE31" s="93">
        <f>'Федеральные  средства  по  МО'!BF32</f>
        <v>892171.43</v>
      </c>
      <c r="HF31" s="94">
        <f>HE31</f>
        <v>892171.43</v>
      </c>
      <c r="HG31" s="92"/>
      <c r="HH31" s="170"/>
      <c r="HI31" s="93">
        <f>'Федеральные  средства  по  МО'!BG32</f>
        <v>0</v>
      </c>
      <c r="HJ31" s="94">
        <f>HI31</f>
        <v>0</v>
      </c>
      <c r="HK31" s="94"/>
      <c r="HL31" s="94"/>
      <c r="HM31" s="93">
        <f>'Федеральные  средства  по  МО'!BH32</f>
        <v>0</v>
      </c>
      <c r="HN31" s="94">
        <f>HM31</f>
        <v>0</v>
      </c>
      <c r="HO31" s="92"/>
      <c r="HP31" s="170"/>
      <c r="HQ31" s="115">
        <f>'Федеральные  средства  по  МО'!BI32</f>
        <v>0</v>
      </c>
      <c r="HR31" s="94">
        <f>HQ31</f>
        <v>0</v>
      </c>
      <c r="HS31" s="169"/>
      <c r="HT31" s="92"/>
      <c r="HU31" s="93">
        <f>'Федеральные  средства  по  МО'!BJ32</f>
        <v>139384500</v>
      </c>
      <c r="HV31" s="94">
        <f>HU31</f>
        <v>139384500</v>
      </c>
      <c r="HW31" s="92"/>
      <c r="HX31" s="170"/>
      <c r="HY31" s="93">
        <f>'Федеральные  средства  по  МО'!BK32</f>
        <v>0</v>
      </c>
      <c r="HZ31" s="94">
        <f>HY31</f>
        <v>0</v>
      </c>
      <c r="IA31" s="94"/>
      <c r="IB31" s="81"/>
      <c r="IC31" s="93">
        <f>'Федеральные  средства  по  МО'!BL32</f>
        <v>0</v>
      </c>
      <c r="ID31" s="94">
        <f>IC31</f>
        <v>0</v>
      </c>
      <c r="IE31" s="92"/>
      <c r="IF31" s="170"/>
      <c r="IG31" s="93">
        <f>'Федеральные  средства  по  МО'!BM32</f>
        <v>0</v>
      </c>
      <c r="IH31" s="94">
        <f>IG31</f>
        <v>0</v>
      </c>
      <c r="II31" s="94"/>
      <c r="IJ31" s="95"/>
      <c r="IK31" s="171">
        <f>'Федеральные  средства  по  МО'!BN32</f>
        <v>6625800</v>
      </c>
      <c r="IL31" s="92">
        <f t="shared" si="104"/>
        <v>6625800</v>
      </c>
      <c r="IM31" s="169"/>
      <c r="IN31" s="92"/>
      <c r="IO31" s="172">
        <f>'Федеральные  средства  по  МО'!BO32</f>
        <v>0</v>
      </c>
      <c r="IP31" s="94">
        <f t="shared" si="105"/>
        <v>0</v>
      </c>
      <c r="IQ31" s="94"/>
      <c r="IR31" s="94"/>
      <c r="IS31" s="98">
        <f>'Федеральные  средства  по  МО'!BP32</f>
        <v>0</v>
      </c>
      <c r="IT31" s="94">
        <f>'Проверочная  таблица'!QQ34</f>
        <v>0</v>
      </c>
      <c r="IU31" s="81">
        <f>'Проверочная  таблица'!QW34</f>
        <v>0</v>
      </c>
      <c r="IV31" s="94">
        <f>'Проверочная  таблица'!RC34</f>
        <v>0</v>
      </c>
      <c r="IW31" s="97">
        <f>'Федеральные  средства  по  МО'!BQ32</f>
        <v>0</v>
      </c>
      <c r="IX31" s="94">
        <f>'Проверочная  таблица'!QN34</f>
        <v>0</v>
      </c>
      <c r="IY31" s="81">
        <f>'Проверочная  таблица'!QZ34</f>
        <v>0</v>
      </c>
      <c r="IZ31" s="94">
        <f>'Проверочная  таблица'!RF34</f>
        <v>0</v>
      </c>
      <c r="JA31" s="98">
        <f>'Федеральные  средства  по  МО'!BR32</f>
        <v>0</v>
      </c>
      <c r="JB31" s="94">
        <f t="shared" si="106"/>
        <v>0</v>
      </c>
      <c r="JC31" s="81"/>
      <c r="JD31" s="94"/>
      <c r="JE31" s="99">
        <f>'Федеральные  средства  по  МО'!BS32</f>
        <v>0</v>
      </c>
      <c r="JF31" s="94">
        <f t="shared" si="107"/>
        <v>0</v>
      </c>
      <c r="JG31" s="81"/>
      <c r="JH31" s="94"/>
      <c r="JI31" s="98">
        <f>'Федеральные  средства  по  МО'!BT32</f>
        <v>302186100</v>
      </c>
      <c r="JJ31" s="94">
        <f t="shared" si="108"/>
        <v>302186100</v>
      </c>
      <c r="JK31" s="81"/>
      <c r="JL31" s="94"/>
      <c r="JM31" s="99">
        <f>'Федеральные  средства  по  МО'!BU32</f>
        <v>0</v>
      </c>
      <c r="JN31" s="94">
        <f t="shared" si="109"/>
        <v>0</v>
      </c>
      <c r="JO31" s="81"/>
      <c r="JP31" s="94"/>
      <c r="JQ31" s="98">
        <f>'Федеральные  средства  по  МО'!BV32</f>
        <v>0</v>
      </c>
      <c r="JR31" s="94">
        <f t="shared" si="110"/>
        <v>0</v>
      </c>
      <c r="JS31" s="81"/>
      <c r="JT31" s="94"/>
      <c r="JU31" s="97">
        <f>'Федеральные  средства  по  МО'!BW32</f>
        <v>0</v>
      </c>
      <c r="JV31" s="94">
        <f t="shared" si="111"/>
        <v>0</v>
      </c>
      <c r="JW31" s="81"/>
      <c r="JX31" s="94"/>
      <c r="JY31" s="93">
        <f>'Федеральные  средства  по  МО'!BX32</f>
        <v>0</v>
      </c>
      <c r="JZ31" s="94">
        <f>JY31</f>
        <v>0</v>
      </c>
      <c r="KA31" s="81"/>
      <c r="KB31" s="94"/>
      <c r="KC31" s="93">
        <f>'Федеральные  средства  по  МО'!BY32</f>
        <v>0</v>
      </c>
      <c r="KD31" s="94">
        <f>KC31</f>
        <v>0</v>
      </c>
      <c r="KE31" s="94"/>
      <c r="KF31" s="95"/>
      <c r="KG31" s="98">
        <f>'Федеральные  средства  по  МО'!BZ32</f>
        <v>0</v>
      </c>
      <c r="KH31" s="94">
        <f>'Проверочная  таблица'!SE34</f>
        <v>0</v>
      </c>
      <c r="KI31" s="81">
        <f t="shared" si="112"/>
        <v>0</v>
      </c>
      <c r="KJ31" s="94"/>
      <c r="KK31" s="97">
        <f>'Федеральные  средства  по  МО'!CA32</f>
        <v>0</v>
      </c>
      <c r="KL31" s="94">
        <f>'Проверочная  таблица'!SL34</f>
        <v>0</v>
      </c>
      <c r="KM31" s="81">
        <f t="shared" si="113"/>
        <v>0</v>
      </c>
      <c r="KN31" s="94"/>
      <c r="KO31" s="93">
        <f>'Федеральные  средства  по  МО'!CB32</f>
        <v>0</v>
      </c>
      <c r="KP31" s="94">
        <f>KO31</f>
        <v>0</v>
      </c>
      <c r="KQ31" s="81"/>
      <c r="KR31" s="94"/>
      <c r="KS31" s="93">
        <f>'Федеральные  средства  по  МО'!CC32</f>
        <v>0</v>
      </c>
      <c r="KT31" s="94">
        <f>KS31</f>
        <v>0</v>
      </c>
      <c r="KU31" s="94"/>
      <c r="KV31" s="94"/>
    </row>
    <row r="32" spans="1:308" ht="25.5" customHeight="1" thickBot="1" x14ac:dyDescent="0.3">
      <c r="A32" s="130" t="s">
        <v>398</v>
      </c>
      <c r="B32" s="131">
        <f t="shared" ref="B32" si="114">SUM(B30:B31)</f>
        <v>3942298002.79</v>
      </c>
      <c r="C32" s="132">
        <f>SUM(C30:C31)</f>
        <v>3942298002.79</v>
      </c>
      <c r="D32" s="132">
        <f>SUM(D30:D31)</f>
        <v>0</v>
      </c>
      <c r="E32" s="132">
        <f>SUM(E30:E31)</f>
        <v>0</v>
      </c>
      <c r="F32" s="131">
        <f t="shared" ref="F32" si="115">SUM(F30:F31)</f>
        <v>390566204.83000004</v>
      </c>
      <c r="G32" s="132">
        <f>SUM(G30:G31)</f>
        <v>390566204.83000004</v>
      </c>
      <c r="H32" s="132">
        <f>SUM(H30:H31)</f>
        <v>0</v>
      </c>
      <c r="I32" s="132">
        <f>SUM(I30:I31)</f>
        <v>0</v>
      </c>
      <c r="J32" s="66"/>
      <c r="K32" s="67">
        <f>M32-'Федеральные  средства  по  МО'!L33</f>
        <v>0</v>
      </c>
      <c r="L32" s="67">
        <f>Q32-'Федеральные  средства  по  МО'!M33</f>
        <v>0</v>
      </c>
      <c r="M32" s="131">
        <f t="shared" ref="M32" si="116">SUM(M30:M31)</f>
        <v>3942298002.79</v>
      </c>
      <c r="N32" s="132">
        <f t="shared" ref="N32:BH32" si="117">SUM(N30:N31)</f>
        <v>3942298002.79</v>
      </c>
      <c r="O32" s="132">
        <f t="shared" si="117"/>
        <v>0</v>
      </c>
      <c r="P32" s="132">
        <f t="shared" si="117"/>
        <v>0</v>
      </c>
      <c r="Q32" s="131">
        <f t="shared" si="117"/>
        <v>390566204.83000004</v>
      </c>
      <c r="R32" s="132">
        <f t="shared" si="117"/>
        <v>390566204.83000004</v>
      </c>
      <c r="S32" s="132">
        <f t="shared" si="117"/>
        <v>0</v>
      </c>
      <c r="T32" s="132">
        <f t="shared" si="117"/>
        <v>0</v>
      </c>
      <c r="U32" s="165">
        <f t="shared" si="117"/>
        <v>0</v>
      </c>
      <c r="V32" s="173">
        <f t="shared" si="117"/>
        <v>0</v>
      </c>
      <c r="W32" s="174">
        <f t="shared" si="117"/>
        <v>0</v>
      </c>
      <c r="X32" s="175">
        <f t="shared" si="117"/>
        <v>0</v>
      </c>
      <c r="Y32" s="158">
        <f t="shared" si="117"/>
        <v>0</v>
      </c>
      <c r="Z32" s="173">
        <f t="shared" si="117"/>
        <v>0</v>
      </c>
      <c r="AA32" s="174">
        <f t="shared" si="117"/>
        <v>0</v>
      </c>
      <c r="AB32" s="175">
        <f t="shared" si="117"/>
        <v>0</v>
      </c>
      <c r="AC32" s="165">
        <f t="shared" si="117"/>
        <v>0</v>
      </c>
      <c r="AD32" s="132">
        <f t="shared" si="117"/>
        <v>0</v>
      </c>
      <c r="AE32" s="176">
        <f t="shared" si="117"/>
        <v>0</v>
      </c>
      <c r="AF32" s="132">
        <f t="shared" si="117"/>
        <v>0</v>
      </c>
      <c r="AG32" s="160">
        <f t="shared" si="117"/>
        <v>0</v>
      </c>
      <c r="AH32" s="132">
        <f t="shared" si="117"/>
        <v>0</v>
      </c>
      <c r="AI32" s="176">
        <f t="shared" si="117"/>
        <v>0</v>
      </c>
      <c r="AJ32" s="132">
        <f t="shared" si="117"/>
        <v>0</v>
      </c>
      <c r="AK32" s="160">
        <f t="shared" si="117"/>
        <v>0</v>
      </c>
      <c r="AL32" s="173">
        <f t="shared" si="117"/>
        <v>0</v>
      </c>
      <c r="AM32" s="174">
        <f t="shared" si="117"/>
        <v>0</v>
      </c>
      <c r="AN32" s="175">
        <f t="shared" si="117"/>
        <v>0</v>
      </c>
      <c r="AO32" s="158">
        <f t="shared" si="117"/>
        <v>0</v>
      </c>
      <c r="AP32" s="173">
        <f t="shared" si="117"/>
        <v>0</v>
      </c>
      <c r="AQ32" s="174">
        <f t="shared" si="117"/>
        <v>0</v>
      </c>
      <c r="AR32" s="176">
        <f t="shared" si="117"/>
        <v>0</v>
      </c>
      <c r="AS32" s="165">
        <f t="shared" si="117"/>
        <v>630215000</v>
      </c>
      <c r="AT32" s="173">
        <f t="shared" si="117"/>
        <v>630215000</v>
      </c>
      <c r="AU32" s="174">
        <f t="shared" si="117"/>
        <v>0</v>
      </c>
      <c r="AV32" s="175">
        <f t="shared" si="117"/>
        <v>0</v>
      </c>
      <c r="AW32" s="158">
        <f t="shared" si="117"/>
        <v>71901726.579999998</v>
      </c>
      <c r="AX32" s="173">
        <f t="shared" si="117"/>
        <v>71901726.579999998</v>
      </c>
      <c r="AY32" s="174">
        <f t="shared" si="117"/>
        <v>0</v>
      </c>
      <c r="AZ32" s="175">
        <f t="shared" si="117"/>
        <v>0</v>
      </c>
      <c r="BA32" s="165">
        <f t="shared" si="117"/>
        <v>89937943.200000003</v>
      </c>
      <c r="BB32" s="174">
        <f t="shared" si="117"/>
        <v>89937943.200000003</v>
      </c>
      <c r="BC32" s="176">
        <f t="shared" si="117"/>
        <v>0</v>
      </c>
      <c r="BD32" s="132">
        <f t="shared" si="117"/>
        <v>0</v>
      </c>
      <c r="BE32" s="177">
        <f t="shared" si="117"/>
        <v>0</v>
      </c>
      <c r="BF32" s="174">
        <f t="shared" si="117"/>
        <v>0</v>
      </c>
      <c r="BG32" s="174">
        <f t="shared" si="117"/>
        <v>0</v>
      </c>
      <c r="BH32" s="175">
        <f t="shared" si="117"/>
        <v>0</v>
      </c>
      <c r="BI32" s="131">
        <f>SUM(BI30:BI31)</f>
        <v>0</v>
      </c>
      <c r="BJ32" s="174">
        <f t="shared" ref="BJ32:BL32" si="118">SUM(BJ30:BJ31)</f>
        <v>0</v>
      </c>
      <c r="BK32" s="174">
        <f t="shared" si="118"/>
        <v>0</v>
      </c>
      <c r="BL32" s="175">
        <f t="shared" si="118"/>
        <v>0</v>
      </c>
      <c r="BM32" s="165">
        <f>SUM(BM30:BM31)</f>
        <v>0</v>
      </c>
      <c r="BN32" s="174">
        <f t="shared" ref="BN32:CN32" si="119">SUM(BN30:BN31)</f>
        <v>0</v>
      </c>
      <c r="BO32" s="174">
        <f t="shared" si="119"/>
        <v>0</v>
      </c>
      <c r="BP32" s="175">
        <f t="shared" si="119"/>
        <v>0</v>
      </c>
      <c r="BQ32" s="178">
        <f t="shared" si="119"/>
        <v>0</v>
      </c>
      <c r="BR32" s="174">
        <f t="shared" si="119"/>
        <v>0</v>
      </c>
      <c r="BS32" s="174">
        <f t="shared" si="119"/>
        <v>0</v>
      </c>
      <c r="BT32" s="175">
        <f t="shared" si="119"/>
        <v>0</v>
      </c>
      <c r="BU32" s="131">
        <f t="shared" si="119"/>
        <v>0</v>
      </c>
      <c r="BV32" s="174">
        <f t="shared" si="119"/>
        <v>0</v>
      </c>
      <c r="BW32" s="174">
        <f t="shared" si="119"/>
        <v>0</v>
      </c>
      <c r="BX32" s="175">
        <f t="shared" si="119"/>
        <v>0</v>
      </c>
      <c r="BY32" s="178">
        <f t="shared" si="119"/>
        <v>844127500</v>
      </c>
      <c r="BZ32" s="173">
        <f t="shared" si="119"/>
        <v>844127500</v>
      </c>
      <c r="CA32" s="174">
        <f t="shared" si="119"/>
        <v>0</v>
      </c>
      <c r="CB32" s="175">
        <f t="shared" si="119"/>
        <v>0</v>
      </c>
      <c r="CC32" s="158">
        <f t="shared" si="119"/>
        <v>0</v>
      </c>
      <c r="CD32" s="173">
        <f t="shared" si="119"/>
        <v>0</v>
      </c>
      <c r="CE32" s="174">
        <f t="shared" si="119"/>
        <v>0</v>
      </c>
      <c r="CF32" s="175">
        <f t="shared" si="119"/>
        <v>0</v>
      </c>
      <c r="CG32" s="178">
        <f t="shared" si="119"/>
        <v>115116800</v>
      </c>
      <c r="CH32" s="132">
        <f t="shared" si="119"/>
        <v>115116800</v>
      </c>
      <c r="CI32" s="176">
        <f t="shared" si="119"/>
        <v>0</v>
      </c>
      <c r="CJ32" s="132">
        <f t="shared" si="119"/>
        <v>0</v>
      </c>
      <c r="CK32" s="160">
        <f t="shared" si="119"/>
        <v>78957333.480000004</v>
      </c>
      <c r="CL32" s="132">
        <f t="shared" si="119"/>
        <v>78957333.480000004</v>
      </c>
      <c r="CM32" s="176">
        <f t="shared" si="119"/>
        <v>0</v>
      </c>
      <c r="CN32" s="132">
        <f t="shared" si="119"/>
        <v>0</v>
      </c>
      <c r="CO32" s="178">
        <f>SUM(CO30:CO31)</f>
        <v>14320379.789999999</v>
      </c>
      <c r="CP32" s="173">
        <f t="shared" ref="CP32:CR32" si="120">SUM(CP30:CP31)</f>
        <v>14320379.789999999</v>
      </c>
      <c r="CQ32" s="174">
        <f t="shared" si="120"/>
        <v>0</v>
      </c>
      <c r="CR32" s="175">
        <f t="shared" si="120"/>
        <v>0</v>
      </c>
      <c r="CS32" s="158">
        <f>SUM(CS30:CS31)</f>
        <v>0</v>
      </c>
      <c r="CT32" s="173">
        <f t="shared" ref="CT32:FE32" si="121">SUM(CT30:CT31)</f>
        <v>0</v>
      </c>
      <c r="CU32" s="174">
        <f t="shared" si="121"/>
        <v>0</v>
      </c>
      <c r="CV32" s="175">
        <f t="shared" si="121"/>
        <v>0</v>
      </c>
      <c r="CW32" s="178">
        <f t="shared" si="121"/>
        <v>0</v>
      </c>
      <c r="CX32" s="174">
        <f t="shared" si="121"/>
        <v>0</v>
      </c>
      <c r="CY32" s="176">
        <f t="shared" si="121"/>
        <v>0</v>
      </c>
      <c r="CZ32" s="174">
        <f t="shared" si="121"/>
        <v>0</v>
      </c>
      <c r="DA32" s="160">
        <f t="shared" si="121"/>
        <v>0</v>
      </c>
      <c r="DB32" s="174">
        <f t="shared" si="121"/>
        <v>0</v>
      </c>
      <c r="DC32" s="176">
        <f t="shared" si="121"/>
        <v>0</v>
      </c>
      <c r="DD32" s="174">
        <f t="shared" si="121"/>
        <v>0</v>
      </c>
      <c r="DE32" s="178">
        <f t="shared" si="121"/>
        <v>0</v>
      </c>
      <c r="DF32" s="174">
        <f t="shared" si="121"/>
        <v>0</v>
      </c>
      <c r="DG32" s="176">
        <f t="shared" si="121"/>
        <v>0</v>
      </c>
      <c r="DH32" s="174">
        <f t="shared" si="121"/>
        <v>0</v>
      </c>
      <c r="DI32" s="160">
        <f t="shared" si="121"/>
        <v>0</v>
      </c>
      <c r="DJ32" s="174">
        <f t="shared" si="121"/>
        <v>0</v>
      </c>
      <c r="DK32" s="176">
        <f t="shared" si="121"/>
        <v>0</v>
      </c>
      <c r="DL32" s="174">
        <f t="shared" si="121"/>
        <v>0</v>
      </c>
      <c r="DM32" s="178">
        <f t="shared" si="121"/>
        <v>260033228.37</v>
      </c>
      <c r="DN32" s="174">
        <f t="shared" si="121"/>
        <v>260033228.37</v>
      </c>
      <c r="DO32" s="176">
        <f t="shared" si="121"/>
        <v>0</v>
      </c>
      <c r="DP32" s="174">
        <f t="shared" si="121"/>
        <v>0</v>
      </c>
      <c r="DQ32" s="160">
        <f t="shared" si="121"/>
        <v>0</v>
      </c>
      <c r="DR32" s="174">
        <f t="shared" si="121"/>
        <v>0</v>
      </c>
      <c r="DS32" s="176">
        <f t="shared" si="121"/>
        <v>0</v>
      </c>
      <c r="DT32" s="174">
        <f t="shared" si="121"/>
        <v>0</v>
      </c>
      <c r="DU32" s="178">
        <f t="shared" si="121"/>
        <v>1404739120.51</v>
      </c>
      <c r="DV32" s="174">
        <f t="shared" si="121"/>
        <v>1404739120.51</v>
      </c>
      <c r="DW32" s="176">
        <f t="shared" si="121"/>
        <v>0</v>
      </c>
      <c r="DX32" s="174">
        <f t="shared" si="121"/>
        <v>0</v>
      </c>
      <c r="DY32" s="160">
        <f t="shared" si="121"/>
        <v>238662685.41999999</v>
      </c>
      <c r="DZ32" s="174">
        <f t="shared" si="121"/>
        <v>238662685.41999999</v>
      </c>
      <c r="EA32" s="176">
        <f t="shared" si="121"/>
        <v>0</v>
      </c>
      <c r="EB32" s="174">
        <f t="shared" si="121"/>
        <v>0</v>
      </c>
      <c r="EC32" s="178">
        <f t="shared" si="121"/>
        <v>0</v>
      </c>
      <c r="ED32" s="174">
        <f t="shared" si="121"/>
        <v>0</v>
      </c>
      <c r="EE32" s="176">
        <f t="shared" si="121"/>
        <v>0</v>
      </c>
      <c r="EF32" s="174">
        <f t="shared" si="121"/>
        <v>0</v>
      </c>
      <c r="EG32" s="160">
        <f t="shared" si="121"/>
        <v>0</v>
      </c>
      <c r="EH32" s="174">
        <f t="shared" si="121"/>
        <v>0</v>
      </c>
      <c r="EI32" s="176">
        <f t="shared" si="121"/>
        <v>0</v>
      </c>
      <c r="EJ32" s="174">
        <f t="shared" si="121"/>
        <v>0</v>
      </c>
      <c r="EK32" s="178">
        <f t="shared" si="121"/>
        <v>0</v>
      </c>
      <c r="EL32" s="174">
        <f t="shared" si="121"/>
        <v>0</v>
      </c>
      <c r="EM32" s="175">
        <f t="shared" si="121"/>
        <v>0</v>
      </c>
      <c r="EN32" s="175">
        <f t="shared" si="121"/>
        <v>0</v>
      </c>
      <c r="EO32" s="131">
        <f t="shared" si="121"/>
        <v>0</v>
      </c>
      <c r="EP32" s="173">
        <f t="shared" si="121"/>
        <v>0</v>
      </c>
      <c r="EQ32" s="174">
        <f t="shared" si="121"/>
        <v>0</v>
      </c>
      <c r="ER32" s="174">
        <f t="shared" si="121"/>
        <v>0</v>
      </c>
      <c r="ES32" s="179">
        <f t="shared" si="121"/>
        <v>0</v>
      </c>
      <c r="ET32" s="174">
        <f t="shared" si="121"/>
        <v>0</v>
      </c>
      <c r="EU32" s="175">
        <f t="shared" si="121"/>
        <v>0</v>
      </c>
      <c r="EV32" s="175">
        <f t="shared" si="121"/>
        <v>0</v>
      </c>
      <c r="EW32" s="131">
        <f t="shared" si="121"/>
        <v>0</v>
      </c>
      <c r="EX32" s="174">
        <f t="shared" si="121"/>
        <v>0</v>
      </c>
      <c r="EY32" s="175">
        <f t="shared" si="121"/>
        <v>0</v>
      </c>
      <c r="EZ32" s="175">
        <f t="shared" si="121"/>
        <v>0</v>
      </c>
      <c r="FA32" s="131">
        <f t="shared" si="121"/>
        <v>2488300</v>
      </c>
      <c r="FB32" s="173">
        <f t="shared" si="121"/>
        <v>2488300</v>
      </c>
      <c r="FC32" s="174">
        <f t="shared" si="121"/>
        <v>0</v>
      </c>
      <c r="FD32" s="175">
        <f t="shared" si="121"/>
        <v>0</v>
      </c>
      <c r="FE32" s="131">
        <f t="shared" si="121"/>
        <v>1044459.35</v>
      </c>
      <c r="FF32" s="173">
        <f t="shared" ref="FF32:ID32" si="122">SUM(FF30:FF31)</f>
        <v>1044459.35</v>
      </c>
      <c r="FG32" s="174">
        <f t="shared" si="122"/>
        <v>0</v>
      </c>
      <c r="FH32" s="174">
        <f t="shared" si="122"/>
        <v>0</v>
      </c>
      <c r="FI32" s="180">
        <f t="shared" si="122"/>
        <v>0</v>
      </c>
      <c r="FJ32" s="173">
        <f t="shared" si="122"/>
        <v>0</v>
      </c>
      <c r="FK32" s="174">
        <f t="shared" si="122"/>
        <v>0</v>
      </c>
      <c r="FL32" s="175">
        <f t="shared" si="122"/>
        <v>0</v>
      </c>
      <c r="FM32" s="131">
        <f t="shared" si="122"/>
        <v>0</v>
      </c>
      <c r="FN32" s="173">
        <f t="shared" si="122"/>
        <v>0</v>
      </c>
      <c r="FO32" s="174">
        <f t="shared" si="122"/>
        <v>0</v>
      </c>
      <c r="FP32" s="176">
        <f t="shared" si="122"/>
        <v>0</v>
      </c>
      <c r="FQ32" s="178">
        <f t="shared" si="122"/>
        <v>0</v>
      </c>
      <c r="FR32" s="173">
        <f t="shared" si="122"/>
        <v>0</v>
      </c>
      <c r="FS32" s="174">
        <f t="shared" si="122"/>
        <v>0</v>
      </c>
      <c r="FT32" s="175">
        <f t="shared" si="122"/>
        <v>0</v>
      </c>
      <c r="FU32" s="131">
        <f t="shared" si="122"/>
        <v>0</v>
      </c>
      <c r="FV32" s="173">
        <f t="shared" si="122"/>
        <v>0</v>
      </c>
      <c r="FW32" s="174">
        <f t="shared" si="122"/>
        <v>0</v>
      </c>
      <c r="FX32" s="176">
        <f t="shared" si="122"/>
        <v>0</v>
      </c>
      <c r="FY32" s="131">
        <f t="shared" si="122"/>
        <v>2173050</v>
      </c>
      <c r="FZ32" s="175">
        <f t="shared" si="122"/>
        <v>2173050</v>
      </c>
      <c r="GA32" s="176">
        <f t="shared" si="122"/>
        <v>0</v>
      </c>
      <c r="GB32" s="174">
        <f t="shared" si="122"/>
        <v>0</v>
      </c>
      <c r="GC32" s="131">
        <f t="shared" si="122"/>
        <v>0</v>
      </c>
      <c r="GD32" s="174">
        <f t="shared" si="122"/>
        <v>0</v>
      </c>
      <c r="GE32" s="176">
        <f t="shared" si="122"/>
        <v>0</v>
      </c>
      <c r="GF32" s="174">
        <f t="shared" si="122"/>
        <v>0</v>
      </c>
      <c r="GG32" s="178">
        <f t="shared" si="122"/>
        <v>0</v>
      </c>
      <c r="GH32" s="173">
        <f t="shared" si="122"/>
        <v>0</v>
      </c>
      <c r="GI32" s="174">
        <f t="shared" si="122"/>
        <v>0</v>
      </c>
      <c r="GJ32" s="175">
        <f t="shared" si="122"/>
        <v>0</v>
      </c>
      <c r="GK32" s="131">
        <f t="shared" si="122"/>
        <v>0</v>
      </c>
      <c r="GL32" s="173">
        <f t="shared" si="122"/>
        <v>0</v>
      </c>
      <c r="GM32" s="174">
        <f t="shared" si="122"/>
        <v>0</v>
      </c>
      <c r="GN32" s="175">
        <f t="shared" si="122"/>
        <v>0</v>
      </c>
      <c r="GO32" s="178">
        <f>SUM(GO30:GO31)</f>
        <v>0</v>
      </c>
      <c r="GP32" s="173">
        <f t="shared" ref="GP32:GR32" si="123">SUM(GP30:GP31)</f>
        <v>0</v>
      </c>
      <c r="GQ32" s="174">
        <f t="shared" si="123"/>
        <v>0</v>
      </c>
      <c r="GR32" s="175">
        <f t="shared" si="123"/>
        <v>0</v>
      </c>
      <c r="GS32" s="158">
        <f>SUM(GS30:GS31)</f>
        <v>0</v>
      </c>
      <c r="GT32" s="174">
        <f t="shared" ref="GT32" si="124">SUM(GT30:GT31)</f>
        <v>0</v>
      </c>
      <c r="GU32" s="175">
        <f>SUM(GU30:GU31)</f>
        <v>0</v>
      </c>
      <c r="GV32" s="176">
        <f>SUM(GV30:GV31)</f>
        <v>0</v>
      </c>
      <c r="GW32" s="131">
        <f t="shared" ref="GW32:HL32" si="125">SUM(GW30:GW31)</f>
        <v>0</v>
      </c>
      <c r="GX32" s="173">
        <f t="shared" si="125"/>
        <v>0</v>
      </c>
      <c r="GY32" s="174">
        <f t="shared" si="125"/>
        <v>0</v>
      </c>
      <c r="GZ32" s="175">
        <f t="shared" si="125"/>
        <v>0</v>
      </c>
      <c r="HA32" s="131">
        <f t="shared" si="125"/>
        <v>0</v>
      </c>
      <c r="HB32" s="173">
        <f t="shared" si="125"/>
        <v>0</v>
      </c>
      <c r="HC32" s="174">
        <f t="shared" si="125"/>
        <v>0</v>
      </c>
      <c r="HD32" s="175">
        <f t="shared" si="125"/>
        <v>0</v>
      </c>
      <c r="HE32" s="131">
        <f t="shared" si="125"/>
        <v>1221580.92</v>
      </c>
      <c r="HF32" s="173">
        <f t="shared" si="125"/>
        <v>1221580.92</v>
      </c>
      <c r="HG32" s="174">
        <f t="shared" si="125"/>
        <v>0</v>
      </c>
      <c r="HH32" s="175">
        <f t="shared" si="125"/>
        <v>0</v>
      </c>
      <c r="HI32" s="158">
        <f t="shared" si="125"/>
        <v>0</v>
      </c>
      <c r="HJ32" s="173">
        <f t="shared" si="125"/>
        <v>0</v>
      </c>
      <c r="HK32" s="174">
        <f t="shared" si="125"/>
        <v>0</v>
      </c>
      <c r="HL32" s="174">
        <f t="shared" si="125"/>
        <v>0</v>
      </c>
      <c r="HM32" s="178">
        <f t="shared" si="122"/>
        <v>0</v>
      </c>
      <c r="HN32" s="173">
        <f t="shared" si="122"/>
        <v>0</v>
      </c>
      <c r="HO32" s="174">
        <f t="shared" si="122"/>
        <v>0</v>
      </c>
      <c r="HP32" s="175">
        <f t="shared" si="122"/>
        <v>0</v>
      </c>
      <c r="HQ32" s="165">
        <f t="shared" si="122"/>
        <v>0</v>
      </c>
      <c r="HR32" s="132">
        <f t="shared" si="122"/>
        <v>0</v>
      </c>
      <c r="HS32" s="176">
        <f t="shared" si="122"/>
        <v>0</v>
      </c>
      <c r="HT32" s="132">
        <f t="shared" si="122"/>
        <v>0</v>
      </c>
      <c r="HU32" s="178">
        <f t="shared" si="122"/>
        <v>168384500</v>
      </c>
      <c r="HV32" s="173">
        <f t="shared" si="122"/>
        <v>168384500</v>
      </c>
      <c r="HW32" s="174">
        <f t="shared" si="122"/>
        <v>0</v>
      </c>
      <c r="HX32" s="175">
        <f t="shared" si="122"/>
        <v>0</v>
      </c>
      <c r="HY32" s="158">
        <f t="shared" si="122"/>
        <v>0</v>
      </c>
      <c r="HZ32" s="173">
        <f t="shared" si="122"/>
        <v>0</v>
      </c>
      <c r="IA32" s="174">
        <f t="shared" si="122"/>
        <v>0</v>
      </c>
      <c r="IB32" s="176">
        <f t="shared" si="122"/>
        <v>0</v>
      </c>
      <c r="IC32" s="131">
        <f t="shared" si="122"/>
        <v>0</v>
      </c>
      <c r="ID32" s="173">
        <f t="shared" si="122"/>
        <v>0</v>
      </c>
      <c r="IE32" s="174">
        <f t="shared" ref="IE32:KP32" si="126">SUM(IE30:IE31)</f>
        <v>0</v>
      </c>
      <c r="IF32" s="175">
        <f t="shared" si="126"/>
        <v>0</v>
      </c>
      <c r="IG32" s="158">
        <f t="shared" si="126"/>
        <v>0</v>
      </c>
      <c r="IH32" s="173">
        <f t="shared" si="126"/>
        <v>0</v>
      </c>
      <c r="II32" s="174">
        <f t="shared" si="126"/>
        <v>0</v>
      </c>
      <c r="IJ32" s="175">
        <f t="shared" si="126"/>
        <v>0</v>
      </c>
      <c r="IK32" s="178">
        <f t="shared" si="126"/>
        <v>6625800</v>
      </c>
      <c r="IL32" s="132">
        <f t="shared" si="126"/>
        <v>6625800</v>
      </c>
      <c r="IM32" s="176">
        <f t="shared" si="126"/>
        <v>0</v>
      </c>
      <c r="IN32" s="132">
        <f t="shared" si="126"/>
        <v>0</v>
      </c>
      <c r="IO32" s="180">
        <f t="shared" si="126"/>
        <v>0</v>
      </c>
      <c r="IP32" s="174">
        <f t="shared" si="126"/>
        <v>0</v>
      </c>
      <c r="IQ32" s="132">
        <f t="shared" si="126"/>
        <v>0</v>
      </c>
      <c r="IR32" s="174">
        <f t="shared" si="126"/>
        <v>0</v>
      </c>
      <c r="IS32" s="178">
        <f t="shared" si="126"/>
        <v>0</v>
      </c>
      <c r="IT32" s="132">
        <f t="shared" si="126"/>
        <v>0</v>
      </c>
      <c r="IU32" s="176">
        <f t="shared" si="126"/>
        <v>0</v>
      </c>
      <c r="IV32" s="132">
        <f t="shared" si="126"/>
        <v>0</v>
      </c>
      <c r="IW32" s="160">
        <f t="shared" si="126"/>
        <v>0</v>
      </c>
      <c r="IX32" s="174">
        <f t="shared" si="126"/>
        <v>0</v>
      </c>
      <c r="IY32" s="176">
        <f t="shared" si="126"/>
        <v>0</v>
      </c>
      <c r="IZ32" s="174">
        <f t="shared" si="126"/>
        <v>0</v>
      </c>
      <c r="JA32" s="178">
        <f t="shared" si="126"/>
        <v>0</v>
      </c>
      <c r="JB32" s="132">
        <f t="shared" si="126"/>
        <v>0</v>
      </c>
      <c r="JC32" s="176">
        <f t="shared" si="126"/>
        <v>0</v>
      </c>
      <c r="JD32" s="132">
        <f t="shared" si="126"/>
        <v>0</v>
      </c>
      <c r="JE32" s="160">
        <f t="shared" si="126"/>
        <v>0</v>
      </c>
      <c r="JF32" s="174">
        <f t="shared" si="126"/>
        <v>0</v>
      </c>
      <c r="JG32" s="176">
        <f t="shared" si="126"/>
        <v>0</v>
      </c>
      <c r="JH32" s="174">
        <f t="shared" si="126"/>
        <v>0</v>
      </c>
      <c r="JI32" s="178">
        <f t="shared" si="126"/>
        <v>402914800</v>
      </c>
      <c r="JJ32" s="132">
        <f t="shared" si="126"/>
        <v>402914800</v>
      </c>
      <c r="JK32" s="176">
        <f t="shared" si="126"/>
        <v>0</v>
      </c>
      <c r="JL32" s="132">
        <f t="shared" si="126"/>
        <v>0</v>
      </c>
      <c r="JM32" s="160">
        <f t="shared" si="126"/>
        <v>0</v>
      </c>
      <c r="JN32" s="174">
        <f t="shared" si="126"/>
        <v>0</v>
      </c>
      <c r="JO32" s="176">
        <f t="shared" si="126"/>
        <v>0</v>
      </c>
      <c r="JP32" s="174">
        <f t="shared" si="126"/>
        <v>0</v>
      </c>
      <c r="JQ32" s="131">
        <f t="shared" si="126"/>
        <v>0</v>
      </c>
      <c r="JR32" s="173">
        <f t="shared" si="126"/>
        <v>0</v>
      </c>
      <c r="JS32" s="173">
        <f t="shared" si="126"/>
        <v>0</v>
      </c>
      <c r="JT32" s="174">
        <f t="shared" si="126"/>
        <v>0</v>
      </c>
      <c r="JU32" s="160">
        <f t="shared" si="126"/>
        <v>0</v>
      </c>
      <c r="JV32" s="132">
        <f t="shared" si="126"/>
        <v>0</v>
      </c>
      <c r="JW32" s="176">
        <f t="shared" si="126"/>
        <v>0</v>
      </c>
      <c r="JX32" s="132">
        <f t="shared" si="126"/>
        <v>0</v>
      </c>
      <c r="JY32" s="178">
        <f t="shared" si="126"/>
        <v>0</v>
      </c>
      <c r="JZ32" s="174">
        <f t="shared" si="126"/>
        <v>0</v>
      </c>
      <c r="KA32" s="176">
        <f t="shared" si="126"/>
        <v>0</v>
      </c>
      <c r="KB32" s="174">
        <f t="shared" si="126"/>
        <v>0</v>
      </c>
      <c r="KC32" s="179">
        <f t="shared" si="126"/>
        <v>0</v>
      </c>
      <c r="KD32" s="173">
        <f t="shared" si="126"/>
        <v>0</v>
      </c>
      <c r="KE32" s="174">
        <f t="shared" si="126"/>
        <v>0</v>
      </c>
      <c r="KF32" s="175">
        <f t="shared" si="126"/>
        <v>0</v>
      </c>
      <c r="KG32" s="178">
        <f t="shared" si="126"/>
        <v>0</v>
      </c>
      <c r="KH32" s="174">
        <f t="shared" si="126"/>
        <v>0</v>
      </c>
      <c r="KI32" s="176">
        <f t="shared" si="126"/>
        <v>0</v>
      </c>
      <c r="KJ32" s="174">
        <f t="shared" si="126"/>
        <v>0</v>
      </c>
      <c r="KK32" s="180">
        <f t="shared" si="126"/>
        <v>0</v>
      </c>
      <c r="KL32" s="174">
        <f t="shared" si="126"/>
        <v>0</v>
      </c>
      <c r="KM32" s="176">
        <f t="shared" si="126"/>
        <v>0</v>
      </c>
      <c r="KN32" s="174">
        <f t="shared" si="126"/>
        <v>0</v>
      </c>
      <c r="KO32" s="178">
        <f t="shared" si="126"/>
        <v>0</v>
      </c>
      <c r="KP32" s="173">
        <f t="shared" si="126"/>
        <v>0</v>
      </c>
      <c r="KQ32" s="174">
        <f t="shared" ref="KQ32:KV32" si="127">SUM(KQ30:KQ31)</f>
        <v>0</v>
      </c>
      <c r="KR32" s="175">
        <f t="shared" si="127"/>
        <v>0</v>
      </c>
      <c r="KS32" s="131">
        <f t="shared" si="127"/>
        <v>0</v>
      </c>
      <c r="KT32" s="173">
        <f t="shared" si="127"/>
        <v>0</v>
      </c>
      <c r="KU32" s="174">
        <f t="shared" si="127"/>
        <v>0</v>
      </c>
      <c r="KV32" s="174">
        <f t="shared" si="127"/>
        <v>0</v>
      </c>
    </row>
    <row r="33" spans="1:308" ht="25.5" customHeight="1" x14ac:dyDescent="0.25">
      <c r="A33" s="181"/>
      <c r="B33" s="182"/>
      <c r="C33" s="183"/>
      <c r="D33" s="183"/>
      <c r="E33" s="183"/>
      <c r="F33" s="182"/>
      <c r="G33" s="183"/>
      <c r="H33" s="183"/>
      <c r="I33" s="183"/>
      <c r="J33" s="66"/>
      <c r="K33" s="67">
        <f>M33-'Федеральные  средства  по  МО'!L34</f>
        <v>0</v>
      </c>
      <c r="L33" s="67">
        <f>Q33-'Федеральные  средства  по  МО'!M34</f>
        <v>0</v>
      </c>
      <c r="M33" s="182"/>
      <c r="N33" s="183"/>
      <c r="O33" s="183"/>
      <c r="P33" s="183"/>
      <c r="Q33" s="182"/>
      <c r="R33" s="183"/>
      <c r="S33" s="183"/>
      <c r="T33" s="183"/>
      <c r="U33" s="184"/>
      <c r="V33" s="185"/>
      <c r="W33" s="183"/>
      <c r="X33" s="186"/>
      <c r="Y33" s="182"/>
      <c r="Z33" s="185"/>
      <c r="AA33" s="183"/>
      <c r="AB33" s="186"/>
      <c r="AC33" s="184"/>
      <c r="AD33" s="185"/>
      <c r="AE33" s="183"/>
      <c r="AF33" s="186"/>
      <c r="AG33" s="182"/>
      <c r="AH33" s="185"/>
      <c r="AI33" s="183"/>
      <c r="AJ33" s="183"/>
      <c r="AK33" s="187"/>
      <c r="AL33" s="185"/>
      <c r="AM33" s="183"/>
      <c r="AN33" s="186"/>
      <c r="AO33" s="182"/>
      <c r="AP33" s="185"/>
      <c r="AQ33" s="183"/>
      <c r="AR33" s="188"/>
      <c r="AS33" s="184"/>
      <c r="AT33" s="185"/>
      <c r="AU33" s="183"/>
      <c r="AV33" s="186"/>
      <c r="AW33" s="182"/>
      <c r="AX33" s="185"/>
      <c r="AY33" s="183"/>
      <c r="AZ33" s="186"/>
      <c r="BA33" s="184"/>
      <c r="BB33" s="183"/>
      <c r="BC33" s="186"/>
      <c r="BD33" s="186"/>
      <c r="BE33" s="182"/>
      <c r="BF33" s="183"/>
      <c r="BG33" s="183"/>
      <c r="BH33" s="186"/>
      <c r="BI33" s="189"/>
      <c r="BJ33" s="183"/>
      <c r="BK33" s="183"/>
      <c r="BL33" s="186"/>
      <c r="BM33" s="190"/>
      <c r="BN33" s="183"/>
      <c r="BO33" s="183"/>
      <c r="BP33" s="186"/>
      <c r="BQ33" s="191"/>
      <c r="BR33" s="183"/>
      <c r="BS33" s="183"/>
      <c r="BT33" s="186"/>
      <c r="BU33" s="192"/>
      <c r="BV33" s="183"/>
      <c r="BW33" s="183"/>
      <c r="BX33" s="186"/>
      <c r="BY33" s="191"/>
      <c r="BZ33" s="185"/>
      <c r="CA33" s="183"/>
      <c r="CB33" s="186"/>
      <c r="CC33" s="192"/>
      <c r="CD33" s="185"/>
      <c r="CE33" s="183"/>
      <c r="CF33" s="186"/>
      <c r="CG33" s="191"/>
      <c r="CH33" s="185"/>
      <c r="CI33" s="183"/>
      <c r="CJ33" s="186"/>
      <c r="CK33" s="192"/>
      <c r="CL33" s="185"/>
      <c r="CM33" s="183"/>
      <c r="CN33" s="186"/>
      <c r="CO33" s="189"/>
      <c r="CP33" s="185"/>
      <c r="CQ33" s="183"/>
      <c r="CR33" s="186"/>
      <c r="CS33" s="192"/>
      <c r="CT33" s="185"/>
      <c r="CU33" s="183"/>
      <c r="CV33" s="186"/>
      <c r="CW33" s="191"/>
      <c r="CX33" s="183"/>
      <c r="CY33" s="188"/>
      <c r="CZ33" s="183"/>
      <c r="DA33" s="193"/>
      <c r="DB33" s="183"/>
      <c r="DC33" s="188"/>
      <c r="DD33" s="183"/>
      <c r="DE33" s="191"/>
      <c r="DF33" s="183"/>
      <c r="DG33" s="188"/>
      <c r="DH33" s="183"/>
      <c r="DI33" s="193"/>
      <c r="DJ33" s="183"/>
      <c r="DK33" s="188"/>
      <c r="DL33" s="183"/>
      <c r="DM33" s="191"/>
      <c r="DN33" s="183"/>
      <c r="DO33" s="188"/>
      <c r="DP33" s="183"/>
      <c r="DQ33" s="193"/>
      <c r="DR33" s="183"/>
      <c r="DS33" s="188"/>
      <c r="DT33" s="183"/>
      <c r="DU33" s="191"/>
      <c r="DV33" s="183"/>
      <c r="DW33" s="188"/>
      <c r="DX33" s="183"/>
      <c r="DY33" s="193"/>
      <c r="DZ33" s="183"/>
      <c r="EA33" s="188"/>
      <c r="EB33" s="183"/>
      <c r="EC33" s="191"/>
      <c r="ED33" s="183"/>
      <c r="EE33" s="188"/>
      <c r="EF33" s="183"/>
      <c r="EG33" s="193"/>
      <c r="EH33" s="183"/>
      <c r="EI33" s="188"/>
      <c r="EJ33" s="183"/>
      <c r="EK33" s="191"/>
      <c r="EL33" s="183"/>
      <c r="EM33" s="186"/>
      <c r="EN33" s="186"/>
      <c r="EO33" s="192"/>
      <c r="EP33" s="185"/>
      <c r="EQ33" s="183"/>
      <c r="ER33" s="183"/>
      <c r="ES33" s="189"/>
      <c r="ET33" s="183"/>
      <c r="EU33" s="186"/>
      <c r="EV33" s="186"/>
      <c r="EW33" s="192"/>
      <c r="EX33" s="183"/>
      <c r="EY33" s="186"/>
      <c r="EZ33" s="186"/>
      <c r="FA33" s="191"/>
      <c r="FB33" s="185"/>
      <c r="FC33" s="183"/>
      <c r="FD33" s="186"/>
      <c r="FE33" s="192"/>
      <c r="FF33" s="185"/>
      <c r="FG33" s="183"/>
      <c r="FH33" s="183"/>
      <c r="FI33" s="189"/>
      <c r="FJ33" s="185"/>
      <c r="FK33" s="183"/>
      <c r="FL33" s="186"/>
      <c r="FM33" s="192"/>
      <c r="FN33" s="185"/>
      <c r="FO33" s="183"/>
      <c r="FP33" s="188"/>
      <c r="FQ33" s="191"/>
      <c r="FR33" s="185"/>
      <c r="FS33" s="183"/>
      <c r="FT33" s="186"/>
      <c r="FU33" s="192"/>
      <c r="FV33" s="185"/>
      <c r="FW33" s="183"/>
      <c r="FX33" s="186"/>
      <c r="FY33" s="191"/>
      <c r="FZ33" s="183"/>
      <c r="GA33" s="188"/>
      <c r="GB33" s="183"/>
      <c r="GC33" s="193"/>
      <c r="GD33" s="183"/>
      <c r="GE33" s="188"/>
      <c r="GF33" s="183"/>
      <c r="GG33" s="191"/>
      <c r="GH33" s="185"/>
      <c r="GI33" s="183"/>
      <c r="GJ33" s="186"/>
      <c r="GK33" s="192"/>
      <c r="GL33" s="185"/>
      <c r="GM33" s="183"/>
      <c r="GN33" s="186"/>
      <c r="GO33" s="189"/>
      <c r="GP33" s="185"/>
      <c r="GQ33" s="183"/>
      <c r="GR33" s="186"/>
      <c r="GS33" s="192"/>
      <c r="GT33" s="183"/>
      <c r="GU33" s="186"/>
      <c r="GV33" s="188"/>
      <c r="GW33" s="194"/>
      <c r="GX33" s="185"/>
      <c r="GY33" s="183"/>
      <c r="GZ33" s="186"/>
      <c r="HA33" s="192"/>
      <c r="HB33" s="185"/>
      <c r="HC33" s="183"/>
      <c r="HD33" s="186"/>
      <c r="HE33" s="191"/>
      <c r="HF33" s="185"/>
      <c r="HG33" s="183"/>
      <c r="HH33" s="186"/>
      <c r="HI33" s="192"/>
      <c r="HJ33" s="185"/>
      <c r="HK33" s="183"/>
      <c r="HL33" s="183"/>
      <c r="HM33" s="191"/>
      <c r="HN33" s="185"/>
      <c r="HO33" s="183"/>
      <c r="HP33" s="186"/>
      <c r="HQ33" s="192"/>
      <c r="HR33" s="185"/>
      <c r="HS33" s="183"/>
      <c r="HT33" s="186"/>
      <c r="HU33" s="191"/>
      <c r="HV33" s="185"/>
      <c r="HW33" s="183"/>
      <c r="HX33" s="186"/>
      <c r="HY33" s="192"/>
      <c r="HZ33" s="185"/>
      <c r="IA33" s="183"/>
      <c r="IB33" s="188"/>
      <c r="IC33" s="194"/>
      <c r="ID33" s="185"/>
      <c r="IE33" s="183"/>
      <c r="IF33" s="186"/>
      <c r="IG33" s="192"/>
      <c r="IH33" s="185"/>
      <c r="II33" s="183"/>
      <c r="IJ33" s="186"/>
      <c r="IK33" s="191"/>
      <c r="IL33" s="183"/>
      <c r="IM33" s="188"/>
      <c r="IN33" s="183"/>
      <c r="IO33" s="193"/>
      <c r="IP33" s="183"/>
      <c r="IQ33" s="188"/>
      <c r="IR33" s="183"/>
      <c r="IS33" s="191"/>
      <c r="IT33" s="183"/>
      <c r="IU33" s="188"/>
      <c r="IV33" s="183"/>
      <c r="IW33" s="193"/>
      <c r="IX33" s="183"/>
      <c r="IY33" s="188"/>
      <c r="IZ33" s="183"/>
      <c r="JA33" s="191"/>
      <c r="JB33" s="183"/>
      <c r="JC33" s="188"/>
      <c r="JD33" s="183"/>
      <c r="JE33" s="193"/>
      <c r="JF33" s="183"/>
      <c r="JG33" s="188"/>
      <c r="JH33" s="183"/>
      <c r="JI33" s="191"/>
      <c r="JJ33" s="183"/>
      <c r="JK33" s="188"/>
      <c r="JL33" s="183"/>
      <c r="JM33" s="193"/>
      <c r="JN33" s="183"/>
      <c r="JO33" s="188"/>
      <c r="JP33" s="183"/>
      <c r="JQ33" s="194"/>
      <c r="JR33" s="185"/>
      <c r="JS33" s="185"/>
      <c r="JT33" s="183"/>
      <c r="JU33" s="195"/>
      <c r="JV33" s="185"/>
      <c r="JW33" s="183"/>
      <c r="JX33" s="186"/>
      <c r="JY33" s="191"/>
      <c r="JZ33" s="183"/>
      <c r="KA33" s="188"/>
      <c r="KB33" s="183"/>
      <c r="KC33" s="195"/>
      <c r="KD33" s="185"/>
      <c r="KE33" s="183"/>
      <c r="KF33" s="186"/>
      <c r="KG33" s="191"/>
      <c r="KH33" s="183"/>
      <c r="KI33" s="188"/>
      <c r="KJ33" s="183"/>
      <c r="KK33" s="193"/>
      <c r="KL33" s="183"/>
      <c r="KM33" s="188"/>
      <c r="KN33" s="183"/>
      <c r="KO33" s="191"/>
      <c r="KP33" s="185"/>
      <c r="KQ33" s="183"/>
      <c r="KR33" s="186"/>
      <c r="KS33" s="192"/>
      <c r="KT33" s="185"/>
      <c r="KU33" s="183"/>
      <c r="KV33" s="183"/>
    </row>
    <row r="34" spans="1:308" ht="25.5" customHeight="1" thickBot="1" x14ac:dyDescent="0.3">
      <c r="A34" s="114"/>
      <c r="B34" s="196"/>
      <c r="C34" s="197"/>
      <c r="D34" s="197"/>
      <c r="E34" s="197"/>
      <c r="F34" s="196"/>
      <c r="G34" s="197"/>
      <c r="H34" s="197"/>
      <c r="I34" s="197"/>
      <c r="J34" s="66"/>
      <c r="K34" s="67">
        <f>M34-'Федеральные  средства  по  МО'!L35</f>
        <v>0</v>
      </c>
      <c r="L34" s="67">
        <f>Q34-'Федеральные  средства  по  МО'!M35</f>
        <v>0</v>
      </c>
      <c r="M34" s="196"/>
      <c r="N34" s="197"/>
      <c r="O34" s="197"/>
      <c r="P34" s="197"/>
      <c r="Q34" s="196"/>
      <c r="R34" s="197"/>
      <c r="S34" s="197"/>
      <c r="T34" s="197"/>
      <c r="U34" s="198"/>
      <c r="V34" s="199"/>
      <c r="W34" s="197"/>
      <c r="X34" s="200"/>
      <c r="Y34" s="196"/>
      <c r="Z34" s="199"/>
      <c r="AA34" s="197"/>
      <c r="AB34" s="200"/>
      <c r="AC34" s="198"/>
      <c r="AD34" s="199"/>
      <c r="AE34" s="197"/>
      <c r="AF34" s="200"/>
      <c r="AG34" s="196"/>
      <c r="AH34" s="199"/>
      <c r="AI34" s="197"/>
      <c r="AJ34" s="197"/>
      <c r="AK34" s="201"/>
      <c r="AL34" s="199"/>
      <c r="AM34" s="197"/>
      <c r="AN34" s="200"/>
      <c r="AO34" s="196"/>
      <c r="AP34" s="199"/>
      <c r="AQ34" s="197"/>
      <c r="AR34" s="202"/>
      <c r="AS34" s="198"/>
      <c r="AT34" s="199"/>
      <c r="AU34" s="197"/>
      <c r="AV34" s="200"/>
      <c r="AW34" s="196"/>
      <c r="AX34" s="199"/>
      <c r="AY34" s="197"/>
      <c r="AZ34" s="200"/>
      <c r="BA34" s="198"/>
      <c r="BB34" s="197"/>
      <c r="BC34" s="200"/>
      <c r="BD34" s="200"/>
      <c r="BE34" s="196"/>
      <c r="BF34" s="197"/>
      <c r="BG34" s="197"/>
      <c r="BH34" s="200"/>
      <c r="BI34" s="203"/>
      <c r="BJ34" s="197"/>
      <c r="BK34" s="197"/>
      <c r="BL34" s="200"/>
      <c r="BM34" s="204"/>
      <c r="BN34" s="197"/>
      <c r="BO34" s="197"/>
      <c r="BP34" s="200"/>
      <c r="BQ34" s="204"/>
      <c r="BR34" s="197"/>
      <c r="BS34" s="197"/>
      <c r="BT34" s="200"/>
      <c r="BU34" s="205"/>
      <c r="BV34" s="197"/>
      <c r="BW34" s="197"/>
      <c r="BX34" s="200"/>
      <c r="BY34" s="204"/>
      <c r="BZ34" s="199"/>
      <c r="CA34" s="197"/>
      <c r="CB34" s="200"/>
      <c r="CC34" s="205"/>
      <c r="CD34" s="199"/>
      <c r="CE34" s="197"/>
      <c r="CF34" s="200"/>
      <c r="CG34" s="204"/>
      <c r="CH34" s="199"/>
      <c r="CI34" s="197"/>
      <c r="CJ34" s="200"/>
      <c r="CK34" s="205"/>
      <c r="CL34" s="199"/>
      <c r="CM34" s="197"/>
      <c r="CN34" s="200"/>
      <c r="CO34" s="203"/>
      <c r="CP34" s="199"/>
      <c r="CQ34" s="197"/>
      <c r="CR34" s="200"/>
      <c r="CS34" s="205"/>
      <c r="CT34" s="199"/>
      <c r="CU34" s="197"/>
      <c r="CV34" s="200"/>
      <c r="CW34" s="204"/>
      <c r="CX34" s="197"/>
      <c r="CY34" s="202"/>
      <c r="CZ34" s="197"/>
      <c r="DA34" s="203"/>
      <c r="DB34" s="197"/>
      <c r="DC34" s="202"/>
      <c r="DD34" s="197"/>
      <c r="DE34" s="204"/>
      <c r="DF34" s="197"/>
      <c r="DG34" s="202"/>
      <c r="DH34" s="197"/>
      <c r="DI34" s="203"/>
      <c r="DJ34" s="197"/>
      <c r="DK34" s="202"/>
      <c r="DL34" s="197"/>
      <c r="DM34" s="204"/>
      <c r="DN34" s="197"/>
      <c r="DO34" s="202"/>
      <c r="DP34" s="197"/>
      <c r="DQ34" s="203"/>
      <c r="DR34" s="197"/>
      <c r="DS34" s="202"/>
      <c r="DT34" s="197"/>
      <c r="DU34" s="204"/>
      <c r="DV34" s="197"/>
      <c r="DW34" s="202"/>
      <c r="DX34" s="197"/>
      <c r="DY34" s="203"/>
      <c r="DZ34" s="197"/>
      <c r="EA34" s="202"/>
      <c r="EB34" s="197"/>
      <c r="EC34" s="204"/>
      <c r="ED34" s="197"/>
      <c r="EE34" s="202"/>
      <c r="EF34" s="197"/>
      <c r="EG34" s="203"/>
      <c r="EH34" s="197"/>
      <c r="EI34" s="202"/>
      <c r="EJ34" s="197"/>
      <c r="EK34" s="204"/>
      <c r="EL34" s="197"/>
      <c r="EM34" s="200"/>
      <c r="EN34" s="200"/>
      <c r="EO34" s="205"/>
      <c r="EP34" s="199"/>
      <c r="EQ34" s="197"/>
      <c r="ER34" s="197"/>
      <c r="ES34" s="203"/>
      <c r="ET34" s="197"/>
      <c r="EU34" s="200"/>
      <c r="EV34" s="200"/>
      <c r="EW34" s="205"/>
      <c r="EX34" s="197"/>
      <c r="EY34" s="200"/>
      <c r="EZ34" s="200"/>
      <c r="FA34" s="204"/>
      <c r="FB34" s="199"/>
      <c r="FC34" s="197"/>
      <c r="FD34" s="200"/>
      <c r="FE34" s="205"/>
      <c r="FF34" s="199"/>
      <c r="FG34" s="197"/>
      <c r="FH34" s="197"/>
      <c r="FI34" s="203"/>
      <c r="FJ34" s="199"/>
      <c r="FK34" s="197"/>
      <c r="FL34" s="200"/>
      <c r="FM34" s="205"/>
      <c r="FN34" s="199"/>
      <c r="FO34" s="197"/>
      <c r="FP34" s="202"/>
      <c r="FQ34" s="204"/>
      <c r="FR34" s="199"/>
      <c r="FS34" s="197"/>
      <c r="FT34" s="200"/>
      <c r="FU34" s="205"/>
      <c r="FV34" s="199"/>
      <c r="FW34" s="197"/>
      <c r="FX34" s="200"/>
      <c r="FY34" s="204"/>
      <c r="FZ34" s="197"/>
      <c r="GA34" s="202"/>
      <c r="GB34" s="197"/>
      <c r="GC34" s="203"/>
      <c r="GD34" s="197"/>
      <c r="GE34" s="202"/>
      <c r="GF34" s="197"/>
      <c r="GG34" s="204"/>
      <c r="GH34" s="199"/>
      <c r="GI34" s="197"/>
      <c r="GJ34" s="200"/>
      <c r="GK34" s="205"/>
      <c r="GL34" s="199"/>
      <c r="GM34" s="197"/>
      <c r="GN34" s="200"/>
      <c r="GO34" s="203"/>
      <c r="GP34" s="199"/>
      <c r="GQ34" s="197"/>
      <c r="GR34" s="200"/>
      <c r="GS34" s="205"/>
      <c r="GT34" s="197"/>
      <c r="GU34" s="200"/>
      <c r="GV34" s="202"/>
      <c r="GW34" s="205"/>
      <c r="GX34" s="199"/>
      <c r="GY34" s="197"/>
      <c r="GZ34" s="200"/>
      <c r="HA34" s="205"/>
      <c r="HB34" s="199"/>
      <c r="HC34" s="197"/>
      <c r="HD34" s="200"/>
      <c r="HE34" s="204"/>
      <c r="HF34" s="199"/>
      <c r="HG34" s="197"/>
      <c r="HH34" s="200"/>
      <c r="HI34" s="205"/>
      <c r="HJ34" s="199"/>
      <c r="HK34" s="197"/>
      <c r="HL34" s="197"/>
      <c r="HM34" s="204"/>
      <c r="HN34" s="199"/>
      <c r="HO34" s="197"/>
      <c r="HP34" s="200"/>
      <c r="HQ34" s="205"/>
      <c r="HR34" s="199"/>
      <c r="HS34" s="197"/>
      <c r="HT34" s="200"/>
      <c r="HU34" s="204"/>
      <c r="HV34" s="199"/>
      <c r="HW34" s="197"/>
      <c r="HX34" s="200"/>
      <c r="HY34" s="205"/>
      <c r="HZ34" s="199"/>
      <c r="IA34" s="197"/>
      <c r="IB34" s="202"/>
      <c r="IC34" s="205"/>
      <c r="ID34" s="199"/>
      <c r="IE34" s="197"/>
      <c r="IF34" s="200"/>
      <c r="IG34" s="205"/>
      <c r="IH34" s="199"/>
      <c r="II34" s="197"/>
      <c r="IJ34" s="200"/>
      <c r="IK34" s="204"/>
      <c r="IL34" s="197"/>
      <c r="IM34" s="202"/>
      <c r="IN34" s="197"/>
      <c r="IO34" s="203"/>
      <c r="IP34" s="197"/>
      <c r="IQ34" s="202"/>
      <c r="IR34" s="197"/>
      <c r="IS34" s="204"/>
      <c r="IT34" s="197"/>
      <c r="IU34" s="202"/>
      <c r="IV34" s="197"/>
      <c r="IW34" s="203"/>
      <c r="IX34" s="197"/>
      <c r="IY34" s="202"/>
      <c r="IZ34" s="197"/>
      <c r="JA34" s="204"/>
      <c r="JB34" s="197"/>
      <c r="JC34" s="202"/>
      <c r="JD34" s="197"/>
      <c r="JE34" s="203"/>
      <c r="JF34" s="197"/>
      <c r="JG34" s="202"/>
      <c r="JH34" s="197"/>
      <c r="JI34" s="204"/>
      <c r="JJ34" s="197"/>
      <c r="JK34" s="202"/>
      <c r="JL34" s="197"/>
      <c r="JM34" s="203"/>
      <c r="JN34" s="197"/>
      <c r="JO34" s="202"/>
      <c r="JP34" s="197"/>
      <c r="JQ34" s="205"/>
      <c r="JR34" s="199"/>
      <c r="JS34" s="199"/>
      <c r="JT34" s="197"/>
      <c r="JU34" s="206"/>
      <c r="JV34" s="199"/>
      <c r="JW34" s="197"/>
      <c r="JX34" s="200"/>
      <c r="JY34" s="204"/>
      <c r="JZ34" s="197"/>
      <c r="KA34" s="202"/>
      <c r="KB34" s="197"/>
      <c r="KC34" s="206"/>
      <c r="KD34" s="199"/>
      <c r="KE34" s="197"/>
      <c r="KF34" s="200"/>
      <c r="KG34" s="204"/>
      <c r="KH34" s="197"/>
      <c r="KI34" s="202"/>
      <c r="KJ34" s="197"/>
      <c r="KK34" s="203"/>
      <c r="KL34" s="197"/>
      <c r="KM34" s="202"/>
      <c r="KN34" s="197"/>
      <c r="KO34" s="204"/>
      <c r="KP34" s="199"/>
      <c r="KQ34" s="197"/>
      <c r="KR34" s="200"/>
      <c r="KS34" s="205"/>
      <c r="KT34" s="199"/>
      <c r="KU34" s="197"/>
      <c r="KV34" s="197"/>
    </row>
    <row r="35" spans="1:308" ht="25.5" customHeight="1" thickBot="1" x14ac:dyDescent="0.3">
      <c r="A35" s="130" t="s">
        <v>399</v>
      </c>
      <c r="B35" s="207">
        <f t="shared" ref="B35:I35" si="128">B28+B32</f>
        <v>6135848256.6499996</v>
      </c>
      <c r="C35" s="208">
        <f t="shared" si="128"/>
        <v>5715800523.5799999</v>
      </c>
      <c r="D35" s="208">
        <f t="shared" si="128"/>
        <v>135648282.47</v>
      </c>
      <c r="E35" s="208">
        <f t="shared" si="128"/>
        <v>284399450.60000002</v>
      </c>
      <c r="F35" s="207">
        <f t="shared" si="128"/>
        <v>452326811.17000008</v>
      </c>
      <c r="G35" s="208">
        <f t="shared" si="128"/>
        <v>452326811.17000008</v>
      </c>
      <c r="H35" s="208">
        <f t="shared" si="128"/>
        <v>0</v>
      </c>
      <c r="I35" s="208">
        <f t="shared" si="128"/>
        <v>0</v>
      </c>
      <c r="J35" s="66"/>
      <c r="K35" s="67">
        <f>M35-'Федеральные  средства  по  МО'!L36</f>
        <v>0</v>
      </c>
      <c r="L35" s="67">
        <f>Q35-'Федеральные  средства  по  МО'!M36</f>
        <v>0</v>
      </c>
      <c r="M35" s="207">
        <f t="shared" ref="M35:BH35" si="129">M28+M32</f>
        <v>6135848256.6499996</v>
      </c>
      <c r="N35" s="208">
        <f t="shared" si="129"/>
        <v>5715800523.5799999</v>
      </c>
      <c r="O35" s="208">
        <f t="shared" si="129"/>
        <v>135648282.47</v>
      </c>
      <c r="P35" s="208">
        <f t="shared" si="129"/>
        <v>284399450.60000002</v>
      </c>
      <c r="Q35" s="207">
        <f t="shared" si="129"/>
        <v>452326811.17000008</v>
      </c>
      <c r="R35" s="208">
        <f t="shared" si="129"/>
        <v>452326811.17000008</v>
      </c>
      <c r="S35" s="208">
        <f t="shared" si="129"/>
        <v>0</v>
      </c>
      <c r="T35" s="208">
        <f t="shared" si="129"/>
        <v>0</v>
      </c>
      <c r="U35" s="209">
        <f t="shared" si="129"/>
        <v>0</v>
      </c>
      <c r="V35" s="210">
        <f t="shared" si="129"/>
        <v>0</v>
      </c>
      <c r="W35" s="211">
        <f t="shared" si="129"/>
        <v>0</v>
      </c>
      <c r="X35" s="212">
        <f t="shared" si="129"/>
        <v>0</v>
      </c>
      <c r="Y35" s="213">
        <f t="shared" si="129"/>
        <v>0</v>
      </c>
      <c r="Z35" s="210">
        <f t="shared" si="129"/>
        <v>0</v>
      </c>
      <c r="AA35" s="211">
        <f t="shared" si="129"/>
        <v>0</v>
      </c>
      <c r="AB35" s="212">
        <f t="shared" si="129"/>
        <v>0</v>
      </c>
      <c r="AC35" s="209">
        <f t="shared" si="129"/>
        <v>0</v>
      </c>
      <c r="AD35" s="210">
        <f t="shared" si="129"/>
        <v>0</v>
      </c>
      <c r="AE35" s="211">
        <f t="shared" si="129"/>
        <v>0</v>
      </c>
      <c r="AF35" s="212">
        <f t="shared" si="129"/>
        <v>0</v>
      </c>
      <c r="AG35" s="213">
        <f t="shared" si="129"/>
        <v>0</v>
      </c>
      <c r="AH35" s="210">
        <f t="shared" si="129"/>
        <v>0</v>
      </c>
      <c r="AI35" s="211">
        <f t="shared" si="129"/>
        <v>0</v>
      </c>
      <c r="AJ35" s="211">
        <f t="shared" si="129"/>
        <v>0</v>
      </c>
      <c r="AK35" s="214">
        <f t="shared" si="129"/>
        <v>243864.57</v>
      </c>
      <c r="AL35" s="210">
        <f t="shared" si="129"/>
        <v>243864.57</v>
      </c>
      <c r="AM35" s="211">
        <f t="shared" si="129"/>
        <v>0</v>
      </c>
      <c r="AN35" s="212">
        <f t="shared" si="129"/>
        <v>0</v>
      </c>
      <c r="AO35" s="213">
        <f t="shared" si="129"/>
        <v>0</v>
      </c>
      <c r="AP35" s="210">
        <f t="shared" si="129"/>
        <v>0</v>
      </c>
      <c r="AQ35" s="211">
        <f t="shared" si="129"/>
        <v>0</v>
      </c>
      <c r="AR35" s="215">
        <f t="shared" si="129"/>
        <v>0</v>
      </c>
      <c r="AS35" s="209">
        <f t="shared" si="129"/>
        <v>921553100</v>
      </c>
      <c r="AT35" s="210">
        <f t="shared" si="129"/>
        <v>905715000</v>
      </c>
      <c r="AU35" s="211">
        <f t="shared" si="129"/>
        <v>0</v>
      </c>
      <c r="AV35" s="212">
        <f t="shared" si="129"/>
        <v>15838100</v>
      </c>
      <c r="AW35" s="213">
        <f t="shared" si="129"/>
        <v>71901726.579999998</v>
      </c>
      <c r="AX35" s="210">
        <f t="shared" si="129"/>
        <v>71901726.579999998</v>
      </c>
      <c r="AY35" s="211">
        <f t="shared" si="129"/>
        <v>0</v>
      </c>
      <c r="AZ35" s="212">
        <f t="shared" si="129"/>
        <v>0</v>
      </c>
      <c r="BA35" s="209">
        <f t="shared" si="129"/>
        <v>89937943.200000003</v>
      </c>
      <c r="BB35" s="211">
        <f t="shared" si="129"/>
        <v>89937943.200000003</v>
      </c>
      <c r="BC35" s="212">
        <f t="shared" si="129"/>
        <v>0</v>
      </c>
      <c r="BD35" s="212">
        <f t="shared" si="129"/>
        <v>0</v>
      </c>
      <c r="BE35" s="213">
        <f t="shared" si="129"/>
        <v>0</v>
      </c>
      <c r="BF35" s="211">
        <f t="shared" si="129"/>
        <v>0</v>
      </c>
      <c r="BG35" s="211">
        <f t="shared" si="129"/>
        <v>0</v>
      </c>
      <c r="BH35" s="212">
        <f t="shared" si="129"/>
        <v>0</v>
      </c>
      <c r="BI35" s="216">
        <f>BI28+BI32</f>
        <v>5982800</v>
      </c>
      <c r="BJ35" s="211">
        <f t="shared" ref="BJ35:BL35" si="130">BJ28+BJ32</f>
        <v>5982800</v>
      </c>
      <c r="BK35" s="211">
        <f t="shared" si="130"/>
        <v>0</v>
      </c>
      <c r="BL35" s="212">
        <f t="shared" si="130"/>
        <v>0</v>
      </c>
      <c r="BM35" s="217">
        <f>BM28+BM32</f>
        <v>0</v>
      </c>
      <c r="BN35" s="211">
        <f t="shared" ref="BN35:CN35" si="131">BN28+BN32</f>
        <v>0</v>
      </c>
      <c r="BO35" s="211">
        <f t="shared" si="131"/>
        <v>0</v>
      </c>
      <c r="BP35" s="212">
        <f t="shared" si="131"/>
        <v>0</v>
      </c>
      <c r="BQ35" s="217">
        <f t="shared" si="131"/>
        <v>0</v>
      </c>
      <c r="BR35" s="211">
        <f t="shared" si="131"/>
        <v>0</v>
      </c>
      <c r="BS35" s="211">
        <f t="shared" si="131"/>
        <v>0</v>
      </c>
      <c r="BT35" s="212">
        <f t="shared" si="131"/>
        <v>0</v>
      </c>
      <c r="BU35" s="218">
        <f t="shared" si="131"/>
        <v>0</v>
      </c>
      <c r="BV35" s="211">
        <f t="shared" si="131"/>
        <v>0</v>
      </c>
      <c r="BW35" s="211">
        <f t="shared" si="131"/>
        <v>0</v>
      </c>
      <c r="BX35" s="212">
        <f t="shared" si="131"/>
        <v>0</v>
      </c>
      <c r="BY35" s="217">
        <f t="shared" si="131"/>
        <v>844127500</v>
      </c>
      <c r="BZ35" s="210">
        <f t="shared" si="131"/>
        <v>844127500</v>
      </c>
      <c r="CA35" s="211">
        <f t="shared" si="131"/>
        <v>0</v>
      </c>
      <c r="CB35" s="212">
        <f t="shared" si="131"/>
        <v>0</v>
      </c>
      <c r="CC35" s="218">
        <f t="shared" si="131"/>
        <v>0</v>
      </c>
      <c r="CD35" s="210">
        <f t="shared" si="131"/>
        <v>0</v>
      </c>
      <c r="CE35" s="211">
        <f t="shared" si="131"/>
        <v>0</v>
      </c>
      <c r="CF35" s="212">
        <f t="shared" si="131"/>
        <v>0</v>
      </c>
      <c r="CG35" s="217">
        <f t="shared" si="131"/>
        <v>115116800</v>
      </c>
      <c r="CH35" s="210">
        <f t="shared" si="131"/>
        <v>115116800</v>
      </c>
      <c r="CI35" s="211">
        <f t="shared" si="131"/>
        <v>0</v>
      </c>
      <c r="CJ35" s="212">
        <f t="shared" si="131"/>
        <v>0</v>
      </c>
      <c r="CK35" s="218">
        <f t="shared" si="131"/>
        <v>78957333.480000004</v>
      </c>
      <c r="CL35" s="210">
        <f t="shared" si="131"/>
        <v>78957333.480000004</v>
      </c>
      <c r="CM35" s="211">
        <f t="shared" si="131"/>
        <v>0</v>
      </c>
      <c r="CN35" s="212">
        <f t="shared" si="131"/>
        <v>0</v>
      </c>
      <c r="CO35" s="216">
        <f>CO28+CO32</f>
        <v>18686100</v>
      </c>
      <c r="CP35" s="210">
        <f t="shared" ref="CP35:CR35" si="132">CP28+CP32</f>
        <v>15818325.819999998</v>
      </c>
      <c r="CQ35" s="211">
        <f t="shared" si="132"/>
        <v>2867774.1799999997</v>
      </c>
      <c r="CR35" s="212">
        <f t="shared" si="132"/>
        <v>0</v>
      </c>
      <c r="CS35" s="218">
        <f>CS28+CS32</f>
        <v>0</v>
      </c>
      <c r="CT35" s="210">
        <f t="shared" ref="CT35:EJ35" si="133">CT28+CT32</f>
        <v>0</v>
      </c>
      <c r="CU35" s="211">
        <f t="shared" si="133"/>
        <v>0</v>
      </c>
      <c r="CV35" s="212">
        <f t="shared" si="133"/>
        <v>0</v>
      </c>
      <c r="CW35" s="217">
        <f t="shared" si="133"/>
        <v>0</v>
      </c>
      <c r="CX35" s="211">
        <f t="shared" si="133"/>
        <v>0</v>
      </c>
      <c r="CY35" s="215">
        <f t="shared" si="133"/>
        <v>0</v>
      </c>
      <c r="CZ35" s="211">
        <f t="shared" si="133"/>
        <v>0</v>
      </c>
      <c r="DA35" s="216">
        <f t="shared" si="133"/>
        <v>0</v>
      </c>
      <c r="DB35" s="211">
        <f t="shared" si="133"/>
        <v>0</v>
      </c>
      <c r="DC35" s="215">
        <f t="shared" si="133"/>
        <v>0</v>
      </c>
      <c r="DD35" s="211">
        <f t="shared" si="133"/>
        <v>0</v>
      </c>
      <c r="DE35" s="217">
        <f t="shared" si="133"/>
        <v>0</v>
      </c>
      <c r="DF35" s="211">
        <f t="shared" si="133"/>
        <v>0</v>
      </c>
      <c r="DG35" s="215">
        <f t="shared" si="133"/>
        <v>0</v>
      </c>
      <c r="DH35" s="211">
        <f t="shared" si="133"/>
        <v>0</v>
      </c>
      <c r="DI35" s="216">
        <f t="shared" si="133"/>
        <v>0</v>
      </c>
      <c r="DJ35" s="211">
        <f t="shared" si="133"/>
        <v>0</v>
      </c>
      <c r="DK35" s="215">
        <f t="shared" si="133"/>
        <v>0</v>
      </c>
      <c r="DL35" s="211">
        <f t="shared" si="133"/>
        <v>0</v>
      </c>
      <c r="DM35" s="217">
        <f t="shared" si="133"/>
        <v>260033228.37</v>
      </c>
      <c r="DN35" s="211">
        <f t="shared" si="133"/>
        <v>260033228.37</v>
      </c>
      <c r="DO35" s="215">
        <f t="shared" si="133"/>
        <v>0</v>
      </c>
      <c r="DP35" s="211">
        <f t="shared" si="133"/>
        <v>0</v>
      </c>
      <c r="DQ35" s="216">
        <f t="shared" si="133"/>
        <v>0</v>
      </c>
      <c r="DR35" s="211">
        <f t="shared" si="133"/>
        <v>0</v>
      </c>
      <c r="DS35" s="215">
        <f t="shared" si="133"/>
        <v>0</v>
      </c>
      <c r="DT35" s="211">
        <f t="shared" si="133"/>
        <v>0</v>
      </c>
      <c r="DU35" s="217">
        <f t="shared" si="133"/>
        <v>1404739120.51</v>
      </c>
      <c r="DV35" s="211">
        <f t="shared" si="133"/>
        <v>1404739120.51</v>
      </c>
      <c r="DW35" s="215">
        <f t="shared" si="133"/>
        <v>0</v>
      </c>
      <c r="DX35" s="211">
        <f t="shared" si="133"/>
        <v>0</v>
      </c>
      <c r="DY35" s="216">
        <f t="shared" si="133"/>
        <v>238662685.41999999</v>
      </c>
      <c r="DZ35" s="211">
        <f t="shared" si="133"/>
        <v>238662685.41999999</v>
      </c>
      <c r="EA35" s="215">
        <f t="shared" si="133"/>
        <v>0</v>
      </c>
      <c r="EB35" s="211">
        <f t="shared" si="133"/>
        <v>0</v>
      </c>
      <c r="EC35" s="217">
        <f t="shared" si="133"/>
        <v>164509100</v>
      </c>
      <c r="ED35" s="211">
        <f t="shared" si="133"/>
        <v>0</v>
      </c>
      <c r="EE35" s="215">
        <f t="shared" si="133"/>
        <v>0</v>
      </c>
      <c r="EF35" s="211">
        <f t="shared" si="133"/>
        <v>164509100</v>
      </c>
      <c r="EG35" s="216">
        <f t="shared" si="133"/>
        <v>0</v>
      </c>
      <c r="EH35" s="211">
        <f t="shared" si="133"/>
        <v>0</v>
      </c>
      <c r="EI35" s="215">
        <f t="shared" si="133"/>
        <v>0</v>
      </c>
      <c r="EJ35" s="211">
        <f t="shared" si="133"/>
        <v>0</v>
      </c>
      <c r="EK35" s="217">
        <f>EK28+EK32</f>
        <v>0</v>
      </c>
      <c r="EL35" s="211">
        <f t="shared" ref="EL35:EN35" si="134">EL28+EL32</f>
        <v>0</v>
      </c>
      <c r="EM35" s="212">
        <f t="shared" si="134"/>
        <v>0</v>
      </c>
      <c r="EN35" s="212">
        <f t="shared" si="134"/>
        <v>0</v>
      </c>
      <c r="EO35" s="218">
        <f>EO28+EO32</f>
        <v>0</v>
      </c>
      <c r="EP35" s="210">
        <f t="shared" ref="EP35:ER35" si="135">EP28+EP32</f>
        <v>0</v>
      </c>
      <c r="EQ35" s="211">
        <f t="shared" si="135"/>
        <v>0</v>
      </c>
      <c r="ER35" s="211">
        <f t="shared" si="135"/>
        <v>0</v>
      </c>
      <c r="ES35" s="216">
        <f>ES28+ES32</f>
        <v>0</v>
      </c>
      <c r="ET35" s="211">
        <f t="shared" ref="ET35:EV35" si="136">ET28+ET32</f>
        <v>0</v>
      </c>
      <c r="EU35" s="212">
        <f t="shared" si="136"/>
        <v>0</v>
      </c>
      <c r="EV35" s="212">
        <f t="shared" si="136"/>
        <v>0</v>
      </c>
      <c r="EW35" s="218">
        <f>EW28+EW32</f>
        <v>0</v>
      </c>
      <c r="EX35" s="211">
        <f t="shared" ref="EX35:EZ35" si="137">EX28+EX32</f>
        <v>0</v>
      </c>
      <c r="EY35" s="212">
        <f t="shared" si="137"/>
        <v>0</v>
      </c>
      <c r="EZ35" s="212">
        <f t="shared" si="137"/>
        <v>0</v>
      </c>
      <c r="FA35" s="217">
        <f>FA28+FA32</f>
        <v>2488300</v>
      </c>
      <c r="FB35" s="210">
        <f t="shared" ref="FB35:FD35" si="138">FB28+FB32</f>
        <v>2488300</v>
      </c>
      <c r="FC35" s="211">
        <f t="shared" si="138"/>
        <v>0</v>
      </c>
      <c r="FD35" s="212">
        <f t="shared" si="138"/>
        <v>0</v>
      </c>
      <c r="FE35" s="218">
        <f>FE28+FE32</f>
        <v>1044459.35</v>
      </c>
      <c r="FF35" s="210">
        <f t="shared" ref="FF35:FH35" si="139">FF28+FF32</f>
        <v>1044459.35</v>
      </c>
      <c r="FG35" s="211">
        <f t="shared" si="139"/>
        <v>0</v>
      </c>
      <c r="FH35" s="211">
        <f t="shared" si="139"/>
        <v>0</v>
      </c>
      <c r="FI35" s="216">
        <f>FI28+FI32</f>
        <v>0</v>
      </c>
      <c r="FJ35" s="210">
        <f t="shared" ref="FJ35:FL35" si="140">FJ28+FJ32</f>
        <v>0</v>
      </c>
      <c r="FK35" s="211">
        <f t="shared" si="140"/>
        <v>0</v>
      </c>
      <c r="FL35" s="212">
        <f t="shared" si="140"/>
        <v>0</v>
      </c>
      <c r="FM35" s="218">
        <f>FM28+FM32</f>
        <v>0</v>
      </c>
      <c r="FN35" s="210">
        <f t="shared" ref="FN35:FP35" si="141">FN28+FN32</f>
        <v>0</v>
      </c>
      <c r="FO35" s="211">
        <f t="shared" si="141"/>
        <v>0</v>
      </c>
      <c r="FP35" s="215">
        <f t="shared" si="141"/>
        <v>0</v>
      </c>
      <c r="FQ35" s="217">
        <f>FQ28+FQ32</f>
        <v>0</v>
      </c>
      <c r="FR35" s="210">
        <f t="shared" ref="FR35:FT35" si="142">FR28+FR32</f>
        <v>0</v>
      </c>
      <c r="FS35" s="211">
        <f t="shared" si="142"/>
        <v>0</v>
      </c>
      <c r="FT35" s="212">
        <f t="shared" si="142"/>
        <v>0</v>
      </c>
      <c r="FU35" s="218">
        <f>FU28+FU32</f>
        <v>0</v>
      </c>
      <c r="FV35" s="210">
        <f>FV28+FV32</f>
        <v>0</v>
      </c>
      <c r="FW35" s="211">
        <f>FW28+FW32</f>
        <v>0</v>
      </c>
      <c r="FX35" s="212">
        <f>FX28+FX32</f>
        <v>0</v>
      </c>
      <c r="FY35" s="217">
        <f t="shared" ref="FY35:GF35" si="143">FY28+FY32</f>
        <v>6524400</v>
      </c>
      <c r="FZ35" s="211">
        <f t="shared" si="143"/>
        <v>6524400</v>
      </c>
      <c r="GA35" s="215">
        <f t="shared" si="143"/>
        <v>0</v>
      </c>
      <c r="GB35" s="211">
        <f t="shared" si="143"/>
        <v>0</v>
      </c>
      <c r="GC35" s="216">
        <f t="shared" si="143"/>
        <v>0</v>
      </c>
      <c r="GD35" s="211">
        <f t="shared" si="143"/>
        <v>0</v>
      </c>
      <c r="GE35" s="215">
        <f t="shared" si="143"/>
        <v>0</v>
      </c>
      <c r="GF35" s="211">
        <f t="shared" si="143"/>
        <v>0</v>
      </c>
      <c r="GG35" s="217">
        <f>GG28+GG32</f>
        <v>29785800</v>
      </c>
      <c r="GH35" s="210">
        <f t="shared" ref="GH35:GJ35" si="144">GH28+GH32</f>
        <v>5900400</v>
      </c>
      <c r="GI35" s="211">
        <f t="shared" si="144"/>
        <v>23885400</v>
      </c>
      <c r="GJ35" s="212">
        <f t="shared" si="144"/>
        <v>0</v>
      </c>
      <c r="GK35" s="218">
        <f>GK28+GK32</f>
        <v>0</v>
      </c>
      <c r="GL35" s="210">
        <f>GL28+GL32</f>
        <v>0</v>
      </c>
      <c r="GM35" s="211">
        <f>GM28+GM32</f>
        <v>0</v>
      </c>
      <c r="GN35" s="212">
        <f>GN28+GN32</f>
        <v>0</v>
      </c>
      <c r="GO35" s="216">
        <f>GO28+GO32</f>
        <v>4757600</v>
      </c>
      <c r="GP35" s="210">
        <f t="shared" ref="GP35:GR35" si="145">GP28+GP32</f>
        <v>4757600</v>
      </c>
      <c r="GQ35" s="211">
        <f t="shared" si="145"/>
        <v>0</v>
      </c>
      <c r="GR35" s="212">
        <f t="shared" si="145"/>
        <v>0</v>
      </c>
      <c r="GS35" s="218">
        <f>GS28+GS32</f>
        <v>0</v>
      </c>
      <c r="GT35" s="211">
        <f t="shared" ref="GT35:GV35" si="146">GT28+GT32</f>
        <v>0</v>
      </c>
      <c r="GU35" s="212">
        <f t="shared" si="146"/>
        <v>0</v>
      </c>
      <c r="GV35" s="215">
        <f t="shared" si="146"/>
        <v>0</v>
      </c>
      <c r="GW35" s="218">
        <f>GW28+GW32</f>
        <v>0</v>
      </c>
      <c r="GX35" s="210">
        <f t="shared" ref="GX35:GZ35" si="147">GX28+GX32</f>
        <v>0</v>
      </c>
      <c r="GY35" s="211">
        <f t="shared" si="147"/>
        <v>0</v>
      </c>
      <c r="GZ35" s="212">
        <f t="shared" si="147"/>
        <v>0</v>
      </c>
      <c r="HA35" s="218">
        <f>HA28+HA32</f>
        <v>0</v>
      </c>
      <c r="HB35" s="210">
        <f t="shared" ref="HB35:JM35" si="148">HB28+HB32</f>
        <v>0</v>
      </c>
      <c r="HC35" s="211">
        <f t="shared" si="148"/>
        <v>0</v>
      </c>
      <c r="HD35" s="212">
        <f t="shared" si="148"/>
        <v>0</v>
      </c>
      <c r="HE35" s="217">
        <f t="shared" si="148"/>
        <v>3683300</v>
      </c>
      <c r="HF35" s="210">
        <f t="shared" si="148"/>
        <v>3631049.3999999994</v>
      </c>
      <c r="HG35" s="211">
        <f t="shared" si="148"/>
        <v>0</v>
      </c>
      <c r="HH35" s="212">
        <f t="shared" si="148"/>
        <v>52250.6</v>
      </c>
      <c r="HI35" s="218">
        <f t="shared" si="148"/>
        <v>298656.07</v>
      </c>
      <c r="HJ35" s="210">
        <f t="shared" si="148"/>
        <v>298656.07</v>
      </c>
      <c r="HK35" s="211">
        <f t="shared" si="148"/>
        <v>0</v>
      </c>
      <c r="HL35" s="212">
        <f t="shared" si="148"/>
        <v>0</v>
      </c>
      <c r="HM35" s="217">
        <f t="shared" si="148"/>
        <v>0</v>
      </c>
      <c r="HN35" s="210">
        <f t="shared" si="148"/>
        <v>0</v>
      </c>
      <c r="HO35" s="211">
        <f t="shared" si="148"/>
        <v>0</v>
      </c>
      <c r="HP35" s="212">
        <f t="shared" si="148"/>
        <v>0</v>
      </c>
      <c r="HQ35" s="218">
        <f t="shared" si="148"/>
        <v>0</v>
      </c>
      <c r="HR35" s="210">
        <f t="shared" si="148"/>
        <v>0</v>
      </c>
      <c r="HS35" s="211">
        <f t="shared" si="148"/>
        <v>0</v>
      </c>
      <c r="HT35" s="212">
        <f t="shared" si="148"/>
        <v>0</v>
      </c>
      <c r="HU35" s="217">
        <f t="shared" si="148"/>
        <v>272384500</v>
      </c>
      <c r="HV35" s="210">
        <f t="shared" si="148"/>
        <v>168384500</v>
      </c>
      <c r="HW35" s="211">
        <f t="shared" si="148"/>
        <v>0</v>
      </c>
      <c r="HX35" s="212">
        <f t="shared" si="148"/>
        <v>104000000</v>
      </c>
      <c r="HY35" s="218">
        <f t="shared" si="148"/>
        <v>0</v>
      </c>
      <c r="HZ35" s="210">
        <f t="shared" si="148"/>
        <v>0</v>
      </c>
      <c r="IA35" s="211">
        <f t="shared" si="148"/>
        <v>0</v>
      </c>
      <c r="IB35" s="215">
        <f t="shared" si="148"/>
        <v>0</v>
      </c>
      <c r="IC35" s="218">
        <f t="shared" si="148"/>
        <v>10309200</v>
      </c>
      <c r="ID35" s="210">
        <f t="shared" si="148"/>
        <v>3243333.44</v>
      </c>
      <c r="IE35" s="211">
        <f t="shared" si="148"/>
        <v>7065866.5600000005</v>
      </c>
      <c r="IF35" s="212">
        <f t="shared" si="148"/>
        <v>0</v>
      </c>
      <c r="IG35" s="218">
        <f t="shared" si="148"/>
        <v>0</v>
      </c>
      <c r="IH35" s="210">
        <f t="shared" si="148"/>
        <v>0</v>
      </c>
      <c r="II35" s="211">
        <f t="shared" si="148"/>
        <v>0</v>
      </c>
      <c r="IJ35" s="212">
        <f t="shared" si="148"/>
        <v>0</v>
      </c>
      <c r="IK35" s="217">
        <f t="shared" si="148"/>
        <v>6625800</v>
      </c>
      <c r="IL35" s="211">
        <f t="shared" si="148"/>
        <v>6625800</v>
      </c>
      <c r="IM35" s="215">
        <f t="shared" si="148"/>
        <v>0</v>
      </c>
      <c r="IN35" s="211">
        <f t="shared" si="148"/>
        <v>0</v>
      </c>
      <c r="IO35" s="216">
        <f t="shared" si="148"/>
        <v>0</v>
      </c>
      <c r="IP35" s="211">
        <f t="shared" si="148"/>
        <v>0</v>
      </c>
      <c r="IQ35" s="215">
        <f t="shared" si="148"/>
        <v>0</v>
      </c>
      <c r="IR35" s="211">
        <f t="shared" si="148"/>
        <v>0</v>
      </c>
      <c r="IS35" s="217">
        <f t="shared" si="148"/>
        <v>0</v>
      </c>
      <c r="IT35" s="211">
        <f t="shared" si="148"/>
        <v>0</v>
      </c>
      <c r="IU35" s="215">
        <f t="shared" si="148"/>
        <v>0</v>
      </c>
      <c r="IV35" s="211">
        <f t="shared" si="148"/>
        <v>0</v>
      </c>
      <c r="IW35" s="216">
        <f t="shared" si="148"/>
        <v>0</v>
      </c>
      <c r="IX35" s="211">
        <f t="shared" si="148"/>
        <v>0</v>
      </c>
      <c r="IY35" s="215">
        <f t="shared" si="148"/>
        <v>0</v>
      </c>
      <c r="IZ35" s="211">
        <f t="shared" si="148"/>
        <v>0</v>
      </c>
      <c r="JA35" s="217">
        <f t="shared" si="148"/>
        <v>0</v>
      </c>
      <c r="JB35" s="211">
        <f t="shared" si="148"/>
        <v>0</v>
      </c>
      <c r="JC35" s="215">
        <f t="shared" si="148"/>
        <v>0</v>
      </c>
      <c r="JD35" s="211">
        <f t="shared" si="148"/>
        <v>0</v>
      </c>
      <c r="JE35" s="216">
        <f t="shared" si="148"/>
        <v>0</v>
      </c>
      <c r="JF35" s="211">
        <f t="shared" si="148"/>
        <v>0</v>
      </c>
      <c r="JG35" s="215">
        <f t="shared" si="148"/>
        <v>0</v>
      </c>
      <c r="JH35" s="211">
        <f t="shared" si="148"/>
        <v>0</v>
      </c>
      <c r="JI35" s="217">
        <f t="shared" si="148"/>
        <v>478133400</v>
      </c>
      <c r="JJ35" s="211">
        <f t="shared" si="148"/>
        <v>478133400</v>
      </c>
      <c r="JK35" s="215">
        <f t="shared" si="148"/>
        <v>0</v>
      </c>
      <c r="JL35" s="211">
        <f t="shared" si="148"/>
        <v>0</v>
      </c>
      <c r="JM35" s="216">
        <f t="shared" si="148"/>
        <v>0</v>
      </c>
      <c r="JN35" s="211">
        <f t="shared" ref="JN35:KV35" si="149">JN28+JN32</f>
        <v>0</v>
      </c>
      <c r="JO35" s="215">
        <f t="shared" si="149"/>
        <v>0</v>
      </c>
      <c r="JP35" s="211">
        <f t="shared" si="149"/>
        <v>0</v>
      </c>
      <c r="JQ35" s="218">
        <f t="shared" si="149"/>
        <v>0</v>
      </c>
      <c r="JR35" s="210">
        <f t="shared" si="149"/>
        <v>0</v>
      </c>
      <c r="JS35" s="210">
        <f t="shared" si="149"/>
        <v>0</v>
      </c>
      <c r="JT35" s="211">
        <f t="shared" si="149"/>
        <v>0</v>
      </c>
      <c r="JU35" s="219">
        <f t="shared" si="149"/>
        <v>0</v>
      </c>
      <c r="JV35" s="210">
        <f t="shared" si="149"/>
        <v>0</v>
      </c>
      <c r="JW35" s="211">
        <f t="shared" si="149"/>
        <v>0</v>
      </c>
      <c r="JX35" s="212">
        <f t="shared" si="149"/>
        <v>0</v>
      </c>
      <c r="JY35" s="217">
        <f t="shared" si="149"/>
        <v>219498600</v>
      </c>
      <c r="JZ35" s="211">
        <f t="shared" si="149"/>
        <v>117669358.27000001</v>
      </c>
      <c r="KA35" s="215">
        <f t="shared" si="149"/>
        <v>101829241.72999999</v>
      </c>
      <c r="KB35" s="211">
        <f t="shared" si="149"/>
        <v>0</v>
      </c>
      <c r="KC35" s="219">
        <f t="shared" si="149"/>
        <v>0</v>
      </c>
      <c r="KD35" s="210">
        <f t="shared" si="149"/>
        <v>0</v>
      </c>
      <c r="KE35" s="211">
        <f t="shared" si="149"/>
        <v>0</v>
      </c>
      <c r="KF35" s="212">
        <f t="shared" si="149"/>
        <v>0</v>
      </c>
      <c r="KG35" s="217">
        <f t="shared" si="149"/>
        <v>0</v>
      </c>
      <c r="KH35" s="211">
        <f t="shared" si="149"/>
        <v>0</v>
      </c>
      <c r="KI35" s="215">
        <f t="shared" si="149"/>
        <v>0</v>
      </c>
      <c r="KJ35" s="211">
        <f t="shared" si="149"/>
        <v>0</v>
      </c>
      <c r="KK35" s="216">
        <f t="shared" si="149"/>
        <v>0</v>
      </c>
      <c r="KL35" s="211">
        <f t="shared" si="149"/>
        <v>0</v>
      </c>
      <c r="KM35" s="215">
        <f t="shared" si="149"/>
        <v>0</v>
      </c>
      <c r="KN35" s="211">
        <f t="shared" si="149"/>
        <v>0</v>
      </c>
      <c r="KO35" s="217">
        <f t="shared" si="149"/>
        <v>1276727800</v>
      </c>
      <c r="KP35" s="210">
        <f t="shared" si="149"/>
        <v>1276727800</v>
      </c>
      <c r="KQ35" s="211">
        <f t="shared" si="149"/>
        <v>0</v>
      </c>
      <c r="KR35" s="212">
        <f t="shared" si="149"/>
        <v>0</v>
      </c>
      <c r="KS35" s="218">
        <f t="shared" si="149"/>
        <v>61461950.269999996</v>
      </c>
      <c r="KT35" s="210">
        <f t="shared" si="149"/>
        <v>61461950.269999996</v>
      </c>
      <c r="KU35" s="211">
        <f t="shared" si="149"/>
        <v>0</v>
      </c>
      <c r="KV35" s="211">
        <f t="shared" si="149"/>
        <v>0</v>
      </c>
    </row>
    <row r="36" spans="1:308" s="226" customFormat="1" ht="16.5" x14ac:dyDescent="0.25">
      <c r="A36" s="220"/>
      <c r="B36" s="221">
        <f>M35-U35-B35</f>
        <v>0</v>
      </c>
      <c r="C36" s="222"/>
      <c r="D36" s="222"/>
      <c r="E36" s="222"/>
      <c r="F36" s="221">
        <f>Q35-Y35-F35</f>
        <v>0</v>
      </c>
      <c r="G36" s="220"/>
      <c r="H36" s="220"/>
      <c r="I36" s="220"/>
      <c r="J36" s="220"/>
      <c r="K36" s="220"/>
      <c r="L36" s="220"/>
      <c r="M36" s="223">
        <f>M35-N35-O35-P35</f>
        <v>0</v>
      </c>
      <c r="N36" s="224"/>
      <c r="O36" s="224"/>
      <c r="P36" s="224"/>
      <c r="Q36" s="223">
        <f>Q35-R35-S35-T35</f>
        <v>0</v>
      </c>
      <c r="R36" s="224"/>
      <c r="S36" s="224"/>
      <c r="T36" s="224"/>
      <c r="U36" s="223">
        <f>U35-V35-W35-X35</f>
        <v>0</v>
      </c>
      <c r="V36" s="223"/>
      <c r="W36" s="223"/>
      <c r="X36" s="223"/>
      <c r="Y36" s="223">
        <f>Y35-Z35-AA35-AB35</f>
        <v>0</v>
      </c>
      <c r="Z36" s="223"/>
      <c r="AA36" s="223"/>
      <c r="AB36" s="223"/>
      <c r="AC36" s="223">
        <f>AC35-AD35-AE35-AF35</f>
        <v>0</v>
      </c>
      <c r="AD36" s="223"/>
      <c r="AE36" s="223"/>
      <c r="AF36" s="223"/>
      <c r="AG36" s="223">
        <f>AG35-AH35-AI35-AJ35</f>
        <v>0</v>
      </c>
      <c r="AH36" s="223"/>
      <c r="AI36" s="223"/>
      <c r="AJ36" s="223"/>
      <c r="AK36" s="223">
        <f>AK35-AL35-AM35-AN35</f>
        <v>0</v>
      </c>
      <c r="AL36" s="223"/>
      <c r="AM36" s="223"/>
      <c r="AN36" s="223"/>
      <c r="AO36" s="223">
        <f>AO35-AP35-AQ35-AR35</f>
        <v>0</v>
      </c>
      <c r="AP36" s="223"/>
      <c r="AQ36" s="223"/>
      <c r="AR36" s="223"/>
      <c r="AS36" s="223">
        <f>AS35-AT35-AU35-AV35</f>
        <v>0</v>
      </c>
      <c r="AT36" s="223"/>
      <c r="AU36" s="223"/>
      <c r="AV36" s="223"/>
      <c r="AW36" s="223">
        <f>AW35-AX35-AY35-AZ35</f>
        <v>0</v>
      </c>
      <c r="AX36" s="223"/>
      <c r="AY36" s="223"/>
      <c r="AZ36" s="223"/>
      <c r="BA36" s="223">
        <f>BA35-BB35-BC35-BD35</f>
        <v>0</v>
      </c>
      <c r="BB36" s="223"/>
      <c r="BC36" s="223"/>
      <c r="BD36" s="223"/>
      <c r="BE36" s="223">
        <f>BE35-BF35-BG35-BH35</f>
        <v>0</v>
      </c>
      <c r="BF36" s="223"/>
      <c r="BG36" s="223"/>
      <c r="BH36" s="223"/>
      <c r="BI36" s="223">
        <f>BI35-BJ35-BK35-BL35</f>
        <v>0</v>
      </c>
      <c r="BJ36" s="225"/>
      <c r="BK36" s="225"/>
      <c r="BL36" s="225"/>
      <c r="BM36" s="223">
        <f>BM35-BN35-BO35-BP35</f>
        <v>0</v>
      </c>
      <c r="BN36" s="225"/>
      <c r="BO36" s="225"/>
      <c r="BP36" s="225"/>
      <c r="BQ36" s="223">
        <f>BQ35-BR35-BS35-BT35</f>
        <v>0</v>
      </c>
      <c r="BR36" s="225"/>
      <c r="BS36" s="225"/>
      <c r="BT36" s="225"/>
      <c r="BU36" s="223">
        <f>BU35-BV35-BW35-BX35</f>
        <v>0</v>
      </c>
      <c r="BV36" s="225"/>
      <c r="BW36" s="225"/>
      <c r="BX36" s="225"/>
      <c r="BY36" s="223">
        <f>BY35-BZ35-CA35-CB35</f>
        <v>0</v>
      </c>
      <c r="BZ36" s="225"/>
      <c r="CA36" s="225"/>
      <c r="CB36" s="225"/>
      <c r="CC36" s="223">
        <f>CC35-CD35-CE35-CF35</f>
        <v>0</v>
      </c>
      <c r="CD36" s="225"/>
      <c r="CE36" s="225"/>
      <c r="CF36" s="225"/>
      <c r="CG36" s="223">
        <f>CG35-CH35-CI35-CJ35</f>
        <v>0</v>
      </c>
      <c r="CH36" s="225"/>
      <c r="CI36" s="225"/>
      <c r="CJ36" s="225"/>
      <c r="CK36" s="223">
        <f>CK35-CL35-CM35-CN35</f>
        <v>0</v>
      </c>
      <c r="CL36" s="225"/>
      <c r="CM36" s="225"/>
      <c r="CN36" s="225"/>
      <c r="CO36" s="223">
        <f>CO35-CP35-CQ35-CR35</f>
        <v>1.862645149230957E-9</v>
      </c>
      <c r="CP36" s="225"/>
      <c r="CQ36" s="225"/>
      <c r="CR36" s="225"/>
      <c r="CS36" s="223">
        <f>CS35-CT35-CU35-CV35</f>
        <v>0</v>
      </c>
      <c r="CT36" s="225"/>
      <c r="CU36" s="225"/>
      <c r="CV36" s="225"/>
      <c r="CW36" s="223">
        <f>CW35-CX35-CY35-CZ35</f>
        <v>0</v>
      </c>
      <c r="CX36" s="225"/>
      <c r="CY36" s="225"/>
      <c r="CZ36" s="225"/>
      <c r="DA36" s="223">
        <f>DA35-DB35-DC35-DD35</f>
        <v>0</v>
      </c>
      <c r="DB36" s="225"/>
      <c r="DC36" s="225"/>
      <c r="DD36" s="225"/>
      <c r="DE36" s="223">
        <f>DE35-DF35-DG35-DH35</f>
        <v>0</v>
      </c>
      <c r="DF36" s="225"/>
      <c r="DG36" s="225"/>
      <c r="DH36" s="225"/>
      <c r="DI36" s="223">
        <f>DI35-DJ35-DK35-DL35</f>
        <v>0</v>
      </c>
      <c r="DJ36" s="225"/>
      <c r="DK36" s="225"/>
      <c r="DL36" s="225"/>
      <c r="DM36" s="223">
        <f>DM35-DN35-DO35-DP35</f>
        <v>0</v>
      </c>
      <c r="DN36" s="225"/>
      <c r="DO36" s="225"/>
      <c r="DP36" s="225"/>
      <c r="DQ36" s="223">
        <f>DQ35-DR35-DS35-DT35</f>
        <v>0</v>
      </c>
      <c r="DR36" s="225"/>
      <c r="DS36" s="225"/>
      <c r="DT36" s="225"/>
      <c r="DU36" s="223">
        <f>DU35-DV35-DW35-DX35</f>
        <v>0</v>
      </c>
      <c r="DV36" s="225"/>
      <c r="DW36" s="225"/>
      <c r="DX36" s="225"/>
      <c r="DY36" s="223">
        <f>DY35-DZ35-EA35-EB35</f>
        <v>0</v>
      </c>
      <c r="DZ36" s="225"/>
      <c r="EA36" s="225"/>
      <c r="EB36" s="225"/>
      <c r="EC36" s="223">
        <f>EC35-ED35-EE35-EF35</f>
        <v>0</v>
      </c>
      <c r="ED36" s="225"/>
      <c r="EE36" s="225"/>
      <c r="EF36" s="225"/>
      <c r="EG36" s="223">
        <f>EG35-EH35-EI35-EJ35</f>
        <v>0</v>
      </c>
      <c r="EH36" s="225"/>
      <c r="EI36" s="225"/>
      <c r="EJ36" s="225"/>
      <c r="EK36" s="223">
        <f>EK35-EL35-EM35-EN35</f>
        <v>0</v>
      </c>
      <c r="EL36" s="225"/>
      <c r="EM36" s="225"/>
      <c r="EN36" s="225"/>
      <c r="EO36" s="223">
        <f>EO35-EP35-EQ35-ER35</f>
        <v>0</v>
      </c>
      <c r="EP36" s="225"/>
      <c r="EQ36" s="225"/>
      <c r="ER36" s="225"/>
      <c r="ES36" s="223">
        <f>ES35-ET35-EU35-EV35</f>
        <v>0</v>
      </c>
      <c r="ET36" s="225"/>
      <c r="EU36" s="225"/>
      <c r="EV36" s="225"/>
      <c r="EW36" s="223">
        <f>EW35-EX35-EY35-EZ35</f>
        <v>0</v>
      </c>
      <c r="EX36" s="225"/>
      <c r="EY36" s="225"/>
      <c r="EZ36" s="225"/>
      <c r="FA36" s="223">
        <f>FA35-FB35-FC35-FD35</f>
        <v>0</v>
      </c>
      <c r="FB36" s="225"/>
      <c r="FC36" s="225"/>
      <c r="FD36" s="225"/>
      <c r="FE36" s="223">
        <f>FE35-FF35-FG35-FH35</f>
        <v>0</v>
      </c>
      <c r="FF36" s="225"/>
      <c r="FG36" s="225"/>
      <c r="FH36" s="225"/>
      <c r="FI36" s="223">
        <f>FI35-FJ35-FK35-FL35</f>
        <v>0</v>
      </c>
      <c r="FJ36" s="225"/>
      <c r="FK36" s="225"/>
      <c r="FL36" s="225"/>
      <c r="FM36" s="223">
        <f>FM35-FN35-FO35-FP35</f>
        <v>0</v>
      </c>
      <c r="FN36" s="225"/>
      <c r="FO36" s="225"/>
      <c r="FP36" s="225"/>
      <c r="FQ36" s="223">
        <f>FQ35-FR35-FS35-FT35</f>
        <v>0</v>
      </c>
      <c r="FR36" s="225"/>
      <c r="FS36" s="225"/>
      <c r="FT36" s="225"/>
      <c r="FU36" s="223">
        <f>FU35-FV35-FW35-FX35</f>
        <v>0</v>
      </c>
      <c r="FV36" s="225"/>
      <c r="FW36" s="225"/>
      <c r="FX36" s="225"/>
      <c r="FY36" s="223">
        <f>FY35-FZ35-GA35-GB35</f>
        <v>0</v>
      </c>
      <c r="FZ36" s="225"/>
      <c r="GA36" s="225"/>
      <c r="GB36" s="225"/>
      <c r="GC36" s="223">
        <f>GC35-GD35-GE35-GF35</f>
        <v>0</v>
      </c>
      <c r="GD36" s="225"/>
      <c r="GE36" s="225"/>
      <c r="GF36" s="225"/>
      <c r="GG36" s="223">
        <f>GG35-GH35-GI35-GJ35</f>
        <v>0</v>
      </c>
      <c r="GH36" s="225"/>
      <c r="GI36" s="225"/>
      <c r="GJ36" s="225"/>
      <c r="GK36" s="223">
        <f>GK35-GL35-GM35-GN35</f>
        <v>0</v>
      </c>
      <c r="GL36" s="225"/>
      <c r="GM36" s="225"/>
      <c r="GN36" s="225"/>
      <c r="GO36" s="223">
        <f>GO35-GP35-GQ35-GR35</f>
        <v>0</v>
      </c>
      <c r="GP36" s="225"/>
      <c r="GQ36" s="225"/>
      <c r="GR36" s="225"/>
      <c r="GS36" s="223">
        <f>GS35-GT35-GU35-GV35</f>
        <v>0</v>
      </c>
      <c r="GT36" s="225"/>
      <c r="GU36" s="225"/>
      <c r="GV36" s="225"/>
      <c r="GW36" s="223">
        <f>GW35-GX35-GY35-GZ35</f>
        <v>0</v>
      </c>
      <c r="GX36" s="225"/>
      <c r="GY36" s="225"/>
      <c r="GZ36" s="225"/>
      <c r="HA36" s="223">
        <f>HA35-HB35-HC35-HD35</f>
        <v>0</v>
      </c>
      <c r="HB36" s="225"/>
      <c r="HC36" s="225"/>
      <c r="HD36" s="225"/>
      <c r="HE36" s="223">
        <f>HE35-HF35-HG35-HH35</f>
        <v>5.6024873629212379E-10</v>
      </c>
      <c r="HF36" s="225"/>
      <c r="HG36" s="225"/>
      <c r="HH36" s="225"/>
      <c r="HI36" s="223">
        <f>HI35-HJ35-HK35-HL35</f>
        <v>0</v>
      </c>
      <c r="HJ36" s="225"/>
      <c r="HK36" s="225"/>
      <c r="HL36" s="225"/>
      <c r="HM36" s="223">
        <f>HM35-HN35-HO35-HP35</f>
        <v>0</v>
      </c>
      <c r="HN36" s="225"/>
      <c r="HO36" s="225"/>
      <c r="HP36" s="225"/>
      <c r="HQ36" s="223">
        <f>HQ35-HR35-HS35-HT35</f>
        <v>0</v>
      </c>
      <c r="HR36" s="225"/>
      <c r="HS36" s="225"/>
      <c r="HT36" s="225"/>
      <c r="HU36" s="223">
        <f>HU35-HV35-HW35-HX35</f>
        <v>0</v>
      </c>
      <c r="HV36" s="225"/>
      <c r="HW36" s="225"/>
      <c r="HX36" s="225"/>
      <c r="HY36" s="223">
        <f>HY35-HZ35-IA35-IB35</f>
        <v>0</v>
      </c>
      <c r="HZ36" s="225"/>
      <c r="IA36" s="225"/>
      <c r="IB36" s="225"/>
      <c r="IC36" s="223">
        <f>IC35-ID35-IE35-IF35</f>
        <v>0</v>
      </c>
      <c r="ID36" s="225"/>
      <c r="IE36" s="225"/>
      <c r="IF36" s="225"/>
      <c r="IG36" s="223">
        <f>IG35-IH35-II35-IJ35</f>
        <v>0</v>
      </c>
      <c r="IH36" s="225"/>
      <c r="II36" s="225"/>
      <c r="IJ36" s="225"/>
      <c r="IK36" s="223">
        <f>IK35-IL35-IM35-IN35</f>
        <v>0</v>
      </c>
      <c r="IL36" s="225"/>
      <c r="IM36" s="225"/>
      <c r="IN36" s="225"/>
      <c r="IO36" s="223">
        <f>IO35-IP35-IQ35-IR35</f>
        <v>0</v>
      </c>
      <c r="IP36" s="225"/>
      <c r="IQ36" s="225"/>
      <c r="IR36" s="225"/>
      <c r="IS36" s="223">
        <f>IS35-IT35-IU35-IV35</f>
        <v>0</v>
      </c>
      <c r="IT36" s="225"/>
      <c r="IU36" s="225"/>
      <c r="IV36" s="225"/>
      <c r="IW36" s="223">
        <f>IW35-IX35-IY35-IZ35</f>
        <v>0</v>
      </c>
      <c r="IX36" s="225"/>
      <c r="IY36" s="225"/>
      <c r="IZ36" s="225"/>
      <c r="JA36" s="223">
        <f>JA35-JB35-JC35-JD35</f>
        <v>0</v>
      </c>
      <c r="JB36" s="225"/>
      <c r="JC36" s="225"/>
      <c r="JD36" s="225"/>
      <c r="JE36" s="223">
        <f>JE35-JF35-JG35-JH35</f>
        <v>0</v>
      </c>
      <c r="JF36" s="225"/>
      <c r="JG36" s="225"/>
      <c r="JH36" s="225"/>
      <c r="JI36" s="223">
        <f>JI35-JJ35-JK35-JL35</f>
        <v>0</v>
      </c>
      <c r="JJ36" s="225"/>
      <c r="JK36" s="225"/>
      <c r="JL36" s="225"/>
      <c r="JM36" s="223">
        <f>JM35-JN35-JO35-JP35</f>
        <v>0</v>
      </c>
      <c r="JN36" s="225"/>
      <c r="JO36" s="225"/>
      <c r="JP36" s="225"/>
      <c r="JQ36" s="223">
        <f>JQ35-JR35-JS35-JT35</f>
        <v>0</v>
      </c>
      <c r="JR36" s="225"/>
      <c r="JS36" s="225"/>
      <c r="JT36" s="225"/>
      <c r="JU36" s="223">
        <f>JU35-JV35-JW35-JX35</f>
        <v>0</v>
      </c>
      <c r="JV36" s="225"/>
      <c r="JW36" s="225"/>
      <c r="JX36" s="225"/>
      <c r="JY36" s="223">
        <f>JY35-JZ35-KA35-KB35</f>
        <v>0</v>
      </c>
      <c r="JZ36" s="225"/>
      <c r="KA36" s="225"/>
      <c r="KB36" s="225"/>
      <c r="KC36" s="223">
        <f>KC35-KD35-KE35-KF35</f>
        <v>0</v>
      </c>
      <c r="KD36" s="225"/>
      <c r="KE36" s="225"/>
      <c r="KF36" s="225"/>
      <c r="KG36" s="223">
        <f>KG35-KH35-KI35-KJ35</f>
        <v>0</v>
      </c>
      <c r="KH36" s="225"/>
      <c r="KI36" s="225"/>
      <c r="KJ36" s="225"/>
      <c r="KK36" s="223">
        <f>KK35-KL35-KM35-KN35</f>
        <v>0</v>
      </c>
      <c r="KL36" s="225"/>
      <c r="KM36" s="225"/>
      <c r="KN36" s="225"/>
      <c r="KO36" s="223">
        <f>KO35-KP35-KQ35-KR35</f>
        <v>0</v>
      </c>
      <c r="KP36" s="225"/>
      <c r="KQ36" s="225"/>
      <c r="KR36" s="225"/>
      <c r="KS36" s="223">
        <f>KS35-KT35-KU35-KV35</f>
        <v>0</v>
      </c>
      <c r="KT36" s="225"/>
      <c r="KU36" s="225"/>
      <c r="KV36" s="225"/>
    </row>
    <row r="37" spans="1:308" s="231" customFormat="1" ht="36" customHeight="1" x14ac:dyDescent="0.25">
      <c r="A37" s="227"/>
      <c r="B37" s="228">
        <f>B35-'Федеральные  средства  по  МО'!L36</f>
        <v>0</v>
      </c>
      <c r="C37" s="227"/>
      <c r="D37" s="227"/>
      <c r="E37" s="227"/>
      <c r="F37" s="228">
        <f>F35-'Федеральные  средства  по  МО'!M36</f>
        <v>0</v>
      </c>
      <c r="G37" s="227"/>
      <c r="H37" s="227"/>
      <c r="I37" s="227"/>
      <c r="J37" s="227"/>
      <c r="K37" s="227"/>
      <c r="L37" s="227"/>
      <c r="M37" s="229">
        <f>M35-'Федеральные  средства  по  МО'!L36</f>
        <v>0</v>
      </c>
      <c r="N37" s="230"/>
      <c r="O37" s="230"/>
      <c r="P37" s="230"/>
      <c r="Q37" s="229">
        <f>Q35-'Федеральные  средства  по  МО'!M36</f>
        <v>0</v>
      </c>
      <c r="R37" s="230"/>
      <c r="S37" s="230"/>
      <c r="T37" s="230"/>
      <c r="U37" s="1749" t="str">
        <f>'Федеральные  средства  по  МО'!F43</f>
        <v>Целевая  статья  06 1 F3 67483</v>
      </c>
      <c r="V37" s="1750"/>
      <c r="W37" s="1750"/>
      <c r="X37" s="1750"/>
      <c r="Y37" s="1750"/>
      <c r="Z37" s="1750"/>
      <c r="AA37" s="1750"/>
      <c r="AB37" s="1751"/>
      <c r="AC37" s="1752" t="str">
        <f>'Федеральные  средства  по  МО'!H43</f>
        <v>Целевая  статья  06 2 01 09507</v>
      </c>
      <c r="AD37" s="1753"/>
      <c r="AE37" s="1753"/>
      <c r="AF37" s="1753"/>
      <c r="AG37" s="1753"/>
      <c r="AH37" s="1753"/>
      <c r="AI37" s="1753"/>
      <c r="AJ37" s="1754"/>
      <c r="AK37" s="1749" t="str">
        <f>'Федеральные  средства  по  МО'!N43</f>
        <v>Целевая  статья  09 1 F1 50212</v>
      </c>
      <c r="AL37" s="1750"/>
      <c r="AM37" s="1750"/>
      <c r="AN37" s="1750"/>
      <c r="AO37" s="1750"/>
      <c r="AP37" s="1750"/>
      <c r="AQ37" s="1750"/>
      <c r="AR37" s="1751"/>
      <c r="AS37" s="1749" t="str">
        <f>'Федеральные  средства  по  МО'!P43</f>
        <v>Целевая  статья  09 1 F1 50213</v>
      </c>
      <c r="AT37" s="1750"/>
      <c r="AU37" s="1750"/>
      <c r="AV37" s="1750"/>
      <c r="AW37" s="1750"/>
      <c r="AX37" s="1750"/>
      <c r="AY37" s="1750"/>
      <c r="AZ37" s="1751"/>
      <c r="BA37" s="1749" t="str">
        <f>'Федеральные  средства  по  МО'!R43</f>
        <v>Целевая  статья  09 1 F1 50214</v>
      </c>
      <c r="BB37" s="1750"/>
      <c r="BC37" s="1750"/>
      <c r="BD37" s="1750"/>
      <c r="BE37" s="1750"/>
      <c r="BF37" s="1750"/>
      <c r="BG37" s="1750"/>
      <c r="BH37" s="1751"/>
      <c r="BI37" s="1749" t="str">
        <f>'Федеральные  средства  по  МО'!T43</f>
        <v xml:space="preserve">Целевая  статья  04 1 Е2 50980  </v>
      </c>
      <c r="BJ37" s="1750"/>
      <c r="BK37" s="1750"/>
      <c r="BL37" s="1750"/>
      <c r="BM37" s="1750"/>
      <c r="BN37" s="1750"/>
      <c r="BO37" s="1750"/>
      <c r="BP37" s="1751"/>
      <c r="BQ37" s="1749" t="str">
        <f>'Федеральные  средства  по  МО'!V43</f>
        <v xml:space="preserve">Целевая  статья  03 1 Р5 52281 </v>
      </c>
      <c r="BR37" s="1750"/>
      <c r="BS37" s="1750"/>
      <c r="BT37" s="1750"/>
      <c r="BU37" s="1750"/>
      <c r="BV37" s="1750"/>
      <c r="BW37" s="1750"/>
      <c r="BX37" s="1751"/>
      <c r="BY37" s="1749" t="str">
        <f>'Федеральные  средства  по  МО'!X43</f>
        <v>Целевая  статья  04 1 Е1 52390</v>
      </c>
      <c r="BZ37" s="1750"/>
      <c r="CA37" s="1750"/>
      <c r="CB37" s="1750"/>
      <c r="CC37" s="1750"/>
      <c r="CD37" s="1750"/>
      <c r="CE37" s="1750"/>
      <c r="CF37" s="1751"/>
      <c r="CG37" s="1749" t="str">
        <f>'Федеральные  средства  по  МО'!Z43</f>
        <v>Целевая  статья  06 1 F5 52432</v>
      </c>
      <c r="CH37" s="1750"/>
      <c r="CI37" s="1750"/>
      <c r="CJ37" s="1750"/>
      <c r="CK37" s="1750"/>
      <c r="CL37" s="1750"/>
      <c r="CM37" s="1750"/>
      <c r="CN37" s="1751"/>
      <c r="CO37" s="1749" t="str">
        <f>'Федеральные  средства  по  МО'!AB43</f>
        <v>Целевая  статья  20 4 02 R2991</v>
      </c>
      <c r="CP37" s="1750"/>
      <c r="CQ37" s="1750"/>
      <c r="CR37" s="1750"/>
      <c r="CS37" s="1750"/>
      <c r="CT37" s="1750"/>
      <c r="CU37" s="1750"/>
      <c r="CV37" s="1751"/>
      <c r="CW37" s="1749" t="str">
        <f>'Федеральные  средства  по  МО'!AD43</f>
        <v>Целевая  статья  05 4 02 R3530</v>
      </c>
      <c r="CX37" s="1750"/>
      <c r="CY37" s="1750"/>
      <c r="CZ37" s="1750"/>
      <c r="DA37" s="1750"/>
      <c r="DB37" s="1750"/>
      <c r="DC37" s="1750"/>
      <c r="DD37" s="1751"/>
      <c r="DE37" s="1749" t="str">
        <f>'Федеральные  средства  по  МО'!AF43</f>
        <v>Целевая  статья  07 2 03 R3722</v>
      </c>
      <c r="DF37" s="1750"/>
      <c r="DG37" s="1750"/>
      <c r="DH37" s="1750"/>
      <c r="DI37" s="1750"/>
      <c r="DJ37" s="1750"/>
      <c r="DK37" s="1750"/>
      <c r="DL37" s="1751"/>
      <c r="DM37" s="1749" t="str">
        <f>'Федеральные  средства  по  МО'!AH43</f>
        <v>Целевая  статья  08 1 R1 53940</v>
      </c>
      <c r="DN37" s="1750"/>
      <c r="DO37" s="1750"/>
      <c r="DP37" s="1750"/>
      <c r="DQ37" s="1750"/>
      <c r="DR37" s="1750"/>
      <c r="DS37" s="1750"/>
      <c r="DT37" s="1751"/>
      <c r="DU37" s="1749" t="str">
        <f>'Федеральные  средства  по  МО'!AJ43</f>
        <v>Целевая  статья  08 1 R7 54010</v>
      </c>
      <c r="DV37" s="1750"/>
      <c r="DW37" s="1750"/>
      <c r="DX37" s="1750"/>
      <c r="DY37" s="1750"/>
      <c r="DZ37" s="1750"/>
      <c r="EA37" s="1750"/>
      <c r="EB37" s="1751"/>
      <c r="EC37" s="1749" t="str">
        <f>'Федеральные  средства  по  МО'!AL43</f>
        <v>Целевая  статья  06 1 F2 54240</v>
      </c>
      <c r="ED37" s="1750"/>
      <c r="EE37" s="1750"/>
      <c r="EF37" s="1750"/>
      <c r="EG37" s="1750"/>
      <c r="EH37" s="1750"/>
      <c r="EI37" s="1750"/>
      <c r="EJ37" s="1751"/>
      <c r="EK37" s="1749" t="str">
        <f>'Федеральные  средства  по  МО'!AN43</f>
        <v>Целевая  статья  05 1 A3 54530</v>
      </c>
      <c r="EL37" s="1750"/>
      <c r="EM37" s="1750"/>
      <c r="EN37" s="1750"/>
      <c r="EO37" s="1750"/>
      <c r="EP37" s="1750"/>
      <c r="EQ37" s="1750"/>
      <c r="ER37" s="1751"/>
      <c r="ES37" s="1749" t="str">
        <f>'Федеральные  средства  по  МО'!AP43</f>
        <v>Целевая  статья  05 1 A1 54540</v>
      </c>
      <c r="ET37" s="1750"/>
      <c r="EU37" s="1750"/>
      <c r="EV37" s="1750"/>
      <c r="EW37" s="1750"/>
      <c r="EX37" s="1750"/>
      <c r="EY37" s="1750"/>
      <c r="EZ37" s="1751"/>
      <c r="FA37" s="1749" t="str">
        <f>'Федеральные  средства  по  МО'!AR43</f>
        <v xml:space="preserve">Целевая  статья  05 4 02 R4660  </v>
      </c>
      <c r="FB37" s="1750"/>
      <c r="FC37" s="1750"/>
      <c r="FD37" s="1750"/>
      <c r="FE37" s="1750"/>
      <c r="FF37" s="1750"/>
      <c r="FG37" s="1750"/>
      <c r="FH37" s="1751"/>
      <c r="FI37" s="1749" t="str">
        <f>'Федеральные  средства  по  МО'!AT43</f>
        <v xml:space="preserve">Целевая  статья  05 4 02 R4670  </v>
      </c>
      <c r="FJ37" s="1750"/>
      <c r="FK37" s="1750"/>
      <c r="FL37" s="1750"/>
      <c r="FM37" s="1750"/>
      <c r="FN37" s="1750"/>
      <c r="FO37" s="1750"/>
      <c r="FP37" s="1751"/>
      <c r="FQ37" s="1749" t="str">
        <f>'Федеральные  средства  по  МО'!AV43</f>
        <v>Целевая  статья  17 2 05 R5990</v>
      </c>
      <c r="FR37" s="1750"/>
      <c r="FS37" s="1750"/>
      <c r="FT37" s="1750"/>
      <c r="FU37" s="1750"/>
      <c r="FV37" s="1750"/>
      <c r="FW37" s="1750"/>
      <c r="FX37" s="1751"/>
      <c r="FY37" s="1749" t="str">
        <f>'Федеральные  средства  по  МО'!AX43</f>
        <v xml:space="preserve">Целевая  статья  19 4 01 R5110 </v>
      </c>
      <c r="FZ37" s="1750"/>
      <c r="GA37" s="1750"/>
      <c r="GB37" s="1750"/>
      <c r="GC37" s="1750"/>
      <c r="GD37" s="1750"/>
      <c r="GE37" s="1750"/>
      <c r="GF37" s="1751"/>
      <c r="GG37" s="1749" t="str">
        <f>'Федеральные  средства  по  МО'!AZ43</f>
        <v>Целевая  статья  05 1 A1 55131</v>
      </c>
      <c r="GH37" s="1750"/>
      <c r="GI37" s="1750"/>
      <c r="GJ37" s="1750"/>
      <c r="GK37" s="1750"/>
      <c r="GL37" s="1750"/>
      <c r="GM37" s="1750"/>
      <c r="GN37" s="1751"/>
      <c r="GO37" s="1749" t="str">
        <f>'Федеральные  средства  по  МО'!BB43</f>
        <v>Целевая  статья 05 1 A1 5519Б</v>
      </c>
      <c r="GP37" s="1750"/>
      <c r="GQ37" s="1750"/>
      <c r="GR37" s="1750"/>
      <c r="GS37" s="1750"/>
      <c r="GT37" s="1750"/>
      <c r="GU37" s="1750"/>
      <c r="GV37" s="1751"/>
      <c r="GW37" s="1749" t="str">
        <f>'Федеральные  средства  по  МО'!BD43</f>
        <v>Целевая  статья  05 1 A1 55198</v>
      </c>
      <c r="GX37" s="1750"/>
      <c r="GY37" s="1750"/>
      <c r="GZ37" s="1750"/>
      <c r="HA37" s="1750"/>
      <c r="HB37" s="1750"/>
      <c r="HC37" s="1750"/>
      <c r="HD37" s="1751"/>
      <c r="HE37" s="1749" t="str">
        <f>'Федеральные  средства  по  МО'!BF43</f>
        <v xml:space="preserve">Целевая  статья  05 4 02 R5191 </v>
      </c>
      <c r="HF37" s="1750"/>
      <c r="HG37" s="1750"/>
      <c r="HH37" s="1750"/>
      <c r="HI37" s="1750"/>
      <c r="HJ37" s="1750"/>
      <c r="HK37" s="1750"/>
      <c r="HL37" s="1751"/>
      <c r="HM37" s="1749" t="str">
        <f>'Федеральные  средства  по  МО'!BH43</f>
        <v xml:space="preserve">Целевая  статья  04 1 E1 55200  </v>
      </c>
      <c r="HN37" s="1750"/>
      <c r="HO37" s="1750"/>
      <c r="HP37" s="1750"/>
      <c r="HQ37" s="1750"/>
      <c r="HR37" s="1750"/>
      <c r="HS37" s="1750"/>
      <c r="HT37" s="1751"/>
      <c r="HU37" s="1749" t="str">
        <f>'Федеральные  средства  по  МО'!BJ43</f>
        <v>Целевая  статья  06 1 F2 55550</v>
      </c>
      <c r="HV37" s="1750"/>
      <c r="HW37" s="1750"/>
      <c r="HX37" s="1750"/>
      <c r="HY37" s="1750"/>
      <c r="HZ37" s="1750"/>
      <c r="IA37" s="1750"/>
      <c r="IB37" s="1751"/>
      <c r="IC37" s="1749" t="str">
        <f>'Федеральные  средства  по  МО'!BL43</f>
        <v>Целевая  статья  07 2 02 R5763</v>
      </c>
      <c r="ID37" s="1750"/>
      <c r="IE37" s="1750"/>
      <c r="IF37" s="1750"/>
      <c r="IG37" s="1750"/>
      <c r="IH37" s="1750"/>
      <c r="II37" s="1750"/>
      <c r="IJ37" s="1751"/>
      <c r="IK37" s="1749" t="str">
        <f>'Федеральные  средства  по  МО'!BN43</f>
        <v>Целевая  статья  05 1 А1 55840</v>
      </c>
      <c r="IL37" s="1750"/>
      <c r="IM37" s="1750"/>
      <c r="IN37" s="1750"/>
      <c r="IO37" s="1750"/>
      <c r="IP37" s="1750"/>
      <c r="IQ37" s="1750"/>
      <c r="IR37" s="1751"/>
      <c r="IS37" s="1749" t="str">
        <f>'Федеральные  средства  по  МО'!BP43</f>
        <v>Целевая  статья  05 1 A1 55900</v>
      </c>
      <c r="IT37" s="1750"/>
      <c r="IU37" s="1750"/>
      <c r="IV37" s="1750"/>
      <c r="IW37" s="1750"/>
      <c r="IX37" s="1750"/>
      <c r="IY37" s="1750"/>
      <c r="IZ37" s="1751"/>
      <c r="JA37" s="1749" t="str">
        <f>'Федеральные  средства  по  МО'!BR43</f>
        <v>Целевая  статья  05 1 A1 55970</v>
      </c>
      <c r="JB37" s="1750"/>
      <c r="JC37" s="1750"/>
      <c r="JD37" s="1750"/>
      <c r="JE37" s="1750"/>
      <c r="JF37" s="1750"/>
      <c r="JG37" s="1750"/>
      <c r="JH37" s="1751"/>
      <c r="JI37" s="1749" t="str">
        <f>'Федеральные  средства  по  МО'!BT43</f>
        <v>Целевая  статья  04 2 01 R7500</v>
      </c>
      <c r="JJ37" s="1750"/>
      <c r="JK37" s="1750"/>
      <c r="JL37" s="1750"/>
      <c r="JM37" s="1750"/>
      <c r="JN37" s="1750"/>
      <c r="JO37" s="1750"/>
      <c r="JP37" s="1751"/>
      <c r="JQ37" s="1749" t="str">
        <f>'Федеральные  средства  по  МО'!BV43</f>
        <v>Целевая  статья  03 2 01 R7530</v>
      </c>
      <c r="JR37" s="1750"/>
      <c r="JS37" s="1750"/>
      <c r="JT37" s="1750"/>
      <c r="JU37" s="1750"/>
      <c r="JV37" s="1750"/>
      <c r="JW37" s="1750"/>
      <c r="JX37" s="1751"/>
      <c r="JY37" s="1749" t="str">
        <f>'Федеральные  средства  по  МО'!BX43</f>
        <v>Целевая  статья  07 2 01 R5762</v>
      </c>
      <c r="JZ37" s="1750"/>
      <c r="KA37" s="1750"/>
      <c r="KB37" s="1750"/>
      <c r="KC37" s="1750"/>
      <c r="KD37" s="1750"/>
      <c r="KE37" s="1750"/>
      <c r="KF37" s="1751"/>
      <c r="KG37" s="1749" t="str">
        <f>'Федеральные  средства  по  МО'!BZ43</f>
        <v>Целевая  статья  07 2 01 R5768</v>
      </c>
      <c r="KH37" s="1750"/>
      <c r="KI37" s="1750"/>
      <c r="KJ37" s="1750"/>
      <c r="KK37" s="1750"/>
      <c r="KL37" s="1750"/>
      <c r="KM37" s="1750"/>
      <c r="KN37" s="1751"/>
      <c r="KO37" s="1749" t="str">
        <f>'Федеральные  средства  по  МО'!CB43</f>
        <v>Целевая  статья  07 2 04 R5766</v>
      </c>
      <c r="KP37" s="1750"/>
      <c r="KQ37" s="1750"/>
      <c r="KR37" s="1750"/>
      <c r="KS37" s="1750"/>
      <c r="KT37" s="1750"/>
      <c r="KU37" s="1750"/>
      <c r="KV37" s="1751"/>
    </row>
    <row r="38" spans="1:308" s="232" customFormat="1" ht="47.25" x14ac:dyDescent="0.2">
      <c r="B38" s="233" t="s">
        <v>400</v>
      </c>
      <c r="C38" s="233" t="s">
        <v>401</v>
      </c>
      <c r="D38" s="234" t="s">
        <v>402</v>
      </c>
      <c r="E38" s="234" t="s">
        <v>403</v>
      </c>
      <c r="F38" s="234" t="s">
        <v>404</v>
      </c>
      <c r="G38" s="234" t="s">
        <v>405</v>
      </c>
      <c r="H38" s="234" t="s">
        <v>406</v>
      </c>
      <c r="I38" s="234" t="s">
        <v>407</v>
      </c>
      <c r="J38" s="234" t="s">
        <v>408</v>
      </c>
      <c r="K38" s="234" t="s">
        <v>409</v>
      </c>
      <c r="L38" s="234" t="s">
        <v>410</v>
      </c>
      <c r="M38" s="234" t="s">
        <v>411</v>
      </c>
      <c r="AC38" s="1"/>
      <c r="AD38" s="1"/>
      <c r="AE38" s="1"/>
      <c r="AF38" s="1"/>
      <c r="AG38" s="1"/>
      <c r="AH38" s="1"/>
      <c r="AI38" s="1"/>
      <c r="AJ38" s="1"/>
    </row>
    <row r="39" spans="1:308" ht="15.75" x14ac:dyDescent="0.25">
      <c r="B39" s="235">
        <f>D39+F39+H39+J39+L39</f>
        <v>6135848.2566499999</v>
      </c>
      <c r="C39" s="235">
        <f>E39+G39+I39+K39+M39</f>
        <v>452326.81117000006</v>
      </c>
      <c r="D39" s="236">
        <f>C32/1000</f>
        <v>3942298.0027899998</v>
      </c>
      <c r="E39" s="236">
        <f>G32/1000</f>
        <v>390566.20483000006</v>
      </c>
      <c r="F39" s="236">
        <f>C28/1000-L39</f>
        <v>825866.57178</v>
      </c>
      <c r="G39" s="236">
        <f>G28/1000-M39</f>
        <v>2221.4947200000097</v>
      </c>
      <c r="H39" s="236">
        <f>E28/1000</f>
        <v>284399.45060000004</v>
      </c>
      <c r="I39" s="236">
        <f>I28/1000</f>
        <v>0</v>
      </c>
      <c r="J39" s="236">
        <f>D28/1000</f>
        <v>135648.28247000001</v>
      </c>
      <c r="K39" s="236">
        <f>H28/1000</f>
        <v>0</v>
      </c>
      <c r="L39" s="236">
        <f>(C10+C14+C18+C23)/1000</f>
        <v>947635.94900999998</v>
      </c>
      <c r="M39" s="236">
        <f>(G10+G14+G18+G23)/1000</f>
        <v>59539.111619999996</v>
      </c>
    </row>
    <row r="40" spans="1:308" ht="30.95" customHeight="1" x14ac:dyDescent="0.2">
      <c r="B40" s="233" t="s">
        <v>412</v>
      </c>
      <c r="C40" s="233" t="s">
        <v>413</v>
      </c>
      <c r="D40" s="234" t="s">
        <v>402</v>
      </c>
      <c r="E40" s="234" t="s">
        <v>403</v>
      </c>
      <c r="F40" s="234" t="s">
        <v>404</v>
      </c>
      <c r="G40" s="234" t="s">
        <v>405</v>
      </c>
      <c r="H40" s="234" t="s">
        <v>406</v>
      </c>
      <c r="I40" s="234" t="s">
        <v>407</v>
      </c>
      <c r="J40" s="234" t="s">
        <v>408</v>
      </c>
      <c r="K40" s="234" t="s">
        <v>409</v>
      </c>
      <c r="L40" s="234" t="s">
        <v>410</v>
      </c>
      <c r="M40" s="234" t="s">
        <v>411</v>
      </c>
    </row>
    <row r="41" spans="1:308" ht="15.75" x14ac:dyDescent="0.25">
      <c r="B41" s="235">
        <f>D41+F41+H41+J41+L41</f>
        <v>0</v>
      </c>
      <c r="C41" s="235">
        <f>E41+G41+I41+K41+M41</f>
        <v>0</v>
      </c>
      <c r="D41" s="236">
        <f>(V32+AD32)/1000</f>
        <v>0</v>
      </c>
      <c r="E41" s="236">
        <f>(Z32+AH32)/1000</f>
        <v>0</v>
      </c>
      <c r="F41" s="236">
        <f>(V28+AD28)/1000-L41</f>
        <v>0</v>
      </c>
      <c r="G41" s="236">
        <f>(Z28+AH28)/1000-M41</f>
        <v>0</v>
      </c>
      <c r="H41" s="236">
        <f>(X28+AF28)/1000</f>
        <v>0</v>
      </c>
      <c r="I41" s="236">
        <f>(AB28+AJ28)/1000</f>
        <v>0</v>
      </c>
      <c r="J41" s="236">
        <f>(W28+AE28)/1000</f>
        <v>0</v>
      </c>
      <c r="K41" s="236">
        <f>(AA28+AI28)/1000</f>
        <v>0</v>
      </c>
      <c r="L41" s="236">
        <f>(V10+V14+V18+V23+AD10+AD14+AD18+AD23)/1000</f>
        <v>0</v>
      </c>
      <c r="M41" s="236">
        <f>(Z10+Z14+Z18+Z23+AH10+AH14+AH18+AH23)/1000</f>
        <v>0</v>
      </c>
    </row>
    <row r="43" spans="1:308" ht="18" x14ac:dyDescent="0.25">
      <c r="B43" s="237">
        <f>B39+B41-M35/1000</f>
        <v>0</v>
      </c>
      <c r="C43" s="237">
        <f>C39+C41-Q35/1000</f>
        <v>0</v>
      </c>
    </row>
  </sheetData>
  <mergeCells count="102">
    <mergeCell ref="JA37:JH37"/>
    <mergeCell ref="JI37:JP37"/>
    <mergeCell ref="JQ37:JX37"/>
    <mergeCell ref="JY37:KF37"/>
    <mergeCell ref="KG37:KN37"/>
    <mergeCell ref="KO37:KV37"/>
    <mergeCell ref="HE37:HL37"/>
    <mergeCell ref="HM37:HT37"/>
    <mergeCell ref="HU37:IB37"/>
    <mergeCell ref="IC37:IJ37"/>
    <mergeCell ref="IK37:IR37"/>
    <mergeCell ref="IS37:IZ37"/>
    <mergeCell ref="FI37:FP37"/>
    <mergeCell ref="FQ37:FX37"/>
    <mergeCell ref="FY37:GF37"/>
    <mergeCell ref="GG37:GN37"/>
    <mergeCell ref="GO37:GV37"/>
    <mergeCell ref="GW37:HD37"/>
    <mergeCell ref="DM37:DT37"/>
    <mergeCell ref="DU37:EB37"/>
    <mergeCell ref="EC37:EJ37"/>
    <mergeCell ref="EK37:ER37"/>
    <mergeCell ref="ES37:EZ37"/>
    <mergeCell ref="FA37:FH37"/>
    <mergeCell ref="BQ37:BX37"/>
    <mergeCell ref="BY37:CF37"/>
    <mergeCell ref="CG37:CN37"/>
    <mergeCell ref="CO37:CV37"/>
    <mergeCell ref="CW37:DD37"/>
    <mergeCell ref="DE37:DL37"/>
    <mergeCell ref="JQ8:JX8"/>
    <mergeCell ref="JY8:KF8"/>
    <mergeCell ref="KG8:KN8"/>
    <mergeCell ref="IC8:IJ8"/>
    <mergeCell ref="FA7:FH8"/>
    <mergeCell ref="FI7:FP8"/>
    <mergeCell ref="FQ7:GF7"/>
    <mergeCell ref="GG7:GN7"/>
    <mergeCell ref="GO7:HL7"/>
    <mergeCell ref="HM7:HT7"/>
    <mergeCell ref="GO8:GV8"/>
    <mergeCell ref="GW8:HD8"/>
    <mergeCell ref="HE8:HL8"/>
    <mergeCell ref="HM8:HT8"/>
    <mergeCell ref="DE7:DL8"/>
    <mergeCell ref="DM7:DT8"/>
    <mergeCell ref="DU7:EB8"/>
    <mergeCell ref="EC7:EJ8"/>
    <mergeCell ref="KO8:KV8"/>
    <mergeCell ref="U37:AB37"/>
    <mergeCell ref="AC37:AJ37"/>
    <mergeCell ref="AK37:AR37"/>
    <mergeCell ref="AS37:AZ37"/>
    <mergeCell ref="BA37:BH37"/>
    <mergeCell ref="BI37:BP37"/>
    <mergeCell ref="JQ7:JX7"/>
    <mergeCell ref="JY7:KV7"/>
    <mergeCell ref="AK8:AR8"/>
    <mergeCell ref="AS8:AZ8"/>
    <mergeCell ref="BA8:BH8"/>
    <mergeCell ref="BQ8:BX8"/>
    <mergeCell ref="CO8:CV8"/>
    <mergeCell ref="FQ8:FX8"/>
    <mergeCell ref="FY8:GF8"/>
    <mergeCell ref="GG8:GN8"/>
    <mergeCell ref="HU7:IB7"/>
    <mergeCell ref="IC7:IJ7"/>
    <mergeCell ref="IK7:IR8"/>
    <mergeCell ref="IS7:IZ8"/>
    <mergeCell ref="JA7:JH8"/>
    <mergeCell ref="JI7:JP8"/>
    <mergeCell ref="HU8:IB8"/>
    <mergeCell ref="EK7:ER8"/>
    <mergeCell ref="ES7:EZ8"/>
    <mergeCell ref="BI7:BP8"/>
    <mergeCell ref="BQ7:BX7"/>
    <mergeCell ref="BY7:CF8"/>
    <mergeCell ref="CG7:CN8"/>
    <mergeCell ref="CO7:CV7"/>
    <mergeCell ref="CW7:DD8"/>
    <mergeCell ref="R7:R9"/>
    <mergeCell ref="S7:S9"/>
    <mergeCell ref="T7:T9"/>
    <mergeCell ref="U7:AB8"/>
    <mergeCell ref="AC7:AJ8"/>
    <mergeCell ref="AK7:BH7"/>
    <mergeCell ref="I7:I9"/>
    <mergeCell ref="M7:M9"/>
    <mergeCell ref="N7:N9"/>
    <mergeCell ref="O7:O9"/>
    <mergeCell ref="P7:P9"/>
    <mergeCell ref="Q7:Q9"/>
    <mergeCell ref="A6:A8"/>
    <mergeCell ref="B6:I6"/>
    <mergeCell ref="M6:T6"/>
    <mergeCell ref="B7:B9"/>
    <mergeCell ref="C7:C9"/>
    <mergeCell ref="D7:D9"/>
    <mergeCell ref="E7:E9"/>
    <mergeCell ref="F7:F9"/>
    <mergeCell ref="G7:G9"/>
    <mergeCell ref="H7:H9"/>
  </mergeCells>
  <pageMargins left="0.78740157480314965" right="0.39370078740157483" top="0.59055118110236227" bottom="0.59055118110236227" header="0.51181102362204722" footer="0.51181102362204722"/>
  <pageSetup paperSize="9" scale="44" fitToWidth="50" orientation="landscape" horizontalDpi="300" verticalDpi="300" r:id="rId1"/>
  <headerFooter alignWithMargins="0">
    <oddFooter>&amp;L&amp;P&amp;R&amp;Z&amp;F&amp;A</oddFooter>
  </headerFooter>
  <colBreaks count="6" manualBreakCount="6">
    <brk id="12" max="1048575" man="1"/>
    <brk id="36" max="1048575" man="1"/>
    <brk id="60" max="1048575" man="1"/>
    <brk id="72" max="1048575" man="1"/>
    <brk id="160" max="1048575" man="1"/>
    <brk id="216"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E250"/>
  <sheetViews>
    <sheetView zoomScale="80" zoomScaleNormal="80" workbookViewId="0">
      <pane xSplit="2" ySplit="5" topLeftCell="C223" activePane="bottomRight" state="frozen"/>
      <selection pane="topRight" activeCell="C1" sqref="C1"/>
      <selection pane="bottomLeft" activeCell="A6" sqref="A6"/>
      <selection pane="bottomRight" activeCell="C5" sqref="C5:D227"/>
    </sheetView>
  </sheetViews>
  <sheetFormatPr defaultColWidth="8.7109375" defaultRowHeight="15.75" x14ac:dyDescent="0.2"/>
  <cols>
    <col min="1" max="1" width="34.140625" style="35" customWidth="1"/>
    <col min="2" max="2" width="40.5703125" style="35" customWidth="1"/>
    <col min="3" max="3" width="16.5703125" style="1" customWidth="1"/>
    <col min="4" max="4" width="16" style="1" customWidth="1"/>
    <col min="5" max="5" width="18.7109375" style="20" bestFit="1" customWidth="1"/>
    <col min="6" max="16384" width="8.7109375" style="1"/>
  </cols>
  <sheetData>
    <row r="2" spans="1:5" ht="15.6" customHeight="1" x14ac:dyDescent="0.25">
      <c r="A2" s="1755" t="s">
        <v>91</v>
      </c>
      <c r="B2" s="1755"/>
      <c r="C2" s="1755"/>
      <c r="D2" s="1755"/>
      <c r="E2" s="1755"/>
    </row>
    <row r="4" spans="1:5" ht="47.25" x14ac:dyDescent="0.2">
      <c r="A4" s="17" t="s">
        <v>1</v>
      </c>
      <c r="B4" s="18" t="s">
        <v>92</v>
      </c>
      <c r="C4" s="19" t="s">
        <v>6</v>
      </c>
      <c r="D4" s="19" t="s">
        <v>7</v>
      </c>
    </row>
    <row r="5" spans="1:5" x14ac:dyDescent="0.2">
      <c r="A5" s="21"/>
      <c r="B5" s="22"/>
      <c r="C5" s="23">
        <v>46452800</v>
      </c>
      <c r="D5" s="23">
        <v>7309336.4400000004</v>
      </c>
      <c r="E5" s="20">
        <f>SUM(E6:E227)-D5</f>
        <v>0</v>
      </c>
    </row>
    <row r="6" spans="1:5" ht="25.5" x14ac:dyDescent="0.2">
      <c r="A6" s="24" t="s">
        <v>93</v>
      </c>
      <c r="B6" s="25" t="s">
        <v>94</v>
      </c>
      <c r="C6" s="26">
        <v>2362800</v>
      </c>
      <c r="D6" s="26">
        <v>170890.34</v>
      </c>
      <c r="E6" s="27">
        <f>D6</f>
        <v>170890.34</v>
      </c>
    </row>
    <row r="7" spans="1:5" ht="38.25" x14ac:dyDescent="0.2">
      <c r="A7" s="28" t="s">
        <v>18</v>
      </c>
      <c r="B7" s="25" t="s">
        <v>95</v>
      </c>
      <c r="C7" s="26">
        <v>327400</v>
      </c>
      <c r="D7" s="26">
        <v>74692.36</v>
      </c>
      <c r="E7" s="27">
        <f>SUM(D7:D22)</f>
        <v>635378.53000000014</v>
      </c>
    </row>
    <row r="8" spans="1:5" ht="38.25" x14ac:dyDescent="0.2">
      <c r="A8" s="29" t="s">
        <v>18</v>
      </c>
      <c r="B8" s="25" t="s">
        <v>96</v>
      </c>
      <c r="C8" s="26">
        <v>138100</v>
      </c>
      <c r="D8" s="26">
        <v>20042.46</v>
      </c>
    </row>
    <row r="9" spans="1:5" ht="38.25" x14ac:dyDescent="0.2">
      <c r="A9" s="29" t="s">
        <v>18</v>
      </c>
      <c r="B9" s="25" t="s">
        <v>97</v>
      </c>
      <c r="C9" s="26">
        <v>136800</v>
      </c>
      <c r="D9" s="26">
        <v>29986.720000000001</v>
      </c>
    </row>
    <row r="10" spans="1:5" ht="38.25" x14ac:dyDescent="0.2">
      <c r="A10" s="29" t="s">
        <v>18</v>
      </c>
      <c r="B10" s="25" t="s">
        <v>98</v>
      </c>
      <c r="C10" s="26">
        <v>135500</v>
      </c>
      <c r="D10" s="26">
        <v>30063.69</v>
      </c>
    </row>
    <row r="11" spans="1:5" ht="38.25" x14ac:dyDescent="0.2">
      <c r="A11" s="29" t="s">
        <v>18</v>
      </c>
      <c r="B11" s="25" t="s">
        <v>99</v>
      </c>
      <c r="C11" s="26">
        <v>136900</v>
      </c>
      <c r="D11" s="26">
        <v>23579.37</v>
      </c>
    </row>
    <row r="12" spans="1:5" ht="38.25" x14ac:dyDescent="0.2">
      <c r="A12" s="29" t="s">
        <v>18</v>
      </c>
      <c r="B12" s="25" t="s">
        <v>100</v>
      </c>
      <c r="C12" s="26">
        <v>326800</v>
      </c>
      <c r="D12" s="26">
        <v>43558.92</v>
      </c>
    </row>
    <row r="13" spans="1:5" ht="38.25" x14ac:dyDescent="0.2">
      <c r="A13" s="29" t="s">
        <v>18</v>
      </c>
      <c r="B13" s="25" t="s">
        <v>101</v>
      </c>
      <c r="C13" s="26">
        <v>135800</v>
      </c>
      <c r="D13" s="26">
        <v>30063.95</v>
      </c>
    </row>
    <row r="14" spans="1:5" ht="38.25" x14ac:dyDescent="0.2">
      <c r="A14" s="29" t="s">
        <v>18</v>
      </c>
      <c r="B14" s="25" t="s">
        <v>102</v>
      </c>
      <c r="C14" s="26">
        <v>136800</v>
      </c>
      <c r="D14" s="26">
        <v>31722.720000000001</v>
      </c>
    </row>
    <row r="15" spans="1:5" ht="38.25" x14ac:dyDescent="0.2">
      <c r="A15" s="29" t="s">
        <v>18</v>
      </c>
      <c r="B15" s="25" t="s">
        <v>103</v>
      </c>
      <c r="C15" s="26">
        <v>137300</v>
      </c>
      <c r="D15" s="26">
        <v>30063.69</v>
      </c>
    </row>
    <row r="16" spans="1:5" ht="38.25" x14ac:dyDescent="0.2">
      <c r="A16" s="29" t="s">
        <v>18</v>
      </c>
      <c r="B16" s="25" t="s">
        <v>104</v>
      </c>
      <c r="C16" s="26">
        <v>137200</v>
      </c>
      <c r="D16" s="26">
        <v>20787.169999999998</v>
      </c>
    </row>
    <row r="17" spans="1:5" ht="38.25" x14ac:dyDescent="0.2">
      <c r="A17" s="29" t="s">
        <v>18</v>
      </c>
      <c r="B17" s="25" t="s">
        <v>105</v>
      </c>
      <c r="C17" s="26">
        <v>327200</v>
      </c>
      <c r="D17" s="26">
        <v>75159.240000000005</v>
      </c>
    </row>
    <row r="18" spans="1:5" ht="38.25" x14ac:dyDescent="0.2">
      <c r="A18" s="29" t="s">
        <v>18</v>
      </c>
      <c r="B18" s="25" t="s">
        <v>106</v>
      </c>
      <c r="C18" s="26">
        <v>327800</v>
      </c>
      <c r="D18" s="26">
        <v>66693.399999999994</v>
      </c>
    </row>
    <row r="19" spans="1:5" ht="38.25" x14ac:dyDescent="0.2">
      <c r="A19" s="29" t="s">
        <v>18</v>
      </c>
      <c r="B19" s="25" t="s">
        <v>107</v>
      </c>
      <c r="C19" s="26">
        <v>138900</v>
      </c>
      <c r="D19" s="26">
        <v>30063.69</v>
      </c>
    </row>
    <row r="20" spans="1:5" ht="38.25" x14ac:dyDescent="0.2">
      <c r="A20" s="29" t="s">
        <v>18</v>
      </c>
      <c r="B20" s="25" t="s">
        <v>108</v>
      </c>
      <c r="C20" s="26">
        <v>135900</v>
      </c>
      <c r="D20" s="26">
        <v>25376.49</v>
      </c>
    </row>
    <row r="21" spans="1:5" ht="38.25" x14ac:dyDescent="0.2">
      <c r="A21" s="29" t="s">
        <v>18</v>
      </c>
      <c r="B21" s="25" t="s">
        <v>109</v>
      </c>
      <c r="C21" s="26">
        <v>327700</v>
      </c>
      <c r="D21" s="26">
        <v>75141.8</v>
      </c>
    </row>
    <row r="22" spans="1:5" ht="38.25" x14ac:dyDescent="0.2">
      <c r="A22" s="29" t="s">
        <v>18</v>
      </c>
      <c r="B22" s="25" t="s">
        <v>110</v>
      </c>
      <c r="C22" s="26">
        <v>136000</v>
      </c>
      <c r="D22" s="26">
        <v>28382.86</v>
      </c>
    </row>
    <row r="23" spans="1:5" ht="38.25" x14ac:dyDescent="0.2">
      <c r="A23" s="28" t="s">
        <v>24</v>
      </c>
      <c r="B23" s="25" t="s">
        <v>111</v>
      </c>
      <c r="C23" s="26">
        <v>137300</v>
      </c>
      <c r="D23" s="26">
        <v>20042.46</v>
      </c>
      <c r="E23" s="27">
        <f>SUM(D23:D36)</f>
        <v>283183.67</v>
      </c>
    </row>
    <row r="24" spans="1:5" ht="38.25" x14ac:dyDescent="0.2">
      <c r="A24" s="29" t="s">
        <v>24</v>
      </c>
      <c r="B24" s="25" t="s">
        <v>112</v>
      </c>
      <c r="C24" s="26">
        <v>137300</v>
      </c>
      <c r="D24" s="26">
        <v>20042.46</v>
      </c>
    </row>
    <row r="25" spans="1:5" ht="38.25" x14ac:dyDescent="0.2">
      <c r="A25" s="29" t="s">
        <v>24</v>
      </c>
      <c r="B25" s="25" t="s">
        <v>113</v>
      </c>
      <c r="C25" s="26">
        <v>135300</v>
      </c>
      <c r="D25" s="26">
        <v>20042.46</v>
      </c>
    </row>
    <row r="26" spans="1:5" ht="38.25" x14ac:dyDescent="0.2">
      <c r="A26" s="29" t="s">
        <v>24</v>
      </c>
      <c r="B26" s="25" t="s">
        <v>114</v>
      </c>
      <c r="C26" s="26">
        <v>137200</v>
      </c>
      <c r="D26" s="26">
        <v>23080.98</v>
      </c>
    </row>
    <row r="27" spans="1:5" ht="38.25" x14ac:dyDescent="0.2">
      <c r="A27" s="29" t="s">
        <v>24</v>
      </c>
      <c r="B27" s="25" t="s">
        <v>115</v>
      </c>
      <c r="C27" s="26">
        <v>136000</v>
      </c>
      <c r="D27" s="26">
        <v>24591.39</v>
      </c>
    </row>
    <row r="28" spans="1:5" ht="38.25" x14ac:dyDescent="0.2">
      <c r="A28" s="29" t="s">
        <v>24</v>
      </c>
      <c r="B28" s="25" t="s">
        <v>116</v>
      </c>
      <c r="C28" s="26">
        <v>135800</v>
      </c>
      <c r="D28" s="26">
        <v>20042.72</v>
      </c>
    </row>
    <row r="29" spans="1:5" ht="38.25" x14ac:dyDescent="0.2">
      <c r="A29" s="29" t="s">
        <v>24</v>
      </c>
      <c r="B29" s="25" t="s">
        <v>117</v>
      </c>
      <c r="C29" s="26">
        <v>134800</v>
      </c>
      <c r="D29" s="26">
        <v>20042.46</v>
      </c>
    </row>
    <row r="30" spans="1:5" ht="38.25" x14ac:dyDescent="0.2">
      <c r="A30" s="29" t="s">
        <v>24</v>
      </c>
      <c r="B30" s="25" t="s">
        <v>118</v>
      </c>
      <c r="C30" s="26">
        <v>138300</v>
      </c>
      <c r="D30" s="26">
        <v>20042.48</v>
      </c>
    </row>
    <row r="31" spans="1:5" ht="38.25" x14ac:dyDescent="0.2">
      <c r="A31" s="29" t="s">
        <v>24</v>
      </c>
      <c r="B31" s="25" t="s">
        <v>119</v>
      </c>
      <c r="C31" s="26">
        <v>134200</v>
      </c>
      <c r="D31" s="26">
        <v>20054.009999999998</v>
      </c>
    </row>
    <row r="32" spans="1:5" ht="38.25" x14ac:dyDescent="0.2">
      <c r="A32" s="29" t="s">
        <v>24</v>
      </c>
      <c r="B32" s="25" t="s">
        <v>120</v>
      </c>
      <c r="C32" s="26">
        <v>137900</v>
      </c>
      <c r="D32" s="26">
        <v>20042.48</v>
      </c>
    </row>
    <row r="33" spans="1:5" ht="38.25" x14ac:dyDescent="0.2">
      <c r="A33" s="29" t="s">
        <v>24</v>
      </c>
      <c r="B33" s="25" t="s">
        <v>121</v>
      </c>
      <c r="C33" s="26">
        <v>328200</v>
      </c>
      <c r="D33" s="26">
        <v>20042.46</v>
      </c>
    </row>
    <row r="34" spans="1:5" ht="38.25" x14ac:dyDescent="0.2">
      <c r="A34" s="29" t="s">
        <v>24</v>
      </c>
      <c r="B34" s="25" t="s">
        <v>122</v>
      </c>
      <c r="C34" s="26">
        <v>135800</v>
      </c>
      <c r="D34" s="26">
        <v>20042.98</v>
      </c>
    </row>
    <row r="35" spans="1:5" ht="38.25" x14ac:dyDescent="0.2">
      <c r="A35" s="29" t="s">
        <v>24</v>
      </c>
      <c r="B35" s="25" t="s">
        <v>123</v>
      </c>
      <c r="C35" s="26">
        <v>137300</v>
      </c>
      <c r="D35" s="26">
        <v>20042.48</v>
      </c>
    </row>
    <row r="36" spans="1:5" ht="38.25" x14ac:dyDescent="0.2">
      <c r="A36" s="29" t="s">
        <v>24</v>
      </c>
      <c r="B36" s="25" t="s">
        <v>124</v>
      </c>
      <c r="C36" s="26">
        <v>135300</v>
      </c>
      <c r="D36" s="26">
        <v>15031.85</v>
      </c>
    </row>
    <row r="37" spans="1:5" ht="38.25" x14ac:dyDescent="0.2">
      <c r="A37" s="28" t="s">
        <v>31</v>
      </c>
      <c r="B37" s="25" t="s">
        <v>125</v>
      </c>
      <c r="C37" s="26">
        <v>135500</v>
      </c>
      <c r="D37" s="26">
        <v>20042.46</v>
      </c>
      <c r="E37" s="27">
        <f>SUM(D37:D52)</f>
        <v>461404.14</v>
      </c>
    </row>
    <row r="38" spans="1:5" ht="38.25" x14ac:dyDescent="0.2">
      <c r="A38" s="29" t="s">
        <v>31</v>
      </c>
      <c r="B38" s="25" t="s">
        <v>126</v>
      </c>
      <c r="C38" s="26">
        <v>326300</v>
      </c>
      <c r="D38" s="26">
        <v>58947.47</v>
      </c>
    </row>
    <row r="39" spans="1:5" ht="38.25" x14ac:dyDescent="0.2">
      <c r="A39" s="29" t="s">
        <v>31</v>
      </c>
      <c r="B39" s="25" t="s">
        <v>127</v>
      </c>
      <c r="C39" s="26">
        <v>135500</v>
      </c>
      <c r="D39" s="26">
        <v>20042.98</v>
      </c>
    </row>
    <row r="40" spans="1:5" ht="38.25" x14ac:dyDescent="0.2">
      <c r="A40" s="29" t="s">
        <v>31</v>
      </c>
      <c r="B40" s="25" t="s">
        <v>128</v>
      </c>
      <c r="C40" s="26">
        <v>134800</v>
      </c>
      <c r="D40" s="26">
        <v>20042.990000000002</v>
      </c>
    </row>
    <row r="41" spans="1:5" ht="38.25" x14ac:dyDescent="0.2">
      <c r="A41" s="29" t="s">
        <v>31</v>
      </c>
      <c r="B41" s="25" t="s">
        <v>129</v>
      </c>
      <c r="C41" s="26">
        <v>139500</v>
      </c>
      <c r="D41" s="26">
        <v>20452.53</v>
      </c>
    </row>
    <row r="42" spans="1:5" ht="38.25" x14ac:dyDescent="0.2">
      <c r="A42" s="29" t="s">
        <v>31</v>
      </c>
      <c r="B42" s="25" t="s">
        <v>130</v>
      </c>
      <c r="C42" s="26">
        <v>137500</v>
      </c>
      <c r="D42" s="26">
        <v>20042.98</v>
      </c>
    </row>
    <row r="43" spans="1:5" ht="38.25" x14ac:dyDescent="0.2">
      <c r="A43" s="29" t="s">
        <v>31</v>
      </c>
      <c r="B43" s="25" t="s">
        <v>131</v>
      </c>
      <c r="C43" s="26">
        <v>137500</v>
      </c>
      <c r="D43" s="26">
        <v>20042</v>
      </c>
    </row>
    <row r="44" spans="1:5" ht="38.25" x14ac:dyDescent="0.2">
      <c r="A44" s="29" t="s">
        <v>31</v>
      </c>
      <c r="B44" s="25" t="s">
        <v>132</v>
      </c>
      <c r="C44" s="26">
        <v>135000</v>
      </c>
      <c r="D44" s="26">
        <v>20042</v>
      </c>
    </row>
    <row r="45" spans="1:5" ht="38.25" x14ac:dyDescent="0.2">
      <c r="A45" s="29" t="s">
        <v>31</v>
      </c>
      <c r="B45" s="25" t="s">
        <v>133</v>
      </c>
      <c r="C45" s="26">
        <v>139500</v>
      </c>
      <c r="D45" s="26">
        <v>20042</v>
      </c>
    </row>
    <row r="46" spans="1:5" ht="38.25" x14ac:dyDescent="0.2">
      <c r="A46" s="29" t="s">
        <v>31</v>
      </c>
      <c r="B46" s="25" t="s">
        <v>134</v>
      </c>
      <c r="C46" s="26">
        <v>326400</v>
      </c>
      <c r="D46" s="26">
        <v>50106</v>
      </c>
    </row>
    <row r="47" spans="1:5" ht="38.25" x14ac:dyDescent="0.2">
      <c r="A47" s="29" t="s">
        <v>31</v>
      </c>
      <c r="B47" s="25" t="s">
        <v>135</v>
      </c>
      <c r="C47" s="26">
        <v>326100</v>
      </c>
      <c r="D47" s="26">
        <v>50106.16</v>
      </c>
    </row>
    <row r="48" spans="1:5" ht="38.25" x14ac:dyDescent="0.2">
      <c r="A48" s="29" t="s">
        <v>31</v>
      </c>
      <c r="B48" s="25" t="s">
        <v>136</v>
      </c>
      <c r="C48" s="26">
        <v>136200</v>
      </c>
      <c r="D48" s="26">
        <v>31261.82</v>
      </c>
    </row>
    <row r="49" spans="1:5" ht="38.25" x14ac:dyDescent="0.2">
      <c r="A49" s="29" t="s">
        <v>31</v>
      </c>
      <c r="B49" s="25" t="s">
        <v>137</v>
      </c>
      <c r="C49" s="26">
        <v>136200</v>
      </c>
      <c r="D49" s="26">
        <v>20042.98</v>
      </c>
    </row>
    <row r="50" spans="1:5" ht="38.25" x14ac:dyDescent="0.2">
      <c r="A50" s="29" t="s">
        <v>31</v>
      </c>
      <c r="B50" s="25" t="s">
        <v>138</v>
      </c>
      <c r="C50" s="26">
        <v>326200</v>
      </c>
      <c r="D50" s="26">
        <v>50106.17</v>
      </c>
    </row>
    <row r="51" spans="1:5" ht="38.25" x14ac:dyDescent="0.2">
      <c r="A51" s="29" t="s">
        <v>31</v>
      </c>
      <c r="B51" s="25" t="s">
        <v>139</v>
      </c>
      <c r="C51" s="26">
        <v>135100</v>
      </c>
      <c r="D51" s="26">
        <v>20042</v>
      </c>
    </row>
    <row r="52" spans="1:5" ht="38.25" x14ac:dyDescent="0.2">
      <c r="A52" s="29" t="s">
        <v>31</v>
      </c>
      <c r="B52" s="25" t="s">
        <v>140</v>
      </c>
      <c r="C52" s="26">
        <v>137000</v>
      </c>
      <c r="D52" s="26">
        <v>20041.599999999999</v>
      </c>
    </row>
    <row r="53" spans="1:5" ht="25.5" x14ac:dyDescent="0.2">
      <c r="A53" s="24" t="s">
        <v>141</v>
      </c>
      <c r="B53" s="25" t="s">
        <v>142</v>
      </c>
      <c r="C53" s="26">
        <v>2743300</v>
      </c>
      <c r="D53" s="26">
        <v>117444.51</v>
      </c>
      <c r="E53" s="27">
        <f>D53</f>
        <v>117444.51</v>
      </c>
    </row>
    <row r="54" spans="1:5" ht="25.5" x14ac:dyDescent="0.2">
      <c r="A54" s="28" t="s">
        <v>39</v>
      </c>
      <c r="B54" s="25" t="s">
        <v>143</v>
      </c>
      <c r="C54" s="26">
        <v>135200</v>
      </c>
      <c r="D54" s="26">
        <v>33800</v>
      </c>
      <c r="E54" s="27">
        <f>SUM(D54:D66)</f>
        <v>329662.84999999998</v>
      </c>
    </row>
    <row r="55" spans="1:5" ht="25.5" x14ac:dyDescent="0.2">
      <c r="A55" s="29" t="s">
        <v>39</v>
      </c>
      <c r="B55" s="25" t="s">
        <v>144</v>
      </c>
      <c r="C55" s="26">
        <v>136800</v>
      </c>
      <c r="D55" s="26">
        <v>20102.98</v>
      </c>
    </row>
    <row r="56" spans="1:5" ht="25.5" x14ac:dyDescent="0.2">
      <c r="A56" s="29" t="s">
        <v>39</v>
      </c>
      <c r="B56" s="25" t="s">
        <v>145</v>
      </c>
      <c r="C56" s="26">
        <v>136900</v>
      </c>
      <c r="D56" s="26">
        <v>30899.07</v>
      </c>
    </row>
    <row r="57" spans="1:5" ht="38.25" x14ac:dyDescent="0.2">
      <c r="A57" s="29" t="s">
        <v>39</v>
      </c>
      <c r="B57" s="25" t="s">
        <v>146</v>
      </c>
      <c r="C57" s="26">
        <v>138100</v>
      </c>
      <c r="D57" s="26">
        <v>20592.439999999999</v>
      </c>
    </row>
    <row r="58" spans="1:5" ht="25.5" x14ac:dyDescent="0.2">
      <c r="A58" s="29" t="s">
        <v>39</v>
      </c>
      <c r="B58" s="25" t="s">
        <v>147</v>
      </c>
      <c r="C58" s="26">
        <v>136100</v>
      </c>
      <c r="D58" s="26">
        <v>34025</v>
      </c>
    </row>
    <row r="59" spans="1:5" ht="25.5" x14ac:dyDescent="0.2">
      <c r="A59" s="29" t="s">
        <v>39</v>
      </c>
      <c r="B59" s="25" t="s">
        <v>148</v>
      </c>
      <c r="C59" s="26">
        <v>136600</v>
      </c>
      <c r="D59" s="26">
        <v>30888.66</v>
      </c>
    </row>
    <row r="60" spans="1:5" ht="25.5" x14ac:dyDescent="0.2">
      <c r="A60" s="29" t="s">
        <v>39</v>
      </c>
      <c r="B60" s="25" t="s">
        <v>149</v>
      </c>
      <c r="C60" s="26">
        <v>136900</v>
      </c>
      <c r="D60" s="26">
        <v>18223</v>
      </c>
    </row>
    <row r="61" spans="1:5" ht="25.5" x14ac:dyDescent="0.2">
      <c r="A61" s="29" t="s">
        <v>39</v>
      </c>
      <c r="B61" s="25" t="s">
        <v>150</v>
      </c>
      <c r="C61" s="26">
        <v>135300</v>
      </c>
      <c r="D61" s="26">
        <v>30888.66</v>
      </c>
    </row>
    <row r="62" spans="1:5" ht="25.5" x14ac:dyDescent="0.2">
      <c r="A62" s="29" t="s">
        <v>39</v>
      </c>
      <c r="B62" s="25" t="s">
        <v>151</v>
      </c>
      <c r="C62" s="26">
        <v>134800</v>
      </c>
      <c r="D62" s="26">
        <v>13930.2</v>
      </c>
    </row>
    <row r="63" spans="1:5" ht="25.5" x14ac:dyDescent="0.2">
      <c r="A63" s="29" t="s">
        <v>39</v>
      </c>
      <c r="B63" s="25" t="s">
        <v>152</v>
      </c>
      <c r="C63" s="26">
        <v>134400</v>
      </c>
      <c r="D63" s="26">
        <v>27228.720000000001</v>
      </c>
    </row>
    <row r="64" spans="1:5" ht="25.5" x14ac:dyDescent="0.2">
      <c r="A64" s="29" t="s">
        <v>39</v>
      </c>
      <c r="B64" s="25" t="s">
        <v>153</v>
      </c>
      <c r="C64" s="26">
        <v>136200</v>
      </c>
      <c r="D64" s="26">
        <v>20042.98</v>
      </c>
    </row>
    <row r="65" spans="1:5" ht="25.5" x14ac:dyDescent="0.2">
      <c r="A65" s="29" t="s">
        <v>39</v>
      </c>
      <c r="B65" s="25" t="s">
        <v>154</v>
      </c>
      <c r="C65" s="26">
        <v>137200</v>
      </c>
      <c r="D65" s="26">
        <v>18152.48</v>
      </c>
    </row>
    <row r="66" spans="1:5" ht="25.5" x14ac:dyDescent="0.2">
      <c r="A66" s="29" t="s">
        <v>39</v>
      </c>
      <c r="B66" s="25" t="s">
        <v>155</v>
      </c>
      <c r="C66" s="26">
        <v>134800</v>
      </c>
      <c r="D66" s="26">
        <v>30888.66</v>
      </c>
    </row>
    <row r="67" spans="1:5" ht="38.25" x14ac:dyDescent="0.2">
      <c r="A67" s="24" t="s">
        <v>42</v>
      </c>
      <c r="B67" s="25" t="s">
        <v>156</v>
      </c>
      <c r="C67" s="26">
        <v>325700</v>
      </c>
      <c r="D67" s="26">
        <v>60353.18</v>
      </c>
      <c r="E67" s="30">
        <f>SUM(D67:D81)</f>
        <v>559463.22000000009</v>
      </c>
    </row>
    <row r="68" spans="1:5" ht="38.25" x14ac:dyDescent="0.2">
      <c r="A68" s="31" t="s">
        <v>42</v>
      </c>
      <c r="B68" s="25" t="s">
        <v>157</v>
      </c>
      <c r="C68" s="26">
        <v>134200</v>
      </c>
      <c r="D68" s="26">
        <v>20042.47</v>
      </c>
    </row>
    <row r="69" spans="1:5" ht="38.25" x14ac:dyDescent="0.2">
      <c r="A69" s="31" t="s">
        <v>42</v>
      </c>
      <c r="B69" s="25" t="s">
        <v>158</v>
      </c>
      <c r="C69" s="26">
        <v>133400</v>
      </c>
      <c r="D69" s="26">
        <v>20042.46</v>
      </c>
    </row>
    <row r="70" spans="1:5" ht="38.25" x14ac:dyDescent="0.2">
      <c r="A70" s="31" t="s">
        <v>42</v>
      </c>
      <c r="B70" s="25" t="s">
        <v>159</v>
      </c>
      <c r="C70" s="26">
        <v>135100</v>
      </c>
      <c r="D70" s="26">
        <v>33775</v>
      </c>
    </row>
    <row r="71" spans="1:5" ht="38.25" x14ac:dyDescent="0.2">
      <c r="A71" s="31" t="s">
        <v>42</v>
      </c>
      <c r="B71" s="25" t="s">
        <v>160</v>
      </c>
      <c r="C71" s="26">
        <v>137200</v>
      </c>
      <c r="D71" s="26">
        <v>32961.120000000003</v>
      </c>
    </row>
    <row r="72" spans="1:5" ht="38.25" x14ac:dyDescent="0.2">
      <c r="A72" s="31" t="s">
        <v>42</v>
      </c>
      <c r="B72" s="25" t="s">
        <v>161</v>
      </c>
      <c r="C72" s="26">
        <v>134800</v>
      </c>
      <c r="D72" s="26">
        <v>22209.69</v>
      </c>
    </row>
    <row r="73" spans="1:5" ht="38.25" x14ac:dyDescent="0.2">
      <c r="A73" s="31" t="s">
        <v>42</v>
      </c>
      <c r="B73" s="25" t="s">
        <v>162</v>
      </c>
      <c r="C73" s="26">
        <v>325200</v>
      </c>
      <c r="D73" s="26">
        <v>56400</v>
      </c>
    </row>
    <row r="74" spans="1:5" ht="38.25" x14ac:dyDescent="0.2">
      <c r="A74" s="31" t="s">
        <v>42</v>
      </c>
      <c r="B74" s="25" t="s">
        <v>163</v>
      </c>
      <c r="C74" s="26">
        <v>134300</v>
      </c>
      <c r="D74" s="26">
        <v>20042.46</v>
      </c>
    </row>
    <row r="75" spans="1:5" ht="38.25" x14ac:dyDescent="0.2">
      <c r="A75" s="31" t="s">
        <v>42</v>
      </c>
      <c r="B75" s="25" t="s">
        <v>164</v>
      </c>
      <c r="C75" s="26">
        <v>325000</v>
      </c>
      <c r="D75" s="26">
        <v>81250</v>
      </c>
    </row>
    <row r="76" spans="1:5" ht="38.25" x14ac:dyDescent="0.2">
      <c r="A76" s="31" t="s">
        <v>42</v>
      </c>
      <c r="B76" s="25" t="s">
        <v>165</v>
      </c>
      <c r="C76" s="26">
        <v>136300</v>
      </c>
      <c r="D76" s="26">
        <v>34075</v>
      </c>
    </row>
    <row r="77" spans="1:5" ht="38.25" x14ac:dyDescent="0.2">
      <c r="A77" s="31" t="s">
        <v>42</v>
      </c>
      <c r="B77" s="25" t="s">
        <v>166</v>
      </c>
      <c r="C77" s="26">
        <v>324300</v>
      </c>
      <c r="D77" s="26">
        <v>81075</v>
      </c>
    </row>
    <row r="78" spans="1:5" ht="38.25" x14ac:dyDescent="0.2">
      <c r="A78" s="31" t="s">
        <v>42</v>
      </c>
      <c r="B78" s="25" t="s">
        <v>167</v>
      </c>
      <c r="C78" s="26">
        <v>133800</v>
      </c>
      <c r="D78" s="26">
        <v>23890.880000000001</v>
      </c>
    </row>
    <row r="79" spans="1:5" ht="38.25" x14ac:dyDescent="0.2">
      <c r="A79" s="31" t="s">
        <v>42</v>
      </c>
      <c r="B79" s="25" t="s">
        <v>168</v>
      </c>
      <c r="C79" s="26">
        <v>135100</v>
      </c>
      <c r="D79" s="26">
        <v>23850.86</v>
      </c>
    </row>
    <row r="80" spans="1:5" ht="38.25" x14ac:dyDescent="0.2">
      <c r="A80" s="31" t="s">
        <v>42</v>
      </c>
      <c r="B80" s="25" t="s">
        <v>169</v>
      </c>
      <c r="C80" s="26">
        <v>135400</v>
      </c>
      <c r="D80" s="26">
        <v>25017.05</v>
      </c>
    </row>
    <row r="81" spans="1:5" ht="38.25" x14ac:dyDescent="0.2">
      <c r="A81" s="31" t="s">
        <v>42</v>
      </c>
      <c r="B81" s="25" t="s">
        <v>170</v>
      </c>
      <c r="C81" s="26">
        <v>136600</v>
      </c>
      <c r="D81" s="26">
        <v>24478.05</v>
      </c>
    </row>
    <row r="82" spans="1:5" ht="38.25" x14ac:dyDescent="0.2">
      <c r="A82" s="32" t="s">
        <v>45</v>
      </c>
      <c r="B82" s="25" t="s">
        <v>171</v>
      </c>
      <c r="C82" s="26">
        <v>134800</v>
      </c>
      <c r="D82" s="26">
        <v>30062.69</v>
      </c>
      <c r="E82" s="27">
        <f>SUM(D82:D98)</f>
        <v>535040.61</v>
      </c>
    </row>
    <row r="83" spans="1:5" ht="38.25" x14ac:dyDescent="0.2">
      <c r="A83" s="33" t="s">
        <v>45</v>
      </c>
      <c r="B83" s="25" t="s">
        <v>172</v>
      </c>
      <c r="C83" s="26">
        <v>136100</v>
      </c>
      <c r="D83" s="26">
        <v>30063.69</v>
      </c>
    </row>
    <row r="84" spans="1:5" ht="38.25" x14ac:dyDescent="0.2">
      <c r="A84" s="33" t="s">
        <v>45</v>
      </c>
      <c r="B84" s="25" t="s">
        <v>173</v>
      </c>
      <c r="C84" s="26">
        <v>325700</v>
      </c>
      <c r="D84" s="26">
        <v>32222.16</v>
      </c>
    </row>
    <row r="85" spans="1:5" ht="38.25" x14ac:dyDescent="0.2">
      <c r="A85" s="33" t="s">
        <v>45</v>
      </c>
      <c r="B85" s="25" t="s">
        <v>174</v>
      </c>
      <c r="C85" s="26">
        <v>137300</v>
      </c>
      <c r="D85" s="26">
        <v>30063.71</v>
      </c>
    </row>
    <row r="86" spans="1:5" ht="38.25" x14ac:dyDescent="0.2">
      <c r="A86" s="33" t="s">
        <v>45</v>
      </c>
      <c r="B86" s="25" t="s">
        <v>175</v>
      </c>
      <c r="C86" s="26">
        <v>135800</v>
      </c>
      <c r="D86" s="26">
        <v>30063.72</v>
      </c>
    </row>
    <row r="87" spans="1:5" ht="38.25" x14ac:dyDescent="0.2">
      <c r="A87" s="33" t="s">
        <v>45</v>
      </c>
      <c r="B87" s="25" t="s">
        <v>176</v>
      </c>
      <c r="C87" s="26">
        <v>329200</v>
      </c>
      <c r="D87" s="26">
        <v>64530.53</v>
      </c>
    </row>
    <row r="88" spans="1:5" ht="38.25" x14ac:dyDescent="0.2">
      <c r="A88" s="33" t="s">
        <v>45</v>
      </c>
      <c r="B88" s="25" t="s">
        <v>177</v>
      </c>
      <c r="C88" s="26">
        <v>137000</v>
      </c>
      <c r="D88" s="26">
        <v>33063.69</v>
      </c>
    </row>
    <row r="89" spans="1:5" ht="38.25" x14ac:dyDescent="0.2">
      <c r="A89" s="33" t="s">
        <v>45</v>
      </c>
      <c r="B89" s="25" t="s">
        <v>178</v>
      </c>
      <c r="C89" s="26">
        <v>135800</v>
      </c>
      <c r="D89" s="26">
        <v>30063.72</v>
      </c>
    </row>
    <row r="90" spans="1:5" ht="38.25" x14ac:dyDescent="0.2">
      <c r="A90" s="33" t="s">
        <v>45</v>
      </c>
      <c r="B90" s="25" t="s">
        <v>179</v>
      </c>
      <c r="C90" s="26">
        <v>136800</v>
      </c>
      <c r="D90" s="26">
        <v>32941.9</v>
      </c>
    </row>
    <row r="91" spans="1:5" ht="38.25" x14ac:dyDescent="0.2">
      <c r="A91" s="33" t="s">
        <v>45</v>
      </c>
      <c r="B91" s="25" t="s">
        <v>180</v>
      </c>
      <c r="C91" s="26">
        <v>134300</v>
      </c>
      <c r="D91" s="26">
        <v>33565.629999999997</v>
      </c>
    </row>
    <row r="92" spans="1:5" ht="38.25" x14ac:dyDescent="0.2">
      <c r="A92" s="33" t="s">
        <v>45</v>
      </c>
      <c r="B92" s="25" t="s">
        <v>181</v>
      </c>
      <c r="C92" s="26">
        <v>137000</v>
      </c>
      <c r="D92" s="26">
        <v>30063.7</v>
      </c>
    </row>
    <row r="93" spans="1:5" ht="38.25" x14ac:dyDescent="0.2">
      <c r="A93" s="33" t="s">
        <v>45</v>
      </c>
      <c r="B93" s="25" t="s">
        <v>182</v>
      </c>
      <c r="C93" s="26">
        <v>136100</v>
      </c>
      <c r="D93" s="26">
        <v>28059.43</v>
      </c>
    </row>
    <row r="94" spans="1:5" ht="38.25" x14ac:dyDescent="0.2">
      <c r="A94" s="33" t="s">
        <v>45</v>
      </c>
      <c r="B94" s="25" t="s">
        <v>183</v>
      </c>
      <c r="C94" s="26">
        <v>139100</v>
      </c>
      <c r="D94" s="26">
        <v>30063.72</v>
      </c>
    </row>
    <row r="95" spans="1:5" ht="38.25" x14ac:dyDescent="0.2">
      <c r="A95" s="33" t="s">
        <v>45</v>
      </c>
      <c r="B95" s="25" t="s">
        <v>184</v>
      </c>
      <c r="C95" s="26">
        <v>138300</v>
      </c>
      <c r="D95" s="26">
        <v>30063.71</v>
      </c>
    </row>
    <row r="96" spans="1:5" ht="38.25" x14ac:dyDescent="0.2">
      <c r="A96" s="33" t="s">
        <v>45</v>
      </c>
      <c r="B96" s="25" t="s">
        <v>185</v>
      </c>
      <c r="C96" s="26">
        <v>136200</v>
      </c>
      <c r="D96" s="26">
        <v>30063.69</v>
      </c>
    </row>
    <row r="97" spans="1:5" ht="38.25" x14ac:dyDescent="0.2">
      <c r="A97" s="33" t="s">
        <v>45</v>
      </c>
      <c r="B97" s="25" t="s">
        <v>186</v>
      </c>
      <c r="C97" s="26">
        <v>139800</v>
      </c>
      <c r="D97" s="26">
        <v>10021.23</v>
      </c>
    </row>
    <row r="98" spans="1:5" ht="38.25" x14ac:dyDescent="0.2">
      <c r="A98" s="33" t="s">
        <v>45</v>
      </c>
      <c r="B98" s="25" t="s">
        <v>187</v>
      </c>
      <c r="C98" s="26">
        <v>136000</v>
      </c>
      <c r="D98" s="26">
        <v>30063.69</v>
      </c>
    </row>
    <row r="99" spans="1:5" ht="25.5" x14ac:dyDescent="0.2">
      <c r="A99" s="24" t="s">
        <v>48</v>
      </c>
      <c r="B99" s="25" t="s">
        <v>188</v>
      </c>
      <c r="C99" s="26">
        <v>2029300</v>
      </c>
      <c r="D99" s="26">
        <v>115212.33</v>
      </c>
      <c r="E99" s="27">
        <f>D99</f>
        <v>115212.33</v>
      </c>
    </row>
    <row r="100" spans="1:5" ht="38.25" x14ac:dyDescent="0.2">
      <c r="A100" s="24" t="s">
        <v>51</v>
      </c>
      <c r="B100" s="25" t="s">
        <v>189</v>
      </c>
      <c r="C100" s="26">
        <v>324200</v>
      </c>
      <c r="D100" s="26">
        <v>75159.25</v>
      </c>
      <c r="E100" s="27">
        <f>SUM(D100:D106)</f>
        <v>260175.3</v>
      </c>
    </row>
    <row r="101" spans="1:5" ht="38.25" x14ac:dyDescent="0.2">
      <c r="A101" s="31" t="s">
        <v>51</v>
      </c>
      <c r="B101" s="25" t="s">
        <v>190</v>
      </c>
      <c r="C101" s="26">
        <v>135600</v>
      </c>
      <c r="D101" s="26">
        <v>30063.69</v>
      </c>
    </row>
    <row r="102" spans="1:5" ht="38.25" x14ac:dyDescent="0.2">
      <c r="A102" s="31" t="s">
        <v>51</v>
      </c>
      <c r="B102" s="25" t="s">
        <v>191</v>
      </c>
      <c r="C102" s="26">
        <v>135500</v>
      </c>
      <c r="D102" s="26">
        <v>30900</v>
      </c>
    </row>
    <row r="103" spans="1:5" ht="38.25" x14ac:dyDescent="0.2">
      <c r="A103" s="31" t="s">
        <v>51</v>
      </c>
      <c r="B103" s="25" t="s">
        <v>192</v>
      </c>
      <c r="C103" s="26">
        <v>135300</v>
      </c>
      <c r="D103" s="26">
        <v>31384.59</v>
      </c>
    </row>
    <row r="104" spans="1:5" ht="38.25" x14ac:dyDescent="0.2">
      <c r="A104" s="31" t="s">
        <v>51</v>
      </c>
      <c r="B104" s="25" t="s">
        <v>193</v>
      </c>
      <c r="C104" s="26">
        <v>135800</v>
      </c>
      <c r="D104" s="26">
        <v>30923.72</v>
      </c>
    </row>
    <row r="105" spans="1:5" ht="38.25" x14ac:dyDescent="0.2">
      <c r="A105" s="31" t="s">
        <v>51</v>
      </c>
      <c r="B105" s="25" t="s">
        <v>194</v>
      </c>
      <c r="C105" s="26">
        <v>135400</v>
      </c>
      <c r="D105" s="26">
        <v>30900.36</v>
      </c>
    </row>
    <row r="106" spans="1:5" ht="38.25" x14ac:dyDescent="0.2">
      <c r="A106" s="31" t="s">
        <v>51</v>
      </c>
      <c r="B106" s="25" t="s">
        <v>195</v>
      </c>
      <c r="C106" s="26">
        <v>135600</v>
      </c>
      <c r="D106" s="26">
        <v>30843.69</v>
      </c>
    </row>
    <row r="107" spans="1:5" ht="38.25" x14ac:dyDescent="0.2">
      <c r="A107" s="24" t="s">
        <v>54</v>
      </c>
      <c r="B107" s="25" t="s">
        <v>196</v>
      </c>
      <c r="C107" s="26">
        <v>326300</v>
      </c>
      <c r="D107" s="26">
        <v>48384.82</v>
      </c>
      <c r="E107" s="27">
        <f>SUM(D107:D121)</f>
        <v>392535.14999999997</v>
      </c>
    </row>
    <row r="108" spans="1:5" ht="38.25" x14ac:dyDescent="0.2">
      <c r="A108" s="31" t="s">
        <v>54</v>
      </c>
      <c r="B108" s="25" t="s">
        <v>197</v>
      </c>
      <c r="C108" s="26">
        <v>136200</v>
      </c>
      <c r="D108" s="26">
        <v>21566.44</v>
      </c>
    </row>
    <row r="109" spans="1:5" ht="38.25" x14ac:dyDescent="0.2">
      <c r="A109" s="31" t="s">
        <v>54</v>
      </c>
      <c r="B109" s="25" t="s">
        <v>198</v>
      </c>
      <c r="C109" s="26">
        <v>327700</v>
      </c>
      <c r="D109" s="26">
        <v>30100.03</v>
      </c>
    </row>
    <row r="110" spans="1:5" ht="38.25" x14ac:dyDescent="0.2">
      <c r="A110" s="31" t="s">
        <v>54</v>
      </c>
      <c r="B110" s="25" t="s">
        <v>199</v>
      </c>
      <c r="C110" s="26">
        <v>136200</v>
      </c>
      <c r="D110" s="26">
        <v>17970.2</v>
      </c>
    </row>
    <row r="111" spans="1:5" ht="38.25" x14ac:dyDescent="0.2">
      <c r="A111" s="31" t="s">
        <v>54</v>
      </c>
      <c r="B111" s="25" t="s">
        <v>200</v>
      </c>
      <c r="C111" s="26">
        <v>134600</v>
      </c>
      <c r="D111" s="26">
        <v>15916.95</v>
      </c>
    </row>
    <row r="112" spans="1:5" ht="38.25" x14ac:dyDescent="0.2">
      <c r="A112" s="31" t="s">
        <v>54</v>
      </c>
      <c r="B112" s="25" t="s">
        <v>201</v>
      </c>
      <c r="C112" s="26">
        <v>141300</v>
      </c>
      <c r="D112" s="26">
        <v>13478</v>
      </c>
    </row>
    <row r="113" spans="1:5" ht="38.25" x14ac:dyDescent="0.2">
      <c r="A113" s="31" t="s">
        <v>54</v>
      </c>
      <c r="B113" s="25" t="s">
        <v>202</v>
      </c>
      <c r="C113" s="26">
        <v>134100</v>
      </c>
      <c r="D113" s="26">
        <v>13478.3</v>
      </c>
    </row>
    <row r="114" spans="1:5" ht="38.25" x14ac:dyDescent="0.2">
      <c r="A114" s="31" t="s">
        <v>54</v>
      </c>
      <c r="B114" s="25" t="s">
        <v>203</v>
      </c>
      <c r="C114" s="26">
        <v>136900</v>
      </c>
      <c r="D114" s="26">
        <v>13478.3</v>
      </c>
    </row>
    <row r="115" spans="1:5" ht="38.25" x14ac:dyDescent="0.2">
      <c r="A115" s="31" t="s">
        <v>54</v>
      </c>
      <c r="B115" s="25" t="s">
        <v>204</v>
      </c>
      <c r="C115" s="26">
        <v>139500</v>
      </c>
      <c r="D115" s="26">
        <v>12598</v>
      </c>
    </row>
    <row r="116" spans="1:5" ht="38.25" x14ac:dyDescent="0.2">
      <c r="A116" s="31" t="s">
        <v>54</v>
      </c>
      <c r="B116" s="25" t="s">
        <v>205</v>
      </c>
      <c r="C116" s="26">
        <v>134800</v>
      </c>
      <c r="D116" s="26">
        <v>20041.419999999998</v>
      </c>
    </row>
    <row r="117" spans="1:5" ht="38.25" x14ac:dyDescent="0.2">
      <c r="A117" s="31" t="s">
        <v>54</v>
      </c>
      <c r="B117" s="25" t="s">
        <v>206</v>
      </c>
      <c r="C117" s="26">
        <v>325000</v>
      </c>
      <c r="D117" s="26">
        <v>53106.16</v>
      </c>
    </row>
    <row r="118" spans="1:5" ht="38.25" x14ac:dyDescent="0.2">
      <c r="A118" s="31" t="s">
        <v>54</v>
      </c>
      <c r="B118" s="25" t="s">
        <v>207</v>
      </c>
      <c r="C118" s="26">
        <v>137600</v>
      </c>
      <c r="D118" s="26">
        <v>13478.3</v>
      </c>
    </row>
    <row r="119" spans="1:5" ht="38.25" x14ac:dyDescent="0.2">
      <c r="A119" s="31" t="s">
        <v>54</v>
      </c>
      <c r="B119" s="25" t="s">
        <v>208</v>
      </c>
      <c r="C119" s="26">
        <v>327300</v>
      </c>
      <c r="D119" s="26">
        <v>75159.240000000005</v>
      </c>
    </row>
    <row r="120" spans="1:5" ht="38.25" x14ac:dyDescent="0.2">
      <c r="A120" s="31" t="s">
        <v>54</v>
      </c>
      <c r="B120" s="25" t="s">
        <v>209</v>
      </c>
      <c r="C120" s="26">
        <v>135800</v>
      </c>
      <c r="D120" s="26">
        <v>32216.69</v>
      </c>
    </row>
    <row r="121" spans="1:5" ht="38.25" x14ac:dyDescent="0.2">
      <c r="A121" s="31" t="s">
        <v>54</v>
      </c>
      <c r="B121" s="25" t="s">
        <v>210</v>
      </c>
      <c r="C121" s="26">
        <v>140200</v>
      </c>
      <c r="D121" s="26">
        <v>11562.3</v>
      </c>
    </row>
    <row r="122" spans="1:5" ht="38.25" x14ac:dyDescent="0.2">
      <c r="A122" s="24" t="s">
        <v>211</v>
      </c>
      <c r="B122" s="25" t="s">
        <v>212</v>
      </c>
      <c r="C122" s="26">
        <v>142300</v>
      </c>
      <c r="D122" s="26">
        <v>20631.5</v>
      </c>
      <c r="E122" s="27">
        <f>SUM(D122:D131)</f>
        <v>250289.66</v>
      </c>
    </row>
    <row r="123" spans="1:5" ht="38.25" x14ac:dyDescent="0.2">
      <c r="A123" s="31" t="s">
        <v>211</v>
      </c>
      <c r="B123" s="25" t="s">
        <v>213</v>
      </c>
      <c r="C123" s="26">
        <v>140900</v>
      </c>
      <c r="D123" s="26">
        <v>15963.82</v>
      </c>
    </row>
    <row r="124" spans="1:5" ht="38.25" x14ac:dyDescent="0.2">
      <c r="A124" s="31" t="s">
        <v>211</v>
      </c>
      <c r="B124" s="25" t="s">
        <v>214</v>
      </c>
      <c r="C124" s="26">
        <v>139500</v>
      </c>
      <c r="D124" s="26">
        <v>30896.46</v>
      </c>
    </row>
    <row r="125" spans="1:5" ht="25.5" x14ac:dyDescent="0.2">
      <c r="A125" s="31" t="s">
        <v>211</v>
      </c>
      <c r="B125" s="25" t="s">
        <v>215</v>
      </c>
      <c r="C125" s="26">
        <v>328700</v>
      </c>
      <c r="D125" s="26">
        <v>59727.16</v>
      </c>
    </row>
    <row r="126" spans="1:5" ht="38.25" x14ac:dyDescent="0.2">
      <c r="A126" s="31" t="s">
        <v>211</v>
      </c>
      <c r="B126" s="25" t="s">
        <v>216</v>
      </c>
      <c r="C126" s="26">
        <v>141600</v>
      </c>
      <c r="D126" s="26">
        <v>20600.240000000002</v>
      </c>
    </row>
    <row r="127" spans="1:5" ht="51" x14ac:dyDescent="0.2">
      <c r="A127" s="31" t="s">
        <v>211</v>
      </c>
      <c r="B127" s="25" t="s">
        <v>217</v>
      </c>
      <c r="C127" s="26">
        <v>138600</v>
      </c>
      <c r="D127" s="26">
        <v>20596</v>
      </c>
    </row>
    <row r="128" spans="1:5" ht="25.5" x14ac:dyDescent="0.2">
      <c r="A128" s="31" t="s">
        <v>211</v>
      </c>
      <c r="B128" s="25" t="s">
        <v>218</v>
      </c>
      <c r="C128" s="26">
        <v>138800</v>
      </c>
      <c r="D128" s="26">
        <v>20631.5</v>
      </c>
    </row>
    <row r="129" spans="1:5" ht="38.25" x14ac:dyDescent="0.2">
      <c r="A129" s="31" t="s">
        <v>211</v>
      </c>
      <c r="B129" s="25" t="s">
        <v>219</v>
      </c>
      <c r="C129" s="26">
        <v>141600</v>
      </c>
      <c r="D129" s="26">
        <v>20600</v>
      </c>
    </row>
    <row r="130" spans="1:5" ht="38.25" x14ac:dyDescent="0.2">
      <c r="A130" s="31" t="s">
        <v>211</v>
      </c>
      <c r="B130" s="25" t="s">
        <v>220</v>
      </c>
      <c r="C130" s="26">
        <v>142100</v>
      </c>
      <c r="D130" s="26">
        <v>20042.98</v>
      </c>
    </row>
    <row r="131" spans="1:5" ht="25.5" x14ac:dyDescent="0.2">
      <c r="A131" s="31" t="s">
        <v>211</v>
      </c>
      <c r="B131" s="25" t="s">
        <v>221</v>
      </c>
      <c r="C131" s="26">
        <v>140400</v>
      </c>
      <c r="D131" s="26">
        <v>20600</v>
      </c>
    </row>
    <row r="132" spans="1:5" ht="38.25" x14ac:dyDescent="0.2">
      <c r="A132" s="24" t="s">
        <v>59</v>
      </c>
      <c r="B132" s="25" t="s">
        <v>222</v>
      </c>
      <c r="C132" s="26">
        <v>136600</v>
      </c>
      <c r="D132" s="26">
        <v>0</v>
      </c>
      <c r="E132" s="27">
        <f>SUM(D132:D152)</f>
        <v>772234.33000000007</v>
      </c>
    </row>
    <row r="133" spans="1:5" ht="38.25" x14ac:dyDescent="0.2">
      <c r="A133" s="31" t="s">
        <v>59</v>
      </c>
      <c r="B133" s="25" t="s">
        <v>223</v>
      </c>
      <c r="C133" s="26">
        <v>329800</v>
      </c>
      <c r="D133" s="26">
        <v>57515.68</v>
      </c>
    </row>
    <row r="134" spans="1:5" ht="38.25" x14ac:dyDescent="0.2">
      <c r="A134" s="31" t="s">
        <v>59</v>
      </c>
      <c r="B134" s="25" t="s">
        <v>224</v>
      </c>
      <c r="C134" s="26">
        <v>138500</v>
      </c>
      <c r="D134" s="26">
        <v>23746.86</v>
      </c>
    </row>
    <row r="135" spans="1:5" ht="38.25" x14ac:dyDescent="0.2">
      <c r="A135" s="31" t="s">
        <v>59</v>
      </c>
      <c r="B135" s="25" t="s">
        <v>225</v>
      </c>
      <c r="C135" s="26">
        <v>326300</v>
      </c>
      <c r="D135" s="26">
        <v>59727.16</v>
      </c>
    </row>
    <row r="136" spans="1:5" ht="38.25" x14ac:dyDescent="0.2">
      <c r="A136" s="31" t="s">
        <v>59</v>
      </c>
      <c r="B136" s="25" t="s">
        <v>226</v>
      </c>
      <c r="C136" s="26">
        <v>137600</v>
      </c>
      <c r="D136" s="26">
        <v>20042.46</v>
      </c>
    </row>
    <row r="137" spans="1:5" ht="38.25" x14ac:dyDescent="0.2">
      <c r="A137" s="31" t="s">
        <v>59</v>
      </c>
      <c r="B137" s="25" t="s">
        <v>227</v>
      </c>
      <c r="C137" s="26">
        <v>136800</v>
      </c>
      <c r="D137" s="26">
        <v>24537.11</v>
      </c>
    </row>
    <row r="138" spans="1:5" ht="38.25" x14ac:dyDescent="0.2">
      <c r="A138" s="31" t="s">
        <v>59</v>
      </c>
      <c r="B138" s="25" t="s">
        <v>228</v>
      </c>
      <c r="C138" s="26">
        <v>138900</v>
      </c>
      <c r="D138" s="26">
        <v>20042.46</v>
      </c>
    </row>
    <row r="139" spans="1:5" ht="38.25" x14ac:dyDescent="0.2">
      <c r="A139" s="31" t="s">
        <v>59</v>
      </c>
      <c r="B139" s="25" t="s">
        <v>229</v>
      </c>
      <c r="C139" s="26">
        <v>326000</v>
      </c>
      <c r="D139" s="26">
        <v>58476.18</v>
      </c>
    </row>
    <row r="140" spans="1:5" ht="38.25" x14ac:dyDescent="0.2">
      <c r="A140" s="31" t="s">
        <v>59</v>
      </c>
      <c r="B140" s="25" t="s">
        <v>230</v>
      </c>
      <c r="C140" s="26">
        <v>136800</v>
      </c>
      <c r="D140" s="26">
        <v>20042.990000000002</v>
      </c>
    </row>
    <row r="141" spans="1:5" ht="38.25" x14ac:dyDescent="0.2">
      <c r="A141" s="31" t="s">
        <v>59</v>
      </c>
      <c r="B141" s="25" t="s">
        <v>231</v>
      </c>
      <c r="C141" s="26">
        <v>325200</v>
      </c>
      <c r="D141" s="26">
        <v>54916.67</v>
      </c>
    </row>
    <row r="142" spans="1:5" ht="38.25" x14ac:dyDescent="0.2">
      <c r="A142" s="31" t="s">
        <v>59</v>
      </c>
      <c r="B142" s="25" t="s">
        <v>232</v>
      </c>
      <c r="C142" s="26">
        <v>326300</v>
      </c>
      <c r="D142" s="26">
        <v>51242.47</v>
      </c>
    </row>
    <row r="143" spans="1:5" ht="38.25" x14ac:dyDescent="0.2">
      <c r="A143" s="31" t="s">
        <v>59</v>
      </c>
      <c r="B143" s="25" t="s">
        <v>233</v>
      </c>
      <c r="C143" s="26">
        <v>137400</v>
      </c>
      <c r="D143" s="26">
        <v>21501.78</v>
      </c>
    </row>
    <row r="144" spans="1:5" ht="38.25" x14ac:dyDescent="0.2">
      <c r="A144" s="31" t="s">
        <v>59</v>
      </c>
      <c r="B144" s="25" t="s">
        <v>234</v>
      </c>
      <c r="C144" s="26">
        <v>326700</v>
      </c>
      <c r="D144" s="26">
        <v>50106.16</v>
      </c>
    </row>
    <row r="145" spans="1:5" ht="38.25" x14ac:dyDescent="0.2">
      <c r="A145" s="31" t="s">
        <v>59</v>
      </c>
      <c r="B145" s="25" t="s">
        <v>235</v>
      </c>
      <c r="C145" s="26">
        <v>136600</v>
      </c>
      <c r="D145" s="26">
        <v>21611.360000000001</v>
      </c>
    </row>
    <row r="146" spans="1:5" ht="38.25" x14ac:dyDescent="0.2">
      <c r="A146" s="31" t="s">
        <v>59</v>
      </c>
      <c r="B146" s="25" t="s">
        <v>236</v>
      </c>
      <c r="C146" s="26">
        <v>135800</v>
      </c>
      <c r="D146" s="26">
        <v>20042</v>
      </c>
    </row>
    <row r="147" spans="1:5" ht="38.25" x14ac:dyDescent="0.2">
      <c r="A147" s="31" t="s">
        <v>59</v>
      </c>
      <c r="B147" s="25" t="s">
        <v>237</v>
      </c>
      <c r="C147" s="26">
        <v>137800</v>
      </c>
      <c r="D147" s="26">
        <v>20042.46</v>
      </c>
    </row>
    <row r="148" spans="1:5" ht="38.25" x14ac:dyDescent="0.2">
      <c r="A148" s="31" t="s">
        <v>59</v>
      </c>
      <c r="B148" s="25" t="s">
        <v>238</v>
      </c>
      <c r="C148" s="26">
        <v>326500</v>
      </c>
      <c r="D148" s="26">
        <v>50106.16</v>
      </c>
    </row>
    <row r="149" spans="1:5" ht="38.25" x14ac:dyDescent="0.2">
      <c r="A149" s="31" t="s">
        <v>59</v>
      </c>
      <c r="B149" s="25" t="s">
        <v>239</v>
      </c>
      <c r="C149" s="26">
        <v>136600</v>
      </c>
      <c r="D149" s="26">
        <v>20042</v>
      </c>
    </row>
    <row r="150" spans="1:5" ht="38.25" x14ac:dyDescent="0.2">
      <c r="A150" s="31" t="s">
        <v>59</v>
      </c>
      <c r="B150" s="25" t="s">
        <v>240</v>
      </c>
      <c r="C150" s="26">
        <v>645300</v>
      </c>
      <c r="D150" s="26">
        <v>103532.75</v>
      </c>
    </row>
    <row r="151" spans="1:5" ht="38.25" x14ac:dyDescent="0.2">
      <c r="A151" s="31" t="s">
        <v>59</v>
      </c>
      <c r="B151" s="25" t="s">
        <v>241</v>
      </c>
      <c r="C151" s="26">
        <v>137800</v>
      </c>
      <c r="D151" s="26">
        <v>20042.46</v>
      </c>
    </row>
    <row r="152" spans="1:5" ht="38.25" x14ac:dyDescent="0.2">
      <c r="A152" s="31" t="s">
        <v>59</v>
      </c>
      <c r="B152" s="25" t="s">
        <v>242</v>
      </c>
      <c r="C152" s="26">
        <v>327700</v>
      </c>
      <c r="D152" s="26">
        <v>54917.16</v>
      </c>
    </row>
    <row r="153" spans="1:5" ht="25.5" x14ac:dyDescent="0.2">
      <c r="A153" s="24" t="s">
        <v>243</v>
      </c>
      <c r="B153" s="25" t="s">
        <v>244</v>
      </c>
      <c r="C153" s="26">
        <v>2348100</v>
      </c>
      <c r="D153" s="26">
        <v>70242.75</v>
      </c>
      <c r="E153" s="27">
        <f>D153</f>
        <v>70242.75</v>
      </c>
    </row>
    <row r="154" spans="1:5" ht="38.25" x14ac:dyDescent="0.2">
      <c r="A154" s="24" t="s">
        <v>69</v>
      </c>
      <c r="B154" s="25" t="s">
        <v>245</v>
      </c>
      <c r="C154" s="26">
        <v>136900</v>
      </c>
      <c r="D154" s="26">
        <v>20571.599999999999</v>
      </c>
      <c r="E154" s="27">
        <f>SUM(D154:D167)</f>
        <v>466773.16999999993</v>
      </c>
    </row>
    <row r="155" spans="1:5" ht="38.25" x14ac:dyDescent="0.2">
      <c r="A155" s="31" t="s">
        <v>69</v>
      </c>
      <c r="B155" s="25" t="s">
        <v>246</v>
      </c>
      <c r="C155" s="26">
        <v>139500</v>
      </c>
      <c r="D155" s="26">
        <v>30889.95</v>
      </c>
    </row>
    <row r="156" spans="1:5" ht="38.25" x14ac:dyDescent="0.2">
      <c r="A156" s="31" t="s">
        <v>69</v>
      </c>
      <c r="B156" s="25" t="s">
        <v>247</v>
      </c>
      <c r="C156" s="26">
        <v>136500</v>
      </c>
      <c r="D156" s="26">
        <v>30889.99</v>
      </c>
    </row>
    <row r="157" spans="1:5" ht="38.25" x14ac:dyDescent="0.2">
      <c r="A157" s="31" t="s">
        <v>69</v>
      </c>
      <c r="B157" s="25" t="s">
        <v>248</v>
      </c>
      <c r="C157" s="26">
        <v>139100</v>
      </c>
      <c r="D157" s="26">
        <v>30888</v>
      </c>
    </row>
    <row r="158" spans="1:5" ht="38.25" x14ac:dyDescent="0.2">
      <c r="A158" s="31" t="s">
        <v>69</v>
      </c>
      <c r="B158" s="25" t="s">
        <v>249</v>
      </c>
      <c r="C158" s="26">
        <v>327700</v>
      </c>
      <c r="D158" s="26">
        <v>75613.649999999994</v>
      </c>
    </row>
    <row r="159" spans="1:5" ht="38.25" x14ac:dyDescent="0.2">
      <c r="A159" s="31" t="s">
        <v>69</v>
      </c>
      <c r="B159" s="25" t="s">
        <v>250</v>
      </c>
      <c r="C159" s="26">
        <v>138200</v>
      </c>
      <c r="D159" s="26">
        <v>30840</v>
      </c>
    </row>
    <row r="160" spans="1:5" ht="38.25" x14ac:dyDescent="0.2">
      <c r="A160" s="31" t="s">
        <v>69</v>
      </c>
      <c r="B160" s="25" t="s">
        <v>251</v>
      </c>
      <c r="C160" s="26">
        <v>136300</v>
      </c>
      <c r="D160" s="26">
        <v>30889.95</v>
      </c>
    </row>
    <row r="161" spans="1:5" ht="38.25" x14ac:dyDescent="0.2">
      <c r="A161" s="31" t="s">
        <v>69</v>
      </c>
      <c r="B161" s="25" t="s">
        <v>252</v>
      </c>
      <c r="C161" s="26">
        <v>135200</v>
      </c>
      <c r="D161" s="26">
        <v>30888.66</v>
      </c>
    </row>
    <row r="162" spans="1:5" ht="38.25" x14ac:dyDescent="0.2">
      <c r="A162" s="31" t="s">
        <v>69</v>
      </c>
      <c r="B162" s="25" t="s">
        <v>253</v>
      </c>
      <c r="C162" s="26">
        <v>140200</v>
      </c>
      <c r="D162" s="26">
        <v>30888.66</v>
      </c>
    </row>
    <row r="163" spans="1:5" ht="38.25" x14ac:dyDescent="0.2">
      <c r="A163" s="31" t="s">
        <v>69</v>
      </c>
      <c r="B163" s="25" t="s">
        <v>254</v>
      </c>
      <c r="C163" s="26">
        <v>141900</v>
      </c>
      <c r="D163" s="26">
        <v>30888.66</v>
      </c>
    </row>
    <row r="164" spans="1:5" ht="38.25" x14ac:dyDescent="0.2">
      <c r="A164" s="31" t="s">
        <v>69</v>
      </c>
      <c r="B164" s="25" t="s">
        <v>255</v>
      </c>
      <c r="C164" s="26">
        <v>139400</v>
      </c>
      <c r="D164" s="26">
        <v>30889.99</v>
      </c>
    </row>
    <row r="165" spans="1:5" ht="38.25" x14ac:dyDescent="0.2">
      <c r="A165" s="31" t="s">
        <v>69</v>
      </c>
      <c r="B165" s="25" t="s">
        <v>256</v>
      </c>
      <c r="C165" s="26">
        <v>135000</v>
      </c>
      <c r="D165" s="26">
        <v>30857.4</v>
      </c>
    </row>
    <row r="166" spans="1:5" ht="38.25" x14ac:dyDescent="0.2">
      <c r="A166" s="31" t="s">
        <v>69</v>
      </c>
      <c r="B166" s="25" t="s">
        <v>257</v>
      </c>
      <c r="C166" s="26">
        <v>135900</v>
      </c>
      <c r="D166" s="26">
        <v>30888.66</v>
      </c>
    </row>
    <row r="167" spans="1:5" ht="38.25" x14ac:dyDescent="0.2">
      <c r="A167" s="31" t="s">
        <v>69</v>
      </c>
      <c r="B167" s="25" t="s">
        <v>258</v>
      </c>
      <c r="C167" s="26">
        <v>136900</v>
      </c>
      <c r="D167" s="26">
        <v>30888</v>
      </c>
    </row>
    <row r="168" spans="1:5" ht="38.25" x14ac:dyDescent="0.2">
      <c r="A168" s="24" t="s">
        <v>74</v>
      </c>
      <c r="B168" s="25" t="s">
        <v>259</v>
      </c>
      <c r="C168" s="26">
        <v>137600</v>
      </c>
      <c r="D168" s="26">
        <v>34400</v>
      </c>
      <c r="E168" s="27">
        <f>SUM(D168:D191)</f>
        <v>964525</v>
      </c>
    </row>
    <row r="169" spans="1:5" ht="38.25" x14ac:dyDescent="0.2">
      <c r="A169" s="31" t="s">
        <v>74</v>
      </c>
      <c r="B169" s="25" t="s">
        <v>260</v>
      </c>
      <c r="C169" s="26">
        <v>137300</v>
      </c>
      <c r="D169" s="26">
        <v>34325</v>
      </c>
    </row>
    <row r="170" spans="1:5" ht="38.25" x14ac:dyDescent="0.2">
      <c r="A170" s="31" t="s">
        <v>74</v>
      </c>
      <c r="B170" s="25" t="s">
        <v>261</v>
      </c>
      <c r="C170" s="26">
        <v>137500</v>
      </c>
      <c r="D170" s="26">
        <v>34375</v>
      </c>
    </row>
    <row r="171" spans="1:5" ht="38.25" x14ac:dyDescent="0.2">
      <c r="A171" s="31" t="s">
        <v>74</v>
      </c>
      <c r="B171" s="25" t="s">
        <v>262</v>
      </c>
      <c r="C171" s="26">
        <v>137800</v>
      </c>
      <c r="D171" s="26">
        <v>34450</v>
      </c>
    </row>
    <row r="172" spans="1:5" ht="38.25" x14ac:dyDescent="0.2">
      <c r="A172" s="31" t="s">
        <v>74</v>
      </c>
      <c r="B172" s="25" t="s">
        <v>263</v>
      </c>
      <c r="C172" s="26">
        <v>136600</v>
      </c>
      <c r="D172" s="26">
        <v>34150</v>
      </c>
    </row>
    <row r="173" spans="1:5" ht="38.25" x14ac:dyDescent="0.2">
      <c r="A173" s="31" t="s">
        <v>74</v>
      </c>
      <c r="B173" s="25" t="s">
        <v>264</v>
      </c>
      <c r="C173" s="26">
        <v>325800</v>
      </c>
      <c r="D173" s="26">
        <v>81450</v>
      </c>
    </row>
    <row r="174" spans="1:5" ht="38.25" x14ac:dyDescent="0.2">
      <c r="A174" s="31" t="s">
        <v>74</v>
      </c>
      <c r="B174" s="25" t="s">
        <v>265</v>
      </c>
      <c r="C174" s="26">
        <v>138900</v>
      </c>
      <c r="D174" s="26">
        <v>34725</v>
      </c>
    </row>
    <row r="175" spans="1:5" ht="38.25" x14ac:dyDescent="0.2">
      <c r="A175" s="31" t="s">
        <v>74</v>
      </c>
      <c r="B175" s="25" t="s">
        <v>266</v>
      </c>
      <c r="C175" s="26">
        <v>138100</v>
      </c>
      <c r="D175" s="26">
        <v>34525</v>
      </c>
    </row>
    <row r="176" spans="1:5" ht="38.25" x14ac:dyDescent="0.2">
      <c r="A176" s="31" t="s">
        <v>74</v>
      </c>
      <c r="B176" s="25" t="s">
        <v>267</v>
      </c>
      <c r="C176" s="26">
        <v>135200</v>
      </c>
      <c r="D176" s="26">
        <v>33800</v>
      </c>
    </row>
    <row r="177" spans="1:5" ht="38.25" x14ac:dyDescent="0.2">
      <c r="A177" s="31" t="s">
        <v>74</v>
      </c>
      <c r="B177" s="25" t="s">
        <v>268</v>
      </c>
      <c r="C177" s="26">
        <v>138600</v>
      </c>
      <c r="D177" s="26">
        <v>34650</v>
      </c>
    </row>
    <row r="178" spans="1:5" ht="38.25" x14ac:dyDescent="0.2">
      <c r="A178" s="31" t="s">
        <v>74</v>
      </c>
      <c r="B178" s="25" t="s">
        <v>269</v>
      </c>
      <c r="C178" s="26">
        <v>138600</v>
      </c>
      <c r="D178" s="26">
        <v>34650</v>
      </c>
    </row>
    <row r="179" spans="1:5" ht="38.25" x14ac:dyDescent="0.2">
      <c r="A179" s="31" t="s">
        <v>74</v>
      </c>
      <c r="B179" s="25" t="s">
        <v>270</v>
      </c>
      <c r="C179" s="26">
        <v>136400</v>
      </c>
      <c r="D179" s="26">
        <v>34100</v>
      </c>
    </row>
    <row r="180" spans="1:5" ht="38.25" x14ac:dyDescent="0.2">
      <c r="A180" s="31" t="s">
        <v>74</v>
      </c>
      <c r="B180" s="25" t="s">
        <v>271</v>
      </c>
      <c r="C180" s="26">
        <v>138300</v>
      </c>
      <c r="D180" s="26">
        <v>34575</v>
      </c>
    </row>
    <row r="181" spans="1:5" ht="38.25" x14ac:dyDescent="0.2">
      <c r="A181" s="31" t="s">
        <v>74</v>
      </c>
      <c r="B181" s="25" t="s">
        <v>272</v>
      </c>
      <c r="C181" s="26">
        <v>135500</v>
      </c>
      <c r="D181" s="26">
        <v>33875</v>
      </c>
    </row>
    <row r="182" spans="1:5" ht="38.25" x14ac:dyDescent="0.2">
      <c r="A182" s="31" t="s">
        <v>74</v>
      </c>
      <c r="B182" s="25" t="s">
        <v>273</v>
      </c>
      <c r="C182" s="26">
        <v>328800</v>
      </c>
      <c r="D182" s="26">
        <v>82200</v>
      </c>
    </row>
    <row r="183" spans="1:5" ht="38.25" x14ac:dyDescent="0.2">
      <c r="A183" s="31" t="s">
        <v>74</v>
      </c>
      <c r="B183" s="25" t="s">
        <v>274</v>
      </c>
      <c r="C183" s="26">
        <v>137000</v>
      </c>
      <c r="D183" s="26">
        <v>34250</v>
      </c>
    </row>
    <row r="184" spans="1:5" ht="38.25" x14ac:dyDescent="0.2">
      <c r="A184" s="31" t="s">
        <v>74</v>
      </c>
      <c r="B184" s="25" t="s">
        <v>275</v>
      </c>
      <c r="C184" s="26">
        <v>140400</v>
      </c>
      <c r="D184" s="26">
        <v>35100</v>
      </c>
    </row>
    <row r="185" spans="1:5" ht="38.25" x14ac:dyDescent="0.2">
      <c r="A185" s="31" t="s">
        <v>74</v>
      </c>
      <c r="B185" s="25" t="s">
        <v>276</v>
      </c>
      <c r="C185" s="26">
        <v>135900</v>
      </c>
      <c r="D185" s="26">
        <v>33975</v>
      </c>
    </row>
    <row r="186" spans="1:5" ht="38.25" x14ac:dyDescent="0.2">
      <c r="A186" s="31" t="s">
        <v>74</v>
      </c>
      <c r="B186" s="25" t="s">
        <v>277</v>
      </c>
      <c r="C186" s="26">
        <v>324900</v>
      </c>
      <c r="D186" s="26">
        <v>81225</v>
      </c>
    </row>
    <row r="187" spans="1:5" ht="38.25" x14ac:dyDescent="0.2">
      <c r="A187" s="31" t="s">
        <v>74</v>
      </c>
      <c r="B187" s="25" t="s">
        <v>278</v>
      </c>
      <c r="C187" s="26">
        <v>135900</v>
      </c>
      <c r="D187" s="26">
        <v>33975</v>
      </c>
    </row>
    <row r="188" spans="1:5" ht="38.25" x14ac:dyDescent="0.2">
      <c r="A188" s="31" t="s">
        <v>74</v>
      </c>
      <c r="B188" s="25" t="s">
        <v>279</v>
      </c>
      <c r="C188" s="26">
        <v>136600</v>
      </c>
      <c r="D188" s="26">
        <v>34150</v>
      </c>
    </row>
    <row r="189" spans="1:5" ht="38.25" x14ac:dyDescent="0.2">
      <c r="A189" s="31" t="s">
        <v>74</v>
      </c>
      <c r="B189" s="25" t="s">
        <v>280</v>
      </c>
      <c r="C189" s="26">
        <v>134600</v>
      </c>
      <c r="D189" s="26">
        <v>33650</v>
      </c>
    </row>
    <row r="190" spans="1:5" ht="38.25" x14ac:dyDescent="0.2">
      <c r="A190" s="31" t="s">
        <v>74</v>
      </c>
      <c r="B190" s="25" t="s">
        <v>281</v>
      </c>
      <c r="C190" s="26">
        <v>136000</v>
      </c>
      <c r="D190" s="26">
        <v>34000</v>
      </c>
    </row>
    <row r="191" spans="1:5" ht="38.25" x14ac:dyDescent="0.2">
      <c r="A191" s="31" t="s">
        <v>74</v>
      </c>
      <c r="B191" s="25" t="s">
        <v>282</v>
      </c>
      <c r="C191" s="26">
        <v>135800</v>
      </c>
      <c r="D191" s="26">
        <v>33950</v>
      </c>
    </row>
    <row r="192" spans="1:5" ht="38.25" x14ac:dyDescent="0.2">
      <c r="A192" s="24" t="s">
        <v>77</v>
      </c>
      <c r="B192" s="25" t="s">
        <v>283</v>
      </c>
      <c r="C192" s="26">
        <v>135200</v>
      </c>
      <c r="D192" s="26">
        <v>30017.4</v>
      </c>
      <c r="E192" s="27">
        <f>SUM(D192:D205)</f>
        <v>388430.81999999995</v>
      </c>
    </row>
    <row r="193" spans="1:5" ht="38.25" x14ac:dyDescent="0.2">
      <c r="A193" s="31" t="s">
        <v>77</v>
      </c>
      <c r="B193" s="25" t="s">
        <v>284</v>
      </c>
      <c r="C193" s="26">
        <v>136100</v>
      </c>
      <c r="D193" s="26">
        <v>30063.69</v>
      </c>
    </row>
    <row r="194" spans="1:5" ht="38.25" x14ac:dyDescent="0.2">
      <c r="A194" s="31" t="s">
        <v>77</v>
      </c>
      <c r="B194" s="25" t="s">
        <v>285</v>
      </c>
      <c r="C194" s="26">
        <v>134200</v>
      </c>
      <c r="D194" s="26">
        <v>30064.48</v>
      </c>
    </row>
    <row r="195" spans="1:5" ht="38.25" x14ac:dyDescent="0.2">
      <c r="A195" s="31" t="s">
        <v>77</v>
      </c>
      <c r="B195" s="25" t="s">
        <v>286</v>
      </c>
      <c r="C195" s="26">
        <v>135200</v>
      </c>
      <c r="D195" s="26">
        <v>31235.49</v>
      </c>
    </row>
    <row r="196" spans="1:5" ht="38.25" x14ac:dyDescent="0.2">
      <c r="A196" s="31" t="s">
        <v>77</v>
      </c>
      <c r="B196" s="25" t="s">
        <v>287</v>
      </c>
      <c r="C196" s="26">
        <v>134100</v>
      </c>
      <c r="D196" s="26">
        <v>25779.599999999999</v>
      </c>
    </row>
    <row r="197" spans="1:5" ht="38.25" x14ac:dyDescent="0.2">
      <c r="A197" s="31" t="s">
        <v>77</v>
      </c>
      <c r="B197" s="25" t="s">
        <v>288</v>
      </c>
      <c r="C197" s="26">
        <v>134300</v>
      </c>
      <c r="D197" s="26">
        <v>30064.5</v>
      </c>
    </row>
    <row r="198" spans="1:5" ht="38.25" x14ac:dyDescent="0.2">
      <c r="A198" s="31" t="s">
        <v>77</v>
      </c>
      <c r="B198" s="25" t="s">
        <v>289</v>
      </c>
      <c r="C198" s="26">
        <v>135000</v>
      </c>
      <c r="D198" s="26">
        <v>30064.47</v>
      </c>
    </row>
    <row r="199" spans="1:5" ht="38.25" x14ac:dyDescent="0.2">
      <c r="A199" s="31" t="s">
        <v>77</v>
      </c>
      <c r="B199" s="25" t="s">
        <v>290</v>
      </c>
      <c r="C199" s="26">
        <v>134400</v>
      </c>
      <c r="D199" s="26">
        <v>29563.200000000001</v>
      </c>
    </row>
    <row r="200" spans="1:5" ht="38.25" x14ac:dyDescent="0.2">
      <c r="A200" s="31" t="s">
        <v>77</v>
      </c>
      <c r="B200" s="25" t="s">
        <v>291</v>
      </c>
      <c r="C200" s="26">
        <v>137900</v>
      </c>
      <c r="D200" s="26">
        <v>29127.599999999999</v>
      </c>
    </row>
    <row r="201" spans="1:5" ht="38.25" x14ac:dyDescent="0.2">
      <c r="A201" s="31" t="s">
        <v>77</v>
      </c>
      <c r="B201" s="25" t="s">
        <v>292</v>
      </c>
      <c r="C201" s="26">
        <v>134800</v>
      </c>
      <c r="D201" s="26">
        <v>8253</v>
      </c>
    </row>
    <row r="202" spans="1:5" ht="38.25" x14ac:dyDescent="0.2">
      <c r="A202" s="31" t="s">
        <v>77</v>
      </c>
      <c r="B202" s="25" t="s">
        <v>293</v>
      </c>
      <c r="C202" s="26">
        <v>137000</v>
      </c>
      <c r="D202" s="26">
        <v>30701.16</v>
      </c>
    </row>
    <row r="203" spans="1:5" ht="38.25" x14ac:dyDescent="0.2">
      <c r="A203" s="31" t="s">
        <v>77</v>
      </c>
      <c r="B203" s="25" t="s">
        <v>294</v>
      </c>
      <c r="C203" s="26">
        <v>136500</v>
      </c>
      <c r="D203" s="26">
        <v>28235.95</v>
      </c>
    </row>
    <row r="204" spans="1:5" ht="38.25" x14ac:dyDescent="0.2">
      <c r="A204" s="31" t="s">
        <v>77</v>
      </c>
      <c r="B204" s="25" t="s">
        <v>295</v>
      </c>
      <c r="C204" s="26">
        <v>137000</v>
      </c>
      <c r="D204" s="26">
        <v>28771.78</v>
      </c>
    </row>
    <row r="205" spans="1:5" ht="38.25" x14ac:dyDescent="0.2">
      <c r="A205" s="31" t="s">
        <v>77</v>
      </c>
      <c r="B205" s="25" t="s">
        <v>296</v>
      </c>
      <c r="C205" s="26">
        <v>136800</v>
      </c>
      <c r="D205" s="26">
        <v>26488.5</v>
      </c>
    </row>
    <row r="206" spans="1:5" ht="38.25" x14ac:dyDescent="0.2">
      <c r="A206" s="24" t="s">
        <v>80</v>
      </c>
      <c r="B206" s="25" t="s">
        <v>297</v>
      </c>
      <c r="C206" s="26">
        <v>135900</v>
      </c>
      <c r="D206" s="26">
        <v>23764.37</v>
      </c>
      <c r="E206" s="27">
        <f>SUM(D206:D227)</f>
        <v>536450.06000000006</v>
      </c>
    </row>
    <row r="207" spans="1:5" ht="38.25" x14ac:dyDescent="0.2">
      <c r="A207" s="31" t="s">
        <v>80</v>
      </c>
      <c r="B207" s="25" t="s">
        <v>298</v>
      </c>
      <c r="C207" s="26">
        <v>136900</v>
      </c>
      <c r="D207" s="26">
        <v>20599.8</v>
      </c>
    </row>
    <row r="208" spans="1:5" ht="38.25" x14ac:dyDescent="0.2">
      <c r="A208" s="31" t="s">
        <v>80</v>
      </c>
      <c r="B208" s="25" t="s">
        <v>299</v>
      </c>
      <c r="C208" s="26">
        <v>139900</v>
      </c>
      <c r="D208" s="26">
        <v>20600.240000000002</v>
      </c>
    </row>
    <row r="209" spans="1:4" ht="38.25" x14ac:dyDescent="0.2">
      <c r="A209" s="31" t="s">
        <v>80</v>
      </c>
      <c r="B209" s="25" t="s">
        <v>300</v>
      </c>
      <c r="C209" s="26">
        <v>137000</v>
      </c>
      <c r="D209" s="26">
        <v>20600.240000000002</v>
      </c>
    </row>
    <row r="210" spans="1:4" ht="38.25" x14ac:dyDescent="0.2">
      <c r="A210" s="31" t="s">
        <v>80</v>
      </c>
      <c r="B210" s="25" t="s">
        <v>301</v>
      </c>
      <c r="C210" s="26">
        <v>136200</v>
      </c>
      <c r="D210" s="26">
        <v>20600.240000000002</v>
      </c>
    </row>
    <row r="211" spans="1:4" ht="38.25" x14ac:dyDescent="0.2">
      <c r="A211" s="31" t="s">
        <v>80</v>
      </c>
      <c r="B211" s="25" t="s">
        <v>302</v>
      </c>
      <c r="C211" s="26">
        <v>134700</v>
      </c>
      <c r="D211" s="26">
        <v>24552.639999999999</v>
      </c>
    </row>
    <row r="212" spans="1:4" ht="38.25" x14ac:dyDescent="0.2">
      <c r="A212" s="31" t="s">
        <v>80</v>
      </c>
      <c r="B212" s="25" t="s">
        <v>303</v>
      </c>
      <c r="C212" s="26">
        <v>137500</v>
      </c>
      <c r="D212" s="26">
        <v>20600.240000000002</v>
      </c>
    </row>
    <row r="213" spans="1:4" ht="38.25" x14ac:dyDescent="0.2">
      <c r="A213" s="31" t="s">
        <v>80</v>
      </c>
      <c r="B213" s="25" t="s">
        <v>304</v>
      </c>
      <c r="C213" s="26">
        <v>135500</v>
      </c>
      <c r="D213" s="26">
        <v>23600.240000000002</v>
      </c>
    </row>
    <row r="214" spans="1:4" ht="38.25" x14ac:dyDescent="0.2">
      <c r="A214" s="31" t="s">
        <v>80</v>
      </c>
      <c r="B214" s="25" t="s">
        <v>305</v>
      </c>
      <c r="C214" s="26">
        <v>136200</v>
      </c>
      <c r="D214" s="26">
        <v>20600.240000000002</v>
      </c>
    </row>
    <row r="215" spans="1:4" ht="38.25" x14ac:dyDescent="0.2">
      <c r="A215" s="31" t="s">
        <v>80</v>
      </c>
      <c r="B215" s="25" t="s">
        <v>306</v>
      </c>
      <c r="C215" s="26">
        <v>138700</v>
      </c>
      <c r="D215" s="26">
        <v>20600</v>
      </c>
    </row>
    <row r="216" spans="1:4" ht="38.25" x14ac:dyDescent="0.2">
      <c r="A216" s="31" t="s">
        <v>80</v>
      </c>
      <c r="B216" s="25" t="s">
        <v>307</v>
      </c>
      <c r="C216" s="26">
        <v>325000</v>
      </c>
      <c r="D216" s="26">
        <v>59727.16</v>
      </c>
    </row>
    <row r="217" spans="1:4" ht="38.25" x14ac:dyDescent="0.2">
      <c r="A217" s="31" t="s">
        <v>80</v>
      </c>
      <c r="B217" s="25" t="s">
        <v>308</v>
      </c>
      <c r="C217" s="26">
        <v>136000</v>
      </c>
      <c r="D217" s="26">
        <v>24880.76</v>
      </c>
    </row>
    <row r="218" spans="1:4" ht="38.25" x14ac:dyDescent="0.2">
      <c r="A218" s="31" t="s">
        <v>80</v>
      </c>
      <c r="B218" s="25" t="s">
        <v>309</v>
      </c>
      <c r="C218" s="26">
        <v>134300</v>
      </c>
      <c r="D218" s="26">
        <v>24017</v>
      </c>
    </row>
    <row r="219" spans="1:4" ht="38.25" x14ac:dyDescent="0.2">
      <c r="A219" s="31" t="s">
        <v>80</v>
      </c>
      <c r="B219" s="25" t="s">
        <v>310</v>
      </c>
      <c r="C219" s="26">
        <v>136600</v>
      </c>
      <c r="D219" s="26">
        <v>20600</v>
      </c>
    </row>
    <row r="220" spans="1:4" ht="38.25" x14ac:dyDescent="0.2">
      <c r="A220" s="31" t="s">
        <v>80</v>
      </c>
      <c r="B220" s="25" t="s">
        <v>311</v>
      </c>
      <c r="C220" s="26">
        <v>135300</v>
      </c>
      <c r="D220" s="26">
        <v>23763.37</v>
      </c>
    </row>
    <row r="221" spans="1:4" ht="38.25" x14ac:dyDescent="0.2">
      <c r="A221" s="31" t="s">
        <v>80</v>
      </c>
      <c r="B221" s="25" t="s">
        <v>312</v>
      </c>
      <c r="C221" s="26">
        <v>140200</v>
      </c>
      <c r="D221" s="26">
        <v>23600.240000000002</v>
      </c>
    </row>
    <row r="222" spans="1:4" ht="38.25" x14ac:dyDescent="0.2">
      <c r="A222" s="31" t="s">
        <v>80</v>
      </c>
      <c r="B222" s="25" t="s">
        <v>313</v>
      </c>
      <c r="C222" s="26">
        <v>134800</v>
      </c>
      <c r="D222" s="26">
        <v>33600</v>
      </c>
    </row>
    <row r="223" spans="1:4" ht="38.25" x14ac:dyDescent="0.2">
      <c r="A223" s="31" t="s">
        <v>80</v>
      </c>
      <c r="B223" s="25" t="s">
        <v>314</v>
      </c>
      <c r="C223" s="26">
        <v>136200</v>
      </c>
      <c r="D223" s="26">
        <v>24552.639999999999</v>
      </c>
    </row>
    <row r="224" spans="1:4" ht="38.25" x14ac:dyDescent="0.2">
      <c r="A224" s="31" t="s">
        <v>80</v>
      </c>
      <c r="B224" s="25" t="s">
        <v>315</v>
      </c>
      <c r="C224" s="26">
        <v>138000</v>
      </c>
      <c r="D224" s="26">
        <v>20630.91</v>
      </c>
    </row>
    <row r="225" spans="1:4" ht="38.25" x14ac:dyDescent="0.2">
      <c r="A225" s="31" t="s">
        <v>80</v>
      </c>
      <c r="B225" s="25" t="s">
        <v>316</v>
      </c>
      <c r="C225" s="26">
        <v>140200</v>
      </c>
      <c r="D225" s="26">
        <v>23762.37</v>
      </c>
    </row>
    <row r="226" spans="1:4" ht="38.25" x14ac:dyDescent="0.2">
      <c r="A226" s="31" t="s">
        <v>80</v>
      </c>
      <c r="B226" s="25" t="s">
        <v>317</v>
      </c>
      <c r="C226" s="26">
        <v>134000</v>
      </c>
      <c r="D226" s="26">
        <v>20599.72</v>
      </c>
    </row>
    <row r="227" spans="1:4" ht="38.25" x14ac:dyDescent="0.2">
      <c r="A227" s="31" t="s">
        <v>80</v>
      </c>
      <c r="B227" s="25" t="s">
        <v>318</v>
      </c>
      <c r="C227" s="26">
        <v>134400</v>
      </c>
      <c r="D227" s="26">
        <v>20597.64</v>
      </c>
    </row>
    <row r="228" spans="1:4" x14ac:dyDescent="0.2">
      <c r="A228" s="34"/>
      <c r="C228" s="35"/>
      <c r="D228" s="35"/>
    </row>
    <row r="229" spans="1:4" x14ac:dyDescent="0.2">
      <c r="A229" s="36"/>
      <c r="C229" s="35"/>
      <c r="D229" s="35"/>
    </row>
    <row r="230" spans="1:4" x14ac:dyDescent="0.2">
      <c r="A230" s="36"/>
      <c r="C230" s="35"/>
      <c r="D230" s="35"/>
    </row>
    <row r="231" spans="1:4" x14ac:dyDescent="0.2">
      <c r="A231" s="36"/>
      <c r="C231" s="35"/>
      <c r="D231" s="35"/>
    </row>
    <row r="232" spans="1:4" x14ac:dyDescent="0.2">
      <c r="A232" s="36"/>
      <c r="C232" s="35"/>
      <c r="D232" s="35"/>
    </row>
    <row r="233" spans="1:4" x14ac:dyDescent="0.2">
      <c r="C233" s="35"/>
      <c r="D233" s="35"/>
    </row>
    <row r="234" spans="1:4" x14ac:dyDescent="0.2">
      <c r="C234" s="35"/>
      <c r="D234" s="35"/>
    </row>
    <row r="235" spans="1:4" x14ac:dyDescent="0.2">
      <c r="C235" s="35"/>
      <c r="D235" s="35"/>
    </row>
    <row r="236" spans="1:4" x14ac:dyDescent="0.2">
      <c r="C236" s="35"/>
      <c r="D236" s="35"/>
    </row>
    <row r="237" spans="1:4" x14ac:dyDescent="0.2">
      <c r="C237" s="35"/>
      <c r="D237" s="35"/>
    </row>
    <row r="238" spans="1:4" x14ac:dyDescent="0.2">
      <c r="C238" s="35"/>
      <c r="D238" s="35"/>
    </row>
    <row r="239" spans="1:4" x14ac:dyDescent="0.2">
      <c r="C239" s="35"/>
      <c r="D239" s="35"/>
    </row>
    <row r="240" spans="1:4" x14ac:dyDescent="0.2">
      <c r="C240" s="35"/>
      <c r="D240" s="35"/>
    </row>
    <row r="241" spans="3:4" x14ac:dyDescent="0.2">
      <c r="C241" s="35"/>
      <c r="D241" s="35"/>
    </row>
    <row r="242" spans="3:4" x14ac:dyDescent="0.2">
      <c r="C242" s="35"/>
      <c r="D242" s="35"/>
    </row>
    <row r="243" spans="3:4" x14ac:dyDescent="0.2">
      <c r="C243" s="35"/>
      <c r="D243" s="35"/>
    </row>
    <row r="244" spans="3:4" x14ac:dyDescent="0.2">
      <c r="C244" s="35"/>
      <c r="D244" s="35"/>
    </row>
    <row r="245" spans="3:4" x14ac:dyDescent="0.2">
      <c r="C245" s="35"/>
      <c r="D245" s="35"/>
    </row>
    <row r="246" spans="3:4" x14ac:dyDescent="0.2">
      <c r="C246" s="35"/>
      <c r="D246" s="35"/>
    </row>
    <row r="247" spans="3:4" x14ac:dyDescent="0.2">
      <c r="C247" s="35"/>
      <c r="D247" s="35"/>
    </row>
    <row r="248" spans="3:4" x14ac:dyDescent="0.2">
      <c r="C248" s="35"/>
      <c r="D248" s="35"/>
    </row>
    <row r="249" spans="3:4" x14ac:dyDescent="0.2">
      <c r="C249" s="35"/>
      <c r="D249" s="35"/>
    </row>
    <row r="250" spans="3:4" x14ac:dyDescent="0.2">
      <c r="C250" s="35"/>
      <c r="D250" s="35"/>
    </row>
  </sheetData>
  <mergeCells count="1">
    <mergeCell ref="A2:E2"/>
  </mergeCells>
  <pageMargins left="0.70866141732283472" right="0.70866141732283472" top="0.74803149606299213" bottom="0.74803149606299213" header="0.31496062992125984" footer="0.31496062992125984"/>
  <pageSetup paperSize="9" scale="70" fitToHeight="50" orientation="portrait" horizontalDpi="300" verticalDpi="300" r:id="rId1"/>
  <headerFooter>
    <oddFooter>&amp;L&amp;P&amp;R&amp;Z&amp;F&amp;A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Z55"/>
  <sheetViews>
    <sheetView zoomScale="50" zoomScaleNormal="50" zoomScaleSheetLayoutView="40" workbookViewId="0">
      <selection activeCell="GC9" sqref="GC9:GH11"/>
    </sheetView>
  </sheetViews>
  <sheetFormatPr defaultRowHeight="15" x14ac:dyDescent="0.25"/>
  <cols>
    <col min="1" max="1" width="23.85546875" style="1144" customWidth="1"/>
    <col min="2" max="2" width="26.85546875" style="1144" customWidth="1"/>
    <col min="3" max="3" width="26.140625" style="1144" customWidth="1"/>
    <col min="4" max="4" width="26.7109375" style="1144" customWidth="1"/>
    <col min="5" max="5" width="25.5703125" style="1144" customWidth="1"/>
    <col min="6" max="6" width="28" style="1144" customWidth="1"/>
    <col min="7" max="8" width="23.5703125" style="1144" customWidth="1"/>
    <col min="9" max="9" width="22.42578125" style="1144" bestFit="1" customWidth="1"/>
    <col min="10" max="10" width="23.85546875" style="1144" customWidth="1"/>
    <col min="11" max="12" width="24.140625" style="1144" customWidth="1"/>
    <col min="13" max="13" width="21.85546875" style="1144" customWidth="1"/>
    <col min="14" max="14" width="26.140625" style="1144" customWidth="1"/>
    <col min="15" max="15" width="22.42578125" style="1144" bestFit="1" customWidth="1"/>
    <col min="16" max="16" width="23.42578125" style="1144" customWidth="1"/>
    <col min="17" max="17" width="22.42578125" style="1144" customWidth="1"/>
    <col min="18" max="18" width="23.85546875" style="1144" customWidth="1"/>
    <col min="19" max="19" width="24.7109375" style="1144" customWidth="1"/>
    <col min="20" max="20" width="22.5703125" style="1144" customWidth="1"/>
    <col min="21" max="21" width="23.140625" style="1144" customWidth="1"/>
    <col min="22" max="23" width="18.28515625" style="1144" customWidth="1"/>
    <col min="24" max="26" width="18.28515625" style="1144" hidden="1" customWidth="1"/>
    <col min="27" max="28" width="18.28515625" style="1144" customWidth="1"/>
    <col min="29" max="30" width="18.28515625" style="1144" hidden="1" customWidth="1"/>
    <col min="31" max="34" width="18.28515625" style="1144" customWidth="1"/>
    <col min="35" max="35" width="26" style="1144" customWidth="1"/>
    <col min="36" max="36" width="23.5703125" style="1144" bestFit="1" customWidth="1"/>
    <col min="37" max="37" width="24.140625" style="1144" customWidth="1"/>
    <col min="38" max="38" width="22.42578125" style="1144" hidden="1" customWidth="1"/>
    <col min="39" max="39" width="36.42578125" style="1144" hidden="1" customWidth="1"/>
    <col min="40" max="40" width="24" style="1144" customWidth="1"/>
    <col min="41" max="41" width="20.85546875" style="1144" hidden="1" customWidth="1"/>
    <col min="42" max="42" width="36.42578125" style="1144" hidden="1" customWidth="1"/>
    <col min="43" max="43" width="23.85546875" style="1144" hidden="1" customWidth="1"/>
    <col min="44" max="44" width="36.42578125" style="1144" hidden="1" customWidth="1"/>
    <col min="45" max="45" width="23.85546875" style="1144" hidden="1" customWidth="1"/>
    <col min="46" max="46" width="36.42578125" style="1144" hidden="1" customWidth="1"/>
    <col min="47" max="47" width="23.85546875" style="1144" hidden="1" customWidth="1"/>
    <col min="48" max="48" width="36.42578125" style="1144" hidden="1" customWidth="1"/>
    <col min="49" max="49" width="23.85546875" style="1144" hidden="1" customWidth="1"/>
    <col min="50" max="50" width="36.42578125" style="1144" hidden="1" customWidth="1"/>
    <col min="51" max="51" width="23.85546875" style="1144" hidden="1" customWidth="1"/>
    <col min="52" max="52" width="36.42578125" style="1144" hidden="1" customWidth="1"/>
    <col min="53" max="53" width="23.85546875" style="1144" hidden="1" customWidth="1"/>
    <col min="54" max="54" width="36.42578125" style="1144" hidden="1" customWidth="1"/>
    <col min="55" max="55" width="26.140625" style="1144" customWidth="1"/>
    <col min="56" max="56" width="22.42578125" style="1144" hidden="1" customWidth="1"/>
    <col min="57" max="57" width="26.7109375" style="1144" customWidth="1"/>
    <col min="58" max="58" width="21" style="1144" hidden="1" customWidth="1"/>
    <col min="59" max="59" width="22.42578125" style="1144" bestFit="1" customWidth="1"/>
    <col min="60" max="60" width="22.42578125" style="1144" hidden="1" customWidth="1"/>
    <col min="61" max="61" width="21" style="1144" bestFit="1" customWidth="1"/>
    <col min="62" max="62" width="21" style="1144" hidden="1" customWidth="1"/>
    <col min="63" max="63" width="17.140625" style="1144" customWidth="1"/>
    <col min="64" max="64" width="20.5703125" style="1144" customWidth="1"/>
    <col min="65" max="65" width="22.42578125" style="1144" bestFit="1" customWidth="1"/>
    <col min="66" max="66" width="21" style="1144" bestFit="1" customWidth="1"/>
    <col min="67" max="68" width="31.5703125" style="1144" hidden="1" customWidth="1"/>
    <col min="69" max="74" width="18.85546875" style="1144" hidden="1" customWidth="1"/>
    <col min="75" max="76" width="23.5703125" style="1144" customWidth="1"/>
    <col min="77" max="78" width="28.5703125" style="1144" hidden="1" customWidth="1"/>
    <col min="79" max="84" width="18.85546875" style="1144" hidden="1" customWidth="1"/>
    <col min="85" max="85" width="21" style="1144" customWidth="1"/>
    <col min="86" max="87" width="18" style="1144" hidden="1" customWidth="1"/>
    <col min="88" max="88" width="20.42578125" style="1144" customWidth="1"/>
    <col min="89" max="90" width="18" style="1144" hidden="1" customWidth="1"/>
    <col min="91" max="91" width="26.28515625" style="1144" customWidth="1"/>
    <col min="92" max="97" width="26.140625" style="1144" hidden="1" customWidth="1"/>
    <col min="98" max="98" width="23.7109375" style="1144" customWidth="1"/>
    <col min="99" max="104" width="26.5703125" style="1144" hidden="1" customWidth="1"/>
    <col min="105" max="105" width="21.42578125" style="1144" customWidth="1"/>
    <col min="106" max="107" width="24.42578125" style="1144" hidden="1" customWidth="1"/>
    <col min="108" max="108" width="21.42578125" style="1144" customWidth="1"/>
    <col min="109" max="110" width="26.85546875" style="1144" hidden="1" customWidth="1"/>
    <col min="111" max="114" width="21.42578125" style="1144" customWidth="1"/>
    <col min="115" max="115" width="23.140625" style="1144" customWidth="1"/>
    <col min="116" max="118" width="21.28515625" style="1144" hidden="1" customWidth="1"/>
    <col min="119" max="119" width="21.5703125" style="1144" customWidth="1"/>
    <col min="120" max="122" width="21.28515625" style="1144" hidden="1" customWidth="1"/>
    <col min="123" max="123" width="24.42578125" style="1144" customWidth="1"/>
    <col min="124" max="125" width="26.7109375" style="1144" hidden="1" customWidth="1"/>
    <col min="126" max="126" width="24" style="1144" customWidth="1"/>
    <col min="127" max="128" width="27.85546875" style="1144" hidden="1" customWidth="1"/>
    <col min="129" max="130" width="21.28515625" style="1144" hidden="1" customWidth="1"/>
    <col min="131" max="131" width="25.5703125" style="1144" hidden="1" customWidth="1"/>
    <col min="132" max="133" width="21.28515625" style="1144" hidden="1" customWidth="1"/>
    <col min="134" max="134" width="26.140625" style="1144" hidden="1" customWidth="1"/>
    <col min="135" max="135" width="24.85546875" style="1144" customWidth="1"/>
    <col min="136" max="138" width="25.42578125" style="1144" hidden="1" customWidth="1"/>
    <col min="139" max="139" width="25.42578125" style="1144" customWidth="1"/>
    <col min="140" max="142" width="25.42578125" style="1144" hidden="1" customWidth="1"/>
    <col min="143" max="143" width="23.5703125" style="1144" customWidth="1"/>
    <col min="144" max="145" width="25.42578125" style="1144" hidden="1" customWidth="1"/>
    <col min="146" max="146" width="21.7109375" style="1144" customWidth="1"/>
    <col min="147" max="147" width="23.7109375" style="1144" hidden="1" customWidth="1"/>
    <col min="148" max="148" width="24.140625" style="1144" hidden="1" customWidth="1"/>
    <col min="149" max="149" width="22.85546875" style="1144" customWidth="1"/>
    <col min="150" max="151" width="25.85546875" style="1144" hidden="1" customWidth="1"/>
    <col min="152" max="152" width="22" style="1144" customWidth="1"/>
    <col min="153" max="154" width="25.85546875" style="1144" hidden="1" customWidth="1"/>
    <col min="155" max="155" width="21.7109375" style="1144" customWidth="1"/>
    <col min="156" max="157" width="23.85546875" style="1144" hidden="1" customWidth="1"/>
    <col min="158" max="158" width="23.85546875" style="1144" customWidth="1"/>
    <col min="159" max="160" width="23.85546875" style="1144" hidden="1" customWidth="1"/>
    <col min="161" max="161" width="21.28515625" style="1144" customWidth="1"/>
    <col min="162" max="163" width="23.85546875" style="1144" hidden="1" customWidth="1"/>
    <col min="164" max="164" width="23.85546875" style="1144" customWidth="1"/>
    <col min="165" max="166" width="23.85546875" style="1144" hidden="1" customWidth="1"/>
    <col min="167" max="167" width="23.85546875" style="1144" customWidth="1"/>
    <col min="168" max="169" width="23.85546875" style="1144" hidden="1" customWidth="1"/>
    <col min="170" max="170" width="23.85546875" style="1144" customWidth="1"/>
    <col min="171" max="171" width="23.85546875" style="1144" hidden="1" customWidth="1"/>
    <col min="172" max="172" width="26.85546875" style="1144" hidden="1" customWidth="1"/>
    <col min="173" max="178" width="23.85546875" style="1144" hidden="1" customWidth="1"/>
    <col min="179" max="179" width="23.85546875" style="1144" customWidth="1"/>
    <col min="180" max="181" width="23.85546875" style="1144" hidden="1" customWidth="1"/>
    <col min="182" max="182" width="23.85546875" style="1144" customWidth="1"/>
    <col min="183" max="184" width="23.85546875" style="1144" hidden="1" customWidth="1"/>
    <col min="185" max="185" width="23.85546875" style="1144" customWidth="1"/>
    <col min="186" max="187" width="23.85546875" style="1144" hidden="1" customWidth="1"/>
    <col min="188" max="188" width="23.85546875" style="1144" customWidth="1"/>
    <col min="189" max="190" width="23.85546875" style="1144" hidden="1" customWidth="1"/>
    <col min="191" max="194" width="23.85546875" style="1144" customWidth="1"/>
    <col min="195" max="195" width="25.28515625" style="1144" customWidth="1"/>
    <col min="196" max="196" width="25.42578125" style="1144" hidden="1" customWidth="1"/>
    <col min="197" max="197" width="24.5703125" style="1144" hidden="1" customWidth="1"/>
    <col min="198" max="198" width="23.5703125" style="1144" hidden="1" customWidth="1"/>
    <col min="199" max="199" width="23.5703125" style="1144" customWidth="1"/>
    <col min="200" max="200" width="24.5703125" style="1144" hidden="1" customWidth="1"/>
    <col min="201" max="201" width="25" style="1144" hidden="1" customWidth="1"/>
    <col min="202" max="202" width="22.85546875" style="1144" hidden="1" customWidth="1"/>
    <col min="203" max="203" width="22.42578125" style="1144" bestFit="1" customWidth="1"/>
    <col min="204" max="204" width="22.42578125" style="1144" hidden="1" customWidth="1"/>
    <col min="205" max="205" width="19.85546875" style="1144" customWidth="1"/>
    <col min="206" max="206" width="23.5703125" style="1144" hidden="1" customWidth="1"/>
    <col min="207" max="210" width="22.85546875" style="1144" customWidth="1"/>
    <col min="211" max="211" width="38.5703125" style="1144" customWidth="1"/>
    <col min="212" max="213" width="25.28515625" style="1144" hidden="1" customWidth="1"/>
    <col min="214" max="214" width="32.7109375" style="1144" customWidth="1"/>
    <col min="215" max="216" width="26.140625" style="1144" hidden="1" customWidth="1"/>
    <col min="217" max="217" width="25.5703125" style="1144" customWidth="1"/>
    <col min="218" max="219" width="25.5703125" style="1144" hidden="1" customWidth="1"/>
    <col min="220" max="220" width="25.5703125" style="1144" customWidth="1"/>
    <col min="221" max="222" width="25.5703125" style="1144" hidden="1" customWidth="1"/>
    <col min="223" max="223" width="22.85546875" style="1144" customWidth="1"/>
    <col min="224" max="225" width="24.140625" style="1144" hidden="1" customWidth="1"/>
    <col min="226" max="226" width="24.140625" style="1144" customWidth="1"/>
    <col min="227" max="228" width="24.140625" style="1144" hidden="1" customWidth="1"/>
    <col min="229" max="229" width="24.140625" style="1144" customWidth="1"/>
    <col min="230" max="231" width="24.140625" style="1144" hidden="1" customWidth="1"/>
    <col min="232" max="232" width="24.140625" style="1144" customWidth="1"/>
    <col min="233" max="234" width="24.140625" style="1144" hidden="1" customWidth="1"/>
    <col min="235" max="235" width="24.140625" style="1144" customWidth="1"/>
    <col min="236" max="237" width="24.140625" style="1144" hidden="1" customWidth="1"/>
    <col min="238" max="238" width="26.42578125" style="1144" customWidth="1"/>
    <col min="239" max="240" width="26.42578125" style="1144" hidden="1" customWidth="1"/>
    <col min="241" max="241" width="26.42578125" style="1144" customWidth="1"/>
    <col min="242" max="243" width="26.42578125" style="1144" hidden="1" customWidth="1"/>
    <col min="244" max="244" width="26.42578125" style="1144" customWidth="1"/>
    <col min="245" max="246" width="26.42578125" style="1144" hidden="1" customWidth="1"/>
    <col min="247" max="247" width="24.5703125" style="1144" customWidth="1"/>
    <col min="248" max="249" width="24.5703125" style="1144" hidden="1" customWidth="1"/>
    <col min="250" max="250" width="24.5703125" style="1144" customWidth="1"/>
    <col min="251" max="252" width="24.5703125" style="1144" hidden="1" customWidth="1"/>
    <col min="253" max="253" width="22.5703125" style="1144" customWidth="1"/>
    <col min="254" max="255" width="24.5703125" style="1144" hidden="1" customWidth="1"/>
    <col min="256" max="256" width="24.5703125" style="1144" customWidth="1"/>
    <col min="257" max="258" width="24.5703125" style="1144" hidden="1" customWidth="1"/>
    <col min="259" max="282" width="25.5703125" style="1144" hidden="1" customWidth="1"/>
    <col min="283" max="283" width="22.85546875" style="1144" customWidth="1"/>
    <col min="284" max="287" width="25.5703125" style="1144" hidden="1" customWidth="1"/>
    <col min="288" max="288" width="22.85546875" style="1144" customWidth="1"/>
    <col min="289" max="292" width="25.5703125" style="1144" hidden="1" customWidth="1"/>
    <col min="293" max="293" width="25.5703125" style="1144" customWidth="1"/>
    <col min="294" max="297" width="24.42578125" style="1144" hidden="1" customWidth="1"/>
    <col min="298" max="298" width="24.42578125" style="1144" customWidth="1"/>
    <col min="299" max="302" width="24.42578125" style="1144" hidden="1" customWidth="1"/>
    <col min="303" max="303" width="24.42578125" style="1144" customWidth="1"/>
    <col min="304" max="305" width="24.42578125" style="1144" hidden="1" customWidth="1"/>
    <col min="306" max="306" width="24.42578125" style="1144" customWidth="1"/>
    <col min="307" max="308" width="24.42578125" style="1144" hidden="1" customWidth="1"/>
    <col min="309" max="309" width="24.42578125" style="1144" customWidth="1"/>
    <col min="310" max="311" width="24.42578125" style="1144" hidden="1" customWidth="1"/>
    <col min="312" max="312" width="24.42578125" style="1144" customWidth="1"/>
    <col min="313" max="314" width="24.42578125" style="1144" hidden="1" customWidth="1"/>
    <col min="315" max="315" width="21.85546875" style="1144" customWidth="1"/>
    <col min="316" max="318" width="24.42578125" style="1144" hidden="1" customWidth="1"/>
    <col min="319" max="319" width="24.42578125" style="1144" customWidth="1"/>
    <col min="320" max="322" width="24.42578125" style="1144" hidden="1" customWidth="1"/>
    <col min="323" max="323" width="23.42578125" style="1144" customWidth="1"/>
    <col min="324" max="326" width="26.140625" style="1144" hidden="1" customWidth="1"/>
    <col min="327" max="327" width="26.140625" style="1144" customWidth="1"/>
    <col min="328" max="330" width="26.140625" style="1144" hidden="1" customWidth="1"/>
    <col min="331" max="331" width="23.5703125" style="1144" customWidth="1"/>
    <col min="332" max="334" width="26.140625" style="1144" hidden="1" customWidth="1"/>
    <col min="335" max="335" width="22.140625" style="1144" customWidth="1"/>
    <col min="336" max="338" width="26.140625" style="1144" hidden="1" customWidth="1"/>
    <col min="339" max="339" width="22.7109375" style="1144" customWidth="1"/>
    <col min="340" max="342" width="26.140625" style="1144" hidden="1" customWidth="1"/>
    <col min="343" max="343" width="21.85546875" style="1144" customWidth="1"/>
    <col min="344" max="346" width="26.140625" style="1144" hidden="1" customWidth="1"/>
    <col min="347" max="347" width="22" style="1144" customWidth="1"/>
    <col min="348" max="354" width="25.42578125" style="1144" hidden="1" customWidth="1"/>
    <col min="355" max="355" width="21.7109375" style="1144" customWidth="1"/>
    <col min="356" max="362" width="25.42578125" style="1144" hidden="1" customWidth="1"/>
    <col min="363" max="363" width="21.7109375" style="1144" customWidth="1"/>
    <col min="364" max="365" width="25.42578125" style="1144" hidden="1" customWidth="1"/>
    <col min="366" max="366" width="21.140625" style="1144" customWidth="1"/>
    <col min="367" max="368" width="25.42578125" style="1144" hidden="1" customWidth="1"/>
    <col min="369" max="369" width="22.42578125" style="1144" customWidth="1"/>
    <col min="370" max="371" width="25.42578125" style="1144" hidden="1" customWidth="1"/>
    <col min="372" max="372" width="23.5703125" style="1144" customWidth="1"/>
    <col min="373" max="374" width="25.42578125" style="1144" hidden="1" customWidth="1"/>
    <col min="375" max="375" width="21.7109375" style="1144" customWidth="1"/>
    <col min="376" max="377" width="25.42578125" style="1144" hidden="1" customWidth="1"/>
    <col min="378" max="378" width="21.42578125" style="1144" customWidth="1"/>
    <col min="379" max="380" width="25.42578125" style="1144" hidden="1" customWidth="1"/>
    <col min="381" max="382" width="23" style="1144" hidden="1" customWidth="1"/>
    <col min="383" max="383" width="24.140625" style="1144" hidden="1" customWidth="1"/>
    <col min="384" max="386" width="23" style="1144" hidden="1" customWidth="1"/>
    <col min="387" max="387" width="24.140625" style="1144" hidden="1" customWidth="1"/>
    <col min="388" max="388" width="23" style="1144" hidden="1" customWidth="1"/>
    <col min="389" max="389" width="23" style="1144" customWidth="1"/>
    <col min="390" max="390" width="24.42578125" style="1144" hidden="1" customWidth="1"/>
    <col min="391" max="391" width="24.140625" style="1144" hidden="1" customWidth="1"/>
    <col min="392" max="392" width="23" style="1144" hidden="1" customWidth="1"/>
    <col min="393" max="393" width="23" style="1144" customWidth="1"/>
    <col min="394" max="394" width="24.42578125" style="1144" hidden="1" customWidth="1"/>
    <col min="395" max="395" width="24.140625" style="1144" hidden="1" customWidth="1"/>
    <col min="396" max="396" width="23" style="1144" hidden="1" customWidth="1"/>
    <col min="397" max="397" width="22.85546875" style="1144" customWidth="1"/>
    <col min="398" max="400" width="24.42578125" style="1144" hidden="1" customWidth="1"/>
    <col min="401" max="401" width="24.42578125" style="1144" customWidth="1"/>
    <col min="402" max="404" width="24.42578125" style="1144" hidden="1" customWidth="1"/>
    <col min="405" max="405" width="22.5703125" style="1144" customWidth="1"/>
    <col min="406" max="408" width="24.42578125" style="1144" hidden="1" customWidth="1"/>
    <col min="409" max="409" width="24.42578125" style="1144" customWidth="1"/>
    <col min="410" max="412" width="24.42578125" style="1144" hidden="1" customWidth="1"/>
    <col min="413" max="413" width="22.42578125" style="1144" customWidth="1"/>
    <col min="414" max="416" width="24.42578125" style="1144" hidden="1" customWidth="1"/>
    <col min="417" max="417" width="24.42578125" style="1144" customWidth="1"/>
    <col min="418" max="420" width="24.42578125" style="1144" hidden="1" customWidth="1"/>
    <col min="421" max="421" width="22.140625" style="1144" customWidth="1"/>
    <col min="422" max="422" width="22.140625" style="1144" hidden="1" customWidth="1"/>
    <col min="423" max="423" width="26" style="1144" hidden="1" customWidth="1"/>
    <col min="424" max="424" width="22.140625" style="1144" customWidth="1"/>
    <col min="425" max="425" width="21.7109375" style="1144" hidden="1" customWidth="1"/>
    <col min="426" max="426" width="26" style="1144" hidden="1" customWidth="1"/>
    <col min="427" max="427" width="22.140625" style="1144" customWidth="1"/>
    <col min="428" max="428" width="21.140625" style="1144" hidden="1" customWidth="1"/>
    <col min="429" max="429" width="25.7109375" style="1144" hidden="1" customWidth="1"/>
    <col min="430" max="430" width="22.140625" style="1144" customWidth="1"/>
    <col min="431" max="431" width="20" style="1144" hidden="1" customWidth="1"/>
    <col min="432" max="432" width="25.42578125" style="1144" hidden="1" customWidth="1"/>
    <col min="433" max="433" width="22.140625" style="1144" customWidth="1"/>
    <col min="434" max="434" width="20.85546875" style="1144" hidden="1" customWidth="1"/>
    <col min="435" max="435" width="24.85546875" style="1144" hidden="1" customWidth="1"/>
    <col min="436" max="436" width="22.140625" style="1144" customWidth="1"/>
    <col min="437" max="437" width="22.140625" style="1144" hidden="1" customWidth="1"/>
    <col min="438" max="438" width="27.28515625" style="1144" hidden="1" customWidth="1"/>
    <col min="439" max="439" width="22.140625" style="1144" customWidth="1"/>
    <col min="440" max="440" width="22.140625" style="1144" hidden="1" customWidth="1"/>
    <col min="441" max="441" width="25.42578125" style="1144" hidden="1" customWidth="1"/>
    <col min="442" max="442" width="22.140625" style="1144" customWidth="1"/>
    <col min="443" max="443" width="22.140625" style="1144" hidden="1" customWidth="1"/>
    <col min="444" max="444" width="26.85546875" style="1144" hidden="1" customWidth="1"/>
    <col min="445" max="445" width="22.140625" style="1144" customWidth="1"/>
    <col min="446" max="447" width="26.85546875" style="1144" hidden="1" customWidth="1"/>
    <col min="448" max="448" width="22.140625" style="1144" customWidth="1"/>
    <col min="449" max="450" width="26" style="1144" hidden="1" customWidth="1"/>
    <col min="451" max="451" width="22.140625" style="1144" hidden="1" customWidth="1"/>
    <col min="452" max="452" width="24.28515625" style="1144" hidden="1" customWidth="1"/>
    <col min="453" max="453" width="25" style="1144" hidden="1" customWidth="1"/>
    <col min="454" max="454" width="22.140625" style="1144" hidden="1" customWidth="1"/>
    <col min="455" max="455" width="24.28515625" style="1144" hidden="1" customWidth="1"/>
    <col min="456" max="456" width="25" style="1144" hidden="1" customWidth="1"/>
    <col min="457" max="457" width="19.85546875" style="1144" hidden="1" customWidth="1"/>
    <col min="458" max="458" width="24.28515625" style="1144" hidden="1" customWidth="1"/>
    <col min="459" max="459" width="25" style="1144" hidden="1" customWidth="1"/>
    <col min="460" max="460" width="19.85546875" style="1144" hidden="1" customWidth="1"/>
    <col min="461" max="461" width="24.28515625" style="1144" hidden="1" customWidth="1"/>
    <col min="462" max="462" width="25" style="1144" hidden="1" customWidth="1"/>
    <col min="463" max="463" width="19.85546875" style="1144" hidden="1" customWidth="1"/>
    <col min="464" max="464" width="24.28515625" style="1144" hidden="1" customWidth="1"/>
    <col min="465" max="465" width="25" style="1144" hidden="1" customWidth="1"/>
    <col min="466" max="466" width="19.85546875" style="1144" hidden="1" customWidth="1"/>
    <col min="467" max="467" width="24.28515625" style="1144" hidden="1" customWidth="1"/>
    <col min="468" max="468" width="25" style="1144" hidden="1" customWidth="1"/>
    <col min="469" max="469" width="19.85546875" style="1144" hidden="1" customWidth="1"/>
    <col min="470" max="470" width="24.28515625" style="1144" hidden="1" customWidth="1"/>
    <col min="471" max="471" width="25" style="1144" hidden="1" customWidth="1"/>
    <col min="472" max="472" width="19.85546875" style="1144" hidden="1" customWidth="1"/>
    <col min="473" max="473" width="24.28515625" style="1144" hidden="1" customWidth="1"/>
    <col min="474" max="474" width="25" style="1144" hidden="1" customWidth="1"/>
    <col min="475" max="475" width="19.85546875" style="1144" hidden="1" customWidth="1"/>
    <col min="476" max="476" width="23.5703125" style="1144" hidden="1" customWidth="1"/>
    <col min="477" max="477" width="24.28515625" style="1144" hidden="1" customWidth="1"/>
    <col min="478" max="478" width="19.85546875" style="1144" hidden="1" customWidth="1"/>
    <col min="479" max="479" width="23.5703125" style="1144" hidden="1" customWidth="1"/>
    <col min="480" max="480" width="24.28515625" style="1144" hidden="1" customWidth="1"/>
    <col min="481" max="481" width="23.5703125" style="1144" customWidth="1"/>
    <col min="482" max="482" width="22.42578125" style="1144" hidden="1" customWidth="1"/>
    <col min="483" max="484" width="26.140625" style="1144" hidden="1" customWidth="1"/>
    <col min="485" max="485" width="24.140625" style="1144" customWidth="1"/>
    <col min="486" max="488" width="25" style="1144" hidden="1" customWidth="1"/>
    <col min="489" max="489" width="18.5703125" style="1144" hidden="1" customWidth="1"/>
    <col min="490" max="491" width="24.140625" style="1144" hidden="1" customWidth="1"/>
    <col min="492" max="492" width="18.5703125" style="1144" hidden="1" customWidth="1"/>
    <col min="493" max="494" width="26.5703125" style="1144" hidden="1" customWidth="1"/>
    <col min="495" max="495" width="25.140625" style="1144" customWidth="1"/>
    <col min="496" max="496" width="23.42578125" style="1144" hidden="1" customWidth="1"/>
    <col min="497" max="497" width="24.42578125" style="1144" hidden="1" customWidth="1"/>
    <col min="498" max="498" width="23.42578125" style="1144" hidden="1" customWidth="1"/>
    <col min="499" max="499" width="24.42578125" style="1144" hidden="1" customWidth="1"/>
    <col min="500" max="500" width="23.42578125" style="1144" hidden="1" customWidth="1"/>
    <col min="501" max="501" width="24.42578125" style="1144" hidden="1" customWidth="1"/>
    <col min="502" max="502" width="23.42578125" style="1144" customWidth="1"/>
    <col min="503" max="503" width="23.42578125" style="1144" hidden="1" customWidth="1"/>
    <col min="504" max="504" width="24.42578125" style="1144" hidden="1" customWidth="1"/>
    <col min="505" max="505" width="23.42578125" style="1144" hidden="1" customWidth="1"/>
    <col min="506" max="506" width="24.42578125" style="1144" hidden="1" customWidth="1"/>
    <col min="507" max="507" width="23.42578125" style="1144" hidden="1" customWidth="1"/>
    <col min="508" max="508" width="24.42578125" style="1144" hidden="1" customWidth="1"/>
    <col min="509" max="509" width="23.42578125" style="1144" customWidth="1"/>
    <col min="510" max="510" width="23.42578125" style="1144" hidden="1" customWidth="1"/>
    <col min="511" max="511" width="24.42578125" style="1144" hidden="1" customWidth="1"/>
    <col min="512" max="512" width="23.42578125" style="1144" hidden="1" customWidth="1"/>
    <col min="513" max="513" width="24.42578125" style="1144" hidden="1" customWidth="1"/>
    <col min="514" max="514" width="23.42578125" style="1144" hidden="1" customWidth="1"/>
    <col min="515" max="515" width="24.42578125" style="1144" hidden="1" customWidth="1"/>
    <col min="516" max="516" width="23.42578125" style="1144" customWidth="1"/>
    <col min="517" max="517" width="23.42578125" style="1144" hidden="1" customWidth="1"/>
    <col min="518" max="518" width="24.42578125" style="1144" hidden="1" customWidth="1"/>
    <col min="519" max="519" width="23.42578125" style="1144" hidden="1" customWidth="1"/>
    <col min="520" max="520" width="24.42578125" style="1144" hidden="1" customWidth="1"/>
    <col min="521" max="521" width="23.42578125" style="1144" hidden="1" customWidth="1"/>
    <col min="522" max="522" width="24.42578125" style="1144" hidden="1" customWidth="1"/>
    <col min="523" max="523" width="21.5703125" style="1144" customWidth="1"/>
    <col min="524" max="529" width="23.85546875" style="1144" hidden="1" customWidth="1"/>
    <col min="530" max="530" width="22" style="1144" customWidth="1"/>
    <col min="531" max="536" width="25.5703125" style="1144" hidden="1" customWidth="1"/>
    <col min="537" max="537" width="22" style="1144" customWidth="1"/>
    <col min="538" max="538" width="21.5703125" style="1144" hidden="1" customWidth="1"/>
    <col min="539" max="539" width="27.7109375" style="1144" hidden="1" customWidth="1"/>
    <col min="540" max="540" width="22.140625" style="1144" hidden="1" customWidth="1"/>
    <col min="541" max="541" width="27.7109375" style="1144" hidden="1" customWidth="1"/>
    <col min="542" max="542" width="21.85546875" style="1144" hidden="1" customWidth="1"/>
    <col min="543" max="543" width="27.7109375" style="1144" hidden="1" customWidth="1"/>
    <col min="544" max="544" width="22" style="1144" customWidth="1"/>
    <col min="545" max="545" width="23.5703125" style="1144" hidden="1" customWidth="1"/>
    <col min="546" max="546" width="27.42578125" style="1144" hidden="1" customWidth="1"/>
    <col min="547" max="547" width="22.42578125" style="1144" hidden="1" customWidth="1"/>
    <col min="548" max="548" width="27.42578125" style="1144" hidden="1" customWidth="1"/>
    <col min="549" max="549" width="21.85546875" style="1144" hidden="1" customWidth="1"/>
    <col min="550" max="550" width="27.42578125" style="1144" hidden="1" customWidth="1"/>
    <col min="551" max="551" width="25.5703125" style="1144" customWidth="1"/>
    <col min="552" max="552" width="27.42578125" style="1144" customWidth="1"/>
    <col min="553" max="553" width="22.42578125" style="1144" customWidth="1"/>
    <col min="554" max="554" width="21.42578125" style="1144" customWidth="1"/>
    <col min="555" max="555" width="21.5703125" style="1144" customWidth="1"/>
    <col min="556" max="556" width="21.140625" style="1144" customWidth="1"/>
    <col min="557" max="557" width="22.42578125" style="1144" customWidth="1"/>
    <col min="558" max="558" width="24.5703125" style="1144" customWidth="1"/>
    <col min="559" max="559" width="27.42578125" style="1144" customWidth="1"/>
    <col min="560" max="560" width="24.85546875" style="1144" hidden="1" customWidth="1"/>
    <col min="561" max="561" width="21.42578125" style="1144" hidden="1" customWidth="1"/>
    <col min="562" max="562" width="25.5703125" style="1144" customWidth="1"/>
    <col min="563" max="563" width="23.5703125" style="1144" hidden="1" customWidth="1"/>
    <col min="564" max="564" width="20.140625" style="1144" hidden="1" customWidth="1"/>
    <col min="565" max="565" width="25.5703125" style="1144" customWidth="1"/>
    <col min="566" max="566" width="25.140625" style="1144" customWidth="1"/>
    <col min="567" max="568" width="23.140625" style="1144" customWidth="1"/>
    <col min="569" max="569" width="22.140625" style="1144" customWidth="1"/>
    <col min="570" max="570" width="20.5703125" style="1144" customWidth="1"/>
    <col min="571" max="571" width="21.85546875" style="1144" customWidth="1"/>
    <col min="572" max="572" width="20.140625" style="1144" customWidth="1"/>
    <col min="573" max="573" width="19.85546875" style="1144" customWidth="1"/>
    <col min="574" max="574" width="18.140625" style="1144" customWidth="1"/>
    <col min="575" max="575" width="28.85546875" style="1144" hidden="1" customWidth="1"/>
    <col min="576" max="576" width="29.85546875" style="1144" hidden="1" customWidth="1"/>
    <col min="577" max="577" width="21.140625" style="1144" customWidth="1"/>
    <col min="578" max="578" width="20.42578125" style="1144" customWidth="1"/>
    <col min="579" max="579" width="21.140625" style="1144" customWidth="1"/>
    <col min="580" max="580" width="21.42578125" style="1144" customWidth="1"/>
    <col min="581" max="581" width="23.42578125" style="1144" customWidth="1"/>
    <col min="582" max="582" width="22.42578125" style="1144" hidden="1" customWidth="1"/>
    <col min="583" max="583" width="25.5703125" style="1144" hidden="1" customWidth="1"/>
    <col min="584" max="584" width="23.42578125" style="1144" customWidth="1"/>
    <col min="585" max="585" width="21" style="1144" hidden="1" customWidth="1"/>
    <col min="586" max="586" width="27.140625" style="1144" hidden="1" customWidth="1"/>
    <col min="587" max="587" width="21.85546875" style="1144" customWidth="1"/>
    <col min="588" max="589" width="21" style="1144" hidden="1" customWidth="1"/>
    <col min="590" max="590" width="21.140625" style="1144" customWidth="1"/>
    <col min="591" max="592" width="19.42578125" style="1144" hidden="1" customWidth="1"/>
    <col min="593" max="594" width="26.140625" style="1144" customWidth="1"/>
    <col min="595" max="595" width="22.5703125" style="1144" customWidth="1"/>
    <col min="596" max="596" width="19.42578125" style="1144" hidden="1" customWidth="1"/>
    <col min="597" max="597" width="23.140625" style="1144" hidden="1" customWidth="1"/>
    <col min="598" max="598" width="21.42578125" style="1144" customWidth="1"/>
    <col min="599" max="599" width="19.85546875" style="1144" hidden="1" customWidth="1"/>
    <col min="600" max="600" width="22.85546875" style="1144" hidden="1" customWidth="1"/>
    <col min="601" max="601" width="24.7109375" style="1144" customWidth="1"/>
    <col min="602" max="602" width="19.42578125" style="1144" hidden="1" customWidth="1"/>
    <col min="603" max="603" width="0.85546875" style="1144" hidden="1" customWidth="1"/>
    <col min="604" max="604" width="23.42578125" style="1144" customWidth="1"/>
    <col min="605" max="605" width="17.5703125" style="1144" hidden="1" customWidth="1"/>
    <col min="606" max="606" width="20.85546875" style="1144" hidden="1" customWidth="1"/>
    <col min="607" max="607" width="23.85546875" style="1144" customWidth="1"/>
    <col min="608" max="608" width="16.28515625" style="1144" hidden="1" customWidth="1"/>
    <col min="609" max="609" width="22.42578125" style="1144" hidden="1" customWidth="1"/>
    <col min="610" max="610" width="22.85546875" style="1144" customWidth="1"/>
    <col min="611" max="611" width="16.7109375" style="1144" hidden="1" customWidth="1"/>
    <col min="612" max="612" width="24.85546875" style="1144" hidden="1" customWidth="1"/>
    <col min="613" max="613" width="23.42578125" style="1144" customWidth="1"/>
    <col min="614" max="614" width="22.42578125" style="1144" hidden="1" customWidth="1"/>
    <col min="615" max="615" width="22.28515625" style="1144" customWidth="1"/>
    <col min="616" max="616" width="19.7109375" style="1144" hidden="1" customWidth="1"/>
    <col min="617" max="617" width="22.85546875" style="1144" customWidth="1"/>
    <col min="618" max="618" width="22.42578125" style="1144" hidden="1" customWidth="1"/>
    <col min="619" max="619" width="17.42578125" style="1144" customWidth="1"/>
    <col min="620" max="620" width="17" style="1144" hidden="1" customWidth="1"/>
    <col min="621" max="621" width="22.85546875" style="1144" customWidth="1"/>
    <col min="622" max="622" width="19.28515625" style="1144" customWidth="1"/>
    <col min="623" max="623" width="23.140625" style="1144" customWidth="1"/>
    <col min="624" max="624" width="21.42578125" style="1144" customWidth="1"/>
    <col min="625" max="625" width="25.85546875" style="1144" customWidth="1"/>
    <col min="626" max="627" width="22.42578125" style="1144" hidden="1" customWidth="1"/>
    <col min="628" max="628" width="21" style="1144" hidden="1" customWidth="1"/>
    <col min="629" max="631" width="22.42578125" style="1144" hidden="1" customWidth="1"/>
    <col min="632" max="632" width="21" style="1144" hidden="1" customWidth="1"/>
    <col min="633" max="634" width="16.28515625" style="1144" hidden="1" customWidth="1"/>
    <col min="635" max="635" width="19.42578125" style="1144" hidden="1" customWidth="1"/>
    <col min="636" max="636" width="24" style="1144" customWidth="1"/>
    <col min="637" max="637" width="20.85546875" style="1144" hidden="1" customWidth="1"/>
    <col min="638" max="639" width="17.42578125" style="1144" hidden="1" customWidth="1"/>
    <col min="640" max="640" width="21" style="1144" hidden="1" customWidth="1"/>
    <col min="641" max="641" width="22.140625" style="1144" hidden="1" customWidth="1"/>
    <col min="642" max="645" width="17.42578125" style="1144" hidden="1" customWidth="1"/>
    <col min="646" max="646" width="19.42578125" style="1144" hidden="1" customWidth="1"/>
    <col min="647" max="647" width="23.140625" style="1144" customWidth="1"/>
    <col min="648" max="649" width="21" style="1144" hidden="1" customWidth="1"/>
    <col min="650" max="650" width="22.42578125" style="1144" hidden="1" customWidth="1"/>
    <col min="651" max="651" width="21" style="1144" hidden="1" customWidth="1"/>
    <col min="652" max="652" width="16.28515625" style="1144" hidden="1" customWidth="1"/>
    <col min="653" max="653" width="21.5703125" style="1144" customWidth="1"/>
    <col min="654" max="654" width="16.28515625" style="1144" hidden="1" customWidth="1"/>
    <col min="655" max="655" width="21" style="1144" hidden="1" customWidth="1"/>
    <col min="656" max="658" width="16.28515625" style="1144" hidden="1" customWidth="1"/>
    <col min="659" max="659" width="22.42578125" style="1144" customWidth="1"/>
    <col min="660" max="660" width="21" style="1144" hidden="1" customWidth="1"/>
    <col min="661" max="661" width="17.42578125" style="1144" hidden="1" customWidth="1"/>
    <col min="662" max="662" width="22.42578125" style="1144" hidden="1" customWidth="1"/>
    <col min="663" max="663" width="21" style="1144" hidden="1" customWidth="1"/>
    <col min="664" max="664" width="17.5703125" style="1144" hidden="1" customWidth="1"/>
    <col min="665" max="665" width="21.7109375" style="1144" customWidth="1"/>
    <col min="666" max="670" width="16.28515625" style="1144" hidden="1" customWidth="1"/>
    <col min="671" max="671" width="22.140625" style="1144" customWidth="1"/>
    <col min="672" max="673" width="21" style="1144" hidden="1" customWidth="1"/>
    <col min="674" max="676" width="16.28515625" style="1144" hidden="1" customWidth="1"/>
    <col min="677" max="677" width="21.85546875" style="1144" customWidth="1"/>
    <col min="678" max="678" width="16.28515625" style="1144" hidden="1" customWidth="1"/>
    <col min="679" max="679" width="21" style="1144" hidden="1" customWidth="1"/>
    <col min="680" max="682" width="16.28515625" style="1144" hidden="1" customWidth="1"/>
    <col min="683" max="683" width="27.85546875" style="1144" customWidth="1"/>
    <col min="684" max="684" width="21.85546875" style="1144" customWidth="1"/>
    <col min="685" max="685" width="18.42578125" style="1144" bestFit="1" customWidth="1"/>
    <col min="686" max="686" width="19.28515625" style="1144" customWidth="1"/>
    <col min="687" max="687" width="15.42578125" style="1144" customWidth="1"/>
    <col min="688" max="688" width="12.85546875" style="1144" customWidth="1"/>
    <col min="689" max="689" width="18.42578125" style="1144" bestFit="1" customWidth="1"/>
    <col min="690" max="690" width="15.85546875" style="1144" customWidth="1"/>
    <col min="691" max="691" width="18.42578125" style="1144" bestFit="1" customWidth="1"/>
    <col min="692" max="692" width="13.140625" style="1144" customWidth="1"/>
    <col min="693" max="693" width="26.42578125" style="1144" customWidth="1"/>
    <col min="694" max="694" width="22.42578125" style="1144" customWidth="1"/>
    <col min="695" max="695" width="21.42578125" style="1144" customWidth="1"/>
    <col min="696" max="696" width="18.140625" style="1144" customWidth="1"/>
    <col min="697" max="697" width="18.42578125" style="1144" bestFit="1" customWidth="1"/>
    <col min="698" max="698" width="15.28515625" style="1144" customWidth="1"/>
    <col min="699" max="699" width="17.42578125" style="1144" customWidth="1"/>
    <col min="700" max="700" width="15.7109375" style="1144" customWidth="1"/>
    <col min="701" max="701" width="25.5703125" style="1144" bestFit="1" customWidth="1"/>
    <col min="702" max="702" width="25.42578125" style="1144" bestFit="1" customWidth="1"/>
    <col min="703" max="16384" width="9.140625" style="1144"/>
  </cols>
  <sheetData>
    <row r="1" spans="1:702" ht="16.5" x14ac:dyDescent="0.25">
      <c r="A1" s="746"/>
      <c r="B1" s="746"/>
      <c r="C1" s="746"/>
      <c r="D1" s="746"/>
      <c r="E1" s="746"/>
      <c r="F1" s="746"/>
      <c r="G1" s="746"/>
      <c r="H1" s="746"/>
      <c r="I1" s="746"/>
      <c r="J1" s="746"/>
      <c r="K1" s="746"/>
      <c r="L1" s="746"/>
      <c r="M1" s="746"/>
      <c r="N1" s="746"/>
      <c r="O1" s="746"/>
      <c r="P1" s="746"/>
      <c r="Q1" s="746"/>
      <c r="R1" s="746"/>
      <c r="S1" s="746"/>
      <c r="T1" s="746"/>
      <c r="U1" s="746"/>
      <c r="V1" s="746"/>
      <c r="W1" s="746"/>
      <c r="X1" s="746"/>
      <c r="Y1" s="746"/>
      <c r="Z1" s="746"/>
      <c r="AA1" s="746"/>
      <c r="AB1" s="746"/>
      <c r="AC1" s="746"/>
      <c r="AD1" s="746"/>
      <c r="AE1" s="746"/>
      <c r="AF1" s="746"/>
      <c r="AG1" s="746"/>
      <c r="AH1" s="746"/>
      <c r="AI1" s="746"/>
      <c r="AJ1" s="746"/>
      <c r="AK1" s="746"/>
      <c r="AL1" s="746"/>
      <c r="AM1" s="746"/>
      <c r="AN1" s="746"/>
      <c r="AO1" s="746"/>
      <c r="AP1" s="746"/>
      <c r="AQ1" s="746"/>
      <c r="AR1" s="746"/>
      <c r="AS1" s="746"/>
      <c r="AT1" s="746"/>
      <c r="AU1" s="746"/>
      <c r="AV1" s="746"/>
      <c r="AW1" s="746"/>
      <c r="AX1" s="746"/>
      <c r="AY1" s="746"/>
      <c r="AZ1" s="746"/>
      <c r="BA1" s="746"/>
      <c r="BB1" s="746"/>
      <c r="BC1" s="746"/>
      <c r="BD1" s="746"/>
      <c r="BE1" s="746"/>
      <c r="BF1" s="746"/>
      <c r="BG1" s="746"/>
      <c r="BH1" s="746"/>
      <c r="BI1" s="746"/>
      <c r="BJ1" s="746"/>
      <c r="BK1" s="746"/>
      <c r="BL1" s="746"/>
      <c r="BM1" s="746"/>
      <c r="BN1" s="746"/>
      <c r="BO1" s="746"/>
      <c r="BP1" s="746"/>
      <c r="BQ1" s="746"/>
      <c r="BR1" s="746"/>
      <c r="BS1" s="746"/>
      <c r="BT1" s="746"/>
      <c r="BU1" s="746"/>
      <c r="BV1" s="746"/>
      <c r="BW1" s="746"/>
      <c r="BX1" s="746"/>
      <c r="BY1" s="746"/>
      <c r="BZ1" s="746"/>
      <c r="CA1" s="746"/>
      <c r="CB1" s="746"/>
      <c r="CC1" s="746"/>
      <c r="CD1" s="746"/>
      <c r="CE1" s="746"/>
      <c r="CF1" s="746"/>
      <c r="CG1" s="746"/>
      <c r="CH1" s="746"/>
      <c r="CI1" s="746"/>
      <c r="CJ1" s="746"/>
      <c r="CK1" s="746"/>
      <c r="CL1" s="746"/>
      <c r="CM1" s="746"/>
      <c r="CN1" s="746"/>
      <c r="CO1" s="746"/>
      <c r="CP1" s="746"/>
      <c r="CQ1" s="746"/>
      <c r="CR1" s="746"/>
      <c r="CS1" s="746"/>
      <c r="CT1" s="746"/>
      <c r="CU1" s="746"/>
      <c r="CV1" s="746"/>
      <c r="CW1" s="746"/>
      <c r="CX1" s="746"/>
      <c r="CY1" s="746"/>
      <c r="CZ1" s="746"/>
      <c r="DA1" s="746"/>
      <c r="DB1" s="746"/>
      <c r="DC1" s="746"/>
      <c r="DD1" s="746"/>
      <c r="DE1" s="746"/>
      <c r="DF1" s="746"/>
      <c r="DG1" s="746"/>
      <c r="DH1" s="746"/>
      <c r="DI1" s="746"/>
      <c r="DJ1" s="746"/>
      <c r="DK1" s="746"/>
      <c r="DL1" s="746"/>
      <c r="DM1" s="746"/>
      <c r="DN1" s="746"/>
      <c r="DO1" s="746"/>
      <c r="DP1" s="746"/>
      <c r="DQ1" s="746"/>
      <c r="DR1" s="746"/>
      <c r="DS1" s="746"/>
      <c r="DT1" s="746"/>
      <c r="DU1" s="746"/>
      <c r="DV1" s="746"/>
      <c r="DW1" s="746"/>
      <c r="DX1" s="746"/>
      <c r="DY1" s="746"/>
      <c r="DZ1" s="746"/>
      <c r="EA1" s="746"/>
      <c r="EB1" s="746"/>
      <c r="EC1" s="746"/>
      <c r="ED1" s="746"/>
      <c r="EE1" s="746"/>
      <c r="EF1" s="746"/>
      <c r="EG1" s="746"/>
      <c r="EH1" s="746"/>
      <c r="EI1" s="746"/>
      <c r="EJ1" s="746"/>
      <c r="EK1" s="746"/>
      <c r="EL1" s="746"/>
      <c r="EM1" s="746"/>
      <c r="EN1" s="746"/>
      <c r="EO1" s="746"/>
      <c r="EP1" s="746"/>
      <c r="EQ1" s="1143">
        <v>0</v>
      </c>
      <c r="ER1" s="1143">
        <v>0</v>
      </c>
      <c r="ES1" s="746"/>
      <c r="ET1" s="746"/>
      <c r="EU1" s="746"/>
      <c r="EV1" s="746"/>
      <c r="EW1" s="746"/>
      <c r="EX1" s="746"/>
      <c r="EY1" s="746"/>
      <c r="EZ1" s="746"/>
      <c r="FA1" s="746"/>
      <c r="FB1" s="746"/>
      <c r="FC1" s="746"/>
      <c r="FD1" s="746"/>
      <c r="FE1" s="746"/>
      <c r="FF1" s="746"/>
      <c r="FG1" s="746"/>
      <c r="FH1" s="746"/>
      <c r="FI1" s="746"/>
      <c r="FJ1" s="746"/>
      <c r="FK1" s="746"/>
      <c r="FL1" s="746"/>
      <c r="FM1" s="746"/>
      <c r="FN1" s="746"/>
      <c r="FO1" s="746"/>
      <c r="FP1" s="746"/>
      <c r="FQ1" s="746"/>
      <c r="FR1" s="746"/>
      <c r="FS1" s="746"/>
      <c r="FT1" s="746"/>
      <c r="FU1" s="746"/>
      <c r="FV1" s="746"/>
      <c r="FW1" s="746"/>
      <c r="FX1" s="746"/>
      <c r="FY1" s="746"/>
      <c r="FZ1" s="746"/>
      <c r="GA1" s="746"/>
      <c r="GB1" s="746"/>
      <c r="GC1" s="746"/>
      <c r="GD1" s="746"/>
      <c r="GE1" s="746"/>
      <c r="GF1" s="746"/>
      <c r="GG1" s="746"/>
      <c r="GH1" s="746"/>
      <c r="GI1" s="746"/>
      <c r="GJ1" s="746"/>
      <c r="GK1" s="746"/>
      <c r="GL1" s="746"/>
      <c r="GM1" s="746"/>
      <c r="GN1" s="746"/>
      <c r="GO1" s="746"/>
      <c r="GP1" s="746"/>
      <c r="GQ1" s="746"/>
      <c r="GR1" s="746"/>
      <c r="GS1" s="746"/>
      <c r="GT1" s="746"/>
      <c r="GU1" s="746"/>
      <c r="GV1" s="746"/>
      <c r="GW1" s="746"/>
      <c r="GX1" s="746"/>
      <c r="GY1" s="746"/>
      <c r="GZ1" s="746"/>
      <c r="HA1" s="746"/>
      <c r="HB1" s="746"/>
      <c r="HC1" s="746"/>
      <c r="HD1" s="746"/>
      <c r="HE1" s="746"/>
      <c r="HF1" s="746"/>
      <c r="HG1" s="746"/>
      <c r="HH1" s="746"/>
      <c r="HI1" s="746"/>
      <c r="HJ1" s="746"/>
      <c r="HK1" s="746"/>
      <c r="HL1" s="746"/>
      <c r="HM1" s="746"/>
      <c r="HN1" s="746"/>
      <c r="HO1" s="746"/>
      <c r="HP1" s="746"/>
      <c r="HQ1" s="746"/>
      <c r="HR1" s="746"/>
      <c r="HS1" s="746"/>
      <c r="HT1" s="746"/>
      <c r="HU1" s="746"/>
      <c r="HV1" s="746"/>
      <c r="HW1" s="746"/>
      <c r="HX1" s="746"/>
      <c r="HY1" s="746"/>
      <c r="HZ1" s="746"/>
      <c r="IA1" s="746"/>
      <c r="IB1" s="746"/>
      <c r="IC1" s="746"/>
      <c r="ID1" s="746"/>
      <c r="IE1" s="746"/>
      <c r="IF1" s="746"/>
      <c r="IG1" s="746"/>
      <c r="IH1" s="746"/>
      <c r="II1" s="746"/>
      <c r="IJ1" s="746"/>
      <c r="IK1" s="746"/>
      <c r="IL1" s="746"/>
      <c r="IM1" s="746"/>
      <c r="IN1" s="746"/>
      <c r="IO1" s="746"/>
      <c r="IP1" s="746"/>
      <c r="IQ1" s="746"/>
      <c r="IR1" s="746"/>
      <c r="IS1" s="746"/>
      <c r="IT1" s="746"/>
      <c r="IU1" s="746"/>
      <c r="IV1" s="746"/>
      <c r="IW1" s="746"/>
      <c r="IX1" s="746"/>
      <c r="IY1" s="746"/>
      <c r="IZ1" s="746"/>
      <c r="JA1" s="746"/>
      <c r="JB1" s="746"/>
      <c r="JC1" s="746"/>
      <c r="JD1" s="746"/>
      <c r="JE1" s="746"/>
      <c r="JF1" s="746"/>
      <c r="JG1" s="746"/>
      <c r="JH1" s="746"/>
      <c r="JI1" s="746"/>
      <c r="JJ1" s="746"/>
      <c r="MI1" s="746"/>
      <c r="MJ1" s="746"/>
      <c r="MK1" s="746"/>
      <c r="ML1" s="746"/>
      <c r="MM1" s="746"/>
      <c r="MN1" s="746"/>
      <c r="MO1" s="746"/>
      <c r="MP1" s="746"/>
      <c r="MQ1" s="746"/>
      <c r="MR1" s="746"/>
      <c r="MS1" s="746"/>
      <c r="MT1" s="746"/>
      <c r="MU1" s="746"/>
      <c r="MV1" s="746"/>
      <c r="MW1" s="746"/>
      <c r="MX1" s="746"/>
      <c r="MY1" s="746"/>
      <c r="MZ1" s="746"/>
      <c r="NA1" s="746"/>
      <c r="NB1" s="746"/>
      <c r="NC1" s="746"/>
      <c r="ND1" s="746"/>
      <c r="NE1" s="746"/>
      <c r="NF1" s="746"/>
      <c r="NG1" s="746"/>
      <c r="NH1" s="746"/>
      <c r="NI1" s="746"/>
      <c r="NJ1" s="746"/>
      <c r="NK1" s="746"/>
      <c r="NL1" s="746"/>
      <c r="NM1" s="746"/>
      <c r="NN1" s="746"/>
      <c r="NO1" s="746"/>
      <c r="NP1" s="746"/>
      <c r="NQ1" s="746"/>
      <c r="NR1" s="746"/>
      <c r="NS1" s="746"/>
      <c r="NT1" s="746"/>
      <c r="NU1" s="746"/>
      <c r="NV1" s="746"/>
      <c r="PK1" s="746"/>
      <c r="PL1" s="746"/>
      <c r="PM1" s="746"/>
      <c r="PN1" s="746"/>
      <c r="PO1" s="746"/>
      <c r="PP1" s="746"/>
      <c r="PQ1" s="746"/>
      <c r="PR1" s="746"/>
      <c r="PS1" s="746"/>
      <c r="PT1" s="746"/>
      <c r="PU1" s="746"/>
      <c r="PV1" s="746"/>
      <c r="PW1" s="746"/>
      <c r="PX1" s="746"/>
      <c r="PY1" s="746"/>
      <c r="PZ1" s="746"/>
      <c r="QA1" s="746"/>
      <c r="QB1" s="746"/>
      <c r="QC1" s="746"/>
      <c r="QD1" s="746"/>
      <c r="QE1" s="746"/>
      <c r="QF1" s="746"/>
      <c r="QG1" s="746"/>
      <c r="QH1" s="746"/>
      <c r="QI1" s="746"/>
      <c r="QJ1" s="746"/>
      <c r="QK1" s="746"/>
      <c r="QL1" s="746"/>
      <c r="QM1" s="746"/>
      <c r="QN1" s="746"/>
      <c r="QO1" s="746"/>
      <c r="QP1" s="746"/>
      <c r="QQ1" s="746"/>
      <c r="QR1" s="746"/>
      <c r="QS1" s="746"/>
      <c r="QT1" s="746"/>
      <c r="QU1" s="746"/>
      <c r="QV1" s="746"/>
      <c r="QW1" s="746"/>
      <c r="QX1" s="746"/>
      <c r="QY1" s="746"/>
      <c r="QZ1" s="746"/>
      <c r="RA1" s="746"/>
      <c r="RB1" s="746"/>
      <c r="RC1" s="746"/>
      <c r="RD1" s="746"/>
      <c r="RE1" s="746"/>
      <c r="RF1" s="746"/>
      <c r="RG1" s="746"/>
      <c r="RH1" s="746"/>
      <c r="RI1" s="746"/>
      <c r="RJ1" s="746"/>
      <c r="RK1" s="746"/>
      <c r="RL1" s="746"/>
      <c r="RM1" s="746"/>
      <c r="RN1" s="746"/>
      <c r="RO1" s="746"/>
      <c r="RP1" s="746"/>
      <c r="RQ1" s="746"/>
      <c r="RR1" s="746"/>
      <c r="RS1" s="746"/>
      <c r="RT1" s="746"/>
      <c r="RU1" s="746"/>
      <c r="RV1" s="746"/>
      <c r="RW1" s="746"/>
      <c r="RX1" s="746"/>
      <c r="RY1" s="746"/>
      <c r="RZ1" s="746"/>
      <c r="SA1" s="746"/>
      <c r="SB1" s="746"/>
      <c r="SC1" s="746"/>
      <c r="SD1" s="746"/>
      <c r="SE1" s="746"/>
      <c r="SF1" s="746"/>
      <c r="SG1" s="746"/>
      <c r="SH1" s="746"/>
      <c r="SI1" s="746"/>
      <c r="SJ1" s="746"/>
      <c r="SK1" s="746"/>
      <c r="SL1" s="746"/>
      <c r="SM1" s="746"/>
      <c r="SN1" s="746"/>
      <c r="SO1" s="746"/>
      <c r="SP1" s="746"/>
      <c r="SQ1" s="746"/>
      <c r="SR1" s="746"/>
      <c r="SS1" s="746"/>
      <c r="ST1" s="746"/>
      <c r="SU1" s="746"/>
      <c r="SV1" s="746"/>
      <c r="SW1" s="746"/>
      <c r="SX1" s="746"/>
      <c r="SY1" s="746"/>
      <c r="SZ1" s="746"/>
      <c r="TA1" s="746"/>
      <c r="TB1" s="746"/>
      <c r="TC1" s="746"/>
      <c r="TD1" s="746"/>
      <c r="TE1" s="746"/>
      <c r="TF1" s="746"/>
      <c r="TG1" s="746"/>
      <c r="TH1" s="746"/>
      <c r="TI1" s="746"/>
      <c r="TJ1" s="746"/>
      <c r="TK1" s="746"/>
      <c r="TL1" s="746"/>
      <c r="TM1" s="746"/>
      <c r="TN1" s="746"/>
      <c r="TO1" s="746"/>
      <c r="TP1" s="746"/>
      <c r="TQ1" s="746"/>
      <c r="TR1" s="746"/>
      <c r="TS1" s="746"/>
      <c r="TT1" s="746"/>
      <c r="TU1" s="746"/>
      <c r="TV1" s="746"/>
      <c r="TW1" s="746"/>
      <c r="TX1" s="746"/>
      <c r="TY1" s="746"/>
      <c r="TZ1" s="746"/>
      <c r="UA1" s="746"/>
      <c r="UB1" s="746"/>
      <c r="UC1" s="746"/>
      <c r="UD1" s="746"/>
      <c r="UE1" s="746"/>
      <c r="UF1" s="746"/>
      <c r="UG1" s="746"/>
      <c r="UH1" s="746"/>
      <c r="UI1" s="746"/>
      <c r="UJ1" s="746"/>
      <c r="UK1" s="746"/>
      <c r="UL1" s="746"/>
      <c r="UM1" s="746"/>
      <c r="UN1" s="746"/>
      <c r="UO1" s="746"/>
      <c r="UP1" s="746"/>
      <c r="UQ1" s="746"/>
      <c r="UR1" s="746"/>
      <c r="US1" s="746"/>
      <c r="UT1" s="746"/>
      <c r="UU1" s="746"/>
      <c r="UV1" s="746"/>
      <c r="UW1" s="746"/>
      <c r="UX1" s="746"/>
      <c r="UY1" s="746"/>
      <c r="UZ1" s="746"/>
      <c r="VA1" s="746"/>
      <c r="VB1" s="746"/>
      <c r="VC1" s="746"/>
      <c r="VD1" s="746"/>
      <c r="VE1" s="746"/>
      <c r="VF1" s="746"/>
      <c r="VG1" s="746"/>
      <c r="VH1" s="746"/>
      <c r="VI1" s="746"/>
      <c r="VJ1" s="746"/>
      <c r="VK1" s="746"/>
      <c r="VL1" s="746"/>
      <c r="VM1" s="746"/>
      <c r="VN1" s="746"/>
      <c r="VO1" s="746"/>
      <c r="VP1" s="746"/>
      <c r="VQ1" s="746"/>
      <c r="VR1" s="746"/>
      <c r="VS1" s="746"/>
      <c r="VT1" s="746"/>
      <c r="VU1" s="746"/>
      <c r="VV1" s="746"/>
      <c r="VW1" s="746"/>
      <c r="VX1" s="746"/>
      <c r="VY1" s="746"/>
      <c r="VZ1" s="746"/>
      <c r="WA1" s="746"/>
      <c r="WB1" s="746"/>
      <c r="WC1" s="746"/>
      <c r="WD1" s="746"/>
      <c r="WE1" s="746"/>
      <c r="WF1" s="746"/>
      <c r="WG1" s="746"/>
      <c r="WH1" s="746"/>
      <c r="WI1" s="746"/>
      <c r="WJ1" s="746"/>
      <c r="WK1" s="746"/>
      <c r="WL1" s="746"/>
      <c r="WM1" s="746"/>
      <c r="WN1" s="746"/>
      <c r="WO1" s="746"/>
      <c r="WP1" s="746"/>
      <c r="WQ1" s="746"/>
      <c r="WR1" s="746"/>
      <c r="WS1" s="746"/>
      <c r="WT1" s="746"/>
      <c r="WU1" s="746"/>
      <c r="WV1" s="746"/>
      <c r="WW1" s="746"/>
      <c r="WX1" s="746"/>
      <c r="WY1" s="746"/>
      <c r="WZ1" s="746"/>
      <c r="XA1" s="746"/>
      <c r="XB1" s="746"/>
      <c r="XC1" s="746"/>
      <c r="XD1" s="746"/>
      <c r="XE1" s="746"/>
      <c r="XF1" s="746"/>
      <c r="XG1" s="746"/>
      <c r="XH1" s="746"/>
      <c r="XI1" s="746"/>
      <c r="XJ1" s="746"/>
      <c r="XK1" s="746"/>
      <c r="XL1" s="746"/>
      <c r="XM1" s="746"/>
      <c r="XN1" s="746"/>
      <c r="XO1" s="746"/>
      <c r="XP1" s="746"/>
      <c r="XQ1" s="746"/>
      <c r="XR1" s="746"/>
      <c r="XS1" s="746"/>
      <c r="XT1" s="746"/>
      <c r="XU1" s="746"/>
      <c r="XV1" s="746"/>
      <c r="XW1" s="746"/>
      <c r="XX1" s="746"/>
      <c r="XY1" s="746"/>
      <c r="XZ1" s="746"/>
      <c r="YA1" s="746"/>
      <c r="YB1" s="746"/>
      <c r="YC1" s="746"/>
      <c r="YD1" s="746"/>
      <c r="YE1" s="746"/>
      <c r="YF1" s="746"/>
      <c r="YG1" s="746"/>
      <c r="YH1" s="746"/>
      <c r="YI1" s="746"/>
      <c r="YJ1" s="746"/>
      <c r="YK1" s="746"/>
      <c r="YL1" s="746"/>
      <c r="YM1" s="746"/>
      <c r="YN1" s="746"/>
      <c r="YO1" s="746"/>
      <c r="YP1" s="746"/>
      <c r="YQ1" s="746"/>
      <c r="YR1" s="746"/>
      <c r="YS1" s="746"/>
      <c r="YT1" s="746"/>
      <c r="YU1" s="746"/>
      <c r="YV1" s="746"/>
      <c r="YW1" s="746"/>
      <c r="YX1" s="746"/>
      <c r="YY1" s="746"/>
      <c r="YZ1" s="746"/>
      <c r="ZA1" s="746"/>
      <c r="ZB1" s="746"/>
      <c r="ZC1" s="746"/>
      <c r="ZD1" s="746"/>
      <c r="ZE1" s="746"/>
      <c r="ZF1" s="746"/>
      <c r="ZG1" s="746"/>
      <c r="ZH1" s="746"/>
      <c r="ZI1" s="746"/>
      <c r="ZJ1" s="746"/>
      <c r="ZK1" s="746"/>
      <c r="ZL1" s="746"/>
      <c r="ZM1" s="746"/>
      <c r="ZN1" s="746"/>
      <c r="ZO1" s="746"/>
      <c r="ZP1" s="746"/>
      <c r="ZQ1" s="746"/>
      <c r="ZR1" s="746"/>
      <c r="ZS1" s="746"/>
      <c r="ZT1" s="746"/>
      <c r="ZU1" s="746"/>
      <c r="ZV1" s="746"/>
      <c r="ZW1" s="746"/>
      <c r="ZX1" s="746"/>
      <c r="ZY1" s="746"/>
      <c r="ZZ1" s="746"/>
    </row>
    <row r="2" spans="1:702" ht="16.5" x14ac:dyDescent="0.25">
      <c r="A2" s="746"/>
      <c r="B2" s="746"/>
      <c r="C2" s="746"/>
      <c r="D2" s="746"/>
      <c r="E2" s="1559" t="s">
        <v>978</v>
      </c>
      <c r="F2" s="1559"/>
      <c r="G2" s="1559"/>
      <c r="H2" s="1559"/>
      <c r="I2" s="1559"/>
      <c r="J2" s="1559"/>
      <c r="K2" s="746"/>
      <c r="L2" s="746"/>
      <c r="M2" s="746"/>
      <c r="N2" s="746"/>
      <c r="O2" s="746"/>
      <c r="P2" s="746"/>
      <c r="Q2" s="746"/>
      <c r="R2" s="746"/>
      <c r="S2" s="746"/>
      <c r="T2" s="746"/>
      <c r="U2" s="746"/>
      <c r="V2" s="746"/>
      <c r="W2" s="746"/>
      <c r="X2" s="746"/>
      <c r="Y2" s="746"/>
      <c r="Z2" s="746"/>
      <c r="AA2" s="746"/>
      <c r="AB2" s="746"/>
      <c r="AC2" s="746"/>
      <c r="AD2" s="746"/>
      <c r="AE2" s="746"/>
      <c r="AF2" s="746"/>
      <c r="AG2" s="746"/>
      <c r="AH2" s="746"/>
      <c r="AI2" s="746"/>
      <c r="AJ2" s="746"/>
      <c r="AK2" s="746"/>
      <c r="AL2" s="746"/>
      <c r="AM2" s="746"/>
      <c r="AN2" s="746"/>
      <c r="AO2" s="746"/>
      <c r="AP2" s="746"/>
      <c r="AQ2" s="746"/>
      <c r="AR2" s="746"/>
      <c r="AS2" s="746"/>
      <c r="AT2" s="746"/>
      <c r="AU2" s="746"/>
      <c r="AV2" s="746"/>
      <c r="AW2" s="746"/>
      <c r="AX2" s="746"/>
      <c r="AY2" s="746"/>
      <c r="AZ2" s="746"/>
      <c r="BA2" s="746"/>
      <c r="BB2" s="746"/>
      <c r="BC2" s="746"/>
      <c r="BD2" s="746"/>
      <c r="BE2" s="746"/>
      <c r="BF2" s="746"/>
      <c r="BG2" s="746"/>
      <c r="BH2" s="746"/>
      <c r="BI2" s="746"/>
      <c r="BJ2" s="746"/>
      <c r="BK2" s="746"/>
      <c r="BL2" s="746"/>
      <c r="BM2" s="746"/>
      <c r="BN2" s="746"/>
      <c r="BO2" s="746"/>
      <c r="BP2" s="746"/>
      <c r="BQ2" s="746"/>
      <c r="BR2" s="746"/>
      <c r="BS2" s="746"/>
      <c r="BT2" s="746"/>
      <c r="BU2" s="746"/>
      <c r="BV2" s="746"/>
      <c r="BW2" s="746"/>
      <c r="BX2" s="746"/>
      <c r="BY2" s="746"/>
      <c r="BZ2" s="746"/>
      <c r="CA2" s="746"/>
      <c r="CB2" s="746"/>
      <c r="CC2" s="746"/>
      <c r="CD2" s="746"/>
      <c r="CE2" s="746"/>
      <c r="CF2" s="746"/>
      <c r="CG2" s="746"/>
      <c r="CH2" s="746"/>
      <c r="CI2" s="746"/>
      <c r="CJ2" s="746"/>
      <c r="CK2" s="746"/>
      <c r="CL2" s="746"/>
      <c r="CM2" s="746"/>
      <c r="CN2" s="746"/>
      <c r="CO2" s="746"/>
      <c r="CP2" s="746"/>
      <c r="CQ2" s="746"/>
      <c r="CR2" s="746"/>
      <c r="CS2" s="746"/>
      <c r="CT2" s="746"/>
      <c r="CU2" s="746"/>
      <c r="CV2" s="746"/>
      <c r="CW2" s="746"/>
      <c r="CX2" s="746"/>
      <c r="CY2" s="746"/>
      <c r="CZ2" s="746"/>
      <c r="DA2" s="746"/>
      <c r="DB2" s="746"/>
      <c r="DC2" s="746"/>
      <c r="DD2" s="746"/>
      <c r="DE2" s="746"/>
      <c r="DF2" s="746"/>
      <c r="DG2" s="746"/>
      <c r="DH2" s="746"/>
      <c r="DI2" s="746"/>
      <c r="DJ2" s="746"/>
      <c r="DK2" s="746"/>
      <c r="DL2" s="746"/>
      <c r="DM2" s="746"/>
      <c r="DN2" s="746"/>
      <c r="DO2" s="746"/>
      <c r="DP2" s="746"/>
      <c r="DQ2" s="746"/>
      <c r="DR2" s="746"/>
      <c r="DS2" s="746"/>
      <c r="DT2" s="746"/>
      <c r="DU2" s="746"/>
      <c r="DV2" s="746"/>
      <c r="DW2" s="746"/>
      <c r="DX2" s="746"/>
      <c r="DY2" s="746"/>
      <c r="DZ2" s="746"/>
      <c r="EA2" s="746"/>
      <c r="EB2" s="746"/>
      <c r="EC2" s="746"/>
      <c r="ED2" s="746"/>
      <c r="EE2" s="746"/>
      <c r="EF2" s="746"/>
      <c r="EG2" s="746"/>
      <c r="EH2" s="746"/>
      <c r="EI2" s="746"/>
      <c r="EJ2" s="746"/>
      <c r="EK2" s="746"/>
      <c r="EL2" s="746"/>
      <c r="EM2" s="746"/>
      <c r="EN2" s="746"/>
      <c r="EO2" s="746"/>
      <c r="EP2" s="746"/>
      <c r="EQ2" s="1143">
        <v>0</v>
      </c>
      <c r="ER2" s="1143">
        <v>0</v>
      </c>
      <c r="ES2" s="746"/>
      <c r="ET2" s="746"/>
      <c r="EU2" s="746"/>
      <c r="EV2" s="746"/>
      <c r="EW2" s="746"/>
      <c r="EX2" s="746"/>
      <c r="EY2" s="746"/>
      <c r="EZ2" s="746"/>
      <c r="FA2" s="746"/>
      <c r="FB2" s="746"/>
      <c r="FC2" s="746"/>
      <c r="FD2" s="746"/>
      <c r="FE2" s="746"/>
      <c r="FF2" s="746"/>
      <c r="FG2" s="746"/>
      <c r="FH2" s="746"/>
      <c r="FI2" s="746"/>
      <c r="FJ2" s="746"/>
      <c r="FK2" s="746"/>
      <c r="FL2" s="746"/>
      <c r="FM2" s="746"/>
      <c r="FN2" s="746"/>
      <c r="FO2" s="746"/>
      <c r="FP2" s="746"/>
      <c r="FQ2" s="746"/>
      <c r="FR2" s="746"/>
      <c r="FS2" s="746"/>
      <c r="FT2" s="746"/>
      <c r="FU2" s="746"/>
      <c r="FV2" s="746"/>
      <c r="FW2" s="746"/>
      <c r="FX2" s="746"/>
      <c r="FY2" s="746"/>
      <c r="FZ2" s="746"/>
      <c r="GA2" s="746"/>
      <c r="GB2" s="746"/>
      <c r="GC2" s="746"/>
      <c r="GD2" s="746"/>
      <c r="GE2" s="746"/>
      <c r="GF2" s="746"/>
      <c r="GG2" s="746"/>
      <c r="GH2" s="746"/>
      <c r="GI2" s="746"/>
      <c r="GJ2" s="746"/>
      <c r="GK2" s="746"/>
      <c r="GL2" s="746"/>
      <c r="GM2" s="746"/>
      <c r="GN2" s="746"/>
      <c r="GO2" s="746"/>
      <c r="GP2" s="746"/>
      <c r="GQ2" s="746"/>
      <c r="GR2" s="746"/>
      <c r="GS2" s="746"/>
      <c r="GT2" s="746"/>
      <c r="GU2" s="746"/>
      <c r="GV2" s="746"/>
      <c r="GW2" s="746"/>
      <c r="GX2" s="746"/>
      <c r="GY2" s="746"/>
      <c r="GZ2" s="746"/>
      <c r="HA2" s="746"/>
      <c r="HB2" s="746"/>
      <c r="HC2" s="746"/>
      <c r="HD2" s="746"/>
      <c r="HE2" s="746"/>
      <c r="HF2" s="746"/>
      <c r="HG2" s="746"/>
      <c r="HH2" s="746"/>
      <c r="HI2" s="746"/>
      <c r="HJ2" s="746"/>
      <c r="HK2" s="746"/>
      <c r="HL2" s="746"/>
      <c r="HM2" s="746"/>
      <c r="HN2" s="746"/>
      <c r="HO2" s="746"/>
      <c r="HP2" s="746"/>
      <c r="HQ2" s="746"/>
      <c r="HR2" s="746"/>
      <c r="HS2" s="746"/>
      <c r="HT2" s="746"/>
      <c r="HU2" s="746"/>
      <c r="HV2" s="746"/>
      <c r="HW2" s="746"/>
      <c r="HX2" s="746"/>
      <c r="HY2" s="746"/>
      <c r="HZ2" s="746"/>
      <c r="IA2" s="746"/>
      <c r="IB2" s="746"/>
      <c r="IC2" s="746"/>
      <c r="ID2" s="746"/>
      <c r="IE2" s="746"/>
      <c r="IF2" s="746"/>
      <c r="IG2" s="746"/>
      <c r="IH2" s="746"/>
      <c r="II2" s="746"/>
      <c r="IJ2" s="746"/>
      <c r="IK2" s="746"/>
      <c r="IL2" s="746"/>
      <c r="IM2" s="746"/>
      <c r="IN2" s="746"/>
      <c r="IO2" s="746"/>
      <c r="IP2" s="746"/>
      <c r="IQ2" s="746"/>
      <c r="IR2" s="746"/>
      <c r="IS2" s="746"/>
      <c r="IT2" s="746"/>
      <c r="IU2" s="746"/>
      <c r="IV2" s="746"/>
      <c r="IW2" s="746"/>
      <c r="IX2" s="746"/>
      <c r="IY2" s="746"/>
      <c r="IZ2" s="746"/>
      <c r="JA2" s="746"/>
      <c r="JB2" s="746"/>
      <c r="JC2" s="746"/>
      <c r="JD2" s="746"/>
      <c r="JE2" s="746"/>
      <c r="JF2" s="746"/>
      <c r="JG2" s="746"/>
      <c r="JH2" s="746"/>
      <c r="JI2" s="746"/>
      <c r="JJ2" s="746"/>
      <c r="MI2" s="746"/>
      <c r="MJ2" s="746"/>
      <c r="MK2" s="746"/>
      <c r="ML2" s="746"/>
      <c r="MM2" s="746"/>
      <c r="MN2" s="746"/>
      <c r="MO2" s="746"/>
      <c r="MP2" s="746"/>
      <c r="MQ2" s="746"/>
      <c r="MR2" s="746"/>
      <c r="MS2" s="746"/>
      <c r="MT2" s="746"/>
      <c r="MU2" s="746"/>
      <c r="MV2" s="746"/>
      <c r="MW2" s="746"/>
      <c r="MX2" s="746"/>
      <c r="MY2" s="746"/>
      <c r="MZ2" s="746"/>
      <c r="NA2" s="746"/>
      <c r="NB2" s="746"/>
      <c r="NC2" s="746"/>
      <c r="ND2" s="746"/>
      <c r="NE2" s="746"/>
      <c r="NF2" s="746"/>
      <c r="NG2" s="746"/>
      <c r="NH2" s="746"/>
      <c r="NI2" s="746"/>
      <c r="NJ2" s="746"/>
      <c r="NK2" s="746"/>
      <c r="NL2" s="746"/>
      <c r="NM2" s="746"/>
      <c r="NN2" s="746"/>
      <c r="NO2" s="746"/>
      <c r="NP2" s="746"/>
      <c r="NQ2" s="746"/>
      <c r="NR2" s="746"/>
      <c r="NS2" s="746"/>
      <c r="NT2" s="746"/>
      <c r="NU2" s="746"/>
      <c r="NV2" s="746"/>
      <c r="OD2" s="746"/>
      <c r="OE2" s="746"/>
      <c r="PK2" s="746"/>
      <c r="PL2" s="746"/>
      <c r="PM2" s="746"/>
      <c r="PN2" s="746"/>
      <c r="PO2" s="746"/>
      <c r="PP2" s="746"/>
      <c r="PQ2" s="746"/>
      <c r="PR2" s="746"/>
      <c r="PS2" s="746"/>
      <c r="PT2" s="746"/>
      <c r="PU2" s="746"/>
      <c r="PV2" s="746"/>
      <c r="PW2" s="746"/>
      <c r="PX2" s="746"/>
      <c r="PY2" s="746"/>
      <c r="PZ2" s="746"/>
      <c r="QA2" s="746"/>
      <c r="QB2" s="746"/>
      <c r="QC2" s="746"/>
      <c r="QD2" s="746"/>
      <c r="QE2" s="746"/>
      <c r="QF2" s="746"/>
      <c r="QG2" s="746"/>
      <c r="QH2" s="746"/>
      <c r="QI2" s="746"/>
      <c r="QJ2" s="746"/>
      <c r="QK2" s="746"/>
      <c r="QL2" s="746"/>
      <c r="QM2" s="746"/>
      <c r="QN2" s="746"/>
      <c r="QO2" s="746"/>
      <c r="QP2" s="746"/>
      <c r="QQ2" s="746"/>
      <c r="QR2" s="746"/>
      <c r="QS2" s="746"/>
      <c r="QT2" s="746"/>
      <c r="QU2" s="746"/>
      <c r="QV2" s="746"/>
      <c r="QW2" s="746"/>
      <c r="QX2" s="746"/>
      <c r="QY2" s="746"/>
      <c r="QZ2" s="746"/>
      <c r="RA2" s="746"/>
      <c r="RB2" s="746"/>
      <c r="RC2" s="746"/>
      <c r="RD2" s="746"/>
      <c r="RE2" s="746"/>
      <c r="RF2" s="746"/>
      <c r="RG2" s="746"/>
      <c r="RH2" s="746"/>
      <c r="RI2" s="746"/>
      <c r="RJ2" s="746"/>
      <c r="RK2" s="746"/>
      <c r="RL2" s="746"/>
      <c r="RM2" s="746"/>
      <c r="RN2" s="746"/>
      <c r="RO2" s="746"/>
      <c r="RP2" s="746"/>
      <c r="RQ2" s="746"/>
      <c r="RR2" s="746"/>
      <c r="RS2" s="746"/>
      <c r="RT2" s="746"/>
      <c r="RU2" s="746"/>
      <c r="RV2" s="746"/>
      <c r="RW2" s="746"/>
      <c r="RX2" s="746"/>
      <c r="RY2" s="746"/>
      <c r="RZ2" s="746"/>
      <c r="SA2" s="746"/>
      <c r="SB2" s="746"/>
      <c r="SC2" s="746"/>
      <c r="SD2" s="746"/>
      <c r="SE2" s="746"/>
      <c r="SF2" s="746"/>
      <c r="SG2" s="746"/>
      <c r="SH2" s="746"/>
      <c r="SI2" s="746"/>
      <c r="SJ2" s="746"/>
      <c r="SK2" s="746"/>
      <c r="SL2" s="746"/>
      <c r="SM2" s="746"/>
      <c r="SN2" s="746"/>
      <c r="SO2" s="746"/>
      <c r="SP2" s="746"/>
      <c r="SQ2" s="746"/>
      <c r="SR2" s="746"/>
      <c r="SS2" s="746"/>
      <c r="ST2" s="746"/>
      <c r="SU2" s="746"/>
      <c r="SV2" s="746"/>
      <c r="SW2" s="746"/>
      <c r="SX2" s="746"/>
      <c r="SY2" s="746"/>
      <c r="SZ2" s="746"/>
      <c r="TA2" s="746"/>
      <c r="TB2" s="746"/>
      <c r="TC2" s="746"/>
      <c r="TD2" s="746"/>
      <c r="TE2" s="746"/>
      <c r="TF2" s="746"/>
      <c r="TG2" s="746"/>
      <c r="TH2" s="746"/>
      <c r="TI2" s="746"/>
      <c r="TJ2" s="746"/>
      <c r="TK2" s="746"/>
      <c r="TL2" s="746"/>
      <c r="TM2" s="746"/>
      <c r="TN2" s="746"/>
      <c r="TO2" s="746"/>
      <c r="TP2" s="746"/>
      <c r="TQ2" s="746"/>
      <c r="TR2" s="746"/>
      <c r="TS2" s="746"/>
      <c r="TT2" s="746"/>
      <c r="TU2" s="746"/>
      <c r="TV2" s="746"/>
      <c r="TW2" s="746"/>
      <c r="TX2" s="746"/>
      <c r="TY2" s="746"/>
      <c r="TZ2" s="746"/>
      <c r="UA2" s="746"/>
      <c r="UB2" s="746"/>
      <c r="UC2" s="746"/>
      <c r="UD2" s="746"/>
      <c r="UE2" s="746"/>
      <c r="UF2" s="746"/>
      <c r="UG2" s="746"/>
      <c r="UH2" s="746"/>
      <c r="UI2" s="746"/>
      <c r="UJ2" s="746"/>
      <c r="UK2" s="746"/>
      <c r="UL2" s="746"/>
      <c r="UM2" s="746"/>
      <c r="UN2" s="746"/>
      <c r="UO2" s="746"/>
      <c r="UP2" s="746"/>
      <c r="UQ2" s="746"/>
      <c r="UR2" s="746"/>
      <c r="US2" s="746"/>
      <c r="UT2" s="746"/>
      <c r="UU2" s="746"/>
      <c r="UV2" s="746"/>
      <c r="UW2" s="746"/>
      <c r="UX2" s="746"/>
      <c r="UY2" s="746"/>
      <c r="UZ2" s="746"/>
      <c r="VA2" s="746"/>
      <c r="VB2" s="746"/>
      <c r="VC2" s="746"/>
      <c r="VD2" s="746"/>
      <c r="VE2" s="746"/>
      <c r="VF2" s="746"/>
      <c r="VG2" s="746"/>
      <c r="VH2" s="746"/>
      <c r="VI2" s="746"/>
      <c r="VJ2" s="746"/>
      <c r="VK2" s="746"/>
      <c r="VL2" s="746"/>
      <c r="VM2" s="746"/>
      <c r="VN2" s="746"/>
      <c r="VO2" s="746"/>
      <c r="VP2" s="746"/>
      <c r="VQ2" s="746"/>
      <c r="VR2" s="746"/>
      <c r="VS2" s="746"/>
      <c r="VT2" s="746"/>
      <c r="VU2" s="746"/>
      <c r="VV2" s="746"/>
      <c r="VW2" s="746"/>
      <c r="VX2" s="746"/>
      <c r="VY2" s="746"/>
      <c r="VZ2" s="746"/>
      <c r="WA2" s="746"/>
      <c r="WB2" s="746"/>
      <c r="WC2" s="746"/>
      <c r="WD2" s="746"/>
      <c r="WE2" s="746"/>
      <c r="WF2" s="746"/>
      <c r="WG2" s="746"/>
      <c r="WH2" s="746"/>
      <c r="WI2" s="746"/>
      <c r="WJ2" s="746"/>
      <c r="WK2" s="746"/>
      <c r="WL2" s="746"/>
      <c r="WM2" s="746"/>
      <c r="WN2" s="746"/>
      <c r="WO2" s="746"/>
      <c r="WP2" s="746"/>
      <c r="WQ2" s="746"/>
      <c r="WR2" s="746"/>
      <c r="WS2" s="746"/>
      <c r="WT2" s="746"/>
      <c r="WU2" s="746"/>
      <c r="WV2" s="746"/>
      <c r="WW2" s="746"/>
      <c r="WX2" s="746"/>
      <c r="WY2" s="746"/>
      <c r="WZ2" s="746"/>
      <c r="XA2" s="746"/>
      <c r="XB2" s="746"/>
      <c r="XC2" s="746"/>
      <c r="XD2" s="746"/>
      <c r="XE2" s="746"/>
      <c r="XF2" s="746"/>
      <c r="XG2" s="746"/>
      <c r="XH2" s="746"/>
      <c r="XI2" s="746"/>
      <c r="XJ2" s="746"/>
      <c r="XK2" s="746"/>
      <c r="XL2" s="746"/>
      <c r="XM2" s="746"/>
      <c r="XN2" s="746"/>
      <c r="XO2" s="746"/>
      <c r="XP2" s="746"/>
      <c r="XQ2" s="746"/>
      <c r="XR2" s="746"/>
      <c r="XS2" s="746"/>
      <c r="XT2" s="746"/>
      <c r="XU2" s="746"/>
      <c r="XV2" s="746"/>
      <c r="XW2" s="746"/>
      <c r="XX2" s="746"/>
      <c r="XY2" s="746"/>
      <c r="XZ2" s="746"/>
      <c r="YA2" s="746"/>
      <c r="YB2" s="746"/>
      <c r="YC2" s="746"/>
      <c r="YD2" s="746"/>
      <c r="YE2" s="746"/>
      <c r="YF2" s="746"/>
      <c r="YG2" s="746"/>
      <c r="YH2" s="746"/>
      <c r="YI2" s="746"/>
      <c r="YJ2" s="746"/>
      <c r="YK2" s="746"/>
      <c r="YL2" s="746"/>
      <c r="YM2" s="746"/>
      <c r="YN2" s="746"/>
      <c r="YO2" s="746"/>
      <c r="YP2" s="746"/>
      <c r="YQ2" s="746"/>
      <c r="YR2" s="746"/>
      <c r="YS2" s="746"/>
      <c r="YT2" s="746"/>
      <c r="YU2" s="746"/>
      <c r="YV2" s="746"/>
      <c r="YW2" s="746"/>
      <c r="YX2" s="746"/>
      <c r="YY2" s="746"/>
      <c r="YZ2" s="746"/>
      <c r="ZA2" s="746"/>
      <c r="ZB2" s="746"/>
      <c r="ZC2" s="746"/>
      <c r="ZD2" s="746"/>
      <c r="ZE2" s="746"/>
      <c r="ZF2" s="746"/>
      <c r="ZG2" s="746"/>
      <c r="ZH2" s="746"/>
      <c r="ZI2" s="746"/>
      <c r="ZJ2" s="746"/>
      <c r="ZK2" s="746"/>
      <c r="ZL2" s="746"/>
      <c r="ZM2" s="746"/>
      <c r="ZN2" s="746"/>
      <c r="ZO2" s="746"/>
      <c r="ZP2" s="746"/>
      <c r="ZQ2" s="746"/>
      <c r="ZR2" s="746"/>
      <c r="ZS2" s="746"/>
      <c r="ZT2" s="746"/>
      <c r="ZU2" s="746"/>
      <c r="ZV2" s="746"/>
      <c r="ZW2" s="746"/>
      <c r="ZX2" s="746"/>
      <c r="ZY2" s="746"/>
      <c r="ZZ2" s="746"/>
    </row>
    <row r="3" spans="1:702" ht="16.5" x14ac:dyDescent="0.25">
      <c r="A3" s="746"/>
      <c r="B3" s="746"/>
      <c r="C3" s="746"/>
      <c r="D3" s="746"/>
      <c r="E3" s="1559" t="str">
        <f>'[1]Факт  средств  из  ОБ_год '!$D$4</f>
        <v>ПО  СОСТОЯНИЮ  НА  1  АПРЕЛЯ  2024  ГОДА</v>
      </c>
      <c r="F3" s="1559"/>
      <c r="G3" s="1559"/>
      <c r="H3" s="1559"/>
      <c r="I3" s="1559"/>
      <c r="J3" s="1559"/>
      <c r="K3" s="746"/>
      <c r="L3" s="746"/>
      <c r="M3" s="746"/>
      <c r="N3" s="746"/>
      <c r="O3" s="746"/>
      <c r="P3" s="746"/>
      <c r="Q3" s="746"/>
      <c r="R3" s="746"/>
      <c r="S3" s="746"/>
      <c r="T3" s="746"/>
      <c r="U3" s="746"/>
      <c r="V3" s="746"/>
      <c r="W3" s="746"/>
      <c r="X3" s="746"/>
      <c r="Y3" s="746"/>
      <c r="Z3" s="746"/>
      <c r="AA3" s="746"/>
      <c r="AB3" s="746"/>
      <c r="AC3" s="746"/>
      <c r="AD3" s="746"/>
      <c r="AE3" s="746"/>
      <c r="AF3" s="746"/>
      <c r="AG3" s="746"/>
      <c r="AH3" s="746"/>
      <c r="AI3" s="746"/>
      <c r="AJ3" s="746"/>
      <c r="AK3" s="746"/>
      <c r="AL3" s="746"/>
      <c r="AM3" s="746"/>
      <c r="AN3" s="746"/>
      <c r="AO3" s="746"/>
      <c r="AP3" s="746"/>
      <c r="AQ3" s="746"/>
      <c r="AR3" s="746"/>
      <c r="AS3" s="746"/>
      <c r="AT3" s="746"/>
      <c r="AU3" s="746"/>
      <c r="AV3" s="746"/>
      <c r="AW3" s="746"/>
      <c r="AX3" s="746"/>
      <c r="AY3" s="746"/>
      <c r="AZ3" s="746"/>
      <c r="BA3" s="746"/>
      <c r="BB3" s="746"/>
      <c r="BC3" s="746"/>
      <c r="BD3" s="746"/>
      <c r="BE3" s="746"/>
      <c r="BF3" s="746"/>
      <c r="BG3" s="746"/>
      <c r="BH3" s="746"/>
      <c r="BI3" s="746"/>
      <c r="BJ3" s="746"/>
      <c r="BK3" s="746"/>
      <c r="BL3" s="746"/>
      <c r="BM3" s="746"/>
      <c r="BN3" s="746"/>
      <c r="BO3" s="746"/>
      <c r="BP3" s="746"/>
      <c r="BQ3" s="746"/>
      <c r="BR3" s="746"/>
      <c r="BS3" s="746"/>
      <c r="BT3" s="746"/>
      <c r="BU3" s="746"/>
      <c r="BV3" s="746"/>
      <c r="BW3" s="746"/>
      <c r="BX3" s="746"/>
      <c r="BY3" s="746"/>
      <c r="BZ3" s="746"/>
      <c r="CA3" s="746"/>
      <c r="CB3" s="746"/>
      <c r="CC3" s="746"/>
      <c r="CD3" s="746"/>
      <c r="CE3" s="746"/>
      <c r="CF3" s="746"/>
      <c r="CG3" s="746"/>
      <c r="CH3" s="746"/>
      <c r="CI3" s="746"/>
      <c r="CJ3" s="746"/>
      <c r="CK3" s="746"/>
      <c r="CL3" s="746"/>
      <c r="CM3" s="746"/>
      <c r="CN3" s="746"/>
      <c r="CO3" s="746"/>
      <c r="CP3" s="746"/>
      <c r="CQ3" s="746"/>
      <c r="CR3" s="746"/>
      <c r="CS3" s="746"/>
      <c r="CT3" s="746"/>
      <c r="CU3" s="746"/>
      <c r="CV3" s="746"/>
      <c r="CW3" s="746"/>
      <c r="CX3" s="746"/>
      <c r="CY3" s="746"/>
      <c r="CZ3" s="746"/>
      <c r="DA3" s="746"/>
      <c r="DB3" s="746"/>
      <c r="DC3" s="746"/>
      <c r="DD3" s="746"/>
      <c r="DE3" s="746"/>
      <c r="DF3" s="746"/>
      <c r="DG3" s="746"/>
      <c r="DH3" s="746"/>
      <c r="DI3" s="746"/>
      <c r="DJ3" s="746"/>
      <c r="DK3" s="746"/>
      <c r="DL3" s="746"/>
      <c r="DM3" s="746"/>
      <c r="DN3" s="746"/>
      <c r="DO3" s="746"/>
      <c r="DP3" s="746"/>
      <c r="DQ3" s="746"/>
      <c r="DR3" s="746"/>
      <c r="DS3" s="746"/>
      <c r="DT3" s="746"/>
      <c r="DU3" s="746"/>
      <c r="DV3" s="746"/>
      <c r="DW3" s="746"/>
      <c r="DX3" s="746"/>
      <c r="DY3" s="746"/>
      <c r="DZ3" s="746"/>
      <c r="EA3" s="746"/>
      <c r="EB3" s="746"/>
      <c r="EC3" s="746"/>
      <c r="ED3" s="746"/>
      <c r="EE3" s="746"/>
      <c r="EF3" s="746"/>
      <c r="EG3" s="746"/>
      <c r="EH3" s="746"/>
      <c r="EI3" s="746"/>
      <c r="EJ3" s="746"/>
      <c r="EK3" s="746"/>
      <c r="EL3" s="746"/>
      <c r="EM3" s="746"/>
      <c r="EN3" s="746"/>
      <c r="EO3" s="746"/>
      <c r="EP3" s="746"/>
      <c r="EQ3" s="1143">
        <v>0</v>
      </c>
      <c r="ER3" s="1143">
        <v>0</v>
      </c>
      <c r="ES3" s="746"/>
      <c r="ET3" s="746"/>
      <c r="EU3" s="746"/>
      <c r="EV3" s="746"/>
      <c r="EW3" s="746"/>
      <c r="EX3" s="746"/>
      <c r="EY3" s="746"/>
      <c r="EZ3" s="746"/>
      <c r="FA3" s="746"/>
      <c r="FB3" s="746"/>
      <c r="FC3" s="746"/>
      <c r="FD3" s="746"/>
      <c r="FE3" s="746"/>
      <c r="FF3" s="746"/>
      <c r="FG3" s="746"/>
      <c r="FH3" s="746"/>
      <c r="FI3" s="746"/>
      <c r="FJ3" s="746"/>
      <c r="FK3" s="746"/>
      <c r="FL3" s="746"/>
      <c r="FM3" s="746"/>
      <c r="FN3" s="746"/>
      <c r="FO3" s="746"/>
      <c r="FP3" s="746"/>
      <c r="FQ3" s="746"/>
      <c r="FR3" s="746"/>
      <c r="FS3" s="746"/>
      <c r="FT3" s="746"/>
      <c r="FU3" s="746"/>
      <c r="FV3" s="746"/>
      <c r="FW3" s="746"/>
      <c r="FX3" s="746"/>
      <c r="FY3" s="746"/>
      <c r="FZ3" s="746"/>
      <c r="GA3" s="746"/>
      <c r="GB3" s="746"/>
      <c r="GC3" s="746"/>
      <c r="GD3" s="746"/>
      <c r="GE3" s="746"/>
      <c r="GF3" s="746"/>
      <c r="GG3" s="746"/>
      <c r="GH3" s="746"/>
      <c r="GI3" s="746"/>
      <c r="GJ3" s="746"/>
      <c r="GK3" s="746"/>
      <c r="GL3" s="746"/>
      <c r="GM3" s="746"/>
      <c r="GN3" s="746"/>
      <c r="GO3" s="746"/>
      <c r="GP3" s="746"/>
      <c r="GQ3" s="746"/>
      <c r="GR3" s="746"/>
      <c r="GS3" s="746"/>
      <c r="GT3" s="746"/>
      <c r="GU3" s="746"/>
      <c r="GV3" s="746"/>
      <c r="GW3" s="746"/>
      <c r="GX3" s="746"/>
      <c r="GY3" s="746"/>
      <c r="GZ3" s="746"/>
      <c r="HA3" s="746"/>
      <c r="HB3" s="746"/>
      <c r="HC3" s="746"/>
      <c r="HD3" s="746"/>
      <c r="HE3" s="746"/>
      <c r="HF3" s="746"/>
      <c r="HG3" s="746"/>
      <c r="HH3" s="746"/>
      <c r="HI3" s="746"/>
      <c r="HJ3" s="746"/>
      <c r="HK3" s="746"/>
      <c r="HL3" s="746"/>
      <c r="HM3" s="746"/>
      <c r="HN3" s="746"/>
      <c r="HO3" s="746"/>
      <c r="HP3" s="746"/>
      <c r="HQ3" s="746"/>
      <c r="HR3" s="746"/>
      <c r="HS3" s="746"/>
      <c r="HT3" s="746"/>
      <c r="HU3" s="746"/>
      <c r="HV3" s="746"/>
      <c r="HW3" s="746"/>
      <c r="HX3" s="746"/>
      <c r="HY3" s="746"/>
      <c r="HZ3" s="746"/>
      <c r="IA3" s="746"/>
      <c r="IB3" s="746"/>
      <c r="IC3" s="746"/>
      <c r="ID3" s="746"/>
      <c r="IE3" s="746"/>
      <c r="IF3" s="746"/>
      <c r="IG3" s="746"/>
      <c r="IH3" s="746"/>
      <c r="II3" s="746"/>
      <c r="IJ3" s="746"/>
      <c r="IK3" s="746"/>
      <c r="IL3" s="746"/>
      <c r="IM3" s="746"/>
      <c r="IN3" s="746"/>
      <c r="IO3" s="746"/>
      <c r="IP3" s="746"/>
      <c r="IQ3" s="746"/>
      <c r="IR3" s="746"/>
      <c r="IS3" s="746"/>
      <c r="IT3" s="746"/>
      <c r="IU3" s="746"/>
      <c r="IV3" s="746"/>
      <c r="IW3" s="746"/>
      <c r="IX3" s="746"/>
      <c r="IY3" s="746"/>
      <c r="IZ3" s="746"/>
      <c r="JA3" s="746"/>
      <c r="JB3" s="746"/>
      <c r="JC3" s="746"/>
      <c r="JD3" s="746"/>
      <c r="JE3" s="746"/>
      <c r="JF3" s="746"/>
      <c r="JG3" s="746"/>
      <c r="JH3" s="746"/>
      <c r="JI3" s="746"/>
      <c r="JJ3" s="746"/>
      <c r="MI3" s="746"/>
      <c r="MJ3" s="746"/>
      <c r="MK3" s="746"/>
      <c r="ML3" s="746"/>
      <c r="MM3" s="746"/>
      <c r="MN3" s="746"/>
      <c r="MO3" s="746"/>
      <c r="MP3" s="746"/>
      <c r="MQ3" s="746"/>
      <c r="MR3" s="746"/>
      <c r="MS3" s="746"/>
      <c r="MT3" s="746"/>
      <c r="MU3" s="746"/>
      <c r="MV3" s="746"/>
      <c r="MW3" s="746"/>
      <c r="MX3" s="746"/>
      <c r="MY3" s="746"/>
      <c r="MZ3" s="746"/>
      <c r="NA3" s="746"/>
      <c r="NB3" s="746"/>
      <c r="NC3" s="746"/>
      <c r="ND3" s="746"/>
      <c r="NE3" s="746"/>
      <c r="NF3" s="746"/>
      <c r="NG3" s="746"/>
      <c r="NH3" s="746"/>
      <c r="NI3" s="746"/>
      <c r="NJ3" s="746"/>
      <c r="NK3" s="746"/>
      <c r="NL3" s="746"/>
      <c r="NM3" s="746"/>
      <c r="NN3" s="746"/>
      <c r="NO3" s="746"/>
      <c r="NP3" s="746"/>
      <c r="NQ3" s="746"/>
      <c r="NR3" s="746"/>
      <c r="NS3" s="746"/>
      <c r="NT3" s="746"/>
      <c r="NU3" s="746"/>
      <c r="NV3" s="746"/>
      <c r="PK3" s="746"/>
      <c r="PL3" s="746"/>
      <c r="PM3" s="746"/>
      <c r="PN3" s="746"/>
      <c r="PO3" s="746"/>
      <c r="PP3" s="746"/>
      <c r="PQ3" s="746"/>
      <c r="PR3" s="746"/>
      <c r="PS3" s="746"/>
      <c r="PT3" s="746"/>
      <c r="PU3" s="746"/>
      <c r="PV3" s="746"/>
      <c r="PW3" s="746"/>
      <c r="PX3" s="746"/>
      <c r="PY3" s="746"/>
      <c r="PZ3" s="746"/>
      <c r="QA3" s="746"/>
      <c r="QB3" s="746"/>
      <c r="QC3" s="746"/>
      <c r="QD3" s="746"/>
      <c r="QE3" s="746"/>
      <c r="QF3" s="746"/>
      <c r="QG3" s="746"/>
      <c r="QH3" s="746"/>
      <c r="QI3" s="746"/>
      <c r="QJ3" s="746"/>
      <c r="QK3" s="746"/>
      <c r="QL3" s="746"/>
      <c r="QM3" s="746"/>
      <c r="QN3" s="746"/>
      <c r="QO3" s="746"/>
      <c r="QP3" s="746"/>
      <c r="QQ3" s="746"/>
      <c r="QR3" s="746"/>
      <c r="QS3" s="746"/>
      <c r="QT3" s="746"/>
      <c r="QU3" s="746"/>
      <c r="QV3" s="746"/>
      <c r="QW3" s="746"/>
      <c r="QX3" s="746"/>
      <c r="QY3" s="746"/>
      <c r="QZ3" s="746"/>
      <c r="RA3" s="746"/>
      <c r="RB3" s="746"/>
      <c r="RC3" s="746"/>
      <c r="RD3" s="746"/>
      <c r="RE3" s="746"/>
      <c r="RF3" s="746"/>
      <c r="RG3" s="746"/>
      <c r="RH3" s="746"/>
      <c r="RI3" s="746"/>
      <c r="RJ3" s="746"/>
      <c r="RK3" s="746"/>
      <c r="RL3" s="746"/>
      <c r="RM3" s="746"/>
      <c r="RN3" s="746"/>
      <c r="RO3" s="746"/>
      <c r="RP3" s="746"/>
      <c r="RQ3" s="746"/>
      <c r="RR3" s="746"/>
      <c r="RS3" s="746"/>
      <c r="RT3" s="746"/>
      <c r="RU3" s="746"/>
      <c r="RV3" s="746"/>
      <c r="RW3" s="746"/>
      <c r="RX3" s="746"/>
      <c r="RY3" s="746"/>
      <c r="RZ3" s="746"/>
      <c r="SA3" s="746"/>
      <c r="SB3" s="746"/>
      <c r="SC3" s="746"/>
      <c r="SD3" s="746"/>
      <c r="SE3" s="746"/>
      <c r="SF3" s="746"/>
      <c r="SG3" s="746"/>
      <c r="SH3" s="746"/>
      <c r="SI3" s="746"/>
      <c r="SJ3" s="746"/>
      <c r="SK3" s="746"/>
      <c r="SL3" s="746"/>
      <c r="SM3" s="746"/>
      <c r="SN3" s="746"/>
      <c r="SO3" s="746"/>
      <c r="SP3" s="746"/>
      <c r="SQ3" s="746"/>
      <c r="SR3" s="746"/>
      <c r="SS3" s="746"/>
      <c r="ST3" s="746"/>
      <c r="SU3" s="746"/>
      <c r="SV3" s="746"/>
      <c r="SW3" s="746"/>
      <c r="SX3" s="746"/>
      <c r="SY3" s="746"/>
      <c r="SZ3" s="746"/>
      <c r="TA3" s="746"/>
      <c r="TB3" s="746"/>
      <c r="TC3" s="746"/>
      <c r="TD3" s="746"/>
      <c r="TE3" s="746"/>
      <c r="TF3" s="746"/>
      <c r="TG3" s="746"/>
      <c r="TH3" s="746"/>
      <c r="TI3" s="746"/>
      <c r="TJ3" s="746"/>
      <c r="TK3" s="746"/>
      <c r="TL3" s="746"/>
      <c r="TM3" s="746"/>
      <c r="TN3" s="746"/>
      <c r="TO3" s="746"/>
      <c r="TP3" s="746"/>
      <c r="TQ3" s="746"/>
      <c r="TR3" s="746"/>
      <c r="TS3" s="746"/>
      <c r="TT3" s="746"/>
      <c r="TU3" s="746"/>
      <c r="TV3" s="746"/>
      <c r="TW3" s="746"/>
      <c r="TX3" s="746"/>
      <c r="TY3" s="746"/>
      <c r="TZ3" s="746"/>
      <c r="UA3" s="746"/>
      <c r="UB3" s="746"/>
      <c r="UC3" s="746"/>
      <c r="UD3" s="746"/>
      <c r="UE3" s="746"/>
      <c r="UF3" s="746"/>
      <c r="UG3" s="746"/>
      <c r="UH3" s="746"/>
      <c r="UI3" s="746"/>
      <c r="UJ3" s="746"/>
      <c r="UK3" s="746"/>
      <c r="UL3" s="746"/>
      <c r="UM3" s="746"/>
      <c r="UN3" s="746"/>
      <c r="UO3" s="746"/>
      <c r="UP3" s="746"/>
      <c r="UQ3" s="746"/>
      <c r="UR3" s="746"/>
      <c r="US3" s="746"/>
      <c r="UT3" s="746"/>
      <c r="UU3" s="746"/>
      <c r="UV3" s="746"/>
      <c r="UW3" s="746"/>
      <c r="UX3" s="746"/>
      <c r="UY3" s="746"/>
      <c r="UZ3" s="746"/>
      <c r="VA3" s="746"/>
      <c r="VB3" s="746"/>
      <c r="VC3" s="746"/>
      <c r="VD3" s="746"/>
      <c r="VE3" s="746"/>
      <c r="VF3" s="746"/>
      <c r="VG3" s="746"/>
      <c r="VH3" s="746"/>
      <c r="VI3" s="746"/>
      <c r="VJ3" s="746"/>
      <c r="VK3" s="746"/>
      <c r="VL3" s="746"/>
      <c r="VM3" s="746"/>
      <c r="VN3" s="746"/>
      <c r="VO3" s="746"/>
      <c r="VP3" s="746"/>
      <c r="VQ3" s="746"/>
      <c r="VR3" s="746"/>
      <c r="VS3" s="746"/>
      <c r="VT3" s="746"/>
      <c r="VU3" s="746"/>
      <c r="VV3" s="746"/>
      <c r="VW3" s="746"/>
      <c r="VX3" s="746"/>
      <c r="VY3" s="746"/>
      <c r="VZ3" s="746"/>
      <c r="WA3" s="746"/>
      <c r="WB3" s="746"/>
      <c r="WC3" s="746"/>
      <c r="WD3" s="746"/>
      <c r="WE3" s="746"/>
      <c r="WF3" s="746"/>
      <c r="WG3" s="746"/>
      <c r="WH3" s="746"/>
      <c r="WI3" s="746"/>
      <c r="WJ3" s="746"/>
      <c r="WK3" s="746"/>
      <c r="WL3" s="746"/>
      <c r="WM3" s="746"/>
      <c r="WN3" s="746"/>
      <c r="WO3" s="746"/>
      <c r="WP3" s="746"/>
      <c r="WQ3" s="746"/>
      <c r="WR3" s="746"/>
      <c r="WS3" s="746"/>
      <c r="WT3" s="746"/>
      <c r="WU3" s="746"/>
      <c r="WV3" s="746"/>
      <c r="WW3" s="746"/>
      <c r="WX3" s="746"/>
      <c r="WY3" s="746"/>
      <c r="WZ3" s="746"/>
      <c r="XA3" s="746"/>
      <c r="XB3" s="746"/>
      <c r="XC3" s="746"/>
      <c r="XD3" s="746"/>
      <c r="XE3" s="746"/>
      <c r="XF3" s="746"/>
      <c r="XG3" s="746"/>
      <c r="XH3" s="746"/>
      <c r="XI3" s="746"/>
      <c r="XJ3" s="746"/>
      <c r="XK3" s="746"/>
      <c r="XL3" s="746"/>
      <c r="XM3" s="746"/>
      <c r="XN3" s="746"/>
      <c r="XO3" s="746"/>
      <c r="XP3" s="746"/>
      <c r="XQ3" s="746"/>
      <c r="XR3" s="746"/>
      <c r="XS3" s="746"/>
      <c r="XT3" s="746"/>
      <c r="XU3" s="746"/>
      <c r="XV3" s="746"/>
      <c r="XW3" s="746"/>
      <c r="XX3" s="746"/>
      <c r="XY3" s="746"/>
      <c r="XZ3" s="746"/>
      <c r="YA3" s="746"/>
      <c r="YB3" s="746"/>
      <c r="YC3" s="746"/>
      <c r="YD3" s="746"/>
      <c r="YE3" s="746"/>
      <c r="YF3" s="746"/>
      <c r="YG3" s="746"/>
      <c r="YH3" s="746"/>
      <c r="YI3" s="746"/>
      <c r="YJ3" s="746"/>
      <c r="YK3" s="746"/>
      <c r="YL3" s="746"/>
      <c r="YM3" s="746"/>
      <c r="YN3" s="746"/>
      <c r="YO3" s="746"/>
      <c r="YP3" s="746"/>
      <c r="YQ3" s="746"/>
      <c r="YR3" s="746"/>
      <c r="YS3" s="746"/>
      <c r="YT3" s="746"/>
      <c r="YU3" s="746"/>
      <c r="YV3" s="746"/>
      <c r="YW3" s="746"/>
      <c r="YX3" s="746"/>
      <c r="YY3" s="746"/>
      <c r="YZ3" s="746"/>
      <c r="ZA3" s="746"/>
      <c r="ZB3" s="746"/>
      <c r="ZC3" s="746"/>
      <c r="ZD3" s="746"/>
      <c r="ZE3" s="746"/>
      <c r="ZF3" s="746"/>
      <c r="ZG3" s="746"/>
      <c r="ZH3" s="746"/>
      <c r="ZI3" s="746"/>
      <c r="ZJ3" s="746"/>
      <c r="ZK3" s="746"/>
      <c r="ZL3" s="746"/>
      <c r="ZM3" s="746"/>
      <c r="ZN3" s="746"/>
      <c r="ZO3" s="746"/>
      <c r="ZP3" s="746"/>
      <c r="ZQ3" s="746"/>
      <c r="ZR3" s="746"/>
      <c r="ZS3" s="746"/>
      <c r="ZT3" s="746"/>
      <c r="ZU3" s="746"/>
      <c r="ZV3" s="746"/>
      <c r="ZW3" s="746"/>
      <c r="ZX3" s="746"/>
      <c r="ZY3" s="746"/>
      <c r="ZZ3" s="746"/>
    </row>
    <row r="4" spans="1:702" ht="16.5" x14ac:dyDescent="0.25">
      <c r="A4" s="746"/>
      <c r="B4" s="746"/>
      <c r="C4" s="746"/>
      <c r="D4" s="746"/>
      <c r="E4" s="746"/>
      <c r="F4" s="746"/>
      <c r="G4" s="746"/>
      <c r="H4" s="746"/>
      <c r="I4" s="746"/>
      <c r="J4" s="746"/>
      <c r="K4" s="746"/>
      <c r="L4" s="746"/>
      <c r="M4" s="746"/>
      <c r="N4" s="746"/>
      <c r="O4" s="746"/>
      <c r="P4" s="746"/>
      <c r="Q4" s="746"/>
      <c r="R4" s="746"/>
      <c r="S4" s="746"/>
      <c r="T4" s="746"/>
      <c r="U4" s="746"/>
      <c r="V4" s="746"/>
      <c r="W4" s="746"/>
      <c r="X4" s="746"/>
      <c r="Y4" s="746"/>
      <c r="Z4" s="746"/>
      <c r="AA4" s="746"/>
      <c r="AB4" s="746"/>
      <c r="AC4" s="746"/>
      <c r="AD4" s="746"/>
      <c r="AE4" s="746"/>
      <c r="AF4" s="746"/>
      <c r="AG4" s="746"/>
      <c r="AH4" s="746"/>
      <c r="AI4" s="746"/>
      <c r="AJ4" s="746"/>
      <c r="AK4" s="746"/>
      <c r="AL4" s="746"/>
      <c r="AM4" s="746"/>
      <c r="AN4" s="746"/>
      <c r="AO4" s="746"/>
      <c r="AP4" s="746"/>
      <c r="AQ4" s="746"/>
      <c r="AR4" s="746"/>
      <c r="AS4" s="746"/>
      <c r="AT4" s="746"/>
      <c r="AU4" s="746"/>
      <c r="AV4" s="746"/>
      <c r="AW4" s="746"/>
      <c r="AX4" s="746"/>
      <c r="AY4" s="746"/>
      <c r="AZ4" s="746"/>
      <c r="BA4" s="746"/>
      <c r="BB4" s="746"/>
      <c r="BC4" s="746"/>
      <c r="BD4" s="746"/>
      <c r="BE4" s="746"/>
      <c r="BF4" s="746"/>
      <c r="BG4" s="746"/>
      <c r="BH4" s="746"/>
      <c r="BI4" s="746"/>
      <c r="BJ4" s="746"/>
      <c r="BK4" s="746"/>
      <c r="BL4" s="746"/>
      <c r="BM4" s="746"/>
      <c r="BN4" s="746"/>
      <c r="BO4" s="746"/>
      <c r="BP4" s="746"/>
      <c r="BQ4" s="746"/>
      <c r="BR4" s="746"/>
      <c r="BS4" s="746"/>
      <c r="BT4" s="746"/>
      <c r="BU4" s="746"/>
      <c r="BV4" s="746"/>
      <c r="BW4" s="746"/>
      <c r="BX4" s="746"/>
      <c r="BY4" s="746"/>
      <c r="BZ4" s="746"/>
      <c r="CA4" s="746"/>
      <c r="CB4" s="746"/>
      <c r="CC4" s="746"/>
      <c r="CD4" s="746"/>
      <c r="CE4" s="746"/>
      <c r="CF4" s="746"/>
      <c r="CG4" s="746"/>
      <c r="CH4" s="746"/>
      <c r="CI4" s="746"/>
      <c r="CJ4" s="746"/>
      <c r="CK4" s="746"/>
      <c r="CL4" s="746"/>
      <c r="CM4" s="746"/>
      <c r="CN4" s="746"/>
      <c r="CO4" s="746"/>
      <c r="CP4" s="746"/>
      <c r="CQ4" s="746"/>
      <c r="CR4" s="746"/>
      <c r="CS4" s="746"/>
      <c r="CT4" s="746"/>
      <c r="CU4" s="746"/>
      <c r="CV4" s="746"/>
      <c r="CW4" s="746"/>
      <c r="CX4" s="746"/>
      <c r="CY4" s="746"/>
      <c r="CZ4" s="746"/>
      <c r="DA4" s="746"/>
      <c r="DB4" s="746"/>
      <c r="DC4" s="746"/>
      <c r="DD4" s="746"/>
      <c r="DE4" s="746"/>
      <c r="DF4" s="746"/>
      <c r="DG4" s="746"/>
      <c r="DH4" s="746"/>
      <c r="DI4" s="746"/>
      <c r="DJ4" s="746"/>
      <c r="DK4" s="746"/>
      <c r="DL4" s="746"/>
      <c r="DM4" s="746"/>
      <c r="DN4" s="746"/>
      <c r="DO4" s="746"/>
      <c r="DP4" s="746"/>
      <c r="DQ4" s="746"/>
      <c r="DR4" s="746"/>
      <c r="DS4" s="746"/>
      <c r="DT4" s="746"/>
      <c r="DU4" s="746"/>
      <c r="DV4" s="746"/>
      <c r="DW4" s="746"/>
      <c r="DX4" s="746"/>
      <c r="DY4" s="746"/>
      <c r="DZ4" s="746"/>
      <c r="EA4" s="746"/>
      <c r="EB4" s="746"/>
      <c r="EC4" s="746"/>
      <c r="ED4" s="746"/>
      <c r="EE4" s="746"/>
      <c r="EF4" s="746"/>
      <c r="EG4" s="746"/>
      <c r="EH4" s="746"/>
      <c r="EI4" s="746"/>
      <c r="EJ4" s="746"/>
      <c r="EK4" s="746"/>
      <c r="EL4" s="746"/>
      <c r="EM4" s="746"/>
      <c r="EN4" s="746"/>
      <c r="EO4" s="746"/>
      <c r="EP4" s="746"/>
      <c r="EQ4" s="1143">
        <v>0</v>
      </c>
      <c r="ER4" s="1143">
        <v>0</v>
      </c>
      <c r="ES4" s="746"/>
      <c r="ET4" s="746"/>
      <c r="EU4" s="746"/>
      <c r="EV4" s="746"/>
      <c r="EW4" s="746"/>
      <c r="EX4" s="746"/>
      <c r="EY4" s="746"/>
      <c r="EZ4" s="746"/>
      <c r="FA4" s="746"/>
      <c r="FB4" s="746"/>
      <c r="FC4" s="746"/>
      <c r="FD4" s="746"/>
      <c r="FE4" s="746"/>
      <c r="FF4" s="746"/>
      <c r="FG4" s="746"/>
      <c r="FH4" s="746"/>
      <c r="FI4" s="746"/>
      <c r="FJ4" s="746"/>
      <c r="FK4" s="746"/>
      <c r="FL4" s="746"/>
      <c r="FM4" s="746"/>
      <c r="FN4" s="746"/>
      <c r="FO4" s="746"/>
      <c r="FP4" s="746"/>
      <c r="FQ4" s="746"/>
      <c r="FR4" s="746"/>
      <c r="FS4" s="746"/>
      <c r="FT4" s="746"/>
      <c r="FU4" s="746"/>
      <c r="FV4" s="746"/>
      <c r="FW4" s="746"/>
      <c r="FX4" s="746"/>
      <c r="FY4" s="746"/>
      <c r="FZ4" s="746"/>
      <c r="GA4" s="746"/>
      <c r="GB4" s="746"/>
      <c r="GC4" s="746"/>
      <c r="GD4" s="746"/>
      <c r="GE4" s="746"/>
      <c r="GF4" s="746"/>
      <c r="GG4" s="746"/>
      <c r="GH4" s="746"/>
      <c r="GI4" s="746"/>
      <c r="GJ4" s="746"/>
      <c r="GK4" s="746"/>
      <c r="GL4" s="746"/>
      <c r="GM4" s="746"/>
      <c r="GN4" s="746"/>
      <c r="GO4" s="746"/>
      <c r="GP4" s="746"/>
      <c r="GQ4" s="746"/>
      <c r="GR4" s="746"/>
      <c r="GS4" s="746"/>
      <c r="GT4" s="746"/>
      <c r="GU4" s="746"/>
      <c r="GV4" s="746"/>
      <c r="GW4" s="746"/>
      <c r="GX4" s="746"/>
      <c r="GY4" s="746"/>
      <c r="GZ4" s="746"/>
      <c r="HA4" s="746"/>
      <c r="HB4" s="746"/>
      <c r="HC4" s="746"/>
      <c r="HD4" s="746"/>
      <c r="HE4" s="746"/>
      <c r="HF4" s="746"/>
      <c r="HG4" s="746"/>
      <c r="HH4" s="746"/>
      <c r="HI4" s="746"/>
      <c r="HJ4" s="746"/>
      <c r="HK4" s="746"/>
      <c r="HL4" s="746"/>
      <c r="HM4" s="746"/>
      <c r="HN4" s="746"/>
      <c r="HO4" s="746"/>
      <c r="HP4" s="746"/>
      <c r="HQ4" s="746"/>
      <c r="HR4" s="746"/>
      <c r="HS4" s="746"/>
      <c r="HT4" s="746"/>
      <c r="HU4" s="746"/>
      <c r="HV4" s="746"/>
      <c r="HW4" s="746"/>
      <c r="HX4" s="746"/>
      <c r="HY4" s="746"/>
      <c r="HZ4" s="746"/>
      <c r="IA4" s="746"/>
      <c r="IB4" s="746"/>
      <c r="IC4" s="746"/>
      <c r="ID4" s="746"/>
      <c r="IE4" s="746"/>
      <c r="IF4" s="746"/>
      <c r="IG4" s="746"/>
      <c r="IH4" s="746"/>
      <c r="II4" s="746"/>
      <c r="IJ4" s="746"/>
      <c r="IK4" s="746"/>
      <c r="IL4" s="746"/>
      <c r="IM4" s="746"/>
      <c r="IN4" s="746"/>
      <c r="IO4" s="746"/>
      <c r="IP4" s="746"/>
      <c r="IQ4" s="746"/>
      <c r="IR4" s="746"/>
      <c r="IS4" s="746"/>
      <c r="IT4" s="746"/>
      <c r="IU4" s="746"/>
      <c r="IV4" s="746"/>
      <c r="IW4" s="746"/>
      <c r="IX4" s="746"/>
      <c r="IY4" s="746"/>
      <c r="IZ4" s="746"/>
      <c r="JA4" s="746"/>
      <c r="JB4" s="746"/>
      <c r="JC4" s="746"/>
      <c r="JD4" s="746"/>
      <c r="JE4" s="746"/>
      <c r="JF4" s="746"/>
      <c r="JG4" s="746"/>
      <c r="JH4" s="746"/>
      <c r="JI4" s="746"/>
      <c r="JJ4" s="746"/>
      <c r="MI4" s="746"/>
      <c r="MJ4" s="746"/>
      <c r="MK4" s="746"/>
      <c r="ML4" s="746"/>
      <c r="MM4" s="746"/>
      <c r="MN4" s="746"/>
      <c r="MO4" s="746"/>
      <c r="MP4" s="746"/>
      <c r="MQ4" s="746"/>
      <c r="MR4" s="746"/>
      <c r="MS4" s="746"/>
      <c r="MT4" s="746"/>
      <c r="MU4" s="746"/>
      <c r="MV4" s="746"/>
      <c r="MW4" s="746"/>
      <c r="MX4" s="746"/>
      <c r="MY4" s="746"/>
      <c r="MZ4" s="746"/>
      <c r="NA4" s="746"/>
      <c r="NB4" s="746"/>
      <c r="NC4" s="746"/>
      <c r="ND4" s="746"/>
      <c r="NE4" s="746"/>
      <c r="NF4" s="746"/>
      <c r="NG4" s="746"/>
      <c r="NH4" s="746"/>
      <c r="NI4" s="746"/>
      <c r="NJ4" s="746"/>
      <c r="NK4" s="746"/>
      <c r="NL4" s="746"/>
      <c r="NM4" s="746"/>
      <c r="NN4" s="746"/>
      <c r="NO4" s="746"/>
      <c r="NP4" s="746"/>
      <c r="NQ4" s="746"/>
      <c r="NR4" s="746"/>
      <c r="NS4" s="746"/>
      <c r="NT4" s="746"/>
      <c r="NU4" s="746"/>
      <c r="NV4" s="746"/>
      <c r="PK4" s="746"/>
      <c r="PL4" s="746"/>
      <c r="PM4" s="746"/>
      <c r="PN4" s="746"/>
      <c r="PO4" s="746"/>
      <c r="PP4" s="746"/>
      <c r="PQ4" s="746"/>
      <c r="PR4" s="746"/>
      <c r="PS4" s="746"/>
      <c r="PT4" s="746"/>
      <c r="PU4" s="746"/>
      <c r="PV4" s="746"/>
      <c r="PW4" s="746"/>
      <c r="PX4" s="746"/>
      <c r="PY4" s="746"/>
      <c r="PZ4" s="746"/>
      <c r="QA4" s="746"/>
      <c r="QB4" s="746"/>
      <c r="QC4" s="746"/>
      <c r="QD4" s="746"/>
      <c r="QE4" s="746"/>
      <c r="QF4" s="746"/>
      <c r="QG4" s="746"/>
      <c r="QH4" s="746"/>
      <c r="QI4" s="746"/>
      <c r="QJ4" s="746"/>
      <c r="QK4" s="746"/>
      <c r="QL4" s="746"/>
      <c r="QM4" s="746"/>
      <c r="QN4" s="746"/>
      <c r="QO4" s="746"/>
      <c r="QP4" s="746"/>
      <c r="QQ4" s="746"/>
      <c r="QR4" s="746"/>
      <c r="QS4" s="746"/>
      <c r="QT4" s="746"/>
      <c r="QU4" s="746"/>
      <c r="QV4" s="746"/>
      <c r="QW4" s="746"/>
      <c r="QX4" s="746"/>
      <c r="QY4" s="746"/>
      <c r="QZ4" s="746"/>
      <c r="RA4" s="746"/>
      <c r="RB4" s="746"/>
      <c r="RC4" s="746"/>
      <c r="RD4" s="746"/>
      <c r="RE4" s="746"/>
      <c r="RF4" s="746"/>
      <c r="RG4" s="746"/>
      <c r="RH4" s="746"/>
      <c r="RI4" s="746"/>
      <c r="RJ4" s="746"/>
      <c r="RK4" s="746"/>
      <c r="RL4" s="746"/>
      <c r="RM4" s="746"/>
      <c r="RN4" s="746"/>
      <c r="RO4" s="746"/>
      <c r="RP4" s="746"/>
      <c r="RQ4" s="746"/>
      <c r="RR4" s="746"/>
      <c r="RS4" s="746"/>
      <c r="RT4" s="746"/>
      <c r="RU4" s="746"/>
      <c r="RV4" s="746"/>
      <c r="RW4" s="746"/>
      <c r="RX4" s="746"/>
      <c r="RY4" s="746"/>
      <c r="RZ4" s="746"/>
      <c r="SA4" s="746"/>
      <c r="SB4" s="746"/>
      <c r="SC4" s="746"/>
      <c r="SD4" s="746"/>
      <c r="SE4" s="746"/>
      <c r="SF4" s="746"/>
      <c r="SG4" s="746"/>
      <c r="SH4" s="746"/>
      <c r="SI4" s="746"/>
      <c r="SJ4" s="746"/>
      <c r="SK4" s="746"/>
      <c r="SL4" s="746"/>
      <c r="SM4" s="746"/>
      <c r="SN4" s="746"/>
      <c r="SO4" s="746"/>
      <c r="SP4" s="746"/>
      <c r="SQ4" s="746"/>
      <c r="SR4" s="746"/>
      <c r="SS4" s="746"/>
      <c r="ST4" s="746"/>
      <c r="SU4" s="746"/>
      <c r="SV4" s="746"/>
      <c r="SW4" s="746"/>
      <c r="SX4" s="746"/>
      <c r="SY4" s="746"/>
      <c r="SZ4" s="746"/>
      <c r="TA4" s="746"/>
      <c r="TB4" s="746"/>
      <c r="TC4" s="746"/>
      <c r="TD4" s="746"/>
      <c r="TE4" s="746"/>
      <c r="TF4" s="746"/>
      <c r="TG4" s="746"/>
      <c r="TH4" s="746"/>
      <c r="TI4" s="746"/>
      <c r="TJ4" s="746"/>
      <c r="TK4" s="746"/>
      <c r="TL4" s="746"/>
      <c r="TM4" s="746"/>
      <c r="TN4" s="746"/>
      <c r="TO4" s="746"/>
      <c r="TP4" s="746"/>
      <c r="TQ4" s="746"/>
      <c r="TR4" s="746"/>
      <c r="TS4" s="746"/>
      <c r="TT4" s="746"/>
      <c r="TU4" s="746"/>
      <c r="TV4" s="746"/>
      <c r="TW4" s="746"/>
      <c r="TX4" s="746"/>
      <c r="TY4" s="746"/>
      <c r="TZ4" s="746"/>
      <c r="UA4" s="746"/>
      <c r="UB4" s="746"/>
      <c r="UC4" s="746"/>
      <c r="UD4" s="746"/>
      <c r="UE4" s="746"/>
      <c r="UF4" s="746"/>
      <c r="UG4" s="746"/>
      <c r="UH4" s="746"/>
      <c r="UI4" s="746"/>
      <c r="UJ4" s="746"/>
      <c r="UK4" s="746"/>
      <c r="UL4" s="746"/>
      <c r="UM4" s="746"/>
      <c r="UN4" s="746"/>
      <c r="UO4" s="746"/>
      <c r="UP4" s="746"/>
      <c r="UQ4" s="746"/>
      <c r="UR4" s="746"/>
      <c r="US4" s="746"/>
      <c r="UT4" s="746"/>
      <c r="UU4" s="746"/>
      <c r="UV4" s="746"/>
      <c r="UW4" s="746"/>
      <c r="UX4" s="746"/>
      <c r="UY4" s="746"/>
      <c r="UZ4" s="746"/>
      <c r="VA4" s="746"/>
      <c r="VB4" s="746"/>
      <c r="VC4" s="746"/>
      <c r="VD4" s="746"/>
      <c r="VE4" s="746"/>
      <c r="VF4" s="746"/>
      <c r="VG4" s="746"/>
      <c r="VH4" s="746"/>
      <c r="VI4" s="746"/>
      <c r="VJ4" s="746"/>
      <c r="VK4" s="746"/>
      <c r="VL4" s="746"/>
      <c r="VM4" s="746"/>
      <c r="VN4" s="746"/>
      <c r="VO4" s="746"/>
      <c r="VP4" s="746"/>
      <c r="VQ4" s="746"/>
      <c r="VR4" s="746"/>
      <c r="VS4" s="746"/>
      <c r="VT4" s="746"/>
      <c r="VU4" s="746"/>
      <c r="VV4" s="746"/>
      <c r="VW4" s="746"/>
      <c r="VX4" s="746"/>
      <c r="VY4" s="746"/>
      <c r="VZ4" s="746"/>
      <c r="WA4" s="746"/>
      <c r="WB4" s="746"/>
      <c r="WC4" s="746"/>
      <c r="WD4" s="746"/>
      <c r="WE4" s="746"/>
      <c r="WF4" s="746"/>
      <c r="WG4" s="746"/>
      <c r="WH4" s="746"/>
      <c r="WI4" s="746"/>
      <c r="WJ4" s="746"/>
      <c r="WK4" s="746"/>
      <c r="WL4" s="746"/>
      <c r="WM4" s="746"/>
      <c r="WN4" s="746"/>
      <c r="WO4" s="746"/>
      <c r="WP4" s="746"/>
      <c r="WQ4" s="746"/>
      <c r="WR4" s="746"/>
      <c r="WS4" s="746"/>
      <c r="WT4" s="746"/>
      <c r="WU4" s="746"/>
      <c r="WV4" s="746"/>
      <c r="WW4" s="746"/>
      <c r="WX4" s="746"/>
      <c r="WY4" s="746"/>
      <c r="WZ4" s="746"/>
      <c r="XA4" s="746"/>
      <c r="XB4" s="746"/>
      <c r="XC4" s="746"/>
      <c r="XD4" s="746"/>
      <c r="XE4" s="746"/>
      <c r="XF4" s="746"/>
      <c r="XG4" s="746"/>
      <c r="XH4" s="746"/>
      <c r="XI4" s="746"/>
      <c r="XJ4" s="746"/>
      <c r="XK4" s="746"/>
      <c r="XL4" s="746"/>
      <c r="XM4" s="746"/>
      <c r="XN4" s="746"/>
      <c r="XO4" s="746"/>
      <c r="XP4" s="746"/>
      <c r="XQ4" s="746"/>
      <c r="XR4" s="746"/>
      <c r="XS4" s="746"/>
      <c r="XT4" s="746"/>
      <c r="XU4" s="746"/>
      <c r="XV4" s="746"/>
      <c r="XW4" s="746"/>
      <c r="XX4" s="746"/>
      <c r="XY4" s="746"/>
      <c r="XZ4" s="746"/>
      <c r="YA4" s="746"/>
      <c r="YB4" s="746"/>
      <c r="YC4" s="746"/>
      <c r="YD4" s="746"/>
      <c r="YE4" s="746"/>
      <c r="YF4" s="746"/>
      <c r="YG4" s="746"/>
      <c r="YH4" s="746"/>
      <c r="YI4" s="746"/>
      <c r="YJ4" s="746"/>
      <c r="YK4" s="746"/>
      <c r="YL4" s="746"/>
      <c r="YM4" s="746"/>
      <c r="YN4" s="746"/>
      <c r="YO4" s="746"/>
      <c r="YP4" s="746"/>
      <c r="YQ4" s="746"/>
      <c r="YR4" s="746"/>
      <c r="YS4" s="746"/>
      <c r="YT4" s="746"/>
      <c r="YU4" s="746"/>
      <c r="YV4" s="746"/>
      <c r="YW4" s="746"/>
      <c r="YX4" s="746"/>
      <c r="YY4" s="746"/>
      <c r="YZ4" s="746"/>
      <c r="ZA4" s="746"/>
      <c r="ZB4" s="746"/>
      <c r="ZC4" s="746"/>
      <c r="ZD4" s="746"/>
      <c r="ZE4" s="746"/>
      <c r="ZF4" s="746"/>
      <c r="ZG4" s="746"/>
      <c r="ZH4" s="746"/>
      <c r="ZI4" s="746"/>
      <c r="ZJ4" s="746"/>
      <c r="ZK4" s="746"/>
      <c r="ZL4" s="746"/>
      <c r="ZM4" s="746"/>
      <c r="ZN4" s="746"/>
      <c r="ZO4" s="746"/>
      <c r="ZP4" s="746"/>
      <c r="ZQ4" s="746"/>
      <c r="ZR4" s="746"/>
      <c r="ZS4" s="746"/>
      <c r="ZT4" s="746"/>
      <c r="ZU4" s="746"/>
      <c r="ZV4" s="746"/>
      <c r="ZW4" s="746"/>
      <c r="ZX4" s="746"/>
      <c r="ZY4" s="746"/>
      <c r="ZZ4" s="746"/>
    </row>
    <row r="5" spans="1:702" ht="17.25" thickBot="1" x14ac:dyDescent="0.3">
      <c r="A5" s="746"/>
      <c r="B5" s="746"/>
      <c r="C5" s="746"/>
      <c r="D5" s="746"/>
      <c r="E5" s="746"/>
      <c r="F5" s="746"/>
      <c r="G5" s="746"/>
      <c r="H5" s="746"/>
      <c r="I5" s="746"/>
      <c r="J5" s="746"/>
      <c r="K5" s="746"/>
      <c r="M5" s="746"/>
      <c r="N5" s="746"/>
      <c r="P5" s="746" t="s">
        <v>430</v>
      </c>
      <c r="Q5" s="746"/>
      <c r="R5" s="746"/>
      <c r="S5" s="746"/>
      <c r="T5" s="746"/>
      <c r="U5" s="746"/>
      <c r="V5" s="746"/>
      <c r="W5" s="746"/>
      <c r="X5" s="746"/>
      <c r="Y5" s="746"/>
      <c r="Z5" s="746"/>
      <c r="AA5" s="746"/>
      <c r="AB5" s="746"/>
      <c r="AC5" s="746"/>
      <c r="AD5" s="746"/>
      <c r="AE5" s="746"/>
      <c r="AF5" s="746"/>
      <c r="AG5" s="746"/>
      <c r="AH5" s="746"/>
      <c r="AI5" s="746"/>
      <c r="AJ5" s="746"/>
      <c r="AK5" s="746"/>
      <c r="AL5" s="746"/>
      <c r="AM5" s="746"/>
      <c r="AN5" s="746"/>
      <c r="AO5" s="746"/>
      <c r="AP5" s="746"/>
      <c r="AQ5" s="746"/>
      <c r="AR5" s="746"/>
      <c r="AS5" s="746"/>
      <c r="AT5" s="746"/>
      <c r="AU5" s="746"/>
      <c r="AV5" s="746"/>
      <c r="AW5" s="746"/>
      <c r="AX5" s="746"/>
      <c r="AY5" s="746"/>
      <c r="AZ5" s="746"/>
      <c r="BA5" s="746"/>
      <c r="BB5" s="746"/>
      <c r="BC5" s="746"/>
      <c r="BD5" s="746"/>
      <c r="BE5" s="746"/>
      <c r="BF5" s="746"/>
      <c r="BG5" s="746"/>
      <c r="BH5" s="746"/>
      <c r="BI5" s="746"/>
      <c r="BJ5" s="746"/>
      <c r="BK5" s="746"/>
      <c r="BL5" s="746"/>
      <c r="BM5" s="746"/>
      <c r="BN5" s="746"/>
      <c r="BO5" s="746"/>
      <c r="BP5" s="746"/>
      <c r="BQ5" s="746"/>
      <c r="BR5" s="746"/>
      <c r="BS5" s="746"/>
      <c r="BT5" s="746"/>
      <c r="BU5" s="746"/>
      <c r="BV5" s="746"/>
      <c r="BW5" s="746"/>
      <c r="BX5" s="746"/>
      <c r="BY5" s="746"/>
      <c r="BZ5" s="746"/>
      <c r="CA5" s="746"/>
      <c r="CB5" s="746"/>
      <c r="CC5" s="746"/>
      <c r="CD5" s="746"/>
      <c r="CE5" s="746"/>
      <c r="CF5" s="746"/>
      <c r="CG5" s="746"/>
      <c r="CH5" s="746"/>
      <c r="CI5" s="746"/>
      <c r="CJ5" s="746"/>
      <c r="CK5" s="746"/>
      <c r="CL5" s="746"/>
      <c r="CM5" s="746"/>
      <c r="CN5" s="746"/>
      <c r="CO5" s="746"/>
      <c r="CP5" s="746"/>
      <c r="CQ5" s="746"/>
      <c r="CR5" s="746"/>
      <c r="CS5" s="746"/>
      <c r="CT5" s="746"/>
      <c r="CU5" s="746"/>
      <c r="CV5" s="746"/>
      <c r="CW5" s="746"/>
      <c r="CX5" s="746"/>
      <c r="CY5" s="746"/>
      <c r="CZ5" s="746"/>
      <c r="DA5" s="746"/>
      <c r="DB5" s="746"/>
      <c r="DC5" s="746"/>
      <c r="DD5" s="746"/>
      <c r="DE5" s="746"/>
      <c r="DF5" s="746"/>
      <c r="DG5" s="746"/>
      <c r="DH5" s="746"/>
      <c r="DI5" s="746"/>
      <c r="DJ5" s="746"/>
      <c r="DK5" s="746"/>
      <c r="DL5" s="746"/>
      <c r="DM5" s="746"/>
      <c r="DN5" s="746"/>
      <c r="DO5" s="746"/>
      <c r="DP5" s="746"/>
      <c r="DQ5" s="746"/>
      <c r="DR5" s="746"/>
      <c r="DS5" s="746"/>
      <c r="DT5" s="746"/>
      <c r="DU5" s="746"/>
      <c r="DV5" s="746"/>
      <c r="DW5" s="746"/>
      <c r="DX5" s="746"/>
      <c r="DY5" s="746"/>
      <c r="DZ5" s="746"/>
      <c r="EA5" s="746"/>
      <c r="EB5" s="746"/>
      <c r="EC5" s="746"/>
      <c r="ED5" s="746"/>
      <c r="EE5" s="746"/>
      <c r="EF5" s="746"/>
      <c r="EG5" s="746"/>
      <c r="EH5" s="746"/>
      <c r="EI5" s="746"/>
      <c r="EJ5" s="746"/>
      <c r="EK5" s="746"/>
      <c r="EL5" s="746"/>
      <c r="EM5" s="746"/>
      <c r="EN5" s="746"/>
      <c r="EO5" s="746"/>
      <c r="EP5" s="746"/>
      <c r="EQ5" s="1143">
        <v>0</v>
      </c>
      <c r="ER5" s="1143">
        <v>0</v>
      </c>
      <c r="ES5" s="746"/>
      <c r="ET5" s="746"/>
      <c r="EU5" s="746"/>
      <c r="EV5" s="746"/>
      <c r="EW5" s="746"/>
      <c r="EX5" s="746"/>
      <c r="EY5" s="746"/>
      <c r="EZ5" s="746"/>
      <c r="FA5" s="746"/>
      <c r="FB5" s="746"/>
      <c r="FC5" s="746"/>
      <c r="FD5" s="746"/>
      <c r="FE5" s="746"/>
      <c r="FF5" s="746"/>
      <c r="FG5" s="746"/>
      <c r="FH5" s="746"/>
      <c r="FI5" s="746"/>
      <c r="FJ5" s="746"/>
      <c r="FK5" s="746"/>
      <c r="FL5" s="746"/>
      <c r="FM5" s="746"/>
      <c r="FN5" s="746"/>
      <c r="FO5" s="746"/>
      <c r="FP5" s="746"/>
      <c r="FQ5" s="746"/>
      <c r="FR5" s="746"/>
      <c r="FS5" s="746"/>
      <c r="FT5" s="746"/>
      <c r="FU5" s="746"/>
      <c r="FV5" s="746"/>
      <c r="FW5" s="746"/>
      <c r="FX5" s="746"/>
      <c r="FY5" s="746"/>
      <c r="FZ5" s="746"/>
      <c r="GA5" s="746"/>
      <c r="GB5" s="746"/>
      <c r="GC5" s="746"/>
      <c r="GD5" s="746"/>
      <c r="GE5" s="746"/>
      <c r="GF5" s="746"/>
      <c r="GG5" s="746"/>
      <c r="GH5" s="746"/>
      <c r="GI5" s="746"/>
      <c r="GJ5" s="746"/>
      <c r="GK5" s="746"/>
      <c r="GL5" s="746"/>
      <c r="GM5" s="746"/>
      <c r="GN5" s="746"/>
      <c r="GO5" s="746"/>
      <c r="GP5" s="746"/>
      <c r="GQ5" s="746"/>
      <c r="GR5" s="746"/>
      <c r="GS5" s="746"/>
      <c r="GT5" s="746"/>
      <c r="GU5" s="746"/>
      <c r="GV5" s="746"/>
      <c r="GW5" s="746"/>
      <c r="GX5" s="746"/>
      <c r="GY5" s="746"/>
      <c r="GZ5" s="746"/>
      <c r="HA5" s="746"/>
      <c r="HB5" s="746"/>
      <c r="HC5" s="746"/>
      <c r="HD5" s="746"/>
      <c r="HE5" s="746"/>
      <c r="HF5" s="746"/>
      <c r="HG5" s="746"/>
      <c r="HH5" s="746"/>
      <c r="HI5" s="746"/>
      <c r="HJ5" s="746"/>
      <c r="HK5" s="746"/>
      <c r="HL5" s="746"/>
      <c r="HM5" s="746"/>
      <c r="HN5" s="746"/>
      <c r="HO5" s="746"/>
      <c r="HP5" s="746"/>
      <c r="HQ5" s="746"/>
      <c r="HR5" s="746"/>
      <c r="HS5" s="746"/>
      <c r="HT5" s="746"/>
      <c r="HU5" s="746"/>
      <c r="HV5" s="746"/>
      <c r="HW5" s="746"/>
      <c r="HX5" s="746"/>
      <c r="HY5" s="746"/>
      <c r="HZ5" s="746"/>
      <c r="IA5" s="746"/>
      <c r="IB5" s="746"/>
      <c r="IC5" s="746"/>
      <c r="ID5" s="746"/>
      <c r="IE5" s="746"/>
      <c r="IF5" s="746"/>
      <c r="IG5" s="746"/>
      <c r="IH5" s="746"/>
      <c r="II5" s="746"/>
      <c r="IJ5" s="746"/>
      <c r="IK5" s="746"/>
      <c r="IL5" s="746"/>
      <c r="IM5" s="746"/>
      <c r="IN5" s="746"/>
      <c r="IO5" s="746"/>
      <c r="IP5" s="746"/>
      <c r="IQ5" s="746"/>
      <c r="IR5" s="746"/>
      <c r="IS5" s="746"/>
      <c r="IT5" s="746"/>
      <c r="IU5" s="746"/>
      <c r="IV5" s="746"/>
      <c r="IW5" s="746"/>
      <c r="IX5" s="746"/>
      <c r="IY5" s="746"/>
      <c r="IZ5" s="746"/>
      <c r="JA5" s="746"/>
      <c r="JB5" s="746"/>
      <c r="JC5" s="746"/>
      <c r="JD5" s="746"/>
      <c r="JE5" s="746"/>
      <c r="JF5" s="746"/>
      <c r="JG5" s="746"/>
      <c r="JH5" s="746"/>
      <c r="JI5" s="746"/>
      <c r="JJ5" s="746"/>
      <c r="MI5" s="746"/>
      <c r="MJ5" s="746"/>
      <c r="MK5" s="746"/>
      <c r="ML5" s="746"/>
      <c r="MM5" s="746"/>
      <c r="MN5" s="746"/>
      <c r="MO5" s="746"/>
      <c r="MP5" s="746"/>
      <c r="MQ5" s="746"/>
      <c r="MR5" s="746"/>
      <c r="MS5" s="746"/>
      <c r="MT5" s="746"/>
      <c r="MU5" s="746"/>
      <c r="MV5" s="746"/>
      <c r="MW5" s="746"/>
      <c r="MX5" s="746"/>
      <c r="MY5" s="746"/>
      <c r="MZ5" s="746"/>
      <c r="NA5" s="746"/>
      <c r="NB5" s="746"/>
      <c r="NC5" s="746"/>
      <c r="ND5" s="746"/>
      <c r="NE5" s="746"/>
      <c r="NF5" s="746"/>
      <c r="NG5" s="746"/>
      <c r="NH5" s="746"/>
      <c r="NI5" s="746"/>
      <c r="NJ5" s="746"/>
      <c r="NK5" s="746"/>
      <c r="NL5" s="746"/>
      <c r="NM5" s="746"/>
      <c r="NN5" s="746"/>
      <c r="NO5" s="746"/>
      <c r="NP5" s="746"/>
      <c r="NQ5" s="746"/>
      <c r="NR5" s="746"/>
      <c r="NS5" s="746"/>
      <c r="NT5" s="746"/>
      <c r="NU5" s="746"/>
      <c r="NV5" s="746"/>
      <c r="PK5" s="746"/>
      <c r="PL5" s="746"/>
      <c r="PM5" s="746"/>
      <c r="PN5" s="746"/>
      <c r="PO5" s="746"/>
      <c r="PP5" s="746"/>
      <c r="PQ5" s="746"/>
      <c r="PR5" s="746"/>
      <c r="PS5" s="746"/>
      <c r="PT5" s="746"/>
      <c r="PU5" s="746"/>
      <c r="PV5" s="746"/>
      <c r="PW5" s="746"/>
      <c r="PX5" s="746"/>
      <c r="PY5" s="746"/>
      <c r="PZ5" s="746"/>
      <c r="QA5" s="746"/>
      <c r="QB5" s="746"/>
      <c r="QC5" s="746"/>
      <c r="QD5" s="746"/>
      <c r="QE5" s="746"/>
      <c r="QF5" s="746"/>
      <c r="QG5" s="746"/>
      <c r="QH5" s="746"/>
      <c r="QI5" s="746"/>
      <c r="QJ5" s="746"/>
      <c r="QK5" s="746"/>
      <c r="QL5" s="746"/>
      <c r="QM5" s="746"/>
      <c r="QN5" s="746"/>
      <c r="QO5" s="746"/>
      <c r="QP5" s="746"/>
      <c r="QQ5" s="746"/>
      <c r="QR5" s="746"/>
      <c r="QS5" s="746"/>
      <c r="QT5" s="746"/>
      <c r="QU5" s="746"/>
      <c r="QV5" s="746"/>
      <c r="QW5" s="746"/>
      <c r="QX5" s="746"/>
      <c r="QY5" s="746"/>
      <c r="QZ5" s="746"/>
      <c r="RA5" s="746"/>
      <c r="RB5" s="746"/>
      <c r="RC5" s="746"/>
      <c r="RD5" s="746"/>
      <c r="RE5" s="746"/>
      <c r="RF5" s="746"/>
      <c r="RG5" s="746"/>
      <c r="RH5" s="746"/>
      <c r="RI5" s="746"/>
      <c r="RJ5" s="746"/>
      <c r="RK5" s="746"/>
      <c r="RL5" s="746"/>
      <c r="RM5" s="746"/>
      <c r="RN5" s="746"/>
      <c r="RO5" s="746"/>
      <c r="RP5" s="746"/>
      <c r="RQ5" s="746"/>
      <c r="RR5" s="746"/>
      <c r="RS5" s="746"/>
      <c r="RT5" s="746"/>
      <c r="RU5" s="746"/>
      <c r="RV5" s="746"/>
      <c r="RW5" s="746"/>
      <c r="RX5" s="746"/>
      <c r="RY5" s="746"/>
      <c r="RZ5" s="746"/>
      <c r="SA5" s="746"/>
      <c r="SB5" s="746"/>
      <c r="SC5" s="746"/>
      <c r="SD5" s="746"/>
      <c r="SE5" s="746"/>
      <c r="SF5" s="746"/>
      <c r="SG5" s="746"/>
      <c r="SH5" s="746"/>
      <c r="SI5" s="746"/>
      <c r="SJ5" s="746"/>
      <c r="SK5" s="746"/>
      <c r="SL5" s="746"/>
      <c r="SM5" s="746"/>
      <c r="SN5" s="746"/>
      <c r="SO5" s="746"/>
      <c r="SP5" s="746"/>
      <c r="SQ5" s="746"/>
      <c r="SR5" s="746"/>
      <c r="SS5" s="746"/>
      <c r="ST5" s="746"/>
      <c r="SU5" s="746"/>
      <c r="SV5" s="746"/>
      <c r="SW5" s="746"/>
      <c r="SX5" s="746"/>
      <c r="SY5" s="746"/>
      <c r="SZ5" s="746"/>
      <c r="TA5" s="746"/>
      <c r="TB5" s="746"/>
      <c r="TC5" s="746"/>
      <c r="TD5" s="746"/>
      <c r="TE5" s="746"/>
      <c r="TF5" s="746"/>
      <c r="TG5" s="746"/>
      <c r="TH5" s="746"/>
      <c r="TI5" s="746"/>
      <c r="TJ5" s="746"/>
      <c r="TK5" s="746"/>
      <c r="TL5" s="746"/>
      <c r="TM5" s="746"/>
      <c r="TN5" s="746"/>
      <c r="TO5" s="746"/>
      <c r="TP5" s="746"/>
      <c r="TQ5" s="746"/>
      <c r="TR5" s="746"/>
      <c r="TS5" s="746"/>
      <c r="TT5" s="746"/>
      <c r="TU5" s="746"/>
      <c r="TV5" s="746"/>
      <c r="TW5" s="746"/>
      <c r="TX5" s="746"/>
      <c r="TY5" s="746"/>
      <c r="TZ5" s="746"/>
      <c r="UA5" s="746"/>
      <c r="UB5" s="746"/>
      <c r="UC5" s="746"/>
      <c r="UD5" s="746"/>
      <c r="UE5" s="746"/>
      <c r="UF5" s="746"/>
      <c r="UG5" s="746"/>
      <c r="UH5" s="746"/>
      <c r="UI5" s="746"/>
      <c r="UJ5" s="746"/>
      <c r="UK5" s="746"/>
      <c r="UL5" s="746"/>
      <c r="UM5" s="746"/>
      <c r="UN5" s="746"/>
      <c r="UO5" s="746"/>
      <c r="UP5" s="746"/>
      <c r="UQ5" s="746"/>
      <c r="UR5" s="746"/>
      <c r="US5" s="746"/>
      <c r="UT5" s="746"/>
      <c r="UU5" s="746"/>
      <c r="UV5" s="746"/>
      <c r="UW5" s="746"/>
      <c r="UX5" s="746"/>
      <c r="UY5" s="746"/>
      <c r="UZ5" s="746"/>
      <c r="VA5" s="746"/>
      <c r="VB5" s="746"/>
      <c r="VC5" s="746"/>
      <c r="VD5" s="746"/>
      <c r="VE5" s="746"/>
      <c r="VF5" s="746"/>
      <c r="VG5" s="746"/>
      <c r="VH5" s="746"/>
      <c r="VI5" s="746"/>
      <c r="VJ5" s="746"/>
      <c r="VK5" s="746"/>
      <c r="VL5" s="746"/>
      <c r="VM5" s="746"/>
      <c r="VN5" s="746"/>
      <c r="VO5" s="746"/>
      <c r="VP5" s="746"/>
      <c r="VQ5" s="746"/>
      <c r="VR5" s="746"/>
      <c r="VS5" s="746"/>
      <c r="VT5" s="746"/>
      <c r="VU5" s="746"/>
      <c r="VV5" s="746"/>
      <c r="VW5" s="746"/>
      <c r="VX5" s="746"/>
      <c r="VY5" s="746"/>
      <c r="VZ5" s="746"/>
      <c r="WA5" s="746"/>
      <c r="WB5" s="746"/>
      <c r="WC5" s="746"/>
      <c r="WD5" s="746"/>
      <c r="WE5" s="746"/>
      <c r="WF5" s="746"/>
      <c r="WG5" s="746"/>
      <c r="WH5" s="746"/>
      <c r="WI5" s="746"/>
      <c r="WJ5" s="746"/>
      <c r="WK5" s="746"/>
      <c r="WL5" s="746"/>
      <c r="WM5" s="746"/>
      <c r="WN5" s="746"/>
      <c r="WO5" s="746"/>
      <c r="WP5" s="746"/>
      <c r="WQ5" s="746"/>
      <c r="WR5" s="746"/>
      <c r="WS5" s="746"/>
      <c r="WT5" s="746"/>
      <c r="WU5" s="746"/>
      <c r="WV5" s="746"/>
      <c r="WW5" s="746"/>
      <c r="WX5" s="746"/>
      <c r="WY5" s="746"/>
      <c r="WZ5" s="746"/>
      <c r="XA5" s="746"/>
      <c r="XB5" s="746"/>
      <c r="XC5" s="746"/>
      <c r="XD5" s="746"/>
      <c r="XE5" s="746"/>
      <c r="XF5" s="746"/>
      <c r="XG5" s="746"/>
      <c r="XH5" s="746"/>
      <c r="XI5" s="746"/>
      <c r="XJ5" s="746"/>
      <c r="XK5" s="746"/>
      <c r="XL5" s="746"/>
      <c r="XM5" s="746"/>
      <c r="XN5" s="746"/>
      <c r="XO5" s="746"/>
      <c r="XP5" s="746"/>
      <c r="XQ5" s="746"/>
      <c r="XR5" s="746"/>
      <c r="XS5" s="746"/>
      <c r="XT5" s="746"/>
      <c r="XU5" s="746"/>
      <c r="XV5" s="746"/>
      <c r="XW5" s="746"/>
      <c r="XX5" s="746"/>
      <c r="XY5" s="746"/>
      <c r="XZ5" s="746"/>
      <c r="YA5" s="746"/>
      <c r="YB5" s="746"/>
      <c r="YC5" s="746"/>
      <c r="YD5" s="746"/>
      <c r="YE5" s="746"/>
      <c r="YF5" s="746"/>
      <c r="YG5" s="746"/>
      <c r="YH5" s="746"/>
      <c r="YI5" s="746"/>
      <c r="YJ5" s="746"/>
      <c r="YK5" s="746"/>
      <c r="YL5" s="746"/>
      <c r="YM5" s="746"/>
      <c r="YN5" s="746"/>
      <c r="YO5" s="746"/>
      <c r="YP5" s="746"/>
      <c r="YQ5" s="746"/>
      <c r="YR5" s="746"/>
      <c r="YS5" s="746"/>
      <c r="YT5" s="746"/>
      <c r="YU5" s="746"/>
      <c r="YV5" s="746"/>
      <c r="YW5" s="746"/>
      <c r="YX5" s="746"/>
      <c r="YY5" s="746"/>
      <c r="YZ5" s="746"/>
      <c r="ZA5" s="746"/>
      <c r="ZB5" s="746"/>
      <c r="ZC5" s="746"/>
      <c r="ZD5" s="746"/>
      <c r="ZE5" s="746"/>
      <c r="ZF5" s="746"/>
      <c r="ZG5" s="746"/>
      <c r="ZH5" s="746"/>
      <c r="ZI5" s="746"/>
      <c r="ZJ5" s="746"/>
      <c r="ZK5" s="746"/>
      <c r="ZL5" s="746"/>
      <c r="ZM5" s="746"/>
      <c r="ZN5" s="746"/>
      <c r="ZO5" s="746"/>
      <c r="ZP5" s="746"/>
      <c r="ZQ5" s="746"/>
      <c r="ZR5" s="746"/>
      <c r="ZS5" s="746"/>
      <c r="ZT5" s="746"/>
      <c r="ZU5" s="746"/>
      <c r="ZV5" s="746"/>
      <c r="ZW5" s="746"/>
      <c r="ZX5" s="746"/>
      <c r="ZY5" s="746"/>
      <c r="ZZ5" s="746"/>
    </row>
    <row r="6" spans="1:702" ht="17.25" thickBot="1" x14ac:dyDescent="0.3">
      <c r="A6" s="1544" t="s">
        <v>875</v>
      </c>
      <c r="B6" s="1436" t="s">
        <v>979</v>
      </c>
      <c r="C6" s="1437"/>
      <c r="D6" s="747"/>
      <c r="E6" s="1121"/>
      <c r="F6" s="1121" t="s">
        <v>435</v>
      </c>
      <c r="G6" s="1121"/>
      <c r="H6" s="1121"/>
      <c r="I6" s="1121"/>
      <c r="J6" s="1121"/>
      <c r="K6" s="1121"/>
      <c r="L6" s="1121"/>
      <c r="M6" s="1121"/>
      <c r="N6" s="1121"/>
      <c r="O6" s="1121"/>
      <c r="P6" s="1121"/>
      <c r="Q6" s="1121"/>
      <c r="R6" s="1121"/>
      <c r="S6" s="1121"/>
      <c r="T6" s="1121"/>
      <c r="U6" s="1121"/>
      <c r="V6" s="1121"/>
      <c r="W6" s="1121"/>
      <c r="X6" s="1121"/>
      <c r="Y6" s="1121"/>
      <c r="Z6" s="1121"/>
      <c r="AA6" s="1121"/>
      <c r="AB6" s="1121"/>
      <c r="AC6" s="1121"/>
      <c r="AD6" s="1121"/>
      <c r="AE6" s="1121"/>
      <c r="AF6" s="1121"/>
      <c r="AG6" s="1121"/>
      <c r="AH6" s="1121"/>
      <c r="AI6" s="1121"/>
      <c r="AJ6" s="1121"/>
      <c r="AK6" s="1121"/>
      <c r="AL6" s="1121"/>
      <c r="AM6" s="1121"/>
      <c r="AN6" s="1121"/>
      <c r="AO6" s="1121"/>
      <c r="AP6" s="1121"/>
      <c r="AQ6" s="1121"/>
      <c r="AR6" s="1121"/>
      <c r="AS6" s="1121"/>
      <c r="AT6" s="1121"/>
      <c r="AU6" s="1121"/>
      <c r="AV6" s="1121"/>
      <c r="AW6" s="1121"/>
      <c r="AX6" s="1121"/>
      <c r="AY6" s="1121"/>
      <c r="AZ6" s="1121"/>
      <c r="BA6" s="1121"/>
      <c r="BB6" s="1121"/>
      <c r="BC6" s="1121"/>
      <c r="BD6" s="1121"/>
      <c r="BE6" s="1121"/>
      <c r="BF6" s="1121"/>
      <c r="BG6" s="1121"/>
      <c r="BH6" s="1121"/>
      <c r="BI6" s="1121"/>
      <c r="BJ6" s="1121"/>
      <c r="BK6" s="1121"/>
      <c r="BL6" s="1121"/>
      <c r="BM6" s="1121"/>
      <c r="BN6" s="1121"/>
      <c r="BO6" s="1121"/>
      <c r="BP6" s="1121"/>
      <c r="BQ6" s="1121"/>
      <c r="BR6" s="1121"/>
      <c r="BS6" s="1121"/>
      <c r="BT6" s="1121"/>
      <c r="BU6" s="1121"/>
      <c r="BV6" s="1121"/>
      <c r="BW6" s="1121"/>
      <c r="BX6" s="1121"/>
      <c r="BY6" s="1121"/>
      <c r="BZ6" s="1121"/>
      <c r="CA6" s="1121"/>
      <c r="CB6" s="1121"/>
      <c r="CC6" s="1121"/>
      <c r="CD6" s="1121"/>
      <c r="CE6" s="1121"/>
      <c r="CF6" s="1121"/>
      <c r="CG6" s="1121"/>
      <c r="CH6" s="1121"/>
      <c r="CI6" s="1121"/>
      <c r="CJ6" s="1121"/>
      <c r="CK6" s="1121"/>
      <c r="CL6" s="1121"/>
      <c r="CM6" s="1121"/>
      <c r="CN6" s="1121"/>
      <c r="CO6" s="1121"/>
      <c r="CP6" s="1121"/>
      <c r="CQ6" s="1121"/>
      <c r="CR6" s="1121"/>
      <c r="CS6" s="1121"/>
      <c r="CT6" s="1121"/>
      <c r="CU6" s="1121"/>
      <c r="CV6" s="1121"/>
      <c r="CW6" s="1121"/>
      <c r="CX6" s="1121"/>
      <c r="CY6" s="1121"/>
      <c r="CZ6" s="1121"/>
      <c r="DA6" s="1121"/>
      <c r="DB6" s="1121"/>
      <c r="DC6" s="1121"/>
      <c r="DD6" s="1121"/>
      <c r="DE6" s="1121"/>
      <c r="DF6" s="1121"/>
      <c r="DG6" s="1121"/>
      <c r="DH6" s="1121"/>
      <c r="DI6" s="1121"/>
      <c r="DJ6" s="1121"/>
      <c r="DK6" s="1121"/>
      <c r="DL6" s="1121"/>
      <c r="DM6" s="1121"/>
      <c r="DN6" s="1121"/>
      <c r="DO6" s="1121"/>
      <c r="DP6" s="1121"/>
      <c r="DQ6" s="1121"/>
      <c r="DR6" s="1121"/>
      <c r="DS6" s="1121"/>
      <c r="DT6" s="1121"/>
      <c r="DU6" s="1121"/>
      <c r="DV6" s="1121"/>
      <c r="DW6" s="1121"/>
      <c r="DX6" s="1121"/>
      <c r="DY6" s="1121"/>
      <c r="DZ6" s="1121"/>
      <c r="EA6" s="1121"/>
      <c r="EB6" s="1121"/>
      <c r="EC6" s="1121"/>
      <c r="ED6" s="1121"/>
      <c r="EE6" s="1121"/>
      <c r="EF6" s="1121"/>
      <c r="EG6" s="1121"/>
      <c r="EH6" s="1121"/>
      <c r="EI6" s="1121"/>
      <c r="EJ6" s="1121"/>
      <c r="EK6" s="1121"/>
      <c r="EL6" s="1121"/>
      <c r="EM6" s="1121"/>
      <c r="EN6" s="1121"/>
      <c r="EO6" s="1121"/>
      <c r="EP6" s="1121"/>
      <c r="EQ6" s="1143">
        <v>0</v>
      </c>
      <c r="ER6" s="1143">
        <v>0</v>
      </c>
      <c r="ES6" s="1121"/>
      <c r="ET6" s="1121"/>
      <c r="EU6" s="1121"/>
      <c r="EV6" s="1121"/>
      <c r="EW6" s="1121"/>
      <c r="EX6" s="1121"/>
      <c r="EY6" s="1121"/>
      <c r="EZ6" s="1121"/>
      <c r="FA6" s="1121"/>
      <c r="FB6" s="1121"/>
      <c r="FC6" s="1121"/>
      <c r="FD6" s="1121"/>
      <c r="FE6" s="1121"/>
      <c r="FF6" s="1121"/>
      <c r="FG6" s="1121"/>
      <c r="FH6" s="1121"/>
      <c r="FI6" s="1121"/>
      <c r="FJ6" s="1121"/>
      <c r="FK6" s="1121"/>
      <c r="FL6" s="1121"/>
      <c r="FM6" s="1121"/>
      <c r="FN6" s="1121"/>
      <c r="FO6" s="1121"/>
      <c r="FP6" s="1121"/>
      <c r="FQ6" s="1121"/>
      <c r="FR6" s="1121"/>
      <c r="FS6" s="1121"/>
      <c r="FT6" s="1121"/>
      <c r="FU6" s="1121"/>
      <c r="FV6" s="1121"/>
      <c r="FW6" s="1121"/>
      <c r="FX6" s="1121"/>
      <c r="FY6" s="1121"/>
      <c r="FZ6" s="1121"/>
      <c r="GA6" s="1121"/>
      <c r="GB6" s="1121"/>
      <c r="GC6" s="1121"/>
      <c r="GD6" s="1121"/>
      <c r="GE6" s="1121"/>
      <c r="GF6" s="1121"/>
      <c r="GG6" s="1121"/>
      <c r="GH6" s="1121"/>
      <c r="GI6" s="1121"/>
      <c r="GJ6" s="1121"/>
      <c r="GK6" s="1121"/>
      <c r="GL6" s="1121"/>
      <c r="GM6" s="1121"/>
      <c r="GN6" s="1121"/>
      <c r="GO6" s="1121"/>
      <c r="GP6" s="1121"/>
      <c r="GQ6" s="1121"/>
      <c r="GR6" s="1121"/>
      <c r="GS6" s="1121"/>
      <c r="GT6" s="1121"/>
      <c r="GU6" s="1121"/>
      <c r="GV6" s="1121"/>
      <c r="GW6" s="1121"/>
      <c r="GX6" s="1121"/>
      <c r="GY6" s="1121"/>
      <c r="GZ6" s="1121"/>
      <c r="HA6" s="1121"/>
      <c r="HB6" s="1121"/>
      <c r="HC6" s="1121"/>
      <c r="HD6" s="1121"/>
      <c r="HE6" s="1121"/>
      <c r="HF6" s="1121"/>
      <c r="HG6" s="1121"/>
      <c r="HH6" s="1121"/>
      <c r="HI6" s="1121"/>
      <c r="HJ6" s="1121"/>
      <c r="HK6" s="1121"/>
      <c r="HL6" s="1121"/>
      <c r="HM6" s="1121"/>
      <c r="HN6" s="1121"/>
      <c r="HO6" s="1121"/>
      <c r="HP6" s="1121"/>
      <c r="HQ6" s="1121"/>
      <c r="HR6" s="1121"/>
      <c r="HS6" s="1121"/>
      <c r="HT6" s="1121"/>
      <c r="HU6" s="1121"/>
      <c r="HV6" s="1121"/>
      <c r="HW6" s="1121"/>
      <c r="HX6" s="1121"/>
      <c r="HY6" s="1121"/>
      <c r="HZ6" s="1121"/>
      <c r="IA6" s="1121"/>
      <c r="IB6" s="1121"/>
      <c r="IC6" s="1121"/>
      <c r="ID6" s="1121"/>
      <c r="IE6" s="1121"/>
      <c r="IF6" s="1121"/>
      <c r="IG6" s="1121"/>
      <c r="IH6" s="1121"/>
      <c r="II6" s="1121"/>
      <c r="IJ6" s="1121"/>
      <c r="IK6" s="1121"/>
      <c r="IL6" s="1121"/>
      <c r="IM6" s="1121"/>
      <c r="IN6" s="1121"/>
      <c r="IO6" s="1121"/>
      <c r="IP6" s="1121"/>
      <c r="IQ6" s="1121"/>
      <c r="IR6" s="1121"/>
      <c r="IS6" s="1121"/>
      <c r="IT6" s="1121"/>
      <c r="IU6" s="1121"/>
      <c r="IV6" s="1121"/>
      <c r="IW6" s="1121"/>
      <c r="IX6" s="1121"/>
      <c r="IY6" s="1121"/>
      <c r="IZ6" s="1121"/>
      <c r="JA6" s="1121"/>
      <c r="JB6" s="1121"/>
      <c r="JC6" s="1121"/>
      <c r="JD6" s="1121"/>
      <c r="JE6" s="1121"/>
      <c r="JF6" s="1121"/>
      <c r="JG6" s="1121"/>
      <c r="JH6" s="1121"/>
      <c r="JI6" s="1121"/>
      <c r="JJ6" s="1121"/>
      <c r="JK6" s="1121"/>
      <c r="JL6" s="1121"/>
      <c r="JM6" s="1121"/>
      <c r="JN6" s="1121"/>
      <c r="JO6" s="1121"/>
      <c r="JP6" s="1121"/>
      <c r="JQ6" s="1121"/>
      <c r="JR6" s="1121"/>
      <c r="JS6" s="1121"/>
      <c r="JT6" s="1121"/>
      <c r="JU6" s="1121"/>
      <c r="JV6" s="1121"/>
      <c r="JW6" s="1121"/>
      <c r="JX6" s="1121"/>
      <c r="JY6" s="1121"/>
      <c r="JZ6" s="1121"/>
      <c r="KA6" s="1121"/>
      <c r="KB6" s="1121"/>
      <c r="KC6" s="1121"/>
      <c r="KD6" s="1121"/>
      <c r="KE6" s="1121"/>
      <c r="KF6" s="1121"/>
      <c r="KG6" s="1121"/>
      <c r="KH6" s="1121"/>
      <c r="KI6" s="1121"/>
      <c r="KJ6" s="1121"/>
      <c r="KK6" s="1121"/>
      <c r="KL6" s="1121"/>
      <c r="KM6" s="1121"/>
      <c r="KN6" s="1121"/>
      <c r="KO6" s="1121"/>
      <c r="KP6" s="1121"/>
      <c r="KQ6" s="1121"/>
      <c r="KR6" s="1121"/>
      <c r="KS6" s="1121"/>
      <c r="KT6" s="1121"/>
      <c r="KU6" s="1121"/>
      <c r="KV6" s="1121"/>
      <c r="KW6" s="1121"/>
      <c r="KX6" s="1121"/>
      <c r="KY6" s="1121"/>
      <c r="KZ6" s="1121"/>
      <c r="LA6" s="1121"/>
      <c r="LB6" s="1121"/>
      <c r="LC6" s="1121"/>
      <c r="LD6" s="1121"/>
      <c r="LE6" s="1121"/>
      <c r="LF6" s="1121"/>
      <c r="LG6" s="1121"/>
      <c r="LH6" s="1121"/>
      <c r="LI6" s="1121"/>
      <c r="LJ6" s="1121"/>
      <c r="LK6" s="1121"/>
      <c r="LL6" s="1121"/>
      <c r="LM6" s="1121"/>
      <c r="LN6" s="1121"/>
      <c r="LO6" s="1121"/>
      <c r="LP6" s="1121"/>
      <c r="LQ6" s="1121"/>
      <c r="LR6" s="1121"/>
      <c r="LS6" s="1121"/>
      <c r="LT6" s="1121"/>
      <c r="LU6" s="1121"/>
      <c r="LV6" s="1121"/>
      <c r="LW6" s="1121"/>
      <c r="LX6" s="1121"/>
      <c r="LY6" s="1121"/>
      <c r="LZ6" s="1121"/>
      <c r="MA6" s="1121"/>
      <c r="MB6" s="1121"/>
      <c r="MC6" s="1121"/>
      <c r="MD6" s="1121"/>
      <c r="ME6" s="1121"/>
      <c r="MF6" s="1121"/>
      <c r="MG6" s="1121"/>
      <c r="MH6" s="1121"/>
      <c r="MI6" s="1121"/>
      <c r="MJ6" s="1121"/>
      <c r="MK6" s="1121"/>
      <c r="ML6" s="1121"/>
      <c r="MM6" s="1121"/>
      <c r="MN6" s="1121"/>
      <c r="MO6" s="1121"/>
      <c r="MP6" s="1121"/>
      <c r="MQ6" s="1121"/>
      <c r="MR6" s="1121"/>
      <c r="MS6" s="1121"/>
      <c r="MT6" s="1121"/>
      <c r="MU6" s="1121"/>
      <c r="MV6" s="1121"/>
      <c r="MW6" s="1121"/>
      <c r="MX6" s="1121"/>
      <c r="MY6" s="1121"/>
      <c r="MZ6" s="1121"/>
      <c r="NA6" s="1121"/>
      <c r="NB6" s="1121"/>
      <c r="NC6" s="1121"/>
      <c r="ND6" s="1121"/>
      <c r="NE6" s="1121"/>
      <c r="NF6" s="1121"/>
      <c r="NG6" s="1121"/>
      <c r="NH6" s="1121"/>
      <c r="NI6" s="1121"/>
      <c r="NJ6" s="1121"/>
      <c r="NK6" s="1121"/>
      <c r="NL6" s="1121"/>
      <c r="NM6" s="1121"/>
      <c r="NN6" s="1121"/>
      <c r="NO6" s="1121"/>
      <c r="NP6" s="1121"/>
      <c r="NQ6" s="1121"/>
      <c r="NR6" s="1121"/>
      <c r="NS6" s="1121"/>
      <c r="NT6" s="1121"/>
      <c r="NU6" s="1121"/>
      <c r="NV6" s="1121"/>
      <c r="NW6" s="1121"/>
      <c r="NX6" s="1121"/>
      <c r="NY6" s="1121"/>
      <c r="NZ6" s="1121"/>
      <c r="OA6" s="1121"/>
      <c r="OB6" s="1121"/>
      <c r="OC6" s="1121"/>
      <c r="OD6" s="1121"/>
      <c r="OE6" s="1121"/>
      <c r="OF6" s="1121"/>
      <c r="OG6" s="1121"/>
      <c r="OH6" s="1121"/>
      <c r="OI6" s="1121"/>
      <c r="OJ6" s="1121"/>
      <c r="OK6" s="1121"/>
      <c r="OL6" s="1121"/>
      <c r="OM6" s="1121"/>
      <c r="ON6" s="1121"/>
      <c r="OO6" s="1121"/>
      <c r="OP6" s="1121"/>
      <c r="OQ6" s="1121"/>
      <c r="OR6" s="1121"/>
      <c r="OS6" s="1121"/>
      <c r="OT6" s="1121"/>
      <c r="OU6" s="1121"/>
      <c r="OV6" s="1121"/>
      <c r="OW6" s="1121"/>
      <c r="OX6" s="1121"/>
      <c r="OY6" s="1121"/>
      <c r="OZ6" s="1121"/>
      <c r="PA6" s="1121"/>
      <c r="PB6" s="1121"/>
      <c r="PC6" s="1121"/>
      <c r="PD6" s="1121"/>
      <c r="PE6" s="1121"/>
      <c r="PF6" s="1121"/>
      <c r="PG6" s="1121"/>
      <c r="PH6" s="1121"/>
      <c r="PI6" s="1121"/>
      <c r="PJ6" s="1121"/>
      <c r="PK6" s="1121"/>
      <c r="PL6" s="1121"/>
      <c r="PM6" s="1121"/>
      <c r="PN6" s="1121"/>
      <c r="PO6" s="1121"/>
      <c r="PP6" s="1121"/>
      <c r="PQ6" s="1121"/>
      <c r="PR6" s="1121"/>
      <c r="PS6" s="1121"/>
      <c r="PT6" s="1121"/>
      <c r="PU6" s="1121"/>
      <c r="PV6" s="1121"/>
      <c r="PW6" s="1121"/>
      <c r="PX6" s="1121"/>
      <c r="PY6" s="1121"/>
      <c r="PZ6" s="1121"/>
      <c r="QA6" s="1121"/>
      <c r="QB6" s="1121"/>
      <c r="QC6" s="1121"/>
      <c r="QD6" s="1121"/>
      <c r="QE6" s="1121"/>
      <c r="QF6" s="1121"/>
      <c r="QG6" s="1121"/>
      <c r="QH6" s="1121"/>
      <c r="QI6" s="1121"/>
      <c r="QJ6" s="1121"/>
      <c r="QK6" s="1121"/>
      <c r="QL6" s="1121"/>
      <c r="QM6" s="1121"/>
      <c r="QN6" s="1121"/>
      <c r="QO6" s="1121"/>
      <c r="QP6" s="1121"/>
      <c r="QQ6" s="1121"/>
      <c r="QR6" s="1121"/>
      <c r="QS6" s="1121"/>
      <c r="QT6" s="1121"/>
      <c r="QU6" s="1121"/>
      <c r="QV6" s="1121"/>
      <c r="QW6" s="1121"/>
      <c r="QX6" s="1121"/>
      <c r="QY6" s="1121"/>
      <c r="QZ6" s="1121"/>
      <c r="RA6" s="1121"/>
      <c r="RB6" s="1121"/>
      <c r="RC6" s="1121"/>
      <c r="RD6" s="1121"/>
      <c r="RE6" s="1121"/>
      <c r="RF6" s="1121"/>
      <c r="RG6" s="1121"/>
      <c r="RH6" s="1121"/>
      <c r="RI6" s="1121"/>
      <c r="RJ6" s="1121"/>
      <c r="RK6" s="1121"/>
      <c r="RL6" s="1121"/>
      <c r="RM6" s="1121"/>
      <c r="RN6" s="1121"/>
      <c r="RO6" s="1121"/>
      <c r="RP6" s="1121"/>
      <c r="RQ6" s="1121"/>
      <c r="RR6" s="1121"/>
      <c r="RS6" s="1121"/>
      <c r="RT6" s="1121"/>
      <c r="RU6" s="1121"/>
      <c r="RV6" s="1121"/>
      <c r="RW6" s="1121"/>
      <c r="RX6" s="1121"/>
      <c r="RY6" s="1121"/>
      <c r="RZ6" s="1121"/>
      <c r="SA6" s="1121"/>
      <c r="SB6" s="1121"/>
      <c r="SC6" s="1121"/>
      <c r="SD6" s="1121"/>
      <c r="SE6" s="1121"/>
      <c r="SF6" s="1121"/>
      <c r="SG6" s="1121"/>
      <c r="SH6" s="1121"/>
      <c r="SI6" s="1121"/>
      <c r="SJ6" s="1121"/>
      <c r="SK6" s="1121"/>
      <c r="SL6" s="1121"/>
      <c r="SM6" s="1121"/>
      <c r="SN6" s="1121"/>
      <c r="SO6" s="1121"/>
      <c r="SP6" s="1121"/>
      <c r="SQ6" s="1121"/>
      <c r="SR6" s="1121"/>
      <c r="SS6" s="1121"/>
      <c r="ST6" s="1121"/>
      <c r="SU6" s="1121"/>
      <c r="SV6" s="1121"/>
      <c r="SW6" s="1121"/>
      <c r="SX6" s="1121"/>
      <c r="SY6" s="1121"/>
      <c r="SZ6" s="1121"/>
      <c r="TA6" s="1121"/>
      <c r="TB6" s="1121"/>
      <c r="TC6" s="1121"/>
      <c r="TD6" s="1121"/>
      <c r="TE6" s="1121"/>
      <c r="TF6" s="1121"/>
      <c r="TG6" s="1121"/>
      <c r="TH6" s="1121"/>
      <c r="TI6" s="1121"/>
      <c r="TJ6" s="1121"/>
      <c r="TK6" s="1121"/>
      <c r="TL6" s="1121"/>
      <c r="TM6" s="1121"/>
      <c r="TN6" s="1121"/>
      <c r="TO6" s="1121"/>
      <c r="TP6" s="1121"/>
      <c r="TQ6" s="1121"/>
      <c r="TR6" s="1121"/>
      <c r="TS6" s="1121"/>
      <c r="TT6" s="1121"/>
      <c r="TU6" s="1121"/>
      <c r="TV6" s="1121"/>
      <c r="TW6" s="1121"/>
      <c r="TX6" s="1121"/>
      <c r="TY6" s="1121"/>
      <c r="TZ6" s="1121"/>
      <c r="UA6" s="1121"/>
      <c r="UB6" s="1121"/>
      <c r="UC6" s="1121"/>
      <c r="UD6" s="1121"/>
      <c r="UE6" s="1121"/>
      <c r="UF6" s="1121"/>
      <c r="UG6" s="1121"/>
      <c r="UH6" s="1121"/>
      <c r="UI6" s="1121"/>
      <c r="UJ6" s="1121"/>
      <c r="UK6" s="1121"/>
      <c r="UL6" s="1121"/>
      <c r="UM6" s="1121"/>
      <c r="UN6" s="1121"/>
      <c r="UO6" s="1121"/>
      <c r="UP6" s="1121"/>
      <c r="UQ6" s="1121"/>
      <c r="UR6" s="1121"/>
      <c r="US6" s="1121"/>
      <c r="UT6" s="1121"/>
      <c r="UU6" s="1121"/>
      <c r="UV6" s="1121"/>
      <c r="UW6" s="1121"/>
      <c r="UX6" s="1121"/>
      <c r="UY6" s="1121"/>
      <c r="UZ6" s="1121"/>
      <c r="VA6" s="1121"/>
      <c r="VB6" s="1121"/>
      <c r="VC6" s="1121"/>
      <c r="VD6" s="1121"/>
      <c r="VE6" s="1121"/>
      <c r="VF6" s="1121"/>
      <c r="VG6" s="1121"/>
      <c r="VH6" s="1121"/>
      <c r="VI6" s="1121"/>
      <c r="VJ6" s="1121"/>
      <c r="VK6" s="1121"/>
      <c r="VL6" s="1121"/>
      <c r="VM6" s="1121"/>
      <c r="VN6" s="1121"/>
      <c r="VO6" s="1121"/>
      <c r="VP6" s="1121"/>
      <c r="VQ6" s="1121"/>
      <c r="VR6" s="1121"/>
      <c r="VS6" s="1121"/>
      <c r="VT6" s="1121"/>
      <c r="VU6" s="1121"/>
      <c r="VV6" s="1121"/>
      <c r="VW6" s="1121"/>
      <c r="VX6" s="1121"/>
      <c r="VY6" s="1121"/>
      <c r="VZ6" s="1121"/>
      <c r="WA6" s="1121"/>
      <c r="WB6" s="1121"/>
      <c r="WC6" s="1121"/>
      <c r="WD6" s="1121"/>
      <c r="WE6" s="1121"/>
      <c r="WF6" s="1121"/>
      <c r="WG6" s="1121"/>
      <c r="WH6" s="1121"/>
      <c r="WI6" s="1121"/>
      <c r="WJ6" s="1121"/>
      <c r="WK6" s="1121"/>
      <c r="WL6" s="1121"/>
      <c r="WM6" s="1121"/>
      <c r="WN6" s="1121"/>
      <c r="WO6" s="1121"/>
      <c r="WP6" s="1121"/>
      <c r="WQ6" s="1121"/>
      <c r="WR6" s="1121"/>
      <c r="WS6" s="1121"/>
      <c r="WT6" s="1121"/>
      <c r="WU6" s="1121"/>
      <c r="WV6" s="1121"/>
      <c r="WW6" s="1121"/>
      <c r="WX6" s="1121"/>
      <c r="WY6" s="1121"/>
      <c r="WZ6" s="1121"/>
      <c r="XA6" s="1121"/>
      <c r="XB6" s="1121"/>
      <c r="XC6" s="1121"/>
      <c r="XD6" s="1121"/>
      <c r="XE6" s="1121"/>
      <c r="XF6" s="1121"/>
      <c r="XG6" s="1121"/>
      <c r="XH6" s="1121"/>
      <c r="XI6" s="1121"/>
      <c r="XJ6" s="1121"/>
      <c r="XK6" s="1121"/>
      <c r="XL6" s="1121"/>
      <c r="XM6" s="1121"/>
      <c r="XN6" s="1121"/>
      <c r="XO6" s="1121"/>
      <c r="XP6" s="1121"/>
      <c r="XQ6" s="1121"/>
      <c r="XR6" s="1121"/>
      <c r="XS6" s="1121"/>
      <c r="XT6" s="1121"/>
      <c r="XU6" s="1121"/>
      <c r="XV6" s="1121"/>
      <c r="XW6" s="1121"/>
      <c r="XX6" s="1121"/>
      <c r="XY6" s="1121"/>
      <c r="XZ6" s="1121"/>
      <c r="YA6" s="1121"/>
      <c r="YB6" s="1121"/>
      <c r="YC6" s="1121"/>
      <c r="YD6" s="1121"/>
      <c r="YE6" s="1121"/>
      <c r="YF6" s="1121"/>
      <c r="YG6" s="1121"/>
      <c r="YH6" s="1121"/>
      <c r="YI6" s="1121"/>
      <c r="YJ6" s="1121"/>
      <c r="YK6" s="1121"/>
      <c r="YL6" s="1121"/>
      <c r="YM6" s="1121"/>
      <c r="YN6" s="1121"/>
      <c r="YO6" s="1121"/>
      <c r="YP6" s="1121"/>
      <c r="YQ6" s="1121"/>
      <c r="YR6" s="1121"/>
      <c r="YS6" s="1121"/>
      <c r="YT6" s="1121"/>
      <c r="YU6" s="1121"/>
      <c r="YV6" s="1121"/>
      <c r="YW6" s="1121"/>
      <c r="YX6" s="1121"/>
      <c r="YY6" s="1121"/>
      <c r="YZ6" s="1121"/>
      <c r="ZA6" s="1121"/>
      <c r="ZB6" s="1121"/>
      <c r="ZC6" s="1121"/>
      <c r="ZD6" s="1121"/>
      <c r="ZE6" s="1121"/>
      <c r="ZF6" s="1121"/>
      <c r="ZG6" s="748"/>
      <c r="ZH6" s="748"/>
      <c r="ZI6" s="748"/>
      <c r="ZJ6" s="748"/>
      <c r="ZK6" s="748"/>
      <c r="ZL6" s="748"/>
      <c r="ZM6" s="748"/>
      <c r="ZN6" s="748"/>
      <c r="ZO6" s="748"/>
      <c r="ZP6" s="748"/>
      <c r="ZQ6" s="748"/>
      <c r="ZR6" s="748"/>
      <c r="ZS6" s="748"/>
      <c r="ZT6" s="748"/>
      <c r="ZU6" s="748"/>
      <c r="ZV6" s="748"/>
      <c r="ZW6" s="748"/>
      <c r="ZX6" s="749"/>
      <c r="ZY6" s="746"/>
      <c r="ZZ6" s="746"/>
    </row>
    <row r="7" spans="1:702" ht="44.25" customHeight="1" thickBot="1" x14ac:dyDescent="0.3">
      <c r="A7" s="1545"/>
      <c r="B7" s="1447"/>
      <c r="C7" s="1449"/>
      <c r="D7" s="1431" t="s">
        <v>980</v>
      </c>
      <c r="E7" s="1432"/>
      <c r="F7" s="1432"/>
      <c r="G7" s="1432"/>
      <c r="H7" s="1432"/>
      <c r="I7" s="1432"/>
      <c r="J7" s="1432"/>
      <c r="K7" s="1432"/>
      <c r="L7" s="1432"/>
      <c r="M7" s="1432"/>
      <c r="N7" s="1076"/>
      <c r="O7" s="1076"/>
      <c r="P7" s="1076"/>
      <c r="Q7" s="1076"/>
      <c r="R7" s="1076"/>
      <c r="S7" s="1076"/>
      <c r="T7" s="1076"/>
      <c r="U7" s="1076"/>
      <c r="V7" s="1076"/>
      <c r="W7" s="1076"/>
      <c r="X7" s="1076"/>
      <c r="Y7" s="1076"/>
      <c r="Z7" s="1076"/>
      <c r="AA7" s="1076"/>
      <c r="AB7" s="1076"/>
      <c r="AC7" s="1076"/>
      <c r="AD7" s="1076"/>
      <c r="AE7" s="1076"/>
      <c r="AF7" s="1076"/>
      <c r="AG7" s="1076"/>
      <c r="AH7" s="1076"/>
      <c r="AI7" s="747" t="s">
        <v>981</v>
      </c>
      <c r="AJ7" s="1121"/>
      <c r="AK7" s="1121"/>
      <c r="AL7" s="1121"/>
      <c r="AM7" s="1121"/>
      <c r="AN7" s="1121"/>
      <c r="AO7" s="1121"/>
      <c r="AP7" s="1121"/>
      <c r="AQ7" s="1121"/>
      <c r="AR7" s="1121"/>
      <c r="AS7" s="1121"/>
      <c r="AT7" s="1121"/>
      <c r="AU7" s="1121"/>
      <c r="AV7" s="1121"/>
      <c r="AW7" s="1121"/>
      <c r="AX7" s="1121"/>
      <c r="AY7" s="1121"/>
      <c r="AZ7" s="1121"/>
      <c r="BA7" s="1121"/>
      <c r="BB7" s="1121"/>
      <c r="BC7" s="1121"/>
      <c r="BD7" s="1121"/>
      <c r="BE7" s="1121"/>
      <c r="BF7" s="1121"/>
      <c r="BG7" s="1121"/>
      <c r="BH7" s="1121"/>
      <c r="BI7" s="1121"/>
      <c r="BJ7" s="1121"/>
      <c r="BK7" s="1121"/>
      <c r="BL7" s="1121"/>
      <c r="BM7" s="1121"/>
      <c r="BN7" s="1121"/>
      <c r="BO7" s="1121"/>
      <c r="BP7" s="1121"/>
      <c r="BQ7" s="1121"/>
      <c r="BR7" s="1121"/>
      <c r="BS7" s="1121"/>
      <c r="BT7" s="1121"/>
      <c r="BU7" s="1121"/>
      <c r="BV7" s="1121"/>
      <c r="BW7" s="1121"/>
      <c r="BX7" s="1121"/>
      <c r="BY7" s="1121"/>
      <c r="BZ7" s="1121"/>
      <c r="CA7" s="1121"/>
      <c r="CB7" s="1121"/>
      <c r="CC7" s="1121"/>
      <c r="CD7" s="1121"/>
      <c r="CE7" s="1121"/>
      <c r="CF7" s="1121"/>
      <c r="CG7" s="1121"/>
      <c r="CH7" s="1121"/>
      <c r="CI7" s="1121"/>
      <c r="CJ7" s="1121"/>
      <c r="CK7" s="1121"/>
      <c r="CL7" s="1121"/>
      <c r="CM7" s="1121"/>
      <c r="CN7" s="1121"/>
      <c r="CO7" s="1121"/>
      <c r="CP7" s="1121"/>
      <c r="CQ7" s="1121"/>
      <c r="CR7" s="1121"/>
      <c r="CS7" s="1121"/>
      <c r="CT7" s="1121"/>
      <c r="CU7" s="1121"/>
      <c r="CV7" s="1121"/>
      <c r="CW7" s="1121"/>
      <c r="CX7" s="1121"/>
      <c r="CY7" s="1121"/>
      <c r="CZ7" s="1121"/>
      <c r="DA7" s="1121"/>
      <c r="DB7" s="1121"/>
      <c r="DC7" s="1121"/>
      <c r="DD7" s="1121"/>
      <c r="DE7" s="1121"/>
      <c r="DF7" s="1121"/>
      <c r="DG7" s="1121"/>
      <c r="DH7" s="1121"/>
      <c r="DI7" s="1121"/>
      <c r="DJ7" s="1121"/>
      <c r="DK7" s="1121"/>
      <c r="DL7" s="1121"/>
      <c r="DM7" s="1121"/>
      <c r="DN7" s="1121"/>
      <c r="DO7" s="1121"/>
      <c r="DP7" s="1121"/>
      <c r="DQ7" s="1121"/>
      <c r="DR7" s="1121"/>
      <c r="DS7" s="1121"/>
      <c r="DT7" s="1121"/>
      <c r="DU7" s="1121"/>
      <c r="DV7" s="1121"/>
      <c r="DW7" s="1121"/>
      <c r="DX7" s="1121"/>
      <c r="DY7" s="1121"/>
      <c r="DZ7" s="1121"/>
      <c r="EA7" s="1121"/>
      <c r="EB7" s="1121"/>
      <c r="EC7" s="1121"/>
      <c r="ED7" s="1121"/>
      <c r="EE7" s="1121"/>
      <c r="EF7" s="1121"/>
      <c r="EG7" s="1121"/>
      <c r="EH7" s="1121"/>
      <c r="EI7" s="1121"/>
      <c r="EJ7" s="1121"/>
      <c r="EK7" s="1121"/>
      <c r="EL7" s="1121"/>
      <c r="EM7" s="1121"/>
      <c r="EN7" s="1121"/>
      <c r="EO7" s="1121"/>
      <c r="EP7" s="1121"/>
      <c r="EQ7" s="1143">
        <v>0</v>
      </c>
      <c r="ER7" s="1143">
        <v>0</v>
      </c>
      <c r="ES7" s="1121"/>
      <c r="ET7" s="1121"/>
      <c r="EU7" s="1121"/>
      <c r="EV7" s="1121"/>
      <c r="EW7" s="1121"/>
      <c r="EX7" s="1121"/>
      <c r="EY7" s="1121"/>
      <c r="EZ7" s="1121"/>
      <c r="FA7" s="1121"/>
      <c r="FB7" s="1121"/>
      <c r="FC7" s="1121"/>
      <c r="FD7" s="1121"/>
      <c r="FE7" s="1121"/>
      <c r="FF7" s="1121"/>
      <c r="FG7" s="1121"/>
      <c r="FH7" s="1121"/>
      <c r="FI7" s="1121"/>
      <c r="FJ7" s="1121"/>
      <c r="FK7" s="1121"/>
      <c r="FL7" s="1121"/>
      <c r="FM7" s="1121"/>
      <c r="FN7" s="1121"/>
      <c r="FO7" s="1121"/>
      <c r="FP7" s="1121"/>
      <c r="FQ7" s="1121"/>
      <c r="FR7" s="1121"/>
      <c r="FS7" s="1121"/>
      <c r="FT7" s="1121"/>
      <c r="FU7" s="1121"/>
      <c r="FV7" s="1121"/>
      <c r="FW7" s="1121"/>
      <c r="FX7" s="1121"/>
      <c r="FY7" s="1121"/>
      <c r="FZ7" s="1121"/>
      <c r="GA7" s="1121"/>
      <c r="GB7" s="1121"/>
      <c r="GC7" s="1121"/>
      <c r="GD7" s="1121"/>
      <c r="GE7" s="1121"/>
      <c r="GF7" s="1121"/>
      <c r="GG7" s="1121"/>
      <c r="GH7" s="1121"/>
      <c r="GI7" s="1121"/>
      <c r="GJ7" s="1121"/>
      <c r="GK7" s="1121"/>
      <c r="GL7" s="1121"/>
      <c r="GM7" s="1121"/>
      <c r="GN7" s="1121"/>
      <c r="GO7" s="1121"/>
      <c r="GP7" s="1121"/>
      <c r="GQ7" s="1121"/>
      <c r="GR7" s="1121"/>
      <c r="GS7" s="1121"/>
      <c r="GT7" s="1121"/>
      <c r="GU7" s="1121"/>
      <c r="GV7" s="1121"/>
      <c r="GW7" s="1121"/>
      <c r="GX7" s="1121"/>
      <c r="GY7" s="1121"/>
      <c r="GZ7" s="1121"/>
      <c r="HA7" s="1121"/>
      <c r="HB7" s="1121"/>
      <c r="HC7" s="1121"/>
      <c r="HD7" s="1121"/>
      <c r="HE7" s="1121"/>
      <c r="HF7" s="1121"/>
      <c r="HG7" s="1121"/>
      <c r="HH7" s="1121"/>
      <c r="HI7" s="1121"/>
      <c r="HJ7" s="1121"/>
      <c r="HK7" s="1121"/>
      <c r="HL7" s="1121"/>
      <c r="HM7" s="1121"/>
      <c r="HN7" s="1121"/>
      <c r="HO7" s="1121"/>
      <c r="HP7" s="1121"/>
      <c r="HQ7" s="1121"/>
      <c r="HR7" s="1121"/>
      <c r="HS7" s="1121"/>
      <c r="HT7" s="1121"/>
      <c r="HU7" s="1121"/>
      <c r="HV7" s="1121"/>
      <c r="HW7" s="1121"/>
      <c r="HX7" s="1121"/>
      <c r="HY7" s="1121"/>
      <c r="HZ7" s="1121"/>
      <c r="IA7" s="1121"/>
      <c r="IB7" s="1121"/>
      <c r="IC7" s="1121"/>
      <c r="ID7" s="1121"/>
      <c r="IE7" s="1121"/>
      <c r="IF7" s="1121"/>
      <c r="IG7" s="1121"/>
      <c r="IH7" s="1121"/>
      <c r="II7" s="1121"/>
      <c r="IJ7" s="1121"/>
      <c r="IK7" s="1121"/>
      <c r="IL7" s="1121"/>
      <c r="IM7" s="1121"/>
      <c r="IN7" s="1121"/>
      <c r="IO7" s="1121"/>
      <c r="IP7" s="1121"/>
      <c r="IQ7" s="1121"/>
      <c r="IR7" s="1121"/>
      <c r="IS7" s="1121"/>
      <c r="IT7" s="1121"/>
      <c r="IU7" s="1121"/>
      <c r="IV7" s="1121"/>
      <c r="IW7" s="1121"/>
      <c r="IX7" s="1121"/>
      <c r="IY7" s="1121"/>
      <c r="IZ7" s="1121"/>
      <c r="JA7" s="1121"/>
      <c r="JB7" s="1121"/>
      <c r="JC7" s="1121"/>
      <c r="JD7" s="1121"/>
      <c r="JE7" s="1121"/>
      <c r="JF7" s="1121"/>
      <c r="JG7" s="1121"/>
      <c r="JH7" s="1121"/>
      <c r="JI7" s="1121"/>
      <c r="JJ7" s="1121"/>
      <c r="JK7" s="1121"/>
      <c r="JL7" s="1121"/>
      <c r="JM7" s="1121"/>
      <c r="JN7" s="1121"/>
      <c r="JO7" s="1121"/>
      <c r="JP7" s="1121"/>
      <c r="JQ7" s="1121"/>
      <c r="JR7" s="1121"/>
      <c r="JS7" s="1121"/>
      <c r="JT7" s="1121"/>
      <c r="JU7" s="1121"/>
      <c r="JV7" s="1121"/>
      <c r="JW7" s="1121"/>
      <c r="JX7" s="1121"/>
      <c r="JY7" s="1121"/>
      <c r="JZ7" s="1121"/>
      <c r="KA7" s="1121"/>
      <c r="KB7" s="1121"/>
      <c r="KC7" s="1121"/>
      <c r="KD7" s="1121"/>
      <c r="KE7" s="1121"/>
      <c r="KF7" s="1121"/>
      <c r="KG7" s="1121"/>
      <c r="KH7" s="1121"/>
      <c r="KI7" s="1121"/>
      <c r="KJ7" s="1121"/>
      <c r="KK7" s="1121"/>
      <c r="KL7" s="1121"/>
      <c r="KM7" s="1121"/>
      <c r="KN7" s="1121"/>
      <c r="KO7" s="1121"/>
      <c r="KP7" s="1121"/>
      <c r="KQ7" s="1121"/>
      <c r="KR7" s="1121"/>
      <c r="KS7" s="1121"/>
      <c r="KT7" s="1121"/>
      <c r="KU7" s="1121"/>
      <c r="KV7" s="1121"/>
      <c r="KW7" s="1121"/>
      <c r="KX7" s="1121"/>
      <c r="KY7" s="1121"/>
      <c r="KZ7" s="1121"/>
      <c r="LA7" s="1121"/>
      <c r="LB7" s="1121"/>
      <c r="LC7" s="1121"/>
      <c r="LD7" s="1121"/>
      <c r="LE7" s="1121"/>
      <c r="LF7" s="1121"/>
      <c r="LG7" s="1121"/>
      <c r="LH7" s="1121"/>
      <c r="LI7" s="1121"/>
      <c r="LJ7" s="1121"/>
      <c r="LK7" s="1121"/>
      <c r="LL7" s="1121"/>
      <c r="LM7" s="1121"/>
      <c r="LN7" s="1121"/>
      <c r="LO7" s="1121"/>
      <c r="LP7" s="1121"/>
      <c r="LQ7" s="1121"/>
      <c r="LR7" s="1121"/>
      <c r="LS7" s="1121"/>
      <c r="LT7" s="1121"/>
      <c r="LU7" s="1121"/>
      <c r="LV7" s="1121"/>
      <c r="LW7" s="1121"/>
      <c r="LX7" s="1121"/>
      <c r="LY7" s="1121"/>
      <c r="LZ7" s="1121"/>
      <c r="MA7" s="1121"/>
      <c r="MB7" s="1121"/>
      <c r="MC7" s="1121"/>
      <c r="MD7" s="1121"/>
      <c r="ME7" s="1121"/>
      <c r="MF7" s="1121"/>
      <c r="MG7" s="1121"/>
      <c r="MH7" s="1121"/>
      <c r="MI7" s="1121"/>
      <c r="MJ7" s="1121"/>
      <c r="MK7" s="1121"/>
      <c r="ML7" s="1121"/>
      <c r="MM7" s="1121"/>
      <c r="MN7" s="1121"/>
      <c r="MO7" s="1121"/>
      <c r="MP7" s="1121"/>
      <c r="MQ7" s="1121"/>
      <c r="MR7" s="1121"/>
      <c r="MS7" s="1121"/>
      <c r="MT7" s="1121"/>
      <c r="MU7" s="1121"/>
      <c r="MV7" s="1121"/>
      <c r="MW7" s="1121"/>
      <c r="MX7" s="1121"/>
      <c r="MY7" s="1121"/>
      <c r="MZ7" s="1121"/>
      <c r="NA7" s="1121"/>
      <c r="NB7" s="1121"/>
      <c r="NC7" s="1121"/>
      <c r="ND7" s="1121"/>
      <c r="NE7" s="1121"/>
      <c r="NF7" s="1121"/>
      <c r="NG7" s="1121"/>
      <c r="NH7" s="1121"/>
      <c r="NI7" s="1121"/>
      <c r="NJ7" s="1121"/>
      <c r="NK7" s="1121"/>
      <c r="NL7" s="1121"/>
      <c r="NM7" s="1121"/>
      <c r="NN7" s="1121"/>
      <c r="NO7" s="1121"/>
      <c r="NP7" s="1121"/>
      <c r="NQ7" s="1121"/>
      <c r="NR7" s="1121"/>
      <c r="NS7" s="1121"/>
      <c r="NT7" s="1121"/>
      <c r="NU7" s="1121"/>
      <c r="NV7" s="1121"/>
      <c r="NW7" s="1121"/>
      <c r="NX7" s="1121"/>
      <c r="NY7" s="1121"/>
      <c r="NZ7" s="1121"/>
      <c r="OA7" s="1121"/>
      <c r="OB7" s="1121"/>
      <c r="OC7" s="1121"/>
      <c r="OD7" s="1121"/>
      <c r="OE7" s="1121"/>
      <c r="OF7" s="1121"/>
      <c r="OG7" s="1121"/>
      <c r="OH7" s="1121"/>
      <c r="OI7" s="1121"/>
      <c r="OJ7" s="1121"/>
      <c r="OK7" s="1121"/>
      <c r="OL7" s="1121"/>
      <c r="OM7" s="1121"/>
      <c r="ON7" s="1121"/>
      <c r="OO7" s="1121"/>
      <c r="OP7" s="1121"/>
      <c r="OQ7" s="1121"/>
      <c r="OR7" s="1121"/>
      <c r="OS7" s="1121"/>
      <c r="OT7" s="1121"/>
      <c r="OU7" s="1121"/>
      <c r="OV7" s="1121"/>
      <c r="OW7" s="1121"/>
      <c r="OX7" s="1121"/>
      <c r="OY7" s="1121"/>
      <c r="OZ7" s="1121"/>
      <c r="PA7" s="1121"/>
      <c r="PB7" s="1121"/>
      <c r="PC7" s="1121"/>
      <c r="PD7" s="1121"/>
      <c r="PE7" s="1121"/>
      <c r="PF7" s="1121"/>
      <c r="PG7" s="1121"/>
      <c r="PH7" s="1121"/>
      <c r="PI7" s="1121"/>
      <c r="PJ7" s="1121"/>
      <c r="PK7" s="1121"/>
      <c r="PL7" s="1121"/>
      <c r="PM7" s="1121"/>
      <c r="PN7" s="1121"/>
      <c r="PO7" s="1121"/>
      <c r="PP7" s="1121"/>
      <c r="PQ7" s="1121"/>
      <c r="PR7" s="1121"/>
      <c r="PS7" s="1121"/>
      <c r="PT7" s="1121"/>
      <c r="PU7" s="1121"/>
      <c r="PV7" s="1121"/>
      <c r="PW7" s="1121"/>
      <c r="PX7" s="1121"/>
      <c r="PY7" s="1121"/>
      <c r="PZ7" s="1121"/>
      <c r="QA7" s="1121"/>
      <c r="QB7" s="1121"/>
      <c r="QC7" s="1121"/>
      <c r="QD7" s="1121"/>
      <c r="QE7" s="1121"/>
      <c r="QF7" s="1121"/>
      <c r="QG7" s="1121"/>
      <c r="QH7" s="1121"/>
      <c r="QI7" s="1121"/>
      <c r="QJ7" s="1121"/>
      <c r="QK7" s="1121"/>
      <c r="QL7" s="1121"/>
      <c r="QM7" s="1121"/>
      <c r="QN7" s="1121"/>
      <c r="QO7" s="1121"/>
      <c r="QP7" s="1121"/>
      <c r="QQ7" s="1121"/>
      <c r="QR7" s="1121"/>
      <c r="QS7" s="1121"/>
      <c r="QT7" s="1121"/>
      <c r="QU7" s="1121"/>
      <c r="QV7" s="1121"/>
      <c r="QW7" s="1121"/>
      <c r="QX7" s="1121"/>
      <c r="QY7" s="1121"/>
      <c r="QZ7" s="1121"/>
      <c r="RA7" s="1121"/>
      <c r="RB7" s="1121"/>
      <c r="RC7" s="1121"/>
      <c r="RD7" s="1121"/>
      <c r="RE7" s="1121"/>
      <c r="RF7" s="1121"/>
      <c r="RG7" s="1121"/>
      <c r="RH7" s="1121"/>
      <c r="RI7" s="1121"/>
      <c r="RJ7" s="1121"/>
      <c r="RK7" s="1121"/>
      <c r="RL7" s="1121"/>
      <c r="RM7" s="1121"/>
      <c r="RN7" s="1121"/>
      <c r="RO7" s="1121"/>
      <c r="RP7" s="1121"/>
      <c r="RQ7" s="1121"/>
      <c r="RR7" s="1121"/>
      <c r="RS7" s="1121"/>
      <c r="RT7" s="1121"/>
      <c r="RU7" s="1121"/>
      <c r="RV7" s="1121"/>
      <c r="RW7" s="1121"/>
      <c r="RX7" s="1121"/>
      <c r="RY7" s="1121"/>
      <c r="RZ7" s="1121"/>
      <c r="SA7" s="1121"/>
      <c r="SB7" s="1121"/>
      <c r="SC7" s="1121"/>
      <c r="SD7" s="1121"/>
      <c r="SE7" s="1121"/>
      <c r="SF7" s="1121"/>
      <c r="SG7" s="1121"/>
      <c r="SH7" s="1121"/>
      <c r="SI7" s="1121"/>
      <c r="SJ7" s="1121"/>
      <c r="SK7" s="1121"/>
      <c r="SL7" s="1121"/>
      <c r="SM7" s="1121"/>
      <c r="SN7" s="1121"/>
      <c r="SO7" s="1121"/>
      <c r="SP7" s="1121"/>
      <c r="SQ7" s="1121"/>
      <c r="SR7" s="1121"/>
      <c r="SS7" s="1121"/>
      <c r="ST7" s="1121"/>
      <c r="SU7" s="1121"/>
      <c r="SV7" s="1121"/>
      <c r="SW7" s="1121"/>
      <c r="SX7" s="1121"/>
      <c r="SY7" s="1121"/>
      <c r="SZ7" s="1121"/>
      <c r="TA7" s="1121"/>
      <c r="TB7" s="1121"/>
      <c r="TC7" s="1121"/>
      <c r="TD7" s="1121"/>
      <c r="TE7" s="1121"/>
      <c r="TF7" s="1121"/>
      <c r="TG7" s="1121"/>
      <c r="TH7" s="1121"/>
      <c r="TI7" s="1121"/>
      <c r="TJ7" s="1121"/>
      <c r="TK7" s="1121"/>
      <c r="TL7" s="1121"/>
      <c r="TM7" s="1121"/>
      <c r="TN7" s="1121"/>
      <c r="TO7" s="1121"/>
      <c r="TP7" s="1121"/>
      <c r="TQ7" s="1121"/>
      <c r="TR7" s="1121"/>
      <c r="TS7" s="1121"/>
      <c r="TT7" s="1121"/>
      <c r="TU7" s="1121"/>
      <c r="TV7" s="1121"/>
      <c r="TW7" s="1121"/>
      <c r="TX7" s="1121"/>
      <c r="TY7" s="1121"/>
      <c r="TZ7" s="1121"/>
      <c r="UA7" s="1121"/>
      <c r="UB7" s="1121"/>
      <c r="UC7" s="1121"/>
      <c r="UD7" s="1121"/>
      <c r="UE7" s="1121"/>
      <c r="UF7" s="1121"/>
      <c r="UG7" s="1121"/>
      <c r="UH7" s="1121"/>
      <c r="UI7" s="1121"/>
      <c r="UJ7" s="1121"/>
      <c r="UK7" s="1121"/>
      <c r="UL7" s="1122"/>
      <c r="UM7" s="1431" t="s">
        <v>982</v>
      </c>
      <c r="UN7" s="1432"/>
      <c r="UO7" s="1432"/>
      <c r="UP7" s="1432"/>
      <c r="UQ7" s="1432"/>
      <c r="UR7" s="1432"/>
      <c r="US7" s="1432"/>
      <c r="UT7" s="1432"/>
      <c r="UU7" s="1432"/>
      <c r="UV7" s="1432"/>
      <c r="UW7" s="1432"/>
      <c r="UX7" s="1432"/>
      <c r="UY7" s="1076"/>
      <c r="UZ7" s="1076"/>
      <c r="VA7" s="1076"/>
      <c r="VB7" s="1076"/>
      <c r="VC7" s="1076"/>
      <c r="VD7" s="1076"/>
      <c r="VE7" s="1076"/>
      <c r="VF7" s="1076"/>
      <c r="VG7" s="1076"/>
      <c r="VH7" s="1076"/>
      <c r="VI7" s="1076"/>
      <c r="VJ7" s="1076"/>
      <c r="VK7" s="1076"/>
      <c r="VL7" s="1076"/>
      <c r="VM7" s="1076"/>
      <c r="VN7" s="1076"/>
      <c r="VO7" s="1076"/>
      <c r="VP7" s="1076"/>
      <c r="VQ7" s="1076"/>
      <c r="VR7" s="1076"/>
      <c r="VS7" s="1076"/>
      <c r="VT7" s="1076"/>
      <c r="VU7" s="1557" t="s">
        <v>983</v>
      </c>
      <c r="VV7" s="1558"/>
      <c r="VW7" s="1558"/>
      <c r="VX7" s="1558"/>
      <c r="VY7" s="1558"/>
      <c r="VZ7" s="1558"/>
      <c r="WA7" s="1558"/>
      <c r="WB7" s="1558"/>
      <c r="WC7" s="1558"/>
      <c r="WD7" s="1558"/>
      <c r="WE7" s="1558"/>
      <c r="WF7" s="1558"/>
      <c r="WG7" s="1121"/>
      <c r="WH7" s="1121"/>
      <c r="WI7" s="1121"/>
      <c r="WJ7" s="1121"/>
      <c r="WK7" s="1121"/>
      <c r="WL7" s="1121"/>
      <c r="WM7" s="1121"/>
      <c r="WN7" s="1121"/>
      <c r="WO7" s="1121"/>
      <c r="WP7" s="1121"/>
      <c r="WQ7" s="1121"/>
      <c r="WR7" s="1121"/>
      <c r="WS7" s="1121"/>
      <c r="WT7" s="1121"/>
      <c r="WU7" s="1121"/>
      <c r="WV7" s="1121"/>
      <c r="WW7" s="1121"/>
      <c r="WX7" s="1121"/>
      <c r="WY7" s="1121"/>
      <c r="WZ7" s="1121"/>
      <c r="XA7" s="1121"/>
      <c r="XB7" s="1121"/>
      <c r="XC7" s="1121"/>
      <c r="XD7" s="1121"/>
      <c r="XE7" s="1121"/>
      <c r="XF7" s="1121"/>
      <c r="XG7" s="1121"/>
      <c r="XH7" s="1121"/>
      <c r="XI7" s="1121"/>
      <c r="XJ7" s="1121"/>
      <c r="XK7" s="1121"/>
      <c r="XL7" s="1121"/>
      <c r="XM7" s="1121"/>
      <c r="XN7" s="1121"/>
      <c r="XO7" s="1121"/>
      <c r="XP7" s="1121"/>
      <c r="XQ7" s="1121"/>
      <c r="XR7" s="1121"/>
      <c r="XS7" s="1121"/>
      <c r="XT7" s="1121"/>
      <c r="XU7" s="1121"/>
      <c r="XV7" s="1121"/>
      <c r="XW7" s="1121"/>
      <c r="XX7" s="1121"/>
      <c r="XY7" s="1121"/>
      <c r="XZ7" s="1121"/>
      <c r="YA7" s="1121"/>
      <c r="YB7" s="1121"/>
      <c r="YC7" s="1121"/>
      <c r="YD7" s="1121"/>
      <c r="YE7" s="1121"/>
      <c r="YF7" s="1121"/>
      <c r="YG7" s="1121"/>
      <c r="YH7" s="1121"/>
      <c r="YI7" s="1121"/>
      <c r="YJ7" s="1121"/>
      <c r="YK7" s="1121"/>
      <c r="YL7" s="1121"/>
      <c r="YM7" s="1121"/>
      <c r="YN7" s="1121"/>
      <c r="YO7" s="1121"/>
      <c r="YP7" s="1121"/>
      <c r="YQ7" s="1121"/>
      <c r="YR7" s="1121"/>
      <c r="YS7" s="1121"/>
      <c r="YT7" s="1121"/>
      <c r="YU7" s="1121"/>
      <c r="YV7" s="1121"/>
      <c r="YW7" s="1121"/>
      <c r="YX7" s="1121"/>
      <c r="YY7" s="1121"/>
      <c r="YZ7" s="1121"/>
      <c r="ZA7" s="1121"/>
      <c r="ZB7" s="1121"/>
      <c r="ZC7" s="1121"/>
      <c r="ZD7" s="1121"/>
      <c r="ZE7" s="1121"/>
      <c r="ZF7" s="1121"/>
      <c r="ZG7" s="1544" t="s">
        <v>323</v>
      </c>
      <c r="ZH7" s="1544" t="s">
        <v>327</v>
      </c>
      <c r="ZI7" s="1523" t="s">
        <v>984</v>
      </c>
      <c r="ZJ7" s="1553"/>
      <c r="ZK7" s="1553"/>
      <c r="ZL7" s="1553"/>
      <c r="ZM7" s="1553"/>
      <c r="ZN7" s="1553"/>
      <c r="ZO7" s="1553"/>
      <c r="ZP7" s="1524"/>
      <c r="ZQ7" s="1521" t="s">
        <v>985</v>
      </c>
      <c r="ZR7" s="1555"/>
      <c r="ZS7" s="1555"/>
      <c r="ZT7" s="1555"/>
      <c r="ZU7" s="1555"/>
      <c r="ZV7" s="1555"/>
      <c r="ZW7" s="1555"/>
      <c r="ZX7" s="1522"/>
      <c r="ZY7" s="746"/>
      <c r="ZZ7" s="746"/>
    </row>
    <row r="8" spans="1:702" ht="177" customHeight="1" thickBot="1" x14ac:dyDescent="0.3">
      <c r="A8" s="1545"/>
      <c r="B8" s="1450"/>
      <c r="C8" s="1452"/>
      <c r="D8" s="1544" t="s">
        <v>323</v>
      </c>
      <c r="E8" s="1544" t="s">
        <v>327</v>
      </c>
      <c r="F8" s="1455" t="s">
        <v>986</v>
      </c>
      <c r="G8" s="1456"/>
      <c r="H8" s="1456"/>
      <c r="I8" s="1456"/>
      <c r="J8" s="1456"/>
      <c r="K8" s="1456"/>
      <c r="L8" s="1456"/>
      <c r="M8" s="1556"/>
      <c r="N8" s="1455" t="s">
        <v>987</v>
      </c>
      <c r="O8" s="1456"/>
      <c r="P8" s="1456"/>
      <c r="Q8" s="1456"/>
      <c r="R8" s="1456"/>
      <c r="S8" s="1456"/>
      <c r="T8" s="1456"/>
      <c r="U8" s="1456"/>
      <c r="V8" s="1455" t="s">
        <v>988</v>
      </c>
      <c r="W8" s="1456"/>
      <c r="X8" s="1456"/>
      <c r="Y8" s="1456"/>
      <c r="Z8" s="1456"/>
      <c r="AA8" s="1456"/>
      <c r="AB8" s="1456"/>
      <c r="AC8" s="1456"/>
      <c r="AD8" s="1456"/>
      <c r="AE8" s="1456"/>
      <c r="AF8" s="1456"/>
      <c r="AG8" s="1456"/>
      <c r="AH8" s="1556"/>
      <c r="AI8" s="1545" t="s">
        <v>323</v>
      </c>
      <c r="AJ8" s="1545" t="s">
        <v>327</v>
      </c>
      <c r="AK8" s="1431" t="s">
        <v>989</v>
      </c>
      <c r="AL8" s="1432"/>
      <c r="AM8" s="1432"/>
      <c r="AN8" s="1432"/>
      <c r="AO8" s="1432"/>
      <c r="AP8" s="1432"/>
      <c r="AQ8" s="1432"/>
      <c r="AR8" s="1432"/>
      <c r="AS8" s="1432"/>
      <c r="AT8" s="1432"/>
      <c r="AU8" s="1432"/>
      <c r="AV8" s="1432"/>
      <c r="AW8" s="1432"/>
      <c r="AX8" s="1432"/>
      <c r="AY8" s="1432"/>
      <c r="AZ8" s="1432"/>
      <c r="BA8" s="1432"/>
      <c r="BB8" s="1432"/>
      <c r="BC8" s="1431" t="s">
        <v>990</v>
      </c>
      <c r="BD8" s="1432"/>
      <c r="BE8" s="1432"/>
      <c r="BF8" s="1432"/>
      <c r="BG8" s="1432"/>
      <c r="BH8" s="1432"/>
      <c r="BI8" s="1432"/>
      <c r="BJ8" s="1432"/>
      <c r="BK8" s="1432"/>
      <c r="BL8" s="1432"/>
      <c r="BM8" s="1432"/>
      <c r="BN8" s="1433"/>
      <c r="BO8" s="1431" t="s">
        <v>328</v>
      </c>
      <c r="BP8" s="1432"/>
      <c r="BQ8" s="1432"/>
      <c r="BR8" s="1432"/>
      <c r="BS8" s="1432"/>
      <c r="BT8" s="1432"/>
      <c r="BU8" s="1432"/>
      <c r="BV8" s="1433"/>
      <c r="BW8" s="1431" t="s">
        <v>991</v>
      </c>
      <c r="BX8" s="1432"/>
      <c r="BY8" s="1431" t="s">
        <v>992</v>
      </c>
      <c r="BZ8" s="1432"/>
      <c r="CA8" s="1432"/>
      <c r="CB8" s="1432"/>
      <c r="CC8" s="1432"/>
      <c r="CD8" s="1432"/>
      <c r="CE8" s="1432"/>
      <c r="CF8" s="1433"/>
      <c r="CG8" s="1431" t="s">
        <v>993</v>
      </c>
      <c r="CH8" s="1432"/>
      <c r="CI8" s="1432"/>
      <c r="CJ8" s="1432"/>
      <c r="CK8" s="1432"/>
      <c r="CL8" s="1433"/>
      <c r="CM8" s="1431" t="s">
        <v>330</v>
      </c>
      <c r="CN8" s="1432"/>
      <c r="CO8" s="1432"/>
      <c r="CP8" s="1432"/>
      <c r="CQ8" s="1432"/>
      <c r="CR8" s="1432"/>
      <c r="CS8" s="1432"/>
      <c r="CT8" s="1432"/>
      <c r="CU8" s="1432"/>
      <c r="CV8" s="1432"/>
      <c r="CW8" s="1432"/>
      <c r="CX8" s="1432"/>
      <c r="CY8" s="1432"/>
      <c r="CZ8" s="1432"/>
      <c r="DA8" s="1432"/>
      <c r="DB8" s="1432"/>
      <c r="DC8" s="1432"/>
      <c r="DD8" s="1432"/>
      <c r="DE8" s="1432"/>
      <c r="DF8" s="1432"/>
      <c r="DG8" s="1432"/>
      <c r="DH8" s="1432"/>
      <c r="DI8" s="1432"/>
      <c r="DJ8" s="1432"/>
      <c r="DK8" s="1431" t="s">
        <v>994</v>
      </c>
      <c r="DL8" s="1432"/>
      <c r="DM8" s="1432"/>
      <c r="DN8" s="1432"/>
      <c r="DO8" s="1432"/>
      <c r="DP8" s="1432"/>
      <c r="DQ8" s="1432"/>
      <c r="DR8" s="1433"/>
      <c r="DS8" s="1431" t="s">
        <v>331</v>
      </c>
      <c r="DT8" s="1432"/>
      <c r="DU8" s="1432"/>
      <c r="DV8" s="1432"/>
      <c r="DW8" s="1432"/>
      <c r="DX8" s="1433"/>
      <c r="DY8" s="1542" t="s">
        <v>332</v>
      </c>
      <c r="DZ8" s="1543"/>
      <c r="EA8" s="1543"/>
      <c r="EB8" s="1543"/>
      <c r="EC8" s="1543"/>
      <c r="ED8" s="1543"/>
      <c r="EE8" s="1431" t="s">
        <v>333</v>
      </c>
      <c r="EF8" s="1432"/>
      <c r="EG8" s="1432"/>
      <c r="EH8" s="1432"/>
      <c r="EI8" s="1432"/>
      <c r="EJ8" s="1432"/>
      <c r="EK8" s="1432"/>
      <c r="EL8" s="1433"/>
      <c r="EM8" s="1431" t="s">
        <v>995</v>
      </c>
      <c r="EN8" s="1432"/>
      <c r="EO8" s="1432"/>
      <c r="EP8" s="1432"/>
      <c r="EQ8" s="1432"/>
      <c r="ER8" s="1433"/>
      <c r="ES8" s="1431" t="s">
        <v>996</v>
      </c>
      <c r="ET8" s="1432"/>
      <c r="EU8" s="1432"/>
      <c r="EV8" s="1432"/>
      <c r="EW8" s="1432"/>
      <c r="EX8" s="1432"/>
      <c r="EY8" s="1432"/>
      <c r="EZ8" s="1432"/>
      <c r="FA8" s="1432"/>
      <c r="FB8" s="1432"/>
      <c r="FC8" s="1432"/>
      <c r="FD8" s="1432"/>
      <c r="FE8" s="1432"/>
      <c r="FF8" s="1432"/>
      <c r="FG8" s="1432"/>
      <c r="FH8" s="1432"/>
      <c r="FI8" s="1432"/>
      <c r="FJ8" s="1432"/>
      <c r="FK8" s="1432"/>
      <c r="FL8" s="1432"/>
      <c r="FM8" s="1432"/>
      <c r="FN8" s="1432"/>
      <c r="FO8" s="1432"/>
      <c r="FP8" s="1433"/>
      <c r="FQ8" s="1431" t="s">
        <v>336</v>
      </c>
      <c r="FR8" s="1432"/>
      <c r="FS8" s="1432"/>
      <c r="FT8" s="1432"/>
      <c r="FU8" s="1432"/>
      <c r="FV8" s="1433"/>
      <c r="FW8" s="1431" t="s">
        <v>337</v>
      </c>
      <c r="FX8" s="1432"/>
      <c r="FY8" s="1432"/>
      <c r="FZ8" s="1432"/>
      <c r="GA8" s="1432"/>
      <c r="GB8" s="1432"/>
      <c r="GC8" s="1432"/>
      <c r="GD8" s="1432"/>
      <c r="GE8" s="1432"/>
      <c r="GF8" s="1432"/>
      <c r="GG8" s="1432"/>
      <c r="GH8" s="1432"/>
      <c r="GI8" s="1432"/>
      <c r="GJ8" s="1432"/>
      <c r="GK8" s="1432"/>
      <c r="GL8" s="1433"/>
      <c r="GM8" s="1431" t="s">
        <v>338</v>
      </c>
      <c r="GN8" s="1432"/>
      <c r="GO8" s="1432"/>
      <c r="GP8" s="1432"/>
      <c r="GQ8" s="1432"/>
      <c r="GR8" s="1432"/>
      <c r="GS8" s="1432"/>
      <c r="GT8" s="1432"/>
      <c r="GU8" s="1432"/>
      <c r="GV8" s="1432"/>
      <c r="GW8" s="1432"/>
      <c r="GX8" s="1432"/>
      <c r="GY8" s="1432"/>
      <c r="GZ8" s="1432"/>
      <c r="HA8" s="1432"/>
      <c r="HB8" s="1433"/>
      <c r="HC8" s="1431" t="s">
        <v>997</v>
      </c>
      <c r="HD8" s="1432"/>
      <c r="HE8" s="1432"/>
      <c r="HF8" s="1432"/>
      <c r="HG8" s="1432"/>
      <c r="HH8" s="1433"/>
      <c r="HI8" s="1431" t="s">
        <v>339</v>
      </c>
      <c r="HJ8" s="1432"/>
      <c r="HK8" s="1432"/>
      <c r="HL8" s="1432"/>
      <c r="HM8" s="1432"/>
      <c r="HN8" s="1432"/>
      <c r="HO8" s="1432"/>
      <c r="HP8" s="1432"/>
      <c r="HQ8" s="1432"/>
      <c r="HR8" s="1432"/>
      <c r="HS8" s="1432"/>
      <c r="HT8" s="1432"/>
      <c r="HU8" s="1432"/>
      <c r="HV8" s="1432"/>
      <c r="HW8" s="1432"/>
      <c r="HX8" s="1432"/>
      <c r="HY8" s="1432"/>
      <c r="HZ8" s="1432"/>
      <c r="IA8" s="1432"/>
      <c r="IB8" s="1432"/>
      <c r="IC8" s="1432"/>
      <c r="ID8" s="1432"/>
      <c r="IE8" s="1432"/>
      <c r="IF8" s="1433"/>
      <c r="IG8" s="1431" t="s">
        <v>340</v>
      </c>
      <c r="IH8" s="1432"/>
      <c r="II8" s="1432"/>
      <c r="IJ8" s="1432"/>
      <c r="IK8" s="1432"/>
      <c r="IL8" s="1432"/>
      <c r="IM8" s="1431" t="s">
        <v>341</v>
      </c>
      <c r="IN8" s="1432"/>
      <c r="IO8" s="1432"/>
      <c r="IP8" s="1432"/>
      <c r="IQ8" s="1432"/>
      <c r="IR8" s="1432"/>
      <c r="IS8" s="1431" t="s">
        <v>998</v>
      </c>
      <c r="IT8" s="1432"/>
      <c r="IU8" s="1432"/>
      <c r="IV8" s="1432"/>
      <c r="IW8" s="1432"/>
      <c r="IX8" s="1432"/>
      <c r="IY8" s="1431" t="s">
        <v>999</v>
      </c>
      <c r="IZ8" s="1432"/>
      <c r="JA8" s="1432"/>
      <c r="JB8" s="1432"/>
      <c r="JC8" s="1432"/>
      <c r="JD8" s="1432"/>
      <c r="JE8" s="1432"/>
      <c r="JF8" s="1432"/>
      <c r="JG8" s="1432"/>
      <c r="JH8" s="1432"/>
      <c r="JI8" s="1432"/>
      <c r="JJ8" s="1432"/>
      <c r="JK8" s="1432"/>
      <c r="JL8" s="1432"/>
      <c r="JM8" s="1432"/>
      <c r="JN8" s="1432"/>
      <c r="JO8" s="1432"/>
      <c r="JP8" s="1432"/>
      <c r="JQ8" s="1432"/>
      <c r="JR8" s="1432"/>
      <c r="JS8" s="1432"/>
      <c r="JT8" s="1432"/>
      <c r="JU8" s="1432"/>
      <c r="JV8" s="1433"/>
      <c r="JW8" s="1431" t="s">
        <v>344</v>
      </c>
      <c r="JX8" s="1432"/>
      <c r="JY8" s="1432"/>
      <c r="JZ8" s="1432"/>
      <c r="KA8" s="1432"/>
      <c r="KB8" s="1432"/>
      <c r="KC8" s="1432"/>
      <c r="KD8" s="1432"/>
      <c r="KE8" s="1432"/>
      <c r="KF8" s="1432"/>
      <c r="KG8" s="1432"/>
      <c r="KH8" s="1432"/>
      <c r="KI8" s="1432"/>
      <c r="KJ8" s="1432"/>
      <c r="KK8" s="1432"/>
      <c r="KL8" s="1432"/>
      <c r="KM8" s="1432"/>
      <c r="KN8" s="1432"/>
      <c r="KO8" s="1432"/>
      <c r="KP8" s="1432"/>
      <c r="KQ8" s="1432"/>
      <c r="KR8" s="1432"/>
      <c r="KS8" s="1432"/>
      <c r="KT8" s="1432"/>
      <c r="KU8" s="1432"/>
      <c r="KV8" s="1432"/>
      <c r="KW8" s="1432"/>
      <c r="KX8" s="1432"/>
      <c r="KY8" s="1432"/>
      <c r="KZ8" s="1432"/>
      <c r="LA8" s="1432"/>
      <c r="LB8" s="1432"/>
      <c r="LC8" s="1431" t="s">
        <v>345</v>
      </c>
      <c r="LD8" s="1432"/>
      <c r="LE8" s="1432"/>
      <c r="LF8" s="1432"/>
      <c r="LG8" s="1432"/>
      <c r="LH8" s="1432"/>
      <c r="LI8" s="1432"/>
      <c r="LJ8" s="1432"/>
      <c r="LK8" s="1432"/>
      <c r="LL8" s="1432"/>
      <c r="LM8" s="1432"/>
      <c r="LN8" s="1432"/>
      <c r="LO8" s="1432"/>
      <c r="LP8" s="1432"/>
      <c r="LQ8" s="1432"/>
      <c r="LR8" s="1432"/>
      <c r="LS8" s="1432"/>
      <c r="LT8" s="1432"/>
      <c r="LU8" s="1432"/>
      <c r="LV8" s="1432"/>
      <c r="LW8" s="1432"/>
      <c r="LX8" s="1432"/>
      <c r="LY8" s="1432"/>
      <c r="LZ8" s="1432"/>
      <c r="MA8" s="1432"/>
      <c r="MB8" s="1432"/>
      <c r="MC8" s="1432"/>
      <c r="MD8" s="1432"/>
      <c r="ME8" s="1432"/>
      <c r="MF8" s="1432"/>
      <c r="MG8" s="1432"/>
      <c r="MH8" s="1433"/>
      <c r="MI8" s="1431" t="s">
        <v>346</v>
      </c>
      <c r="MJ8" s="1432"/>
      <c r="MK8" s="1432"/>
      <c r="ML8" s="1432"/>
      <c r="MM8" s="1432"/>
      <c r="MN8" s="1432"/>
      <c r="MO8" s="1432"/>
      <c r="MP8" s="1432"/>
      <c r="MQ8" s="1432"/>
      <c r="MR8" s="1432"/>
      <c r="MS8" s="1432"/>
      <c r="MT8" s="1432"/>
      <c r="MU8" s="1432"/>
      <c r="MV8" s="1432"/>
      <c r="MW8" s="1432"/>
      <c r="MX8" s="1432"/>
      <c r="MY8" s="1432"/>
      <c r="MZ8" s="1432"/>
      <c r="NA8" s="1432"/>
      <c r="NB8" s="1432"/>
      <c r="NC8" s="1432"/>
      <c r="ND8" s="1432"/>
      <c r="NE8" s="1432"/>
      <c r="NF8" s="1432"/>
      <c r="NG8" s="1432"/>
      <c r="NH8" s="1432"/>
      <c r="NI8" s="1432"/>
      <c r="NJ8" s="1432"/>
      <c r="NK8" s="1432"/>
      <c r="NL8" s="1432"/>
      <c r="NM8" s="1432"/>
      <c r="NN8" s="1432"/>
      <c r="NO8" s="1432"/>
      <c r="NP8" s="1432"/>
      <c r="NQ8" s="1431" t="s">
        <v>347</v>
      </c>
      <c r="NR8" s="1432"/>
      <c r="NS8" s="1432"/>
      <c r="NT8" s="1432"/>
      <c r="NU8" s="1432"/>
      <c r="NV8" s="1432"/>
      <c r="NW8" s="1432"/>
      <c r="NX8" s="1433"/>
      <c r="NY8" s="1431" t="s">
        <v>1000</v>
      </c>
      <c r="NZ8" s="1432"/>
      <c r="OA8" s="1432"/>
      <c r="OB8" s="1432"/>
      <c r="OC8" s="1432"/>
      <c r="OD8" s="1432"/>
      <c r="OE8" s="1432"/>
      <c r="OF8" s="1432"/>
      <c r="OG8" s="1432"/>
      <c r="OH8" s="1432"/>
      <c r="OI8" s="1432"/>
      <c r="OJ8" s="1432"/>
      <c r="OK8" s="1432"/>
      <c r="OL8" s="1432"/>
      <c r="OM8" s="1432"/>
      <c r="ON8" s="1432"/>
      <c r="OO8" s="1432"/>
      <c r="OP8" s="1432"/>
      <c r="OQ8" s="1432"/>
      <c r="OR8" s="1432"/>
      <c r="OS8" s="1432"/>
      <c r="OT8" s="1432"/>
      <c r="OU8" s="1432"/>
      <c r="OV8" s="1432"/>
      <c r="OW8" s="1432"/>
      <c r="OX8" s="1432"/>
      <c r="OY8" s="1432"/>
      <c r="OZ8" s="1432"/>
      <c r="PA8" s="1432"/>
      <c r="PB8" s="1432"/>
      <c r="PC8" s="1432"/>
      <c r="PD8" s="1433"/>
      <c r="PE8" s="1431" t="s">
        <v>349</v>
      </c>
      <c r="PF8" s="1432"/>
      <c r="PG8" s="1432"/>
      <c r="PH8" s="1432"/>
      <c r="PI8" s="1432"/>
      <c r="PJ8" s="1432"/>
      <c r="PK8" s="1432"/>
      <c r="PL8" s="1432"/>
      <c r="PM8" s="1432"/>
      <c r="PN8" s="1432"/>
      <c r="PO8" s="1432"/>
      <c r="PP8" s="1432"/>
      <c r="PQ8" s="1432"/>
      <c r="PR8" s="1432"/>
      <c r="PS8" s="1432"/>
      <c r="PT8" s="1432"/>
      <c r="PU8" s="1432"/>
      <c r="PV8" s="1432"/>
      <c r="PW8" s="1432"/>
      <c r="PX8" s="1432"/>
      <c r="PY8" s="1432"/>
      <c r="PZ8" s="1432"/>
      <c r="QA8" s="1432"/>
      <c r="QB8" s="1433"/>
      <c r="QC8" s="1431" t="s">
        <v>350</v>
      </c>
      <c r="QD8" s="1432"/>
      <c r="QE8" s="1432"/>
      <c r="QF8" s="1432"/>
      <c r="QG8" s="1432"/>
      <c r="QH8" s="1432"/>
      <c r="QI8" s="1431" t="s">
        <v>351</v>
      </c>
      <c r="QJ8" s="1432"/>
      <c r="QK8" s="1432"/>
      <c r="QL8" s="1432"/>
      <c r="QM8" s="1432"/>
      <c r="QN8" s="1432"/>
      <c r="QO8" s="1432"/>
      <c r="QP8" s="1432"/>
      <c r="QQ8" s="1432"/>
      <c r="QR8" s="1432"/>
      <c r="QS8" s="1432"/>
      <c r="QT8" s="1432"/>
      <c r="QU8" s="1432"/>
      <c r="QV8" s="1432"/>
      <c r="QW8" s="1432"/>
      <c r="QX8" s="1432"/>
      <c r="QY8" s="1432"/>
      <c r="QZ8" s="1432"/>
      <c r="RA8" s="1432"/>
      <c r="RB8" s="1432"/>
      <c r="RC8" s="1432"/>
      <c r="RD8" s="1432"/>
      <c r="RE8" s="1432"/>
      <c r="RF8" s="1433"/>
      <c r="RG8" s="1431" t="s">
        <v>800</v>
      </c>
      <c r="RH8" s="1432"/>
      <c r="RI8" s="1432"/>
      <c r="RJ8" s="1432"/>
      <c r="RK8" s="1432"/>
      <c r="RL8" s="1433"/>
      <c r="RM8" s="1431" t="s">
        <v>801</v>
      </c>
      <c r="RN8" s="1432"/>
      <c r="RO8" s="1432"/>
      <c r="RP8" s="1432"/>
      <c r="RQ8" s="1432"/>
      <c r="RR8" s="1432"/>
      <c r="RS8" s="1432"/>
      <c r="RT8" s="1433"/>
      <c r="RU8" s="1431" t="s">
        <v>802</v>
      </c>
      <c r="RV8" s="1432"/>
      <c r="RW8" s="1432"/>
      <c r="RX8" s="1432"/>
      <c r="RY8" s="1432"/>
      <c r="RZ8" s="1433"/>
      <c r="SA8" s="1431" t="s">
        <v>355</v>
      </c>
      <c r="SB8" s="1432"/>
      <c r="SC8" s="1432"/>
      <c r="SD8" s="1432"/>
      <c r="SE8" s="1432"/>
      <c r="SF8" s="1432"/>
      <c r="SG8" s="1432"/>
      <c r="SH8" s="1432"/>
      <c r="SI8" s="1432"/>
      <c r="SJ8" s="1432"/>
      <c r="SK8" s="1432"/>
      <c r="SL8" s="1432"/>
      <c r="SM8" s="1432"/>
      <c r="SN8" s="1432"/>
      <c r="SO8" s="1432"/>
      <c r="SP8" s="1432"/>
      <c r="SQ8" s="1432"/>
      <c r="SR8" s="1432"/>
      <c r="SS8" s="1432"/>
      <c r="ST8" s="1432"/>
      <c r="SU8" s="1432"/>
      <c r="SV8" s="1432"/>
      <c r="SW8" s="1432"/>
      <c r="SX8" s="1432"/>
      <c r="SY8" s="1432"/>
      <c r="SZ8" s="1432"/>
      <c r="TA8" s="1432"/>
      <c r="TB8" s="1432"/>
      <c r="TC8" s="1432"/>
      <c r="TD8" s="1432"/>
      <c r="TE8" s="1432"/>
      <c r="TF8" s="1432"/>
      <c r="TG8" s="1432"/>
      <c r="TH8" s="1432"/>
      <c r="TI8" s="1432"/>
      <c r="TJ8" s="1432"/>
      <c r="TK8" s="1432"/>
      <c r="TL8" s="1432"/>
      <c r="TM8" s="1432"/>
      <c r="TN8" s="1432"/>
      <c r="TO8" s="1432"/>
      <c r="TP8" s="1432"/>
      <c r="TQ8" s="1432"/>
      <c r="TR8" s="1432"/>
      <c r="TS8" s="1432"/>
      <c r="TT8" s="1432"/>
      <c r="TU8" s="1432"/>
      <c r="TV8" s="1432"/>
      <c r="TW8" s="1432"/>
      <c r="TX8" s="1432"/>
      <c r="TY8" s="1432"/>
      <c r="TZ8" s="1432"/>
      <c r="UA8" s="1432"/>
      <c r="UB8" s="1432"/>
      <c r="UC8" s="1432"/>
      <c r="UD8" s="1433"/>
      <c r="UE8" s="1431" t="s">
        <v>1001</v>
      </c>
      <c r="UF8" s="1432"/>
      <c r="UG8" s="1432"/>
      <c r="UH8" s="1432"/>
      <c r="UI8" s="1432"/>
      <c r="UJ8" s="1432"/>
      <c r="UK8" s="1432"/>
      <c r="UL8" s="1433"/>
      <c r="UM8" s="1545" t="s">
        <v>323</v>
      </c>
      <c r="UN8" s="1486" t="s">
        <v>1002</v>
      </c>
      <c r="UO8" s="1547" t="s">
        <v>1003</v>
      </c>
      <c r="UP8" s="1544" t="s">
        <v>327</v>
      </c>
      <c r="UQ8" s="1487" t="s">
        <v>1002</v>
      </c>
      <c r="UR8" s="1547" t="s">
        <v>1003</v>
      </c>
      <c r="US8" s="1450" t="s">
        <v>1004</v>
      </c>
      <c r="UT8" s="1549"/>
      <c r="UU8" s="1450" t="s">
        <v>1005</v>
      </c>
      <c r="UV8" s="1549"/>
      <c r="UW8" s="1431" t="s">
        <v>1006</v>
      </c>
      <c r="UX8" s="1432"/>
      <c r="UY8" s="1432"/>
      <c r="UZ8" s="1433"/>
      <c r="VA8" s="1450" t="s">
        <v>1007</v>
      </c>
      <c r="VB8" s="1452"/>
      <c r="VC8" s="1450" t="s">
        <v>1008</v>
      </c>
      <c r="VD8" s="1451"/>
      <c r="VE8" s="1431" t="s">
        <v>1009</v>
      </c>
      <c r="VF8" s="1433"/>
      <c r="VG8" s="1431" t="s">
        <v>807</v>
      </c>
      <c r="VH8" s="1433"/>
      <c r="VI8" s="1431" t="s">
        <v>808</v>
      </c>
      <c r="VJ8" s="1432"/>
      <c r="VK8" s="1432"/>
      <c r="VL8" s="1432"/>
      <c r="VM8" s="1432"/>
      <c r="VN8" s="1433"/>
      <c r="VO8" s="1455" t="s">
        <v>1010</v>
      </c>
      <c r="VP8" s="1456"/>
      <c r="VQ8" s="1456"/>
      <c r="VR8" s="1456"/>
      <c r="VS8" s="1456"/>
      <c r="VT8" s="1456"/>
      <c r="VU8" s="1436" t="s">
        <v>323</v>
      </c>
      <c r="VV8" s="1544" t="s">
        <v>327</v>
      </c>
      <c r="VW8" s="1450" t="s">
        <v>810</v>
      </c>
      <c r="VX8" s="1451"/>
      <c r="VY8" s="1451"/>
      <c r="VZ8" s="1451"/>
      <c r="WA8" s="1451"/>
      <c r="WB8" s="1452"/>
      <c r="WC8" s="1431" t="s">
        <v>811</v>
      </c>
      <c r="WD8" s="1432"/>
      <c r="WE8" s="1432"/>
      <c r="WF8" s="1432"/>
      <c r="WG8" s="1432"/>
      <c r="WH8" s="1433"/>
      <c r="WI8" s="1431" t="s">
        <v>812</v>
      </c>
      <c r="WJ8" s="1432"/>
      <c r="WK8" s="1432"/>
      <c r="WL8" s="1432"/>
      <c r="WM8" s="1432"/>
      <c r="WN8" s="1433"/>
      <c r="WO8" s="1431" t="s">
        <v>1011</v>
      </c>
      <c r="WP8" s="1432"/>
      <c r="WQ8" s="1432"/>
      <c r="WR8" s="1432"/>
      <c r="WS8" s="1432"/>
      <c r="WT8" s="1432"/>
      <c r="WU8" s="1432"/>
      <c r="WV8" s="1432"/>
      <c r="WW8" s="1432"/>
      <c r="WX8" s="1432"/>
      <c r="WY8" s="1432"/>
      <c r="WZ8" s="1433"/>
      <c r="XA8" s="1436" t="s">
        <v>1012</v>
      </c>
      <c r="XB8" s="1437"/>
      <c r="XC8" s="1437"/>
      <c r="XD8" s="1437"/>
      <c r="XE8" s="1437"/>
      <c r="XF8" s="1437"/>
      <c r="XG8" s="1437"/>
      <c r="XH8" s="1437"/>
      <c r="XI8" s="1437"/>
      <c r="XJ8" s="1437"/>
      <c r="XK8" s="1437"/>
      <c r="XL8" s="1437"/>
      <c r="XM8" s="1437"/>
      <c r="XN8" s="1437"/>
      <c r="XO8" s="1437"/>
      <c r="XP8" s="1437"/>
      <c r="XQ8" s="1437"/>
      <c r="XR8" s="1437"/>
      <c r="XS8" s="1437"/>
      <c r="XT8" s="1437"/>
      <c r="XU8" s="1437"/>
      <c r="XV8" s="1437"/>
      <c r="XW8" s="1437"/>
      <c r="XX8" s="1437"/>
      <c r="XY8" s="1437"/>
      <c r="XZ8" s="1437"/>
      <c r="YA8" s="1437"/>
      <c r="YB8" s="1437"/>
      <c r="YC8" s="1437"/>
      <c r="YD8" s="1437"/>
      <c r="YE8" s="1437"/>
      <c r="YF8" s="1437"/>
      <c r="YG8" s="1437"/>
      <c r="YH8" s="1437"/>
      <c r="YI8" s="1437"/>
      <c r="YJ8" s="1437"/>
      <c r="YK8" s="1437"/>
      <c r="YL8" s="1437"/>
      <c r="YM8" s="1437"/>
      <c r="YN8" s="1437"/>
      <c r="YO8" s="1437"/>
      <c r="YP8" s="1437"/>
      <c r="YQ8" s="1437"/>
      <c r="YR8" s="1437"/>
      <c r="YS8" s="1437"/>
      <c r="YT8" s="1437"/>
      <c r="YU8" s="1437"/>
      <c r="YV8" s="1437"/>
      <c r="YW8" s="1437"/>
      <c r="YX8" s="1437"/>
      <c r="YY8" s="1437"/>
      <c r="YZ8" s="1437"/>
      <c r="ZA8" s="1437"/>
      <c r="ZB8" s="1437"/>
      <c r="ZC8" s="1437"/>
      <c r="ZD8" s="1437"/>
      <c r="ZE8" s="1437"/>
      <c r="ZF8" s="1437"/>
      <c r="ZG8" s="1545"/>
      <c r="ZH8" s="1545"/>
      <c r="ZI8" s="1525"/>
      <c r="ZJ8" s="1554"/>
      <c r="ZK8" s="1554"/>
      <c r="ZL8" s="1554"/>
      <c r="ZM8" s="1554"/>
      <c r="ZN8" s="1554"/>
      <c r="ZO8" s="1554"/>
      <c r="ZP8" s="1526"/>
      <c r="ZQ8" s="1525"/>
      <c r="ZR8" s="1554"/>
      <c r="ZS8" s="1554"/>
      <c r="ZT8" s="1554"/>
      <c r="ZU8" s="1554"/>
      <c r="ZV8" s="1554"/>
      <c r="ZW8" s="1554"/>
      <c r="ZX8" s="1526"/>
      <c r="ZY8" s="746"/>
      <c r="ZZ8" s="746"/>
    </row>
    <row r="9" spans="1:702" ht="187.5" customHeight="1" thickBot="1" x14ac:dyDescent="0.3">
      <c r="A9" s="1545"/>
      <c r="B9" s="1436" t="s">
        <v>1013</v>
      </c>
      <c r="C9" s="1446"/>
      <c r="D9" s="1545"/>
      <c r="E9" s="1545"/>
      <c r="F9" s="1560" t="s">
        <v>1014</v>
      </c>
      <c r="G9" s="1561"/>
      <c r="H9" s="1560" t="s">
        <v>1015</v>
      </c>
      <c r="I9" s="1562"/>
      <c r="J9" s="1567" t="s">
        <v>1016</v>
      </c>
      <c r="K9" s="1568"/>
      <c r="L9" s="1568"/>
      <c r="M9" s="1569"/>
      <c r="N9" s="1455" t="s">
        <v>1017</v>
      </c>
      <c r="O9" s="1500"/>
      <c r="P9" s="1504" t="s">
        <v>1018</v>
      </c>
      <c r="Q9" s="1506"/>
      <c r="R9" s="1498" t="s">
        <v>1016</v>
      </c>
      <c r="S9" s="1499"/>
      <c r="T9" s="1499"/>
      <c r="U9" s="1537"/>
      <c r="V9" s="1560" t="s">
        <v>1019</v>
      </c>
      <c r="W9" s="1561"/>
      <c r="X9" s="1561"/>
      <c r="Y9" s="1561"/>
      <c r="Z9" s="1562"/>
      <c r="AA9" s="1560" t="s">
        <v>1020</v>
      </c>
      <c r="AB9" s="1561"/>
      <c r="AC9" s="1561"/>
      <c r="AD9" s="1562"/>
      <c r="AE9" s="1498" t="s">
        <v>1016</v>
      </c>
      <c r="AF9" s="1499"/>
      <c r="AG9" s="1499"/>
      <c r="AH9" s="1537"/>
      <c r="AI9" s="1545"/>
      <c r="AJ9" s="1545"/>
      <c r="AK9" s="1436" t="s">
        <v>1021</v>
      </c>
      <c r="AL9" s="1437"/>
      <c r="AM9" s="1437"/>
      <c r="AN9" s="1437"/>
      <c r="AO9" s="1437"/>
      <c r="AP9" s="1437"/>
      <c r="AQ9" s="1486" t="s">
        <v>890</v>
      </c>
      <c r="AR9" s="1487"/>
      <c r="AS9" s="1487"/>
      <c r="AT9" s="1487"/>
      <c r="AU9" s="1438" t="s">
        <v>1016</v>
      </c>
      <c r="AV9" s="1439"/>
      <c r="AW9" s="1439"/>
      <c r="AX9" s="1439"/>
      <c r="AY9" s="1439"/>
      <c r="AZ9" s="1439"/>
      <c r="BA9" s="1439"/>
      <c r="BB9" s="1439"/>
      <c r="BC9" s="1431" t="s">
        <v>1022</v>
      </c>
      <c r="BD9" s="1432"/>
      <c r="BE9" s="1432"/>
      <c r="BF9" s="1433"/>
      <c r="BG9" s="1436" t="s">
        <v>1023</v>
      </c>
      <c r="BH9" s="1437"/>
      <c r="BI9" s="1437"/>
      <c r="BJ9" s="1446"/>
      <c r="BK9" s="1492" t="s">
        <v>1016</v>
      </c>
      <c r="BL9" s="1493"/>
      <c r="BM9" s="1493"/>
      <c r="BN9" s="1494"/>
      <c r="BO9" s="1486" t="s">
        <v>1024</v>
      </c>
      <c r="BP9" s="1488"/>
      <c r="BQ9" s="1486" t="s">
        <v>1025</v>
      </c>
      <c r="BR9" s="1488"/>
      <c r="BS9" s="1438" t="s">
        <v>1016</v>
      </c>
      <c r="BT9" s="1439"/>
      <c r="BU9" s="1439"/>
      <c r="BV9" s="1439"/>
      <c r="BW9" s="1431" t="s">
        <v>1026</v>
      </c>
      <c r="BX9" s="1432"/>
      <c r="BY9" s="1438" t="s">
        <v>1027</v>
      </c>
      <c r="BZ9" s="1439"/>
      <c r="CA9" s="1486" t="s">
        <v>1028</v>
      </c>
      <c r="CB9" s="1488"/>
      <c r="CC9" s="1438" t="s">
        <v>1016</v>
      </c>
      <c r="CD9" s="1439"/>
      <c r="CE9" s="1439"/>
      <c r="CF9" s="1440"/>
      <c r="CG9" s="1431" t="s">
        <v>1029</v>
      </c>
      <c r="CH9" s="1432"/>
      <c r="CI9" s="1432"/>
      <c r="CJ9" s="1432"/>
      <c r="CK9" s="1432"/>
      <c r="CL9" s="1433"/>
      <c r="CM9" s="1431" t="s">
        <v>1030</v>
      </c>
      <c r="CN9" s="1432"/>
      <c r="CO9" s="1432"/>
      <c r="CP9" s="1432"/>
      <c r="CQ9" s="1432"/>
      <c r="CR9" s="1432"/>
      <c r="CS9" s="1432"/>
      <c r="CT9" s="1432"/>
      <c r="CU9" s="1432"/>
      <c r="CV9" s="1432"/>
      <c r="CW9" s="1432"/>
      <c r="CX9" s="1432"/>
      <c r="CY9" s="1432"/>
      <c r="CZ9" s="1433"/>
      <c r="DA9" s="1436" t="s">
        <v>902</v>
      </c>
      <c r="DB9" s="1437"/>
      <c r="DC9" s="1437"/>
      <c r="DD9" s="1437"/>
      <c r="DE9" s="1437"/>
      <c r="DF9" s="1446"/>
      <c r="DG9" s="1492" t="s">
        <v>1016</v>
      </c>
      <c r="DH9" s="1493"/>
      <c r="DI9" s="1493"/>
      <c r="DJ9" s="1494"/>
      <c r="DK9" s="1431" t="s">
        <v>1031</v>
      </c>
      <c r="DL9" s="1432"/>
      <c r="DM9" s="1432"/>
      <c r="DN9" s="1432"/>
      <c r="DO9" s="1432"/>
      <c r="DP9" s="1432"/>
      <c r="DQ9" s="1432"/>
      <c r="DR9" s="1433"/>
      <c r="DS9" s="1431" t="s">
        <v>1032</v>
      </c>
      <c r="DT9" s="1432"/>
      <c r="DU9" s="1432"/>
      <c r="DV9" s="1432"/>
      <c r="DW9" s="1432"/>
      <c r="DX9" s="1433"/>
      <c r="DY9" s="1542" t="s">
        <v>1033</v>
      </c>
      <c r="DZ9" s="1543"/>
      <c r="EA9" s="1543"/>
      <c r="EB9" s="1543"/>
      <c r="EC9" s="1543"/>
      <c r="ED9" s="1543"/>
      <c r="EE9" s="1431" t="s">
        <v>1034</v>
      </c>
      <c r="EF9" s="1432"/>
      <c r="EG9" s="1432"/>
      <c r="EH9" s="1432"/>
      <c r="EI9" s="1432"/>
      <c r="EJ9" s="1432"/>
      <c r="EK9" s="1432"/>
      <c r="EL9" s="1433"/>
      <c r="EM9" s="1431" t="s">
        <v>1035</v>
      </c>
      <c r="EN9" s="1432"/>
      <c r="EO9" s="1432"/>
      <c r="EP9" s="1432"/>
      <c r="EQ9" s="1432"/>
      <c r="ER9" s="1433"/>
      <c r="ES9" s="1431" t="s">
        <v>1036</v>
      </c>
      <c r="ET9" s="1432"/>
      <c r="EU9" s="1432"/>
      <c r="EV9" s="1432"/>
      <c r="EW9" s="1432"/>
      <c r="EX9" s="1433"/>
      <c r="EY9" s="1436" t="s">
        <v>1037</v>
      </c>
      <c r="EZ9" s="1437"/>
      <c r="FA9" s="1437"/>
      <c r="FB9" s="1437"/>
      <c r="FC9" s="1437"/>
      <c r="FD9" s="1446"/>
      <c r="FE9" s="1518" t="s">
        <v>1016</v>
      </c>
      <c r="FF9" s="1519"/>
      <c r="FG9" s="1519"/>
      <c r="FH9" s="1519"/>
      <c r="FI9" s="1519"/>
      <c r="FJ9" s="1519"/>
      <c r="FK9" s="1519"/>
      <c r="FL9" s="1519"/>
      <c r="FM9" s="1519"/>
      <c r="FN9" s="1519"/>
      <c r="FO9" s="1519"/>
      <c r="FP9" s="1520"/>
      <c r="FQ9" s="1431" t="s">
        <v>1038</v>
      </c>
      <c r="FR9" s="1432"/>
      <c r="FS9" s="1432"/>
      <c r="FT9" s="1432"/>
      <c r="FU9" s="1432"/>
      <c r="FV9" s="1433"/>
      <c r="FW9" s="1431" t="s">
        <v>1039</v>
      </c>
      <c r="FX9" s="1432"/>
      <c r="FY9" s="1432"/>
      <c r="FZ9" s="1432"/>
      <c r="GA9" s="1432"/>
      <c r="GB9" s="1433"/>
      <c r="GC9" s="1472" t="s">
        <v>1349</v>
      </c>
      <c r="GD9" s="1473"/>
      <c r="GE9" s="1473"/>
      <c r="GF9" s="1473"/>
      <c r="GG9" s="1473"/>
      <c r="GH9" s="1474"/>
      <c r="GI9" s="1518" t="s">
        <v>435</v>
      </c>
      <c r="GJ9" s="1519"/>
      <c r="GK9" s="1519"/>
      <c r="GL9" s="1520"/>
      <c r="GM9" s="1431" t="s">
        <v>1040</v>
      </c>
      <c r="GN9" s="1432"/>
      <c r="GO9" s="1432"/>
      <c r="GP9" s="1432"/>
      <c r="GQ9" s="1432"/>
      <c r="GR9" s="1432"/>
      <c r="GS9" s="1432"/>
      <c r="GT9" s="1433"/>
      <c r="GU9" s="1472" t="s">
        <v>898</v>
      </c>
      <c r="GV9" s="1473"/>
      <c r="GW9" s="1473"/>
      <c r="GX9" s="1474"/>
      <c r="GY9" s="1518" t="s">
        <v>1016</v>
      </c>
      <c r="GZ9" s="1519"/>
      <c r="HA9" s="1519"/>
      <c r="HB9" s="1520"/>
      <c r="HC9" s="1431" t="s">
        <v>1041</v>
      </c>
      <c r="HD9" s="1432"/>
      <c r="HE9" s="1432"/>
      <c r="HF9" s="1432"/>
      <c r="HG9" s="1432"/>
      <c r="HH9" s="1433"/>
      <c r="HI9" s="1431" t="s">
        <v>1042</v>
      </c>
      <c r="HJ9" s="1432"/>
      <c r="HK9" s="1432"/>
      <c r="HL9" s="1432"/>
      <c r="HM9" s="1432"/>
      <c r="HN9" s="1433"/>
      <c r="HO9" s="1436" t="s">
        <v>896</v>
      </c>
      <c r="HP9" s="1437"/>
      <c r="HQ9" s="1437"/>
      <c r="HR9" s="1437"/>
      <c r="HS9" s="1437"/>
      <c r="HT9" s="1446"/>
      <c r="HU9" s="1518" t="s">
        <v>1016</v>
      </c>
      <c r="HV9" s="1519"/>
      <c r="HW9" s="1519"/>
      <c r="HX9" s="1519"/>
      <c r="HY9" s="1519"/>
      <c r="HZ9" s="1519"/>
      <c r="IA9" s="1519"/>
      <c r="IB9" s="1519"/>
      <c r="IC9" s="1519"/>
      <c r="ID9" s="1519"/>
      <c r="IE9" s="1519"/>
      <c r="IF9" s="1520"/>
      <c r="IG9" s="1431" t="s">
        <v>1043</v>
      </c>
      <c r="IH9" s="1432"/>
      <c r="II9" s="1432"/>
      <c r="IJ9" s="1432"/>
      <c r="IK9" s="1432"/>
      <c r="IL9" s="1432"/>
      <c r="IM9" s="1431" t="s">
        <v>1044</v>
      </c>
      <c r="IN9" s="1432"/>
      <c r="IO9" s="1432"/>
      <c r="IP9" s="1432"/>
      <c r="IQ9" s="1432"/>
      <c r="IR9" s="1432"/>
      <c r="IS9" s="1431" t="s">
        <v>1045</v>
      </c>
      <c r="IT9" s="1432"/>
      <c r="IU9" s="1432"/>
      <c r="IV9" s="1432"/>
      <c r="IW9" s="1432"/>
      <c r="IX9" s="1433"/>
      <c r="IY9" s="1436" t="s">
        <v>1046</v>
      </c>
      <c r="IZ9" s="1437"/>
      <c r="JA9" s="1437"/>
      <c r="JB9" s="1437"/>
      <c r="JC9" s="1437"/>
      <c r="JD9" s="1446"/>
      <c r="JE9" s="1486" t="s">
        <v>1047</v>
      </c>
      <c r="JF9" s="1487"/>
      <c r="JG9" s="1487"/>
      <c r="JH9" s="1487"/>
      <c r="JI9" s="1487"/>
      <c r="JJ9" s="1488"/>
      <c r="JK9" s="1534" t="s">
        <v>1016</v>
      </c>
      <c r="JL9" s="1535"/>
      <c r="JM9" s="1535"/>
      <c r="JN9" s="1535"/>
      <c r="JO9" s="1535"/>
      <c r="JP9" s="1535"/>
      <c r="JQ9" s="1535"/>
      <c r="JR9" s="1535"/>
      <c r="JS9" s="1535"/>
      <c r="JT9" s="1535"/>
      <c r="JU9" s="1535"/>
      <c r="JV9" s="1536"/>
      <c r="JW9" s="1457" t="s">
        <v>1048</v>
      </c>
      <c r="JX9" s="1458"/>
      <c r="JY9" s="1458"/>
      <c r="JZ9" s="1458"/>
      <c r="KA9" s="1458"/>
      <c r="KB9" s="1458"/>
      <c r="KC9" s="1458"/>
      <c r="KD9" s="1458"/>
      <c r="KE9" s="1458"/>
      <c r="KF9" s="1459"/>
      <c r="KG9" s="1436" t="s">
        <v>1049</v>
      </c>
      <c r="KH9" s="1437"/>
      <c r="KI9" s="1437"/>
      <c r="KJ9" s="1437"/>
      <c r="KK9" s="1437"/>
      <c r="KL9" s="1437"/>
      <c r="KM9" s="1437"/>
      <c r="KN9" s="1437"/>
      <c r="KO9" s="1437"/>
      <c r="KP9" s="1446"/>
      <c r="KQ9" s="1502" t="s">
        <v>1016</v>
      </c>
      <c r="KR9" s="1503"/>
      <c r="KS9" s="1503"/>
      <c r="KT9" s="1503"/>
      <c r="KU9" s="1503"/>
      <c r="KV9" s="1503"/>
      <c r="KW9" s="1503"/>
      <c r="KX9" s="1503"/>
      <c r="KY9" s="1503"/>
      <c r="KZ9" s="1503"/>
      <c r="LA9" s="1503"/>
      <c r="LB9" s="1503"/>
      <c r="LC9" s="1457" t="s">
        <v>1050</v>
      </c>
      <c r="LD9" s="1458"/>
      <c r="LE9" s="1458"/>
      <c r="LF9" s="1458"/>
      <c r="LG9" s="1458"/>
      <c r="LH9" s="1458"/>
      <c r="LI9" s="1458"/>
      <c r="LJ9" s="1459"/>
      <c r="LK9" s="1504" t="s">
        <v>1051</v>
      </c>
      <c r="LL9" s="1505"/>
      <c r="LM9" s="1505"/>
      <c r="LN9" s="1505"/>
      <c r="LO9" s="1505"/>
      <c r="LP9" s="1505"/>
      <c r="LQ9" s="1505"/>
      <c r="LR9" s="1506"/>
      <c r="LS9" s="1502" t="s">
        <v>1016</v>
      </c>
      <c r="LT9" s="1503"/>
      <c r="LU9" s="1503"/>
      <c r="LV9" s="1503"/>
      <c r="LW9" s="1503"/>
      <c r="LX9" s="1503"/>
      <c r="LY9" s="1503"/>
      <c r="LZ9" s="1503"/>
      <c r="MA9" s="1503"/>
      <c r="MB9" s="1503"/>
      <c r="MC9" s="1503"/>
      <c r="MD9" s="1503"/>
      <c r="ME9" s="1503"/>
      <c r="MF9" s="1503"/>
      <c r="MG9" s="1503"/>
      <c r="MH9" s="1513"/>
      <c r="MI9" s="1447" t="s">
        <v>1052</v>
      </c>
      <c r="MJ9" s="1448"/>
      <c r="MK9" s="1448"/>
      <c r="ML9" s="1448"/>
      <c r="MM9" s="1448"/>
      <c r="MN9" s="1448"/>
      <c r="MO9" s="1448"/>
      <c r="MP9" s="1448"/>
      <c r="MQ9" s="1448"/>
      <c r="MR9" s="1448"/>
      <c r="MS9" s="1448"/>
      <c r="MT9" s="1448"/>
      <c r="MU9" s="1448"/>
      <c r="MV9" s="1448"/>
      <c r="MW9" s="1448"/>
      <c r="MX9" s="1448"/>
      <c r="MY9" s="1436" t="s">
        <v>1053</v>
      </c>
      <c r="MZ9" s="1437"/>
      <c r="NA9" s="1437"/>
      <c r="NB9" s="1437"/>
      <c r="NC9" s="1437"/>
      <c r="ND9" s="1446"/>
      <c r="NE9" s="1498" t="s">
        <v>1016</v>
      </c>
      <c r="NF9" s="1499"/>
      <c r="NG9" s="1499"/>
      <c r="NH9" s="1499"/>
      <c r="NI9" s="1499"/>
      <c r="NJ9" s="1499"/>
      <c r="NK9" s="1499"/>
      <c r="NL9" s="1499"/>
      <c r="NM9" s="1499"/>
      <c r="NN9" s="1499"/>
      <c r="NO9" s="1499"/>
      <c r="NP9" s="1499"/>
      <c r="NQ9" s="1438" t="s">
        <v>1054</v>
      </c>
      <c r="NR9" s="1439"/>
      <c r="NS9" s="1439"/>
      <c r="NT9" s="1439"/>
      <c r="NU9" s="1439"/>
      <c r="NV9" s="1439"/>
      <c r="NW9" s="1439"/>
      <c r="NX9" s="1440"/>
      <c r="NY9" s="1436" t="s">
        <v>1055</v>
      </c>
      <c r="NZ9" s="1437"/>
      <c r="OA9" s="1437"/>
      <c r="OB9" s="1437"/>
      <c r="OC9" s="1437"/>
      <c r="OD9" s="1437"/>
      <c r="OE9" s="1437"/>
      <c r="OF9" s="1446"/>
      <c r="OG9" s="1436" t="s">
        <v>1056</v>
      </c>
      <c r="OH9" s="1437"/>
      <c r="OI9" s="1437"/>
      <c r="OJ9" s="1437"/>
      <c r="OK9" s="1437"/>
      <c r="OL9" s="1437"/>
      <c r="OM9" s="1437"/>
      <c r="ON9" s="1446"/>
      <c r="OO9" s="1498" t="s">
        <v>1016</v>
      </c>
      <c r="OP9" s="1499"/>
      <c r="OQ9" s="1499"/>
      <c r="OR9" s="1499"/>
      <c r="OS9" s="1499"/>
      <c r="OT9" s="1499"/>
      <c r="OU9" s="1499"/>
      <c r="OV9" s="1499"/>
      <c r="OW9" s="1499"/>
      <c r="OX9" s="1499"/>
      <c r="OY9" s="1499"/>
      <c r="OZ9" s="1499"/>
      <c r="PA9" s="1499"/>
      <c r="PB9" s="1499"/>
      <c r="PC9" s="1499"/>
      <c r="PD9" s="1537"/>
      <c r="PE9" s="1457" t="s">
        <v>1057</v>
      </c>
      <c r="PF9" s="1458"/>
      <c r="PG9" s="1458"/>
      <c r="PH9" s="1458"/>
      <c r="PI9" s="1458"/>
      <c r="PJ9" s="1459"/>
      <c r="PK9" s="1436" t="s">
        <v>900</v>
      </c>
      <c r="PL9" s="1437"/>
      <c r="PM9" s="1437"/>
      <c r="PN9" s="1437"/>
      <c r="PO9" s="1437"/>
      <c r="PP9" s="1446"/>
      <c r="PQ9" s="1492" t="s">
        <v>1016</v>
      </c>
      <c r="PR9" s="1493"/>
      <c r="PS9" s="1493"/>
      <c r="PT9" s="1493"/>
      <c r="PU9" s="1493"/>
      <c r="PV9" s="1493"/>
      <c r="PW9" s="1493"/>
      <c r="PX9" s="1493"/>
      <c r="PY9" s="1493"/>
      <c r="PZ9" s="1493"/>
      <c r="QA9" s="1493"/>
      <c r="QB9" s="1494"/>
      <c r="QC9" s="1431" t="s">
        <v>1058</v>
      </c>
      <c r="QD9" s="1432"/>
      <c r="QE9" s="1432"/>
      <c r="QF9" s="1432"/>
      <c r="QG9" s="1432"/>
      <c r="QH9" s="1432"/>
      <c r="QI9" s="1431" t="s">
        <v>1059</v>
      </c>
      <c r="QJ9" s="1432"/>
      <c r="QK9" s="1432"/>
      <c r="QL9" s="1432"/>
      <c r="QM9" s="1432"/>
      <c r="QN9" s="1432"/>
      <c r="QO9" s="1486" t="s">
        <v>904</v>
      </c>
      <c r="QP9" s="1487"/>
      <c r="QQ9" s="1487"/>
      <c r="QR9" s="1487"/>
      <c r="QS9" s="1487"/>
      <c r="QT9" s="1488"/>
      <c r="QU9" s="1492" t="s">
        <v>1016</v>
      </c>
      <c r="QV9" s="1493"/>
      <c r="QW9" s="1493"/>
      <c r="QX9" s="1493"/>
      <c r="QY9" s="1493"/>
      <c r="QZ9" s="1493"/>
      <c r="RA9" s="1493"/>
      <c r="RB9" s="1493"/>
      <c r="RC9" s="1493"/>
      <c r="RD9" s="1493"/>
      <c r="RE9" s="1493"/>
      <c r="RF9" s="1494"/>
      <c r="RG9" s="1431" t="s">
        <v>1060</v>
      </c>
      <c r="RH9" s="1432"/>
      <c r="RI9" s="1432"/>
      <c r="RJ9" s="1432"/>
      <c r="RK9" s="1432"/>
      <c r="RL9" s="1433"/>
      <c r="RM9" s="1431" t="s">
        <v>1061</v>
      </c>
      <c r="RN9" s="1432"/>
      <c r="RO9" s="1432"/>
      <c r="RP9" s="1432"/>
      <c r="RQ9" s="1432"/>
      <c r="RR9" s="1432"/>
      <c r="RS9" s="1432"/>
      <c r="RT9" s="1433"/>
      <c r="RU9" s="1431" t="s">
        <v>1062</v>
      </c>
      <c r="RV9" s="1432"/>
      <c r="RW9" s="1432"/>
      <c r="RX9" s="1432"/>
      <c r="RY9" s="1432"/>
      <c r="RZ9" s="1433"/>
      <c r="SA9" s="1436" t="s">
        <v>1063</v>
      </c>
      <c r="SB9" s="1437"/>
      <c r="SC9" s="1437"/>
      <c r="SD9" s="1437"/>
      <c r="SE9" s="1437"/>
      <c r="SF9" s="1437"/>
      <c r="SG9" s="1437"/>
      <c r="SH9" s="1437"/>
      <c r="SI9" s="1437"/>
      <c r="SJ9" s="1437"/>
      <c r="SK9" s="1437"/>
      <c r="SL9" s="1437"/>
      <c r="SM9" s="1437"/>
      <c r="SN9" s="1446"/>
      <c r="SO9" s="1436" t="s">
        <v>901</v>
      </c>
      <c r="SP9" s="1437"/>
      <c r="SQ9" s="1437"/>
      <c r="SR9" s="1437"/>
      <c r="SS9" s="1437"/>
      <c r="ST9" s="1437"/>
      <c r="SU9" s="1437"/>
      <c r="SV9" s="1437"/>
      <c r="SW9" s="1437"/>
      <c r="SX9" s="1437"/>
      <c r="SY9" s="1437"/>
      <c r="SZ9" s="1437"/>
      <c r="TA9" s="1437"/>
      <c r="TB9" s="1446"/>
      <c r="TC9" s="1550" t="s">
        <v>1016</v>
      </c>
      <c r="TD9" s="1551"/>
      <c r="TE9" s="1551"/>
      <c r="TF9" s="1551"/>
      <c r="TG9" s="1551"/>
      <c r="TH9" s="1551"/>
      <c r="TI9" s="1551"/>
      <c r="TJ9" s="1551"/>
      <c r="TK9" s="1551"/>
      <c r="TL9" s="1551"/>
      <c r="TM9" s="1551"/>
      <c r="TN9" s="1551"/>
      <c r="TO9" s="1551"/>
      <c r="TP9" s="1551"/>
      <c r="TQ9" s="1551"/>
      <c r="TR9" s="1551"/>
      <c r="TS9" s="1551"/>
      <c r="TT9" s="1551"/>
      <c r="TU9" s="1551"/>
      <c r="TV9" s="1551"/>
      <c r="TW9" s="1551"/>
      <c r="TX9" s="1551"/>
      <c r="TY9" s="1551"/>
      <c r="TZ9" s="1551"/>
      <c r="UA9" s="1551"/>
      <c r="UB9" s="1551"/>
      <c r="UC9" s="1551"/>
      <c r="UD9" s="1552"/>
      <c r="UE9" s="1431" t="s">
        <v>1064</v>
      </c>
      <c r="UF9" s="1433"/>
      <c r="UG9" s="1436" t="s">
        <v>959</v>
      </c>
      <c r="UH9" s="1446"/>
      <c r="UI9" s="1498" t="s">
        <v>1016</v>
      </c>
      <c r="UJ9" s="1499"/>
      <c r="UK9" s="1499"/>
      <c r="UL9" s="1537"/>
      <c r="UM9" s="1545"/>
      <c r="UN9" s="1495"/>
      <c r="UO9" s="1548"/>
      <c r="UP9" s="1545"/>
      <c r="UQ9" s="1496"/>
      <c r="UR9" s="1548"/>
      <c r="US9" s="1431" t="s">
        <v>1065</v>
      </c>
      <c r="UT9" s="1501"/>
      <c r="UU9" s="1431" t="s">
        <v>1066</v>
      </c>
      <c r="UV9" s="1501"/>
      <c r="UW9" s="1436" t="s">
        <v>1067</v>
      </c>
      <c r="UX9" s="1446"/>
      <c r="UY9" s="1436" t="s">
        <v>1068</v>
      </c>
      <c r="UZ9" s="1446"/>
      <c r="VA9" s="1431" t="s">
        <v>1069</v>
      </c>
      <c r="VB9" s="1433"/>
      <c r="VC9" s="1431" t="s">
        <v>1070</v>
      </c>
      <c r="VD9" s="1433"/>
      <c r="VE9" s="1431" t="s">
        <v>1071</v>
      </c>
      <c r="VF9" s="1433"/>
      <c r="VG9" s="1431" t="s">
        <v>1072</v>
      </c>
      <c r="VH9" s="1433"/>
      <c r="VI9" s="1431" t="s">
        <v>1073</v>
      </c>
      <c r="VJ9" s="1432"/>
      <c r="VK9" s="1432"/>
      <c r="VL9" s="1432"/>
      <c r="VM9" s="1432"/>
      <c r="VN9" s="1433"/>
      <c r="VO9" s="1455" t="s">
        <v>1074</v>
      </c>
      <c r="VP9" s="1456"/>
      <c r="VQ9" s="1456"/>
      <c r="VR9" s="1456"/>
      <c r="VS9" s="1456"/>
      <c r="VT9" s="1456"/>
      <c r="VU9" s="1447"/>
      <c r="VV9" s="1545"/>
      <c r="VW9" s="1431" t="s">
        <v>1075</v>
      </c>
      <c r="VX9" s="1432"/>
      <c r="VY9" s="1432"/>
      <c r="VZ9" s="1432"/>
      <c r="WA9" s="1432"/>
      <c r="WB9" s="1433"/>
      <c r="WC9" s="1431" t="s">
        <v>1076</v>
      </c>
      <c r="WD9" s="1432"/>
      <c r="WE9" s="1432"/>
      <c r="WF9" s="1432"/>
      <c r="WG9" s="1432"/>
      <c r="WH9" s="1433"/>
      <c r="WI9" s="1431" t="s">
        <v>1077</v>
      </c>
      <c r="WJ9" s="1432"/>
      <c r="WK9" s="1432"/>
      <c r="WL9" s="1432"/>
      <c r="WM9" s="1432"/>
      <c r="WN9" s="1433"/>
      <c r="WO9" s="1436" t="s">
        <v>1078</v>
      </c>
      <c r="WP9" s="1437"/>
      <c r="WQ9" s="1437"/>
      <c r="WR9" s="1437"/>
      <c r="WS9" s="1436" t="s">
        <v>907</v>
      </c>
      <c r="WT9" s="1437"/>
      <c r="WU9" s="1437"/>
      <c r="WV9" s="1437"/>
      <c r="WW9" s="1518" t="s">
        <v>1016</v>
      </c>
      <c r="WX9" s="1519"/>
      <c r="WY9" s="1519"/>
      <c r="WZ9" s="1520"/>
      <c r="XA9" s="1436" t="s">
        <v>1079</v>
      </c>
      <c r="XB9" s="1437"/>
      <c r="XC9" s="1437"/>
      <c r="XD9" s="1437"/>
      <c r="XE9" s="1437"/>
      <c r="XF9" s="1437"/>
      <c r="XG9" s="1437"/>
      <c r="XH9" s="1437"/>
      <c r="XI9" s="1437"/>
      <c r="XJ9" s="1437"/>
      <c r="XK9" s="1437"/>
      <c r="XL9" s="1437"/>
      <c r="XM9" s="1437"/>
      <c r="XN9" s="1437"/>
      <c r="XO9" s="1437"/>
      <c r="XP9" s="1437"/>
      <c r="XQ9" s="1437"/>
      <c r="XR9" s="1437"/>
      <c r="XS9" s="1437"/>
      <c r="XT9" s="1437"/>
      <c r="XU9" s="1437"/>
      <c r="XV9" s="1437"/>
      <c r="XW9" s="1436" t="s">
        <v>1080</v>
      </c>
      <c r="XX9" s="1437"/>
      <c r="XY9" s="1437"/>
      <c r="XZ9" s="1437"/>
      <c r="YA9" s="1437"/>
      <c r="YB9" s="1437"/>
      <c r="YC9" s="1437"/>
      <c r="YD9" s="1437"/>
      <c r="YE9" s="1437"/>
      <c r="YF9" s="1437"/>
      <c r="YG9" s="1437"/>
      <c r="YH9" s="1437"/>
      <c r="YI9" s="1492" t="s">
        <v>1016</v>
      </c>
      <c r="YJ9" s="1493"/>
      <c r="YK9" s="1493"/>
      <c r="YL9" s="1493"/>
      <c r="YM9" s="1493"/>
      <c r="YN9" s="1493"/>
      <c r="YO9" s="1493"/>
      <c r="YP9" s="1493"/>
      <c r="YQ9" s="1493"/>
      <c r="YR9" s="1493"/>
      <c r="YS9" s="1493"/>
      <c r="YT9" s="1493"/>
      <c r="YU9" s="1493"/>
      <c r="YV9" s="1493"/>
      <c r="YW9" s="1493"/>
      <c r="YX9" s="1493"/>
      <c r="YY9" s="1493"/>
      <c r="YZ9" s="1493"/>
      <c r="ZA9" s="1493"/>
      <c r="ZB9" s="1493"/>
      <c r="ZC9" s="1493"/>
      <c r="ZD9" s="1493"/>
      <c r="ZE9" s="1493"/>
      <c r="ZF9" s="1493"/>
      <c r="ZG9" s="1545"/>
      <c r="ZH9" s="1545"/>
      <c r="ZI9" s="1434" t="s">
        <v>1081</v>
      </c>
      <c r="ZJ9" s="1467"/>
      <c r="ZK9" s="1521" t="s">
        <v>1082</v>
      </c>
      <c r="ZL9" s="1522"/>
      <c r="ZM9" s="1527" t="s">
        <v>1016</v>
      </c>
      <c r="ZN9" s="1528"/>
      <c r="ZO9" s="1528"/>
      <c r="ZP9" s="1529"/>
      <c r="ZQ9" s="1525" t="s">
        <v>1083</v>
      </c>
      <c r="ZR9" s="1526"/>
      <c r="ZS9" s="1521" t="s">
        <v>1084</v>
      </c>
      <c r="ZT9" s="1522"/>
      <c r="ZU9" s="1527" t="s">
        <v>1016</v>
      </c>
      <c r="ZV9" s="1528"/>
      <c r="ZW9" s="1528"/>
      <c r="ZX9" s="1529"/>
      <c r="ZY9" s="746"/>
      <c r="ZZ9" s="746"/>
    </row>
    <row r="10" spans="1:702" ht="192.75" customHeight="1" thickBot="1" x14ac:dyDescent="0.3">
      <c r="A10" s="1545"/>
      <c r="B10" s="1447"/>
      <c r="C10" s="1449"/>
      <c r="D10" s="1545"/>
      <c r="E10" s="1545"/>
      <c r="F10" s="1455" t="s">
        <v>1085</v>
      </c>
      <c r="G10" s="1456"/>
      <c r="H10" s="1563"/>
      <c r="I10" s="1564"/>
      <c r="J10" s="1530" t="s">
        <v>1086</v>
      </c>
      <c r="K10" s="1531"/>
      <c r="L10" s="1530" t="s">
        <v>1087</v>
      </c>
      <c r="M10" s="1531"/>
      <c r="N10" s="1455" t="s">
        <v>1088</v>
      </c>
      <c r="O10" s="1500"/>
      <c r="P10" s="1507"/>
      <c r="Q10" s="1509"/>
      <c r="R10" s="1514" t="s">
        <v>1089</v>
      </c>
      <c r="S10" s="1515"/>
      <c r="T10" s="1514" t="s">
        <v>1090</v>
      </c>
      <c r="U10" s="1515"/>
      <c r="V10" s="1457" t="s">
        <v>1091</v>
      </c>
      <c r="W10" s="1458"/>
      <c r="X10" s="1458"/>
      <c r="Y10" s="1458"/>
      <c r="Z10" s="1459"/>
      <c r="AA10" s="1563"/>
      <c r="AB10" s="1570"/>
      <c r="AC10" s="1570"/>
      <c r="AD10" s="1564"/>
      <c r="AE10" s="1514" t="s">
        <v>1092</v>
      </c>
      <c r="AF10" s="1515"/>
      <c r="AG10" s="1514" t="s">
        <v>1093</v>
      </c>
      <c r="AH10" s="1515"/>
      <c r="AI10" s="1545"/>
      <c r="AJ10" s="1447"/>
      <c r="AK10" s="1431" t="s">
        <v>1094</v>
      </c>
      <c r="AL10" s="1432"/>
      <c r="AM10" s="1432"/>
      <c r="AN10" s="1432"/>
      <c r="AO10" s="1432"/>
      <c r="AP10" s="1432"/>
      <c r="AQ10" s="1495"/>
      <c r="AR10" s="1496"/>
      <c r="AS10" s="1496"/>
      <c r="AT10" s="1496"/>
      <c r="AU10" s="1486" t="s">
        <v>1095</v>
      </c>
      <c r="AV10" s="1487"/>
      <c r="AW10" s="1487"/>
      <c r="AX10" s="1487"/>
      <c r="AY10" s="1486" t="s">
        <v>1096</v>
      </c>
      <c r="AZ10" s="1487"/>
      <c r="BA10" s="1487"/>
      <c r="BB10" s="1487"/>
      <c r="BC10" s="1431" t="s">
        <v>1097</v>
      </c>
      <c r="BD10" s="1432"/>
      <c r="BE10" s="1432"/>
      <c r="BF10" s="1433"/>
      <c r="BG10" s="1447"/>
      <c r="BH10" s="1448"/>
      <c r="BI10" s="1448"/>
      <c r="BJ10" s="1449"/>
      <c r="BK10" s="1468" t="s">
        <v>1098</v>
      </c>
      <c r="BL10" s="1478"/>
      <c r="BM10" s="1468" t="s">
        <v>1099</v>
      </c>
      <c r="BN10" s="1478"/>
      <c r="BO10" s="1486" t="s">
        <v>1100</v>
      </c>
      <c r="BP10" s="1488"/>
      <c r="BQ10" s="1495"/>
      <c r="BR10" s="1497"/>
      <c r="BS10" s="1486" t="s">
        <v>1101</v>
      </c>
      <c r="BT10" s="1488"/>
      <c r="BU10" s="1486" t="s">
        <v>1102</v>
      </c>
      <c r="BV10" s="1488"/>
      <c r="BW10" s="1431" t="s">
        <v>1103</v>
      </c>
      <c r="BX10" s="1432"/>
      <c r="BY10" s="1438" t="s">
        <v>1104</v>
      </c>
      <c r="BZ10" s="1440"/>
      <c r="CA10" s="1495"/>
      <c r="CB10" s="1497"/>
      <c r="CC10" s="1486" t="s">
        <v>1105</v>
      </c>
      <c r="CD10" s="1487"/>
      <c r="CE10" s="1486" t="s">
        <v>1106</v>
      </c>
      <c r="CF10" s="1488"/>
      <c r="CG10" s="1431" t="s">
        <v>1107</v>
      </c>
      <c r="CH10" s="1432"/>
      <c r="CI10" s="1432"/>
      <c r="CJ10" s="1432"/>
      <c r="CK10" s="1432"/>
      <c r="CL10" s="1433"/>
      <c r="CM10" s="1431" t="s">
        <v>1108</v>
      </c>
      <c r="CN10" s="1432"/>
      <c r="CO10" s="1432"/>
      <c r="CP10" s="1432"/>
      <c r="CQ10" s="1432"/>
      <c r="CR10" s="1432"/>
      <c r="CS10" s="1432"/>
      <c r="CT10" s="1432"/>
      <c r="CU10" s="1432"/>
      <c r="CV10" s="1432"/>
      <c r="CW10" s="1432"/>
      <c r="CX10" s="1432"/>
      <c r="CY10" s="1432"/>
      <c r="CZ10" s="1433"/>
      <c r="DA10" s="1447"/>
      <c r="DB10" s="1448"/>
      <c r="DC10" s="1448"/>
      <c r="DD10" s="1448"/>
      <c r="DE10" s="1448"/>
      <c r="DF10" s="1449"/>
      <c r="DG10" s="1468" t="s">
        <v>1109</v>
      </c>
      <c r="DH10" s="1469"/>
      <c r="DI10" s="1468" t="s">
        <v>1110</v>
      </c>
      <c r="DJ10" s="1478"/>
      <c r="DK10" s="1431" t="s">
        <v>1111</v>
      </c>
      <c r="DL10" s="1432"/>
      <c r="DM10" s="1432"/>
      <c r="DN10" s="1432"/>
      <c r="DO10" s="1432"/>
      <c r="DP10" s="1432"/>
      <c r="DQ10" s="1432"/>
      <c r="DR10" s="1433"/>
      <c r="DS10" s="1431" t="s">
        <v>1112</v>
      </c>
      <c r="DT10" s="1432"/>
      <c r="DU10" s="1432"/>
      <c r="DV10" s="1432"/>
      <c r="DW10" s="1432"/>
      <c r="DX10" s="1433"/>
      <c r="DY10" s="1444" t="s">
        <v>1113</v>
      </c>
      <c r="DZ10" s="1445"/>
      <c r="EA10" s="1445"/>
      <c r="EB10" s="1445"/>
      <c r="EC10" s="1445"/>
      <c r="ED10" s="1445"/>
      <c r="EE10" s="1431" t="s">
        <v>1114</v>
      </c>
      <c r="EF10" s="1432"/>
      <c r="EG10" s="1432"/>
      <c r="EH10" s="1432"/>
      <c r="EI10" s="1432"/>
      <c r="EJ10" s="1432"/>
      <c r="EK10" s="1432"/>
      <c r="EL10" s="1433"/>
      <c r="EM10" s="1431" t="s">
        <v>1115</v>
      </c>
      <c r="EN10" s="1432"/>
      <c r="EO10" s="1432"/>
      <c r="EP10" s="1432"/>
      <c r="EQ10" s="1432"/>
      <c r="ER10" s="1433"/>
      <c r="ES10" s="1431" t="s">
        <v>1116</v>
      </c>
      <c r="ET10" s="1432"/>
      <c r="EU10" s="1432"/>
      <c r="EV10" s="1432"/>
      <c r="EW10" s="1432"/>
      <c r="EX10" s="1433"/>
      <c r="EY10" s="1447"/>
      <c r="EZ10" s="1448"/>
      <c r="FA10" s="1448"/>
      <c r="FB10" s="1448"/>
      <c r="FC10" s="1448"/>
      <c r="FD10" s="1449"/>
      <c r="FE10" s="1472" t="s">
        <v>1117</v>
      </c>
      <c r="FF10" s="1473"/>
      <c r="FG10" s="1473"/>
      <c r="FH10" s="1473"/>
      <c r="FI10" s="1473"/>
      <c r="FJ10" s="1474"/>
      <c r="FK10" s="1472" t="s">
        <v>1118</v>
      </c>
      <c r="FL10" s="1473"/>
      <c r="FM10" s="1473"/>
      <c r="FN10" s="1473"/>
      <c r="FO10" s="1473"/>
      <c r="FP10" s="1474"/>
      <c r="FQ10" s="1438" t="s">
        <v>1119</v>
      </c>
      <c r="FR10" s="1439"/>
      <c r="FS10" s="1439"/>
      <c r="FT10" s="1439"/>
      <c r="FU10" s="1439"/>
      <c r="FV10" s="1440"/>
      <c r="FW10" s="1431" t="s">
        <v>1120</v>
      </c>
      <c r="FX10" s="1432"/>
      <c r="FY10" s="1432"/>
      <c r="FZ10" s="1432"/>
      <c r="GA10" s="1432"/>
      <c r="GB10" s="1433"/>
      <c r="GC10" s="1538"/>
      <c r="GD10" s="1541"/>
      <c r="GE10" s="1541"/>
      <c r="GF10" s="1541"/>
      <c r="GG10" s="1541"/>
      <c r="GH10" s="1540"/>
      <c r="GI10" s="1472" t="s">
        <v>1350</v>
      </c>
      <c r="GJ10" s="1474"/>
      <c r="GK10" s="1472" t="s">
        <v>1351</v>
      </c>
      <c r="GL10" s="1474"/>
      <c r="GM10" s="1431" t="s">
        <v>1121</v>
      </c>
      <c r="GN10" s="1432"/>
      <c r="GO10" s="1432"/>
      <c r="GP10" s="1432"/>
      <c r="GQ10" s="1432"/>
      <c r="GR10" s="1432"/>
      <c r="GS10" s="1432"/>
      <c r="GT10" s="1433"/>
      <c r="GU10" s="1538"/>
      <c r="GV10" s="1539"/>
      <c r="GW10" s="1539"/>
      <c r="GX10" s="1540"/>
      <c r="GY10" s="1472" t="s">
        <v>1122</v>
      </c>
      <c r="GZ10" s="1473"/>
      <c r="HA10" s="1472" t="s">
        <v>1123</v>
      </c>
      <c r="HB10" s="1473"/>
      <c r="HC10" s="1431" t="s">
        <v>1124</v>
      </c>
      <c r="HD10" s="1432"/>
      <c r="HE10" s="1432"/>
      <c r="HF10" s="1432"/>
      <c r="HG10" s="1432"/>
      <c r="HH10" s="1433"/>
      <c r="HI10" s="1431" t="s">
        <v>1125</v>
      </c>
      <c r="HJ10" s="1432"/>
      <c r="HK10" s="1432"/>
      <c r="HL10" s="1432"/>
      <c r="HM10" s="1432"/>
      <c r="HN10" s="1433"/>
      <c r="HO10" s="1447"/>
      <c r="HP10" s="1448"/>
      <c r="HQ10" s="1448"/>
      <c r="HR10" s="1448"/>
      <c r="HS10" s="1448"/>
      <c r="HT10" s="1449"/>
      <c r="HU10" s="1472" t="s">
        <v>1126</v>
      </c>
      <c r="HV10" s="1473"/>
      <c r="HW10" s="1473"/>
      <c r="HX10" s="1473"/>
      <c r="HY10" s="1473"/>
      <c r="HZ10" s="1474"/>
      <c r="IA10" s="1472" t="s">
        <v>1127</v>
      </c>
      <c r="IB10" s="1473"/>
      <c r="IC10" s="1473"/>
      <c r="ID10" s="1473"/>
      <c r="IE10" s="1473"/>
      <c r="IF10" s="1474"/>
      <c r="IG10" s="1431" t="s">
        <v>1128</v>
      </c>
      <c r="IH10" s="1432"/>
      <c r="II10" s="1432"/>
      <c r="IJ10" s="1432"/>
      <c r="IK10" s="1432"/>
      <c r="IL10" s="1432"/>
      <c r="IM10" s="1431" t="s">
        <v>1129</v>
      </c>
      <c r="IN10" s="1432"/>
      <c r="IO10" s="1432"/>
      <c r="IP10" s="1432"/>
      <c r="IQ10" s="1432"/>
      <c r="IR10" s="1432"/>
      <c r="IS10" s="1431" t="s">
        <v>1130</v>
      </c>
      <c r="IT10" s="1432"/>
      <c r="IU10" s="1432"/>
      <c r="IV10" s="1432"/>
      <c r="IW10" s="1432"/>
      <c r="IX10" s="1433"/>
      <c r="IY10" s="1431" t="s">
        <v>1131</v>
      </c>
      <c r="IZ10" s="1432"/>
      <c r="JA10" s="1432"/>
      <c r="JB10" s="1432"/>
      <c r="JC10" s="1432"/>
      <c r="JD10" s="1433"/>
      <c r="JE10" s="1495"/>
      <c r="JF10" s="1496"/>
      <c r="JG10" s="1496"/>
      <c r="JH10" s="1496"/>
      <c r="JI10" s="1496"/>
      <c r="JJ10" s="1497"/>
      <c r="JK10" s="1486" t="s">
        <v>1132</v>
      </c>
      <c r="JL10" s="1487"/>
      <c r="JM10" s="1487"/>
      <c r="JN10" s="1487"/>
      <c r="JO10" s="1487"/>
      <c r="JP10" s="1488"/>
      <c r="JQ10" s="1486" t="s">
        <v>1133</v>
      </c>
      <c r="JR10" s="1487"/>
      <c r="JS10" s="1487"/>
      <c r="JT10" s="1487"/>
      <c r="JU10" s="1487"/>
      <c r="JV10" s="1488"/>
      <c r="JW10" s="1447" t="s">
        <v>1134</v>
      </c>
      <c r="JX10" s="1448"/>
      <c r="JY10" s="1448"/>
      <c r="JZ10" s="1448"/>
      <c r="KA10" s="1448"/>
      <c r="KB10" s="1448"/>
      <c r="KC10" s="1448"/>
      <c r="KD10" s="1448"/>
      <c r="KE10" s="1448"/>
      <c r="KF10" s="1449"/>
      <c r="KG10" s="1447"/>
      <c r="KH10" s="1448"/>
      <c r="KI10" s="1448"/>
      <c r="KJ10" s="1448"/>
      <c r="KK10" s="1448"/>
      <c r="KL10" s="1448"/>
      <c r="KM10" s="1448"/>
      <c r="KN10" s="1448"/>
      <c r="KO10" s="1448"/>
      <c r="KP10" s="1449"/>
      <c r="KQ10" s="1472" t="s">
        <v>1135</v>
      </c>
      <c r="KR10" s="1473"/>
      <c r="KS10" s="1473"/>
      <c r="KT10" s="1473"/>
      <c r="KU10" s="1473"/>
      <c r="KV10" s="1474"/>
      <c r="KW10" s="1472" t="s">
        <v>1136</v>
      </c>
      <c r="KX10" s="1473"/>
      <c r="KY10" s="1473"/>
      <c r="KZ10" s="1473"/>
      <c r="LA10" s="1473"/>
      <c r="LB10" s="1474"/>
      <c r="LC10" s="1457" t="s">
        <v>1137</v>
      </c>
      <c r="LD10" s="1458"/>
      <c r="LE10" s="1458"/>
      <c r="LF10" s="1458"/>
      <c r="LG10" s="1458"/>
      <c r="LH10" s="1458"/>
      <c r="LI10" s="1458"/>
      <c r="LJ10" s="1459"/>
      <c r="LK10" s="1507"/>
      <c r="LL10" s="1508"/>
      <c r="LM10" s="1508"/>
      <c r="LN10" s="1508"/>
      <c r="LO10" s="1508"/>
      <c r="LP10" s="1508"/>
      <c r="LQ10" s="1508"/>
      <c r="LR10" s="1509"/>
      <c r="LS10" s="1480" t="s">
        <v>1138</v>
      </c>
      <c r="LT10" s="1481"/>
      <c r="LU10" s="1481"/>
      <c r="LV10" s="1481"/>
      <c r="LW10" s="1481"/>
      <c r="LX10" s="1481"/>
      <c r="LY10" s="1481"/>
      <c r="LZ10" s="1482"/>
      <c r="MA10" s="1480" t="s">
        <v>1139</v>
      </c>
      <c r="MB10" s="1481"/>
      <c r="MC10" s="1481"/>
      <c r="MD10" s="1481"/>
      <c r="ME10" s="1481"/>
      <c r="MF10" s="1481"/>
      <c r="MG10" s="1481"/>
      <c r="MH10" s="1482"/>
      <c r="MI10" s="1431" t="s">
        <v>1140</v>
      </c>
      <c r="MJ10" s="1432"/>
      <c r="MK10" s="1432"/>
      <c r="ML10" s="1432"/>
      <c r="MM10" s="1432"/>
      <c r="MN10" s="1432"/>
      <c r="MO10" s="1432"/>
      <c r="MP10" s="1432"/>
      <c r="MQ10" s="1432"/>
      <c r="MR10" s="1432"/>
      <c r="MS10" s="1432"/>
      <c r="MT10" s="1432"/>
      <c r="MU10" s="1432"/>
      <c r="MV10" s="1432"/>
      <c r="MW10" s="1432"/>
      <c r="MX10" s="1432"/>
      <c r="MY10" s="1447"/>
      <c r="MZ10" s="1448"/>
      <c r="NA10" s="1448"/>
      <c r="NB10" s="1448"/>
      <c r="NC10" s="1448"/>
      <c r="ND10" s="1449"/>
      <c r="NE10" s="1472" t="s">
        <v>1141</v>
      </c>
      <c r="NF10" s="1473"/>
      <c r="NG10" s="1473"/>
      <c r="NH10" s="1473"/>
      <c r="NI10" s="1473"/>
      <c r="NJ10" s="1474"/>
      <c r="NK10" s="1468" t="s">
        <v>1142</v>
      </c>
      <c r="NL10" s="1469"/>
      <c r="NM10" s="1469"/>
      <c r="NN10" s="1469"/>
      <c r="NO10" s="1469"/>
      <c r="NP10" s="1469"/>
      <c r="NQ10" s="1438" t="s">
        <v>1143</v>
      </c>
      <c r="NR10" s="1439"/>
      <c r="NS10" s="1439"/>
      <c r="NT10" s="1439"/>
      <c r="NU10" s="1439"/>
      <c r="NV10" s="1439"/>
      <c r="NW10" s="1439"/>
      <c r="NX10" s="1440"/>
      <c r="NY10" s="1431" t="s">
        <v>1144</v>
      </c>
      <c r="NZ10" s="1432"/>
      <c r="OA10" s="1432"/>
      <c r="OB10" s="1432"/>
      <c r="OC10" s="1432"/>
      <c r="OD10" s="1432"/>
      <c r="OE10" s="1432"/>
      <c r="OF10" s="1433"/>
      <c r="OG10" s="1447"/>
      <c r="OH10" s="1448"/>
      <c r="OI10" s="1448"/>
      <c r="OJ10" s="1448"/>
      <c r="OK10" s="1448"/>
      <c r="OL10" s="1448"/>
      <c r="OM10" s="1448"/>
      <c r="ON10" s="1449"/>
      <c r="OO10" s="1468" t="s">
        <v>1145</v>
      </c>
      <c r="OP10" s="1469"/>
      <c r="OQ10" s="1469"/>
      <c r="OR10" s="1469"/>
      <c r="OS10" s="1469"/>
      <c r="OT10" s="1469"/>
      <c r="OU10" s="1469"/>
      <c r="OV10" s="1478"/>
      <c r="OW10" s="1468" t="s">
        <v>1146</v>
      </c>
      <c r="OX10" s="1469"/>
      <c r="OY10" s="1469"/>
      <c r="OZ10" s="1469"/>
      <c r="PA10" s="1469"/>
      <c r="PB10" s="1469"/>
      <c r="PC10" s="1469"/>
      <c r="PD10" s="1478"/>
      <c r="PE10" s="1431" t="s">
        <v>1147</v>
      </c>
      <c r="PF10" s="1432"/>
      <c r="PG10" s="1432"/>
      <c r="PH10" s="1432"/>
      <c r="PI10" s="1432"/>
      <c r="PJ10" s="1433"/>
      <c r="PK10" s="1447"/>
      <c r="PL10" s="1448"/>
      <c r="PM10" s="1448"/>
      <c r="PN10" s="1448"/>
      <c r="PO10" s="1448"/>
      <c r="PP10" s="1449"/>
      <c r="PQ10" s="1468" t="s">
        <v>1148</v>
      </c>
      <c r="PR10" s="1469"/>
      <c r="PS10" s="1469"/>
      <c r="PT10" s="1469"/>
      <c r="PU10" s="1469"/>
      <c r="PV10" s="1478"/>
      <c r="PW10" s="1468" t="s">
        <v>1149</v>
      </c>
      <c r="PX10" s="1469"/>
      <c r="PY10" s="1469"/>
      <c r="PZ10" s="1469"/>
      <c r="QA10" s="1469"/>
      <c r="QB10" s="1478"/>
      <c r="QC10" s="1431" t="s">
        <v>1150</v>
      </c>
      <c r="QD10" s="1432"/>
      <c r="QE10" s="1432"/>
      <c r="QF10" s="1432"/>
      <c r="QG10" s="1432"/>
      <c r="QH10" s="1432"/>
      <c r="QI10" s="1431" t="s">
        <v>1151</v>
      </c>
      <c r="QJ10" s="1432"/>
      <c r="QK10" s="1432"/>
      <c r="QL10" s="1432"/>
      <c r="QM10" s="1432"/>
      <c r="QN10" s="1432"/>
      <c r="QO10" s="1495"/>
      <c r="QP10" s="1496"/>
      <c r="QQ10" s="1496"/>
      <c r="QR10" s="1496"/>
      <c r="QS10" s="1496"/>
      <c r="QT10" s="1497"/>
      <c r="QU10" s="1486" t="s">
        <v>1152</v>
      </c>
      <c r="QV10" s="1487"/>
      <c r="QW10" s="1487"/>
      <c r="QX10" s="1487"/>
      <c r="QY10" s="1487"/>
      <c r="QZ10" s="1488"/>
      <c r="RA10" s="1486" t="s">
        <v>1153</v>
      </c>
      <c r="RB10" s="1487"/>
      <c r="RC10" s="1487"/>
      <c r="RD10" s="1487"/>
      <c r="RE10" s="1487"/>
      <c r="RF10" s="1488"/>
      <c r="RG10" s="1438" t="s">
        <v>1154</v>
      </c>
      <c r="RH10" s="1439"/>
      <c r="RI10" s="1439"/>
      <c r="RJ10" s="1439"/>
      <c r="RK10" s="1439"/>
      <c r="RL10" s="1440"/>
      <c r="RM10" s="1431" t="s">
        <v>353</v>
      </c>
      <c r="RN10" s="1432"/>
      <c r="RO10" s="1432"/>
      <c r="RP10" s="1432"/>
      <c r="RQ10" s="1432"/>
      <c r="RR10" s="1432"/>
      <c r="RS10" s="1432"/>
      <c r="RT10" s="1433"/>
      <c r="RU10" s="1431" t="s">
        <v>354</v>
      </c>
      <c r="RV10" s="1432"/>
      <c r="RW10" s="1432"/>
      <c r="RX10" s="1432"/>
      <c r="RY10" s="1432"/>
      <c r="RZ10" s="1433"/>
      <c r="SA10" s="1431" t="s">
        <v>1155</v>
      </c>
      <c r="SB10" s="1432"/>
      <c r="SC10" s="1432"/>
      <c r="SD10" s="1432"/>
      <c r="SE10" s="1432"/>
      <c r="SF10" s="1432"/>
      <c r="SG10" s="1432"/>
      <c r="SH10" s="1432"/>
      <c r="SI10" s="1432"/>
      <c r="SJ10" s="1432"/>
      <c r="SK10" s="1432"/>
      <c r="SL10" s="1432"/>
      <c r="SM10" s="1432"/>
      <c r="SN10" s="1433"/>
      <c r="SO10" s="1447"/>
      <c r="SP10" s="1448"/>
      <c r="SQ10" s="1448"/>
      <c r="SR10" s="1448"/>
      <c r="SS10" s="1448"/>
      <c r="ST10" s="1448"/>
      <c r="SU10" s="1448"/>
      <c r="SV10" s="1448"/>
      <c r="SW10" s="1448"/>
      <c r="SX10" s="1448"/>
      <c r="SY10" s="1448"/>
      <c r="SZ10" s="1448"/>
      <c r="TA10" s="1448"/>
      <c r="TB10" s="1449"/>
      <c r="TC10" s="1472" t="s">
        <v>1156</v>
      </c>
      <c r="TD10" s="1473"/>
      <c r="TE10" s="1473"/>
      <c r="TF10" s="1473"/>
      <c r="TG10" s="1473"/>
      <c r="TH10" s="1473"/>
      <c r="TI10" s="1473"/>
      <c r="TJ10" s="1473"/>
      <c r="TK10" s="1473"/>
      <c r="TL10" s="1473"/>
      <c r="TM10" s="1473"/>
      <c r="TN10" s="1473"/>
      <c r="TO10" s="1473"/>
      <c r="TP10" s="1474"/>
      <c r="TQ10" s="1472" t="s">
        <v>1157</v>
      </c>
      <c r="TR10" s="1473"/>
      <c r="TS10" s="1473"/>
      <c r="TT10" s="1473"/>
      <c r="TU10" s="1473"/>
      <c r="TV10" s="1473"/>
      <c r="TW10" s="1473"/>
      <c r="TX10" s="1473"/>
      <c r="TY10" s="1473"/>
      <c r="TZ10" s="1473"/>
      <c r="UA10" s="1473"/>
      <c r="UB10" s="1473"/>
      <c r="UC10" s="1473"/>
      <c r="UD10" s="1474"/>
      <c r="UE10" s="1431" t="s">
        <v>1158</v>
      </c>
      <c r="UF10" s="1433"/>
      <c r="UG10" s="1447"/>
      <c r="UH10" s="1449"/>
      <c r="UI10" s="1468" t="s">
        <v>1159</v>
      </c>
      <c r="UJ10" s="1478"/>
      <c r="UK10" s="1468" t="s">
        <v>1160</v>
      </c>
      <c r="UL10" s="1478"/>
      <c r="UM10" s="1545"/>
      <c r="UN10" s="1495"/>
      <c r="UO10" s="1548"/>
      <c r="UP10" s="1545"/>
      <c r="UQ10" s="1496"/>
      <c r="UR10" s="1548"/>
      <c r="US10" s="1431" t="s">
        <v>1161</v>
      </c>
      <c r="UT10" s="1500"/>
      <c r="UU10" s="1431" t="s">
        <v>1162</v>
      </c>
      <c r="UV10" s="1501"/>
      <c r="UW10" s="1447"/>
      <c r="UX10" s="1449"/>
      <c r="UY10" s="1447"/>
      <c r="UZ10" s="1449"/>
      <c r="VA10" s="1431" t="s">
        <v>1163</v>
      </c>
      <c r="VB10" s="1433"/>
      <c r="VC10" s="1431" t="s">
        <v>1164</v>
      </c>
      <c r="VD10" s="1433"/>
      <c r="VE10" s="1431" t="s">
        <v>1165</v>
      </c>
      <c r="VF10" s="1433"/>
      <c r="VG10" s="1431" t="s">
        <v>1166</v>
      </c>
      <c r="VH10" s="1433"/>
      <c r="VI10" s="1431" t="s">
        <v>1167</v>
      </c>
      <c r="VJ10" s="1432"/>
      <c r="VK10" s="1432"/>
      <c r="VL10" s="1432"/>
      <c r="VM10" s="1432"/>
      <c r="VN10" s="1433"/>
      <c r="VO10" s="1455" t="s">
        <v>1168</v>
      </c>
      <c r="VP10" s="1456"/>
      <c r="VQ10" s="1456"/>
      <c r="VR10" s="1456"/>
      <c r="VS10" s="1456"/>
      <c r="VT10" s="1456"/>
      <c r="VU10" s="1447"/>
      <c r="VV10" s="1545"/>
      <c r="VW10" s="1431" t="s">
        <v>1169</v>
      </c>
      <c r="VX10" s="1432"/>
      <c r="VY10" s="1432"/>
      <c r="VZ10" s="1432"/>
      <c r="WA10" s="1432"/>
      <c r="WB10" s="1433"/>
      <c r="WC10" s="1431" t="s">
        <v>1170</v>
      </c>
      <c r="WD10" s="1432"/>
      <c r="WE10" s="1432"/>
      <c r="WF10" s="1432"/>
      <c r="WG10" s="1432"/>
      <c r="WH10" s="1433"/>
      <c r="WI10" s="1431" t="s">
        <v>1171</v>
      </c>
      <c r="WJ10" s="1432"/>
      <c r="WK10" s="1432"/>
      <c r="WL10" s="1432"/>
      <c r="WM10" s="1432"/>
      <c r="WN10" s="1433"/>
      <c r="WO10" s="1434" t="s">
        <v>1172</v>
      </c>
      <c r="WP10" s="1435"/>
      <c r="WQ10" s="1435"/>
      <c r="WR10" s="1435"/>
      <c r="WS10" s="1447"/>
      <c r="WT10" s="1448"/>
      <c r="WU10" s="1448"/>
      <c r="WV10" s="1448"/>
      <c r="WW10" s="1472" t="s">
        <v>1173</v>
      </c>
      <c r="WX10" s="1474"/>
      <c r="WY10" s="1472" t="s">
        <v>1174</v>
      </c>
      <c r="WZ10" s="1474"/>
      <c r="XA10" s="1431" t="s">
        <v>1175</v>
      </c>
      <c r="XB10" s="1432"/>
      <c r="XC10" s="1432"/>
      <c r="XD10" s="1432"/>
      <c r="XE10" s="1432"/>
      <c r="XF10" s="1432"/>
      <c r="XG10" s="1432"/>
      <c r="XH10" s="1432"/>
      <c r="XI10" s="1432"/>
      <c r="XJ10" s="1432"/>
      <c r="XK10" s="1432"/>
      <c r="XL10" s="1432"/>
      <c r="XM10" s="1432"/>
      <c r="XN10" s="1432"/>
      <c r="XO10" s="1432"/>
      <c r="XP10" s="1432"/>
      <c r="XQ10" s="1432"/>
      <c r="XR10" s="1432"/>
      <c r="XS10" s="1432"/>
      <c r="XT10" s="1432"/>
      <c r="XU10" s="1432"/>
      <c r="XV10" s="1432"/>
      <c r="XW10" s="1447"/>
      <c r="XX10" s="1448"/>
      <c r="XY10" s="1448"/>
      <c r="XZ10" s="1448"/>
      <c r="YA10" s="1448"/>
      <c r="YB10" s="1448"/>
      <c r="YC10" s="1448"/>
      <c r="YD10" s="1448"/>
      <c r="YE10" s="1448"/>
      <c r="YF10" s="1448"/>
      <c r="YG10" s="1448"/>
      <c r="YH10" s="1448"/>
      <c r="YI10" s="1468" t="s">
        <v>1176</v>
      </c>
      <c r="YJ10" s="1469"/>
      <c r="YK10" s="1469"/>
      <c r="YL10" s="1469"/>
      <c r="YM10" s="1469"/>
      <c r="YN10" s="1469"/>
      <c r="YO10" s="1469"/>
      <c r="YP10" s="1469"/>
      <c r="YQ10" s="1469"/>
      <c r="YR10" s="1469"/>
      <c r="YS10" s="1469"/>
      <c r="YT10" s="1469"/>
      <c r="YU10" s="1468" t="s">
        <v>1177</v>
      </c>
      <c r="YV10" s="1469"/>
      <c r="YW10" s="1469"/>
      <c r="YX10" s="1469"/>
      <c r="YY10" s="1469"/>
      <c r="YZ10" s="1469"/>
      <c r="ZA10" s="1469"/>
      <c r="ZB10" s="1469"/>
      <c r="ZC10" s="1469"/>
      <c r="ZD10" s="1469"/>
      <c r="ZE10" s="1469"/>
      <c r="ZF10" s="1469"/>
      <c r="ZG10" s="1545"/>
      <c r="ZH10" s="1545"/>
      <c r="ZI10" s="1434" t="s">
        <v>1178</v>
      </c>
      <c r="ZJ10" s="1467"/>
      <c r="ZK10" s="1523"/>
      <c r="ZL10" s="1524"/>
      <c r="ZM10" s="1463" t="s">
        <v>1179</v>
      </c>
      <c r="ZN10" s="1464"/>
      <c r="ZO10" s="1463" t="s">
        <v>1180</v>
      </c>
      <c r="ZP10" s="1464"/>
      <c r="ZQ10" s="1434" t="s">
        <v>1181</v>
      </c>
      <c r="ZR10" s="1467"/>
      <c r="ZS10" s="1523"/>
      <c r="ZT10" s="1524"/>
      <c r="ZU10" s="1463" t="s">
        <v>1182</v>
      </c>
      <c r="ZV10" s="1464"/>
      <c r="ZW10" s="1463" t="s">
        <v>1183</v>
      </c>
      <c r="ZX10" s="1464"/>
      <c r="ZY10" s="746"/>
      <c r="ZZ10" s="746"/>
    </row>
    <row r="11" spans="1:702" ht="191.25" customHeight="1" thickBot="1" x14ac:dyDescent="0.3">
      <c r="A11" s="1545"/>
      <c r="B11" s="1447"/>
      <c r="C11" s="1449"/>
      <c r="D11" s="1545"/>
      <c r="E11" s="1447"/>
      <c r="F11" s="1455" t="s">
        <v>1184</v>
      </c>
      <c r="G11" s="1456"/>
      <c r="H11" s="1565"/>
      <c r="I11" s="1566"/>
      <c r="J11" s="1532"/>
      <c r="K11" s="1533"/>
      <c r="L11" s="1532"/>
      <c r="M11" s="1533"/>
      <c r="N11" s="1455" t="s">
        <v>1185</v>
      </c>
      <c r="O11" s="1500"/>
      <c r="P11" s="1510"/>
      <c r="Q11" s="1512"/>
      <c r="R11" s="1516"/>
      <c r="S11" s="1517"/>
      <c r="T11" s="1516"/>
      <c r="U11" s="1517"/>
      <c r="V11" s="1457" t="s">
        <v>1186</v>
      </c>
      <c r="W11" s="1458"/>
      <c r="X11" s="1458"/>
      <c r="Y11" s="1458"/>
      <c r="Z11" s="1459"/>
      <c r="AA11" s="1565"/>
      <c r="AB11" s="1571"/>
      <c r="AC11" s="1571"/>
      <c r="AD11" s="1566"/>
      <c r="AE11" s="1516"/>
      <c r="AF11" s="1517"/>
      <c r="AG11" s="1516"/>
      <c r="AH11" s="1517"/>
      <c r="AI11" s="1449"/>
      <c r="AJ11" s="1447"/>
      <c r="AK11" s="1431" t="s">
        <v>1187</v>
      </c>
      <c r="AL11" s="1432"/>
      <c r="AM11" s="1432"/>
      <c r="AN11" s="1432"/>
      <c r="AO11" s="1432"/>
      <c r="AP11" s="1432"/>
      <c r="AQ11" s="1489"/>
      <c r="AR11" s="1490"/>
      <c r="AS11" s="1490"/>
      <c r="AT11" s="1490"/>
      <c r="AU11" s="1489"/>
      <c r="AV11" s="1490"/>
      <c r="AW11" s="1490"/>
      <c r="AX11" s="1490"/>
      <c r="AY11" s="1489"/>
      <c r="AZ11" s="1490"/>
      <c r="BA11" s="1490"/>
      <c r="BB11" s="1490"/>
      <c r="BC11" s="1431" t="s">
        <v>1188</v>
      </c>
      <c r="BD11" s="1432"/>
      <c r="BE11" s="1432"/>
      <c r="BF11" s="1433"/>
      <c r="BG11" s="1450"/>
      <c r="BH11" s="1451"/>
      <c r="BI11" s="1451"/>
      <c r="BJ11" s="1452"/>
      <c r="BK11" s="1470"/>
      <c r="BL11" s="1479"/>
      <c r="BM11" s="1470"/>
      <c r="BN11" s="1479"/>
      <c r="BO11" s="1486" t="s">
        <v>1189</v>
      </c>
      <c r="BP11" s="1488"/>
      <c r="BQ11" s="1489"/>
      <c r="BR11" s="1491"/>
      <c r="BS11" s="1489"/>
      <c r="BT11" s="1491"/>
      <c r="BU11" s="1489"/>
      <c r="BV11" s="1491"/>
      <c r="BW11" s="1431" t="s">
        <v>1190</v>
      </c>
      <c r="BX11" s="1432"/>
      <c r="BY11" s="1438" t="s">
        <v>1191</v>
      </c>
      <c r="BZ11" s="1440"/>
      <c r="CA11" s="1489"/>
      <c r="CB11" s="1491"/>
      <c r="CC11" s="1489"/>
      <c r="CD11" s="1490"/>
      <c r="CE11" s="1489"/>
      <c r="CF11" s="1491"/>
      <c r="CG11" s="1431" t="s">
        <v>1192</v>
      </c>
      <c r="CH11" s="1432"/>
      <c r="CI11" s="1432"/>
      <c r="CJ11" s="1432"/>
      <c r="CK11" s="1432"/>
      <c r="CL11" s="1433"/>
      <c r="CM11" s="1431" t="s">
        <v>1193</v>
      </c>
      <c r="CN11" s="1432"/>
      <c r="CO11" s="1432"/>
      <c r="CP11" s="1432"/>
      <c r="CQ11" s="1432"/>
      <c r="CR11" s="1432"/>
      <c r="CS11" s="1432"/>
      <c r="CT11" s="1432"/>
      <c r="CU11" s="1432"/>
      <c r="CV11" s="1432"/>
      <c r="CW11" s="1432"/>
      <c r="CX11" s="1432"/>
      <c r="CY11" s="1432"/>
      <c r="CZ11" s="1433"/>
      <c r="DA11" s="1450"/>
      <c r="DB11" s="1451"/>
      <c r="DC11" s="1451"/>
      <c r="DD11" s="1451"/>
      <c r="DE11" s="1451"/>
      <c r="DF11" s="1452"/>
      <c r="DG11" s="1470"/>
      <c r="DH11" s="1471"/>
      <c r="DI11" s="1470"/>
      <c r="DJ11" s="1479"/>
      <c r="DK11" s="1431" t="s">
        <v>1194</v>
      </c>
      <c r="DL11" s="1432"/>
      <c r="DM11" s="1432"/>
      <c r="DN11" s="1432"/>
      <c r="DO11" s="1432"/>
      <c r="DP11" s="1432"/>
      <c r="DQ11" s="1432"/>
      <c r="DR11" s="1433"/>
      <c r="DS11" s="1431" t="s">
        <v>1195</v>
      </c>
      <c r="DT11" s="1432"/>
      <c r="DU11" s="1432"/>
      <c r="DV11" s="1432"/>
      <c r="DW11" s="1432"/>
      <c r="DX11" s="1433"/>
      <c r="DY11" s="1444" t="s">
        <v>1196</v>
      </c>
      <c r="DZ11" s="1445"/>
      <c r="EA11" s="1445"/>
      <c r="EB11" s="1445"/>
      <c r="EC11" s="1445"/>
      <c r="ED11" s="1445"/>
      <c r="EE11" s="1431" t="s">
        <v>1197</v>
      </c>
      <c r="EF11" s="1432"/>
      <c r="EG11" s="1432"/>
      <c r="EH11" s="1432"/>
      <c r="EI11" s="1432"/>
      <c r="EJ11" s="1432"/>
      <c r="EK11" s="1432"/>
      <c r="EL11" s="1433"/>
      <c r="EM11" s="1431" t="s">
        <v>1198</v>
      </c>
      <c r="EN11" s="1432"/>
      <c r="EO11" s="1432"/>
      <c r="EP11" s="1432"/>
      <c r="EQ11" s="1432"/>
      <c r="ER11" s="1433"/>
      <c r="ES11" s="1431" t="s">
        <v>1199</v>
      </c>
      <c r="ET11" s="1432"/>
      <c r="EU11" s="1432"/>
      <c r="EV11" s="1432"/>
      <c r="EW11" s="1432"/>
      <c r="EX11" s="1433"/>
      <c r="EY11" s="1450"/>
      <c r="EZ11" s="1451"/>
      <c r="FA11" s="1451"/>
      <c r="FB11" s="1451"/>
      <c r="FC11" s="1451"/>
      <c r="FD11" s="1452"/>
      <c r="FE11" s="1475"/>
      <c r="FF11" s="1476"/>
      <c r="FG11" s="1476"/>
      <c r="FH11" s="1476"/>
      <c r="FI11" s="1476"/>
      <c r="FJ11" s="1477"/>
      <c r="FK11" s="1475"/>
      <c r="FL11" s="1476"/>
      <c r="FM11" s="1476"/>
      <c r="FN11" s="1476"/>
      <c r="FO11" s="1476"/>
      <c r="FP11" s="1477"/>
      <c r="FQ11" s="1438" t="s">
        <v>1200</v>
      </c>
      <c r="FR11" s="1439"/>
      <c r="FS11" s="1439"/>
      <c r="FT11" s="1439"/>
      <c r="FU11" s="1439"/>
      <c r="FV11" s="1440"/>
      <c r="FW11" s="1441" t="s">
        <v>1201</v>
      </c>
      <c r="FX11" s="1442"/>
      <c r="FY11" s="1442"/>
      <c r="FZ11" s="1442"/>
      <c r="GA11" s="1442"/>
      <c r="GB11" s="1443"/>
      <c r="GC11" s="1475"/>
      <c r="GD11" s="1476"/>
      <c r="GE11" s="1476"/>
      <c r="GF11" s="1476"/>
      <c r="GG11" s="1476"/>
      <c r="GH11" s="1477"/>
      <c r="GI11" s="1475"/>
      <c r="GJ11" s="1477"/>
      <c r="GK11" s="1475"/>
      <c r="GL11" s="1477"/>
      <c r="GM11" s="1431" t="s">
        <v>1202</v>
      </c>
      <c r="GN11" s="1432"/>
      <c r="GO11" s="1432"/>
      <c r="GP11" s="1432"/>
      <c r="GQ11" s="1432"/>
      <c r="GR11" s="1432"/>
      <c r="GS11" s="1432"/>
      <c r="GT11" s="1433"/>
      <c r="GU11" s="1475"/>
      <c r="GV11" s="1476"/>
      <c r="GW11" s="1476"/>
      <c r="GX11" s="1477"/>
      <c r="GY11" s="1475"/>
      <c r="GZ11" s="1476"/>
      <c r="HA11" s="1475"/>
      <c r="HB11" s="1476"/>
      <c r="HC11" s="1431" t="s">
        <v>1203</v>
      </c>
      <c r="HD11" s="1432"/>
      <c r="HE11" s="1432"/>
      <c r="HF11" s="1432"/>
      <c r="HG11" s="1432"/>
      <c r="HH11" s="1433"/>
      <c r="HI11" s="1431" t="s">
        <v>1204</v>
      </c>
      <c r="HJ11" s="1432"/>
      <c r="HK11" s="1432"/>
      <c r="HL11" s="1432"/>
      <c r="HM11" s="1432"/>
      <c r="HN11" s="1433"/>
      <c r="HO11" s="1450"/>
      <c r="HP11" s="1451"/>
      <c r="HQ11" s="1451"/>
      <c r="HR11" s="1451"/>
      <c r="HS11" s="1451"/>
      <c r="HT11" s="1452"/>
      <c r="HU11" s="1475"/>
      <c r="HV11" s="1476"/>
      <c r="HW11" s="1476"/>
      <c r="HX11" s="1476"/>
      <c r="HY11" s="1476"/>
      <c r="HZ11" s="1477"/>
      <c r="IA11" s="1475"/>
      <c r="IB11" s="1476"/>
      <c r="IC11" s="1476"/>
      <c r="ID11" s="1476"/>
      <c r="IE11" s="1476"/>
      <c r="IF11" s="1477"/>
      <c r="IG11" s="1431" t="s">
        <v>1205</v>
      </c>
      <c r="IH11" s="1432"/>
      <c r="II11" s="1432"/>
      <c r="IJ11" s="1432"/>
      <c r="IK11" s="1432"/>
      <c r="IL11" s="1432"/>
      <c r="IM11" s="1431" t="s">
        <v>1206</v>
      </c>
      <c r="IN11" s="1432"/>
      <c r="IO11" s="1432"/>
      <c r="IP11" s="1432"/>
      <c r="IQ11" s="1432"/>
      <c r="IR11" s="1432"/>
      <c r="IS11" s="1431" t="s">
        <v>1207</v>
      </c>
      <c r="IT11" s="1432"/>
      <c r="IU11" s="1432"/>
      <c r="IV11" s="1432"/>
      <c r="IW11" s="1432"/>
      <c r="IX11" s="1433"/>
      <c r="IY11" s="1438" t="s">
        <v>1208</v>
      </c>
      <c r="IZ11" s="1439"/>
      <c r="JA11" s="1439"/>
      <c r="JB11" s="1439"/>
      <c r="JC11" s="1439"/>
      <c r="JD11" s="1440"/>
      <c r="JE11" s="1489"/>
      <c r="JF11" s="1490"/>
      <c r="JG11" s="1490"/>
      <c r="JH11" s="1490"/>
      <c r="JI11" s="1490"/>
      <c r="JJ11" s="1491"/>
      <c r="JK11" s="1489"/>
      <c r="JL11" s="1490"/>
      <c r="JM11" s="1490"/>
      <c r="JN11" s="1490"/>
      <c r="JO11" s="1490"/>
      <c r="JP11" s="1491"/>
      <c r="JQ11" s="1489"/>
      <c r="JR11" s="1490"/>
      <c r="JS11" s="1490"/>
      <c r="JT11" s="1490"/>
      <c r="JU11" s="1490"/>
      <c r="JV11" s="1491"/>
      <c r="JW11" s="1431" t="s">
        <v>1209</v>
      </c>
      <c r="JX11" s="1432"/>
      <c r="JY11" s="1432"/>
      <c r="JZ11" s="1432"/>
      <c r="KA11" s="1432"/>
      <c r="KB11" s="1432"/>
      <c r="KC11" s="1432"/>
      <c r="KD11" s="1432"/>
      <c r="KE11" s="1432"/>
      <c r="KF11" s="1433"/>
      <c r="KG11" s="1450"/>
      <c r="KH11" s="1451"/>
      <c r="KI11" s="1451"/>
      <c r="KJ11" s="1451"/>
      <c r="KK11" s="1451"/>
      <c r="KL11" s="1451"/>
      <c r="KM11" s="1451"/>
      <c r="KN11" s="1451"/>
      <c r="KO11" s="1451"/>
      <c r="KP11" s="1452"/>
      <c r="KQ11" s="1475"/>
      <c r="KR11" s="1476"/>
      <c r="KS11" s="1476"/>
      <c r="KT11" s="1476"/>
      <c r="KU11" s="1476"/>
      <c r="KV11" s="1477"/>
      <c r="KW11" s="1475"/>
      <c r="KX11" s="1476"/>
      <c r="KY11" s="1476"/>
      <c r="KZ11" s="1476"/>
      <c r="LA11" s="1476"/>
      <c r="LB11" s="1477"/>
      <c r="LC11" s="1457" t="s">
        <v>1210</v>
      </c>
      <c r="LD11" s="1458"/>
      <c r="LE11" s="1458"/>
      <c r="LF11" s="1458"/>
      <c r="LG11" s="1458"/>
      <c r="LH11" s="1458"/>
      <c r="LI11" s="1458"/>
      <c r="LJ11" s="1459"/>
      <c r="LK11" s="1510"/>
      <c r="LL11" s="1511"/>
      <c r="LM11" s="1511"/>
      <c r="LN11" s="1511"/>
      <c r="LO11" s="1511"/>
      <c r="LP11" s="1511"/>
      <c r="LQ11" s="1511"/>
      <c r="LR11" s="1512"/>
      <c r="LS11" s="1483"/>
      <c r="LT11" s="1484"/>
      <c r="LU11" s="1484"/>
      <c r="LV11" s="1484"/>
      <c r="LW11" s="1484"/>
      <c r="LX11" s="1484"/>
      <c r="LY11" s="1484"/>
      <c r="LZ11" s="1485"/>
      <c r="MA11" s="1483"/>
      <c r="MB11" s="1484"/>
      <c r="MC11" s="1484"/>
      <c r="MD11" s="1484"/>
      <c r="ME11" s="1484"/>
      <c r="MF11" s="1484"/>
      <c r="MG11" s="1484"/>
      <c r="MH11" s="1485"/>
      <c r="MI11" s="1431" t="s">
        <v>1211</v>
      </c>
      <c r="MJ11" s="1432"/>
      <c r="MK11" s="1432"/>
      <c r="ML11" s="1432"/>
      <c r="MM11" s="1432"/>
      <c r="MN11" s="1432"/>
      <c r="MO11" s="1432"/>
      <c r="MP11" s="1432"/>
      <c r="MQ11" s="1432"/>
      <c r="MR11" s="1432"/>
      <c r="MS11" s="1432"/>
      <c r="MT11" s="1432"/>
      <c r="MU11" s="1432"/>
      <c r="MV11" s="1432"/>
      <c r="MW11" s="1432"/>
      <c r="MX11" s="1432"/>
      <c r="MY11" s="1450"/>
      <c r="MZ11" s="1451"/>
      <c r="NA11" s="1451"/>
      <c r="NB11" s="1451"/>
      <c r="NC11" s="1451"/>
      <c r="ND11" s="1452"/>
      <c r="NE11" s="1475"/>
      <c r="NF11" s="1476"/>
      <c r="NG11" s="1476"/>
      <c r="NH11" s="1476"/>
      <c r="NI11" s="1476"/>
      <c r="NJ11" s="1477"/>
      <c r="NK11" s="1470"/>
      <c r="NL11" s="1471"/>
      <c r="NM11" s="1471"/>
      <c r="NN11" s="1471"/>
      <c r="NO11" s="1471"/>
      <c r="NP11" s="1471"/>
      <c r="NQ11" s="1438" t="s">
        <v>1212</v>
      </c>
      <c r="NR11" s="1439"/>
      <c r="NS11" s="1439"/>
      <c r="NT11" s="1439"/>
      <c r="NU11" s="1439"/>
      <c r="NV11" s="1439"/>
      <c r="NW11" s="1439"/>
      <c r="NX11" s="1440"/>
      <c r="NY11" s="1431" t="s">
        <v>1213</v>
      </c>
      <c r="NZ11" s="1432"/>
      <c r="OA11" s="1432"/>
      <c r="OB11" s="1432"/>
      <c r="OC11" s="1432"/>
      <c r="OD11" s="1432"/>
      <c r="OE11" s="1432"/>
      <c r="OF11" s="1433"/>
      <c r="OG11" s="1450"/>
      <c r="OH11" s="1451"/>
      <c r="OI11" s="1451"/>
      <c r="OJ11" s="1451"/>
      <c r="OK11" s="1451"/>
      <c r="OL11" s="1451"/>
      <c r="OM11" s="1451"/>
      <c r="ON11" s="1452"/>
      <c r="OO11" s="1470"/>
      <c r="OP11" s="1471"/>
      <c r="OQ11" s="1471"/>
      <c r="OR11" s="1471"/>
      <c r="OS11" s="1471"/>
      <c r="OT11" s="1471"/>
      <c r="OU11" s="1471"/>
      <c r="OV11" s="1479"/>
      <c r="OW11" s="1470"/>
      <c r="OX11" s="1471"/>
      <c r="OY11" s="1471"/>
      <c r="OZ11" s="1471"/>
      <c r="PA11" s="1471"/>
      <c r="PB11" s="1471"/>
      <c r="PC11" s="1471"/>
      <c r="PD11" s="1479"/>
      <c r="PE11" s="1431" t="s">
        <v>1214</v>
      </c>
      <c r="PF11" s="1432"/>
      <c r="PG11" s="1432"/>
      <c r="PH11" s="1432"/>
      <c r="PI11" s="1432"/>
      <c r="PJ11" s="1433"/>
      <c r="PK11" s="1450"/>
      <c r="PL11" s="1451"/>
      <c r="PM11" s="1451"/>
      <c r="PN11" s="1451"/>
      <c r="PO11" s="1451"/>
      <c r="PP11" s="1452"/>
      <c r="PQ11" s="1470"/>
      <c r="PR11" s="1471"/>
      <c r="PS11" s="1471"/>
      <c r="PT11" s="1471"/>
      <c r="PU11" s="1471"/>
      <c r="PV11" s="1479"/>
      <c r="PW11" s="1470"/>
      <c r="PX11" s="1471"/>
      <c r="PY11" s="1471"/>
      <c r="PZ11" s="1471"/>
      <c r="QA11" s="1471"/>
      <c r="QB11" s="1479"/>
      <c r="QC11" s="1431" t="s">
        <v>1215</v>
      </c>
      <c r="QD11" s="1432"/>
      <c r="QE11" s="1432"/>
      <c r="QF11" s="1432"/>
      <c r="QG11" s="1432"/>
      <c r="QH11" s="1432"/>
      <c r="QI11" s="1438" t="s">
        <v>1216</v>
      </c>
      <c r="QJ11" s="1439"/>
      <c r="QK11" s="1439"/>
      <c r="QL11" s="1439"/>
      <c r="QM11" s="1439"/>
      <c r="QN11" s="1439"/>
      <c r="QO11" s="1489"/>
      <c r="QP11" s="1490"/>
      <c r="QQ11" s="1490"/>
      <c r="QR11" s="1490"/>
      <c r="QS11" s="1490"/>
      <c r="QT11" s="1491"/>
      <c r="QU11" s="1489"/>
      <c r="QV11" s="1490"/>
      <c r="QW11" s="1490"/>
      <c r="QX11" s="1490"/>
      <c r="QY11" s="1490"/>
      <c r="QZ11" s="1491"/>
      <c r="RA11" s="1489"/>
      <c r="RB11" s="1490"/>
      <c r="RC11" s="1490"/>
      <c r="RD11" s="1490"/>
      <c r="RE11" s="1490"/>
      <c r="RF11" s="1491"/>
      <c r="RG11" s="1438" t="s">
        <v>1217</v>
      </c>
      <c r="RH11" s="1439"/>
      <c r="RI11" s="1439"/>
      <c r="RJ11" s="1439"/>
      <c r="RK11" s="1439"/>
      <c r="RL11" s="1440"/>
      <c r="RM11" s="1431" t="s">
        <v>1218</v>
      </c>
      <c r="RN11" s="1432"/>
      <c r="RO11" s="1432"/>
      <c r="RP11" s="1432"/>
      <c r="RQ11" s="1432"/>
      <c r="RR11" s="1432"/>
      <c r="RS11" s="1432"/>
      <c r="RT11" s="1433"/>
      <c r="RU11" s="1438" t="s">
        <v>1219</v>
      </c>
      <c r="RV11" s="1439"/>
      <c r="RW11" s="1439"/>
      <c r="RX11" s="1439"/>
      <c r="RY11" s="1439"/>
      <c r="RZ11" s="1440"/>
      <c r="SA11" s="1431" t="s">
        <v>1220</v>
      </c>
      <c r="SB11" s="1432"/>
      <c r="SC11" s="1432"/>
      <c r="SD11" s="1432"/>
      <c r="SE11" s="1432"/>
      <c r="SF11" s="1432"/>
      <c r="SG11" s="1432"/>
      <c r="SH11" s="1432"/>
      <c r="SI11" s="1432"/>
      <c r="SJ11" s="1432"/>
      <c r="SK11" s="1432"/>
      <c r="SL11" s="1432"/>
      <c r="SM11" s="1432"/>
      <c r="SN11" s="1433"/>
      <c r="SO11" s="1450"/>
      <c r="SP11" s="1451"/>
      <c r="SQ11" s="1451"/>
      <c r="SR11" s="1451"/>
      <c r="SS11" s="1451"/>
      <c r="ST11" s="1451"/>
      <c r="SU11" s="1451"/>
      <c r="SV11" s="1451"/>
      <c r="SW11" s="1451"/>
      <c r="SX11" s="1451"/>
      <c r="SY11" s="1451"/>
      <c r="SZ11" s="1451"/>
      <c r="TA11" s="1451"/>
      <c r="TB11" s="1452"/>
      <c r="TC11" s="1475"/>
      <c r="TD11" s="1476"/>
      <c r="TE11" s="1476"/>
      <c r="TF11" s="1476"/>
      <c r="TG11" s="1476"/>
      <c r="TH11" s="1476"/>
      <c r="TI11" s="1476"/>
      <c r="TJ11" s="1476"/>
      <c r="TK11" s="1476"/>
      <c r="TL11" s="1476"/>
      <c r="TM11" s="1476"/>
      <c r="TN11" s="1476"/>
      <c r="TO11" s="1476"/>
      <c r="TP11" s="1477"/>
      <c r="TQ11" s="1475"/>
      <c r="TR11" s="1476"/>
      <c r="TS11" s="1476"/>
      <c r="TT11" s="1476"/>
      <c r="TU11" s="1476"/>
      <c r="TV11" s="1476"/>
      <c r="TW11" s="1476"/>
      <c r="TX11" s="1476"/>
      <c r="TY11" s="1476"/>
      <c r="TZ11" s="1476"/>
      <c r="UA11" s="1476"/>
      <c r="UB11" s="1476"/>
      <c r="UC11" s="1476"/>
      <c r="UD11" s="1477"/>
      <c r="UE11" s="1431" t="s">
        <v>1221</v>
      </c>
      <c r="UF11" s="1433"/>
      <c r="UG11" s="1450"/>
      <c r="UH11" s="1452"/>
      <c r="UI11" s="1470"/>
      <c r="UJ11" s="1479"/>
      <c r="UK11" s="1470"/>
      <c r="UL11" s="1479"/>
      <c r="UM11" s="1545"/>
      <c r="UN11" s="1495"/>
      <c r="UO11" s="1548"/>
      <c r="UP11" s="1545"/>
      <c r="UQ11" s="1496"/>
      <c r="UR11" s="1495"/>
      <c r="US11" s="1431" t="s">
        <v>1222</v>
      </c>
      <c r="UT11" s="1500"/>
      <c r="UU11" s="1431" t="s">
        <v>1223</v>
      </c>
      <c r="UV11" s="1501"/>
      <c r="UW11" s="1450"/>
      <c r="UX11" s="1452"/>
      <c r="UY11" s="1450"/>
      <c r="UZ11" s="1452"/>
      <c r="VA11" s="1431" t="s">
        <v>1224</v>
      </c>
      <c r="VB11" s="1433"/>
      <c r="VC11" s="1438" t="s">
        <v>1225</v>
      </c>
      <c r="VD11" s="1440"/>
      <c r="VE11" s="1431" t="s">
        <v>1226</v>
      </c>
      <c r="VF11" s="1433"/>
      <c r="VG11" s="1431" t="s">
        <v>1227</v>
      </c>
      <c r="VH11" s="1433"/>
      <c r="VI11" s="1431" t="s">
        <v>1228</v>
      </c>
      <c r="VJ11" s="1432"/>
      <c r="VK11" s="1432"/>
      <c r="VL11" s="1432"/>
      <c r="VM11" s="1432"/>
      <c r="VN11" s="1433"/>
      <c r="VO11" s="1455" t="s">
        <v>1229</v>
      </c>
      <c r="VP11" s="1456"/>
      <c r="VQ11" s="1456"/>
      <c r="VR11" s="1456"/>
      <c r="VS11" s="1456"/>
      <c r="VT11" s="1456"/>
      <c r="VU11" s="1447"/>
      <c r="VV11" s="1545"/>
      <c r="VW11" s="1431" t="s">
        <v>1230</v>
      </c>
      <c r="VX11" s="1432"/>
      <c r="VY11" s="1432"/>
      <c r="VZ11" s="1432"/>
      <c r="WA11" s="1432"/>
      <c r="WB11" s="1433"/>
      <c r="WC11" s="1431" t="s">
        <v>1231</v>
      </c>
      <c r="WD11" s="1432"/>
      <c r="WE11" s="1432"/>
      <c r="WF11" s="1432"/>
      <c r="WG11" s="1432"/>
      <c r="WH11" s="1433"/>
      <c r="WI11" s="1431" t="s">
        <v>1232</v>
      </c>
      <c r="WJ11" s="1432"/>
      <c r="WK11" s="1432"/>
      <c r="WL11" s="1432"/>
      <c r="WM11" s="1432"/>
      <c r="WN11" s="1433"/>
      <c r="WO11" s="1434" t="s">
        <v>1233</v>
      </c>
      <c r="WP11" s="1435"/>
      <c r="WQ11" s="1435"/>
      <c r="WR11" s="1435"/>
      <c r="WS11" s="1450"/>
      <c r="WT11" s="1451"/>
      <c r="WU11" s="1451"/>
      <c r="WV11" s="1451"/>
      <c r="WW11" s="1475"/>
      <c r="WX11" s="1477"/>
      <c r="WY11" s="1475"/>
      <c r="WZ11" s="1477"/>
      <c r="XA11" s="1436" t="s">
        <v>1234</v>
      </c>
      <c r="XB11" s="1432"/>
      <c r="XC11" s="1432"/>
      <c r="XD11" s="1432"/>
      <c r="XE11" s="1432"/>
      <c r="XF11" s="1437"/>
      <c r="XG11" s="1432"/>
      <c r="XH11" s="1432"/>
      <c r="XI11" s="1432"/>
      <c r="XJ11" s="1432"/>
      <c r="XK11" s="1432"/>
      <c r="XL11" s="1432"/>
      <c r="XM11" s="1432"/>
      <c r="XN11" s="1432"/>
      <c r="XO11" s="1432"/>
      <c r="XP11" s="1432"/>
      <c r="XQ11" s="1432"/>
      <c r="XR11" s="1432"/>
      <c r="XS11" s="1432"/>
      <c r="XT11" s="1432"/>
      <c r="XU11" s="1432"/>
      <c r="XV11" s="1432"/>
      <c r="XW11" s="1450"/>
      <c r="XX11" s="1451"/>
      <c r="XY11" s="1451"/>
      <c r="XZ11" s="1451"/>
      <c r="YA11" s="1451"/>
      <c r="YB11" s="1451"/>
      <c r="YC11" s="1451"/>
      <c r="YD11" s="1451"/>
      <c r="YE11" s="1451"/>
      <c r="YF11" s="1451"/>
      <c r="YG11" s="1451"/>
      <c r="YH11" s="1451"/>
      <c r="YI11" s="1470"/>
      <c r="YJ11" s="1471"/>
      <c r="YK11" s="1471"/>
      <c r="YL11" s="1471"/>
      <c r="YM11" s="1471"/>
      <c r="YN11" s="1471"/>
      <c r="YO11" s="1471"/>
      <c r="YP11" s="1471"/>
      <c r="YQ11" s="1471"/>
      <c r="YR11" s="1471"/>
      <c r="YS11" s="1471"/>
      <c r="YT11" s="1471"/>
      <c r="YU11" s="1470"/>
      <c r="YV11" s="1471"/>
      <c r="YW11" s="1471"/>
      <c r="YX11" s="1471"/>
      <c r="YY11" s="1471"/>
      <c r="YZ11" s="1471"/>
      <c r="ZA11" s="1471"/>
      <c r="ZB11" s="1471"/>
      <c r="ZC11" s="1471"/>
      <c r="ZD11" s="1471"/>
      <c r="ZE11" s="1471"/>
      <c r="ZF11" s="1471"/>
      <c r="ZG11" s="1545"/>
      <c r="ZH11" s="1545"/>
      <c r="ZI11" s="1434" t="s">
        <v>1235</v>
      </c>
      <c r="ZJ11" s="1467"/>
      <c r="ZK11" s="1525"/>
      <c r="ZL11" s="1526"/>
      <c r="ZM11" s="1465"/>
      <c r="ZN11" s="1466"/>
      <c r="ZO11" s="1465"/>
      <c r="ZP11" s="1466"/>
      <c r="ZQ11" s="1434" t="s">
        <v>1236</v>
      </c>
      <c r="ZR11" s="1467"/>
      <c r="ZS11" s="1525"/>
      <c r="ZT11" s="1526"/>
      <c r="ZU11" s="1465"/>
      <c r="ZV11" s="1466"/>
      <c r="ZW11" s="1465"/>
      <c r="ZX11" s="1466"/>
      <c r="ZY11" s="746"/>
      <c r="ZZ11" s="746"/>
    </row>
    <row r="12" spans="1:702" ht="27" customHeight="1" thickBot="1" x14ac:dyDescent="0.3">
      <c r="A12" s="1546"/>
      <c r="B12" s="750" t="s">
        <v>374</v>
      </c>
      <c r="C12" s="1125" t="s">
        <v>376</v>
      </c>
      <c r="D12" s="1545"/>
      <c r="E12" s="1447"/>
      <c r="F12" s="750" t="s">
        <v>374</v>
      </c>
      <c r="G12" s="1104" t="s">
        <v>376</v>
      </c>
      <c r="H12" s="750" t="s">
        <v>374</v>
      </c>
      <c r="I12" s="1105" t="s">
        <v>376</v>
      </c>
      <c r="J12" s="1119" t="s">
        <v>374</v>
      </c>
      <c r="K12" s="1118" t="s">
        <v>376</v>
      </c>
      <c r="L12" s="751" t="s">
        <v>374</v>
      </c>
      <c r="M12" s="1119" t="s">
        <v>376</v>
      </c>
      <c r="N12" s="750" t="s">
        <v>374</v>
      </c>
      <c r="O12" s="1104" t="s">
        <v>376</v>
      </c>
      <c r="P12" s="750" t="s">
        <v>374</v>
      </c>
      <c r="Q12" s="1104" t="s">
        <v>376</v>
      </c>
      <c r="R12" s="751" t="s">
        <v>374</v>
      </c>
      <c r="S12" s="1119" t="s">
        <v>376</v>
      </c>
      <c r="T12" s="751" t="s">
        <v>374</v>
      </c>
      <c r="U12" s="1119" t="s">
        <v>376</v>
      </c>
      <c r="V12" s="750" t="s">
        <v>374</v>
      </c>
      <c r="W12" s="1105" t="s">
        <v>376</v>
      </c>
      <c r="X12" s="752" t="s">
        <v>701</v>
      </c>
      <c r="Y12" s="1109" t="s">
        <v>703</v>
      </c>
      <c r="Z12" s="752" t="s">
        <v>707</v>
      </c>
      <c r="AA12" s="1104" t="s">
        <v>374</v>
      </c>
      <c r="AB12" s="750" t="s">
        <v>376</v>
      </c>
      <c r="AC12" s="1109" t="s">
        <v>699</v>
      </c>
      <c r="AD12" s="752" t="s">
        <v>705</v>
      </c>
      <c r="AE12" s="751" t="s">
        <v>374</v>
      </c>
      <c r="AF12" s="1119" t="s">
        <v>376</v>
      </c>
      <c r="AG12" s="751" t="s">
        <v>374</v>
      </c>
      <c r="AH12" s="751" t="s">
        <v>376</v>
      </c>
      <c r="AI12" s="1452"/>
      <c r="AJ12" s="1450"/>
      <c r="AK12" s="750" t="s">
        <v>374</v>
      </c>
      <c r="AL12" s="1108" t="s">
        <v>557</v>
      </c>
      <c r="AM12" s="753" t="s">
        <v>1237</v>
      </c>
      <c r="AN12" s="750" t="s">
        <v>376</v>
      </c>
      <c r="AO12" s="754" t="s">
        <v>557</v>
      </c>
      <c r="AP12" s="755" t="s">
        <v>1237</v>
      </c>
      <c r="AQ12" s="750" t="s">
        <v>374</v>
      </c>
      <c r="AR12" s="753" t="s">
        <v>1237</v>
      </c>
      <c r="AS12" s="750" t="s">
        <v>376</v>
      </c>
      <c r="AT12" s="753" t="s">
        <v>1237</v>
      </c>
      <c r="AU12" s="756" t="s">
        <v>374</v>
      </c>
      <c r="AV12" s="753" t="s">
        <v>1237</v>
      </c>
      <c r="AW12" s="756" t="s">
        <v>376</v>
      </c>
      <c r="AX12" s="753" t="s">
        <v>1237</v>
      </c>
      <c r="AY12" s="756" t="s">
        <v>374</v>
      </c>
      <c r="AZ12" s="753" t="s">
        <v>1237</v>
      </c>
      <c r="BA12" s="756" t="s">
        <v>376</v>
      </c>
      <c r="BB12" s="753" t="s">
        <v>1237</v>
      </c>
      <c r="BC12" s="750" t="s">
        <v>374</v>
      </c>
      <c r="BD12" s="753" t="s">
        <v>521</v>
      </c>
      <c r="BE12" s="750" t="s">
        <v>376</v>
      </c>
      <c r="BF12" s="757" t="s">
        <v>521</v>
      </c>
      <c r="BG12" s="1125" t="s">
        <v>374</v>
      </c>
      <c r="BH12" s="753" t="s">
        <v>521</v>
      </c>
      <c r="BI12" s="750" t="s">
        <v>376</v>
      </c>
      <c r="BJ12" s="757" t="s">
        <v>521</v>
      </c>
      <c r="BK12" s="1113" t="s">
        <v>374</v>
      </c>
      <c r="BL12" s="758" t="s">
        <v>376</v>
      </c>
      <c r="BM12" s="1114" t="s">
        <v>374</v>
      </c>
      <c r="BN12" s="758" t="s">
        <v>376</v>
      </c>
      <c r="BO12" s="1106" t="s">
        <v>374</v>
      </c>
      <c r="BP12" s="1125" t="s">
        <v>376</v>
      </c>
      <c r="BQ12" s="1107" t="s">
        <v>374</v>
      </c>
      <c r="BR12" s="750" t="s">
        <v>376</v>
      </c>
      <c r="BS12" s="1119" t="s">
        <v>374</v>
      </c>
      <c r="BT12" s="751" t="s">
        <v>376</v>
      </c>
      <c r="BU12" s="751" t="s">
        <v>374</v>
      </c>
      <c r="BV12" s="1120" t="s">
        <v>376</v>
      </c>
      <c r="BW12" s="1125" t="s">
        <v>374</v>
      </c>
      <c r="BX12" s="1125" t="s">
        <v>376</v>
      </c>
      <c r="BY12" s="1125" t="s">
        <v>374</v>
      </c>
      <c r="BZ12" s="1107" t="s">
        <v>376</v>
      </c>
      <c r="CA12" s="750" t="s">
        <v>374</v>
      </c>
      <c r="CB12" s="1125" t="s">
        <v>376</v>
      </c>
      <c r="CC12" s="1118" t="s">
        <v>374</v>
      </c>
      <c r="CD12" s="751" t="s">
        <v>376</v>
      </c>
      <c r="CE12" s="1119" t="s">
        <v>374</v>
      </c>
      <c r="CF12" s="751" t="s">
        <v>376</v>
      </c>
      <c r="CG12" s="1103" t="s">
        <v>374</v>
      </c>
      <c r="CH12" s="752" t="s">
        <v>551</v>
      </c>
      <c r="CI12" s="759" t="s">
        <v>553</v>
      </c>
      <c r="CJ12" s="750" t="s">
        <v>376</v>
      </c>
      <c r="CK12" s="752" t="s">
        <v>551</v>
      </c>
      <c r="CL12" s="760" t="s">
        <v>553</v>
      </c>
      <c r="CM12" s="1103" t="s">
        <v>374</v>
      </c>
      <c r="CN12" s="760" t="s">
        <v>1238</v>
      </c>
      <c r="CO12" s="761" t="s">
        <v>1239</v>
      </c>
      <c r="CP12" s="760" t="s">
        <v>1240</v>
      </c>
      <c r="CQ12" s="761" t="s">
        <v>1241</v>
      </c>
      <c r="CR12" s="760" t="s">
        <v>1242</v>
      </c>
      <c r="CS12" s="761" t="s">
        <v>1243</v>
      </c>
      <c r="CT12" s="750" t="s">
        <v>376</v>
      </c>
      <c r="CU12" s="760" t="s">
        <v>1238</v>
      </c>
      <c r="CV12" s="761" t="s">
        <v>1239</v>
      </c>
      <c r="CW12" s="760" t="s">
        <v>1240</v>
      </c>
      <c r="CX12" s="761" t="s">
        <v>1241</v>
      </c>
      <c r="CY12" s="760" t="s">
        <v>1242</v>
      </c>
      <c r="CZ12" s="762" t="s">
        <v>1243</v>
      </c>
      <c r="DA12" s="1103" t="s">
        <v>374</v>
      </c>
      <c r="DB12" s="760" t="s">
        <v>1240</v>
      </c>
      <c r="DC12" s="761" t="s">
        <v>1241</v>
      </c>
      <c r="DD12" s="750" t="s">
        <v>376</v>
      </c>
      <c r="DE12" s="760" t="s">
        <v>1240</v>
      </c>
      <c r="DF12" s="761" t="s">
        <v>1241</v>
      </c>
      <c r="DG12" s="1118" t="s">
        <v>374</v>
      </c>
      <c r="DH12" s="751" t="s">
        <v>376</v>
      </c>
      <c r="DI12" s="1119" t="s">
        <v>374</v>
      </c>
      <c r="DJ12" s="751" t="s">
        <v>376</v>
      </c>
      <c r="DK12" s="750" t="s">
        <v>374</v>
      </c>
      <c r="DL12" s="763" t="s">
        <v>596</v>
      </c>
      <c r="DM12" s="759" t="s">
        <v>594</v>
      </c>
      <c r="DN12" s="760" t="s">
        <v>508</v>
      </c>
      <c r="DO12" s="1125" t="s">
        <v>376</v>
      </c>
      <c r="DP12" s="763" t="s">
        <v>596</v>
      </c>
      <c r="DQ12" s="759" t="s">
        <v>594</v>
      </c>
      <c r="DR12" s="759" t="s">
        <v>508</v>
      </c>
      <c r="DS12" s="1103" t="s">
        <v>374</v>
      </c>
      <c r="DT12" s="763" t="s">
        <v>1244</v>
      </c>
      <c r="DU12" s="764" t="s">
        <v>1245</v>
      </c>
      <c r="DV12" s="750" t="s">
        <v>376</v>
      </c>
      <c r="DW12" s="765" t="s">
        <v>1244</v>
      </c>
      <c r="DX12" s="764" t="s">
        <v>1245</v>
      </c>
      <c r="DY12" s="1103" t="s">
        <v>374</v>
      </c>
      <c r="DZ12" s="1108" t="s">
        <v>1246</v>
      </c>
      <c r="EA12" s="766" t="s">
        <v>1247</v>
      </c>
      <c r="EB12" s="750" t="s">
        <v>376</v>
      </c>
      <c r="EC12" s="1108" t="s">
        <v>1246</v>
      </c>
      <c r="ED12" s="766" t="s">
        <v>1247</v>
      </c>
      <c r="EE12" s="1103" t="s">
        <v>374</v>
      </c>
      <c r="EF12" s="767" t="s">
        <v>1248</v>
      </c>
      <c r="EG12" s="767" t="s">
        <v>1249</v>
      </c>
      <c r="EH12" s="762" t="s">
        <v>1250</v>
      </c>
      <c r="EI12" s="750" t="s">
        <v>376</v>
      </c>
      <c r="EJ12" s="767" t="s">
        <v>1248</v>
      </c>
      <c r="EK12" s="767" t="s">
        <v>1249</v>
      </c>
      <c r="EL12" s="762" t="s">
        <v>1250</v>
      </c>
      <c r="EM12" s="1103" t="s">
        <v>374</v>
      </c>
      <c r="EN12" s="760" t="s">
        <v>1251</v>
      </c>
      <c r="EO12" s="761" t="s">
        <v>1252</v>
      </c>
      <c r="EP12" s="750" t="s">
        <v>376</v>
      </c>
      <c r="EQ12" s="760" t="s">
        <v>1251</v>
      </c>
      <c r="ER12" s="761" t="s">
        <v>1252</v>
      </c>
      <c r="ES12" s="1103" t="s">
        <v>374</v>
      </c>
      <c r="ET12" s="760" t="s">
        <v>1253</v>
      </c>
      <c r="EU12" s="761" t="s">
        <v>1254</v>
      </c>
      <c r="EV12" s="750" t="s">
        <v>376</v>
      </c>
      <c r="EW12" s="760" t="s">
        <v>1253</v>
      </c>
      <c r="EX12" s="761" t="s">
        <v>1254</v>
      </c>
      <c r="EY12" s="1103" t="s">
        <v>374</v>
      </c>
      <c r="EZ12" s="760" t="s">
        <v>1253</v>
      </c>
      <c r="FA12" s="761" t="s">
        <v>1254</v>
      </c>
      <c r="FB12" s="750" t="s">
        <v>376</v>
      </c>
      <c r="FC12" s="760" t="s">
        <v>1253</v>
      </c>
      <c r="FD12" s="761" t="s">
        <v>1254</v>
      </c>
      <c r="FE12" s="1123" t="s">
        <v>374</v>
      </c>
      <c r="FF12" s="760" t="s">
        <v>1253</v>
      </c>
      <c r="FG12" s="761" t="s">
        <v>1254</v>
      </c>
      <c r="FH12" s="756" t="s">
        <v>376</v>
      </c>
      <c r="FI12" s="760" t="s">
        <v>1253</v>
      </c>
      <c r="FJ12" s="761" t="s">
        <v>1254</v>
      </c>
      <c r="FK12" s="1123" t="s">
        <v>374</v>
      </c>
      <c r="FL12" s="760" t="s">
        <v>1253</v>
      </c>
      <c r="FM12" s="761" t="s">
        <v>1254</v>
      </c>
      <c r="FN12" s="756" t="s">
        <v>376</v>
      </c>
      <c r="FO12" s="760" t="s">
        <v>1253</v>
      </c>
      <c r="FP12" s="761" t="s">
        <v>1254</v>
      </c>
      <c r="FQ12" s="750" t="s">
        <v>374</v>
      </c>
      <c r="FR12" s="752" t="s">
        <v>628</v>
      </c>
      <c r="FS12" s="775" t="s">
        <v>1255</v>
      </c>
      <c r="FT12" s="750" t="s">
        <v>376</v>
      </c>
      <c r="FU12" s="752" t="s">
        <v>628</v>
      </c>
      <c r="FV12" s="775" t="s">
        <v>1255</v>
      </c>
      <c r="FW12" s="750" t="s">
        <v>374</v>
      </c>
      <c r="FX12" s="752" t="s">
        <v>515</v>
      </c>
      <c r="FY12" s="775" t="s">
        <v>1256</v>
      </c>
      <c r="FZ12" s="750" t="s">
        <v>376</v>
      </c>
      <c r="GA12" s="752" t="s">
        <v>515</v>
      </c>
      <c r="GB12" s="775" t="s">
        <v>1256</v>
      </c>
      <c r="GC12" s="756" t="s">
        <v>374</v>
      </c>
      <c r="GD12" s="752" t="s">
        <v>515</v>
      </c>
      <c r="GE12" s="775" t="s">
        <v>1256</v>
      </c>
      <c r="GF12" s="756" t="s">
        <v>376</v>
      </c>
      <c r="GG12" s="752" t="s">
        <v>515</v>
      </c>
      <c r="GH12" s="775" t="s">
        <v>1256</v>
      </c>
      <c r="GI12" s="1115" t="s">
        <v>374</v>
      </c>
      <c r="GJ12" s="1083" t="s">
        <v>376</v>
      </c>
      <c r="GK12" s="1116" t="s">
        <v>374</v>
      </c>
      <c r="GL12" s="1083" t="s">
        <v>376</v>
      </c>
      <c r="GM12" s="750" t="s">
        <v>374</v>
      </c>
      <c r="GN12" s="1110" t="s">
        <v>1257</v>
      </c>
      <c r="GO12" s="768" t="s">
        <v>1258</v>
      </c>
      <c r="GP12" s="1108" t="s">
        <v>1259</v>
      </c>
      <c r="GQ12" s="750" t="s">
        <v>376</v>
      </c>
      <c r="GR12" s="1110" t="s">
        <v>1257</v>
      </c>
      <c r="GS12" s="768" t="s">
        <v>1258</v>
      </c>
      <c r="GT12" s="752" t="s">
        <v>1259</v>
      </c>
      <c r="GU12" s="756" t="s">
        <v>374</v>
      </c>
      <c r="GV12" s="1108" t="s">
        <v>1259</v>
      </c>
      <c r="GW12" s="1123" t="s">
        <v>376</v>
      </c>
      <c r="GX12" s="752" t="s">
        <v>1259</v>
      </c>
      <c r="GY12" s="756" t="s">
        <v>374</v>
      </c>
      <c r="GZ12" s="1123" t="s">
        <v>376</v>
      </c>
      <c r="HA12" s="756" t="s">
        <v>374</v>
      </c>
      <c r="HB12" s="1123" t="s">
        <v>376</v>
      </c>
      <c r="HC12" s="750" t="s">
        <v>374</v>
      </c>
      <c r="HD12" s="1110" t="s">
        <v>1260</v>
      </c>
      <c r="HE12" s="768" t="s">
        <v>1261</v>
      </c>
      <c r="HF12" s="750" t="s">
        <v>376</v>
      </c>
      <c r="HG12" s="1110" t="s">
        <v>1260</v>
      </c>
      <c r="HH12" s="768" t="s">
        <v>1261</v>
      </c>
      <c r="HI12" s="750" t="s">
        <v>374</v>
      </c>
      <c r="HJ12" s="1110" t="s">
        <v>1262</v>
      </c>
      <c r="HK12" s="768" t="s">
        <v>1263</v>
      </c>
      <c r="HL12" s="750" t="s">
        <v>376</v>
      </c>
      <c r="HM12" s="1110" t="s">
        <v>1262</v>
      </c>
      <c r="HN12" s="768" t="s">
        <v>1263</v>
      </c>
      <c r="HO12" s="750" t="s">
        <v>374</v>
      </c>
      <c r="HP12" s="1110" t="s">
        <v>1262</v>
      </c>
      <c r="HQ12" s="768" t="s">
        <v>1263</v>
      </c>
      <c r="HR12" s="750" t="s">
        <v>376</v>
      </c>
      <c r="HS12" s="1110" t="s">
        <v>1262</v>
      </c>
      <c r="HT12" s="768" t="s">
        <v>1263</v>
      </c>
      <c r="HU12" s="1123" t="s">
        <v>374</v>
      </c>
      <c r="HV12" s="1110" t="s">
        <v>1262</v>
      </c>
      <c r="HW12" s="768" t="s">
        <v>1263</v>
      </c>
      <c r="HX12" s="756" t="s">
        <v>376</v>
      </c>
      <c r="HY12" s="1110" t="s">
        <v>1262</v>
      </c>
      <c r="HZ12" s="768" t="s">
        <v>1263</v>
      </c>
      <c r="IA12" s="1123" t="s">
        <v>374</v>
      </c>
      <c r="IB12" s="1110" t="s">
        <v>1262</v>
      </c>
      <c r="IC12" s="768" t="s">
        <v>1263</v>
      </c>
      <c r="ID12" s="756" t="s">
        <v>376</v>
      </c>
      <c r="IE12" s="1110" t="s">
        <v>1262</v>
      </c>
      <c r="IF12" s="768" t="s">
        <v>1263</v>
      </c>
      <c r="IG12" s="1125" t="s">
        <v>374</v>
      </c>
      <c r="IH12" s="1110" t="s">
        <v>1264</v>
      </c>
      <c r="II12" s="768" t="s">
        <v>1265</v>
      </c>
      <c r="IJ12" s="750" t="s">
        <v>376</v>
      </c>
      <c r="IK12" s="1110" t="s">
        <v>1264</v>
      </c>
      <c r="IL12" s="768" t="s">
        <v>1265</v>
      </c>
      <c r="IM12" s="1125" t="s">
        <v>374</v>
      </c>
      <c r="IN12" s="1110" t="s">
        <v>1266</v>
      </c>
      <c r="IO12" s="768" t="s">
        <v>1267</v>
      </c>
      <c r="IP12" s="750" t="s">
        <v>376</v>
      </c>
      <c r="IQ12" s="1110" t="s">
        <v>1266</v>
      </c>
      <c r="IR12" s="768" t="s">
        <v>1267</v>
      </c>
      <c r="IS12" s="1125" t="s">
        <v>374</v>
      </c>
      <c r="IT12" s="1110" t="s">
        <v>1268</v>
      </c>
      <c r="IU12" s="768" t="s">
        <v>1269</v>
      </c>
      <c r="IV12" s="750" t="s">
        <v>376</v>
      </c>
      <c r="IW12" s="1110" t="s">
        <v>1268</v>
      </c>
      <c r="IX12" s="768" t="s">
        <v>1269</v>
      </c>
      <c r="IY12" s="750" t="s">
        <v>374</v>
      </c>
      <c r="IZ12" s="1110" t="s">
        <v>1270</v>
      </c>
      <c r="JA12" s="768" t="s">
        <v>1271</v>
      </c>
      <c r="JB12" s="750" t="s">
        <v>376</v>
      </c>
      <c r="JC12" s="1110" t="s">
        <v>1270</v>
      </c>
      <c r="JD12" s="768" t="s">
        <v>1271</v>
      </c>
      <c r="JE12" s="750" t="s">
        <v>374</v>
      </c>
      <c r="JF12" s="1110" t="s">
        <v>1270</v>
      </c>
      <c r="JG12" s="768" t="s">
        <v>1271</v>
      </c>
      <c r="JH12" s="750" t="s">
        <v>376</v>
      </c>
      <c r="JI12" s="1110" t="s">
        <v>1270</v>
      </c>
      <c r="JJ12" s="768" t="s">
        <v>1271</v>
      </c>
      <c r="JK12" s="756" t="s">
        <v>374</v>
      </c>
      <c r="JL12" s="1110" t="s">
        <v>1270</v>
      </c>
      <c r="JM12" s="768" t="s">
        <v>1271</v>
      </c>
      <c r="JN12" s="1123" t="s">
        <v>376</v>
      </c>
      <c r="JO12" s="1110" t="s">
        <v>1270</v>
      </c>
      <c r="JP12" s="768" t="s">
        <v>1271</v>
      </c>
      <c r="JQ12" s="756" t="s">
        <v>374</v>
      </c>
      <c r="JR12" s="1110" t="s">
        <v>1270</v>
      </c>
      <c r="JS12" s="768" t="s">
        <v>1271</v>
      </c>
      <c r="JT12" s="1124" t="s">
        <v>376</v>
      </c>
      <c r="JU12" s="1110" t="s">
        <v>1270</v>
      </c>
      <c r="JV12" s="768" t="s">
        <v>1271</v>
      </c>
      <c r="JW12" s="750" t="s">
        <v>374</v>
      </c>
      <c r="JX12" s="1110" t="s">
        <v>1272</v>
      </c>
      <c r="JY12" s="768" t="s">
        <v>1273</v>
      </c>
      <c r="JZ12" s="1110" t="s">
        <v>1274</v>
      </c>
      <c r="KA12" s="768" t="s">
        <v>1275</v>
      </c>
      <c r="KB12" s="750" t="s">
        <v>376</v>
      </c>
      <c r="KC12" s="1110" t="s">
        <v>1272</v>
      </c>
      <c r="KD12" s="768" t="s">
        <v>1273</v>
      </c>
      <c r="KE12" s="1110" t="s">
        <v>1274</v>
      </c>
      <c r="KF12" s="768" t="s">
        <v>1275</v>
      </c>
      <c r="KG12" s="750" t="s">
        <v>374</v>
      </c>
      <c r="KH12" s="1110" t="s">
        <v>1272</v>
      </c>
      <c r="KI12" s="768" t="s">
        <v>1273</v>
      </c>
      <c r="KJ12" s="1110" t="s">
        <v>1274</v>
      </c>
      <c r="KK12" s="768" t="s">
        <v>1275</v>
      </c>
      <c r="KL12" s="750" t="s">
        <v>376</v>
      </c>
      <c r="KM12" s="1110" t="s">
        <v>1272</v>
      </c>
      <c r="KN12" s="768" t="s">
        <v>1273</v>
      </c>
      <c r="KO12" s="1110" t="s">
        <v>1274</v>
      </c>
      <c r="KP12" s="768" t="s">
        <v>1275</v>
      </c>
      <c r="KQ12" s="756" t="s">
        <v>374</v>
      </c>
      <c r="KR12" s="1110" t="s">
        <v>1272</v>
      </c>
      <c r="KS12" s="768" t="s">
        <v>1273</v>
      </c>
      <c r="KT12" s="756" t="s">
        <v>376</v>
      </c>
      <c r="KU12" s="1110" t="s">
        <v>1272</v>
      </c>
      <c r="KV12" s="768" t="s">
        <v>1273</v>
      </c>
      <c r="KW12" s="1123" t="s">
        <v>374</v>
      </c>
      <c r="KX12" s="1110" t="s">
        <v>1272</v>
      </c>
      <c r="KY12" s="768" t="s">
        <v>1273</v>
      </c>
      <c r="KZ12" s="756" t="s">
        <v>376</v>
      </c>
      <c r="LA12" s="1110" t="s">
        <v>1272</v>
      </c>
      <c r="LB12" s="768" t="s">
        <v>1273</v>
      </c>
      <c r="LC12" s="750" t="s">
        <v>374</v>
      </c>
      <c r="LD12" s="1110" t="s">
        <v>642</v>
      </c>
      <c r="LE12" s="1110" t="s">
        <v>1276</v>
      </c>
      <c r="LF12" s="768" t="s">
        <v>1277</v>
      </c>
      <c r="LG12" s="750" t="s">
        <v>376</v>
      </c>
      <c r="LH12" s="1110" t="s">
        <v>642</v>
      </c>
      <c r="LI12" s="1110" t="s">
        <v>1276</v>
      </c>
      <c r="LJ12" s="768" t="s">
        <v>1277</v>
      </c>
      <c r="LK12" s="750" t="s">
        <v>374</v>
      </c>
      <c r="LL12" s="1110" t="s">
        <v>642</v>
      </c>
      <c r="LM12" s="1110" t="s">
        <v>1276</v>
      </c>
      <c r="LN12" s="768" t="s">
        <v>1277</v>
      </c>
      <c r="LO12" s="750" t="s">
        <v>376</v>
      </c>
      <c r="LP12" s="1110" t="s">
        <v>642</v>
      </c>
      <c r="LQ12" s="1110" t="s">
        <v>1276</v>
      </c>
      <c r="LR12" s="768" t="s">
        <v>1277</v>
      </c>
      <c r="LS12" s="1123" t="s">
        <v>374</v>
      </c>
      <c r="LT12" s="1110" t="s">
        <v>642</v>
      </c>
      <c r="LU12" s="1110" t="s">
        <v>1276</v>
      </c>
      <c r="LV12" s="768" t="s">
        <v>1277</v>
      </c>
      <c r="LW12" s="1123" t="s">
        <v>376</v>
      </c>
      <c r="LX12" s="1110" t="s">
        <v>642</v>
      </c>
      <c r="LY12" s="1110" t="s">
        <v>1276</v>
      </c>
      <c r="LZ12" s="768" t="s">
        <v>1277</v>
      </c>
      <c r="MA12" s="1123" t="s">
        <v>374</v>
      </c>
      <c r="MB12" s="1110" t="s">
        <v>642</v>
      </c>
      <c r="MC12" s="1110" t="s">
        <v>1276</v>
      </c>
      <c r="MD12" s="768" t="s">
        <v>1277</v>
      </c>
      <c r="ME12" s="1123" t="s">
        <v>376</v>
      </c>
      <c r="MF12" s="1110" t="s">
        <v>642</v>
      </c>
      <c r="MG12" s="1110" t="s">
        <v>1276</v>
      </c>
      <c r="MH12" s="768" t="s">
        <v>1277</v>
      </c>
      <c r="MI12" s="1103" t="s">
        <v>374</v>
      </c>
      <c r="MJ12" s="1110" t="s">
        <v>1278</v>
      </c>
      <c r="MK12" s="768" t="s">
        <v>1279</v>
      </c>
      <c r="ML12" s="1110" t="s">
        <v>1280</v>
      </c>
      <c r="MM12" s="768" t="s">
        <v>1281</v>
      </c>
      <c r="MN12" s="769" t="s">
        <v>622</v>
      </c>
      <c r="MO12" s="770" t="s">
        <v>1282</v>
      </c>
      <c r="MP12" s="771" t="s">
        <v>1283</v>
      </c>
      <c r="MQ12" s="750" t="s">
        <v>376</v>
      </c>
      <c r="MR12" s="1110" t="s">
        <v>1278</v>
      </c>
      <c r="MS12" s="768" t="s">
        <v>1279</v>
      </c>
      <c r="MT12" s="1110" t="s">
        <v>1280</v>
      </c>
      <c r="MU12" s="768" t="s">
        <v>1281</v>
      </c>
      <c r="MV12" s="769" t="s">
        <v>622</v>
      </c>
      <c r="MW12" s="770" t="s">
        <v>1282</v>
      </c>
      <c r="MX12" s="768" t="s">
        <v>1283</v>
      </c>
      <c r="MY12" s="1104" t="s">
        <v>374</v>
      </c>
      <c r="MZ12" s="770" t="s">
        <v>1282</v>
      </c>
      <c r="NA12" s="772" t="s">
        <v>1283</v>
      </c>
      <c r="NB12" s="750" t="s">
        <v>376</v>
      </c>
      <c r="NC12" s="770" t="s">
        <v>1282</v>
      </c>
      <c r="ND12" s="772" t="s">
        <v>1283</v>
      </c>
      <c r="NE12" s="1123" t="s">
        <v>374</v>
      </c>
      <c r="NF12" s="770" t="s">
        <v>1282</v>
      </c>
      <c r="NG12" s="772" t="s">
        <v>1283</v>
      </c>
      <c r="NH12" s="1123" t="s">
        <v>376</v>
      </c>
      <c r="NI12" s="770" t="s">
        <v>1282</v>
      </c>
      <c r="NJ12" s="772" t="s">
        <v>1283</v>
      </c>
      <c r="NK12" s="756" t="s">
        <v>374</v>
      </c>
      <c r="NL12" s="770" t="s">
        <v>1282</v>
      </c>
      <c r="NM12" s="772" t="s">
        <v>1283</v>
      </c>
      <c r="NN12" s="756" t="s">
        <v>376</v>
      </c>
      <c r="NO12" s="770" t="s">
        <v>1282</v>
      </c>
      <c r="NP12" s="772" t="s">
        <v>1283</v>
      </c>
      <c r="NQ12" s="750" t="s">
        <v>374</v>
      </c>
      <c r="NR12" s="752" t="s">
        <v>600</v>
      </c>
      <c r="NS12" s="773" t="s">
        <v>1284</v>
      </c>
      <c r="NT12" s="752" t="s">
        <v>603</v>
      </c>
      <c r="NU12" s="750" t="s">
        <v>376</v>
      </c>
      <c r="NV12" s="752" t="s">
        <v>600</v>
      </c>
      <c r="NW12" s="773" t="s">
        <v>1284</v>
      </c>
      <c r="NX12" s="752" t="s">
        <v>603</v>
      </c>
      <c r="NY12" s="750" t="s">
        <v>374</v>
      </c>
      <c r="NZ12" s="1111" t="s">
        <v>1285</v>
      </c>
      <c r="OA12" s="768" t="s">
        <v>1286</v>
      </c>
      <c r="OB12" s="770" t="s">
        <v>1287</v>
      </c>
      <c r="OC12" s="750" t="s">
        <v>376</v>
      </c>
      <c r="OD12" s="1111" t="s">
        <v>1285</v>
      </c>
      <c r="OE12" s="768" t="s">
        <v>1286</v>
      </c>
      <c r="OF12" s="770" t="s">
        <v>1287</v>
      </c>
      <c r="OG12" s="750" t="s">
        <v>374</v>
      </c>
      <c r="OH12" s="1111" t="s">
        <v>1285</v>
      </c>
      <c r="OI12" s="768" t="s">
        <v>1286</v>
      </c>
      <c r="OJ12" s="770" t="s">
        <v>1287</v>
      </c>
      <c r="OK12" s="1104" t="s">
        <v>376</v>
      </c>
      <c r="OL12" s="770" t="s">
        <v>1285</v>
      </c>
      <c r="OM12" s="768" t="s">
        <v>1286</v>
      </c>
      <c r="ON12" s="770" t="s">
        <v>1287</v>
      </c>
      <c r="OO12" s="756" t="s">
        <v>374</v>
      </c>
      <c r="OP12" s="1111" t="s">
        <v>1285</v>
      </c>
      <c r="OQ12" s="768" t="s">
        <v>1286</v>
      </c>
      <c r="OR12" s="770" t="s">
        <v>1287</v>
      </c>
      <c r="OS12" s="756" t="s">
        <v>376</v>
      </c>
      <c r="OT12" s="1111" t="s">
        <v>1285</v>
      </c>
      <c r="OU12" s="768" t="s">
        <v>1286</v>
      </c>
      <c r="OV12" s="770" t="s">
        <v>1287</v>
      </c>
      <c r="OW12" s="1123" t="s">
        <v>374</v>
      </c>
      <c r="OX12" s="770" t="s">
        <v>1285</v>
      </c>
      <c r="OY12" s="768" t="s">
        <v>1286</v>
      </c>
      <c r="OZ12" s="770" t="s">
        <v>1287</v>
      </c>
      <c r="PA12" s="756" t="s">
        <v>376</v>
      </c>
      <c r="PB12" s="1111" t="s">
        <v>1285</v>
      </c>
      <c r="PC12" s="768" t="s">
        <v>1286</v>
      </c>
      <c r="PD12" s="770" t="s">
        <v>1287</v>
      </c>
      <c r="PE12" s="750" t="s">
        <v>1288</v>
      </c>
      <c r="PF12" s="1108" t="s">
        <v>578</v>
      </c>
      <c r="PG12" s="766" t="s">
        <v>1289</v>
      </c>
      <c r="PH12" s="750" t="s">
        <v>376</v>
      </c>
      <c r="PI12" s="1108" t="s">
        <v>578</v>
      </c>
      <c r="PJ12" s="766" t="s">
        <v>1289</v>
      </c>
      <c r="PK12" s="750" t="s">
        <v>1288</v>
      </c>
      <c r="PL12" s="1108" t="s">
        <v>578</v>
      </c>
      <c r="PM12" s="766" t="s">
        <v>1289</v>
      </c>
      <c r="PN12" s="750" t="s">
        <v>376</v>
      </c>
      <c r="PO12" s="1108" t="s">
        <v>578</v>
      </c>
      <c r="PP12" s="766" t="s">
        <v>1289</v>
      </c>
      <c r="PQ12" s="756" t="s">
        <v>1288</v>
      </c>
      <c r="PR12" s="1108" t="s">
        <v>578</v>
      </c>
      <c r="PS12" s="766" t="s">
        <v>1289</v>
      </c>
      <c r="PT12" s="756" t="s">
        <v>376</v>
      </c>
      <c r="PU12" s="1108" t="s">
        <v>578</v>
      </c>
      <c r="PV12" s="766" t="s">
        <v>1289</v>
      </c>
      <c r="PW12" s="756" t="s">
        <v>1288</v>
      </c>
      <c r="PX12" s="1108" t="s">
        <v>578</v>
      </c>
      <c r="PY12" s="766" t="s">
        <v>1289</v>
      </c>
      <c r="PZ12" s="756" t="s">
        <v>376</v>
      </c>
      <c r="QA12" s="1108" t="s">
        <v>578</v>
      </c>
      <c r="QB12" s="766" t="s">
        <v>1289</v>
      </c>
      <c r="QC12" s="1103" t="s">
        <v>374</v>
      </c>
      <c r="QD12" s="1110" t="s">
        <v>1290</v>
      </c>
      <c r="QE12" s="768" t="s">
        <v>1291</v>
      </c>
      <c r="QF12" s="750" t="s">
        <v>376</v>
      </c>
      <c r="QG12" s="1110" t="s">
        <v>1290</v>
      </c>
      <c r="QH12" s="768" t="s">
        <v>1291</v>
      </c>
      <c r="QI12" s="1103" t="s">
        <v>374</v>
      </c>
      <c r="QJ12" s="1110" t="s">
        <v>1292</v>
      </c>
      <c r="QK12" s="768" t="s">
        <v>1293</v>
      </c>
      <c r="QL12" s="750" t="s">
        <v>376</v>
      </c>
      <c r="QM12" s="1110" t="s">
        <v>1292</v>
      </c>
      <c r="QN12" s="768" t="s">
        <v>1293</v>
      </c>
      <c r="QO12" s="1103" t="s">
        <v>374</v>
      </c>
      <c r="QP12" s="1110" t="s">
        <v>1292</v>
      </c>
      <c r="QQ12" s="768" t="s">
        <v>1293</v>
      </c>
      <c r="QR12" s="750" t="s">
        <v>376</v>
      </c>
      <c r="QS12" s="1110" t="s">
        <v>1292</v>
      </c>
      <c r="QT12" s="768" t="s">
        <v>1293</v>
      </c>
      <c r="QU12" s="1123" t="s">
        <v>374</v>
      </c>
      <c r="QV12" s="1110" t="s">
        <v>1292</v>
      </c>
      <c r="QW12" s="768" t="s">
        <v>1293</v>
      </c>
      <c r="QX12" s="756" t="s">
        <v>376</v>
      </c>
      <c r="QY12" s="1110" t="s">
        <v>1292</v>
      </c>
      <c r="QZ12" s="768" t="s">
        <v>1293</v>
      </c>
      <c r="RA12" s="1123" t="s">
        <v>374</v>
      </c>
      <c r="RB12" s="1110" t="s">
        <v>1292</v>
      </c>
      <c r="RC12" s="768" t="s">
        <v>1293</v>
      </c>
      <c r="RD12" s="756" t="s">
        <v>376</v>
      </c>
      <c r="RE12" s="1110" t="s">
        <v>1292</v>
      </c>
      <c r="RF12" s="768" t="s">
        <v>1293</v>
      </c>
      <c r="RG12" s="1103" t="s">
        <v>374</v>
      </c>
      <c r="RH12" s="765" t="s">
        <v>1294</v>
      </c>
      <c r="RI12" s="764" t="s">
        <v>1295</v>
      </c>
      <c r="RJ12" s="750" t="s">
        <v>376</v>
      </c>
      <c r="RK12" s="765" t="s">
        <v>1294</v>
      </c>
      <c r="RL12" s="764" t="s">
        <v>1295</v>
      </c>
      <c r="RM12" s="1103" t="s">
        <v>374</v>
      </c>
      <c r="RN12" s="765" t="s">
        <v>1296</v>
      </c>
      <c r="RO12" s="765" t="s">
        <v>1297</v>
      </c>
      <c r="RP12" s="764" t="s">
        <v>1298</v>
      </c>
      <c r="RQ12" s="750" t="s">
        <v>376</v>
      </c>
      <c r="RR12" s="760" t="s">
        <v>1296</v>
      </c>
      <c r="RS12" s="774" t="s">
        <v>1297</v>
      </c>
      <c r="RT12" s="764" t="s">
        <v>1298</v>
      </c>
      <c r="RU12" s="1103" t="s">
        <v>374</v>
      </c>
      <c r="RV12" s="765" t="s">
        <v>1299</v>
      </c>
      <c r="RW12" s="764" t="s">
        <v>1300</v>
      </c>
      <c r="RX12" s="750" t="s">
        <v>376</v>
      </c>
      <c r="RY12" s="765" t="s">
        <v>1299</v>
      </c>
      <c r="RZ12" s="764" t="s">
        <v>1300</v>
      </c>
      <c r="SA12" s="1106" t="s">
        <v>1288</v>
      </c>
      <c r="SB12" s="752" t="s">
        <v>1301</v>
      </c>
      <c r="SC12" s="775" t="s">
        <v>1302</v>
      </c>
      <c r="SD12" s="1108" t="s">
        <v>1303</v>
      </c>
      <c r="SE12" s="766" t="s">
        <v>1304</v>
      </c>
      <c r="SF12" s="752" t="s">
        <v>673</v>
      </c>
      <c r="SG12" s="766" t="s">
        <v>1305</v>
      </c>
      <c r="SH12" s="750" t="s">
        <v>376</v>
      </c>
      <c r="SI12" s="752" t="s">
        <v>1301</v>
      </c>
      <c r="SJ12" s="775" t="s">
        <v>1302</v>
      </c>
      <c r="SK12" s="1108" t="s">
        <v>1303</v>
      </c>
      <c r="SL12" s="766" t="s">
        <v>1304</v>
      </c>
      <c r="SM12" s="1108" t="s">
        <v>673</v>
      </c>
      <c r="SN12" s="766" t="s">
        <v>1305</v>
      </c>
      <c r="SO12" s="750" t="s">
        <v>1288</v>
      </c>
      <c r="SP12" s="752" t="s">
        <v>1301</v>
      </c>
      <c r="SQ12" s="775" t="s">
        <v>1302</v>
      </c>
      <c r="SR12" s="1108" t="s">
        <v>1303</v>
      </c>
      <c r="SS12" s="766" t="s">
        <v>1304</v>
      </c>
      <c r="ST12" s="1108" t="s">
        <v>673</v>
      </c>
      <c r="SU12" s="766" t="s">
        <v>1305</v>
      </c>
      <c r="SV12" s="750" t="s">
        <v>376</v>
      </c>
      <c r="SW12" s="752" t="s">
        <v>1301</v>
      </c>
      <c r="SX12" s="775" t="s">
        <v>1302</v>
      </c>
      <c r="SY12" s="1108" t="s">
        <v>1303</v>
      </c>
      <c r="SZ12" s="766" t="s">
        <v>1304</v>
      </c>
      <c r="TA12" s="1108" t="s">
        <v>673</v>
      </c>
      <c r="TB12" s="766" t="s">
        <v>1305</v>
      </c>
      <c r="TC12" s="756" t="s">
        <v>1288</v>
      </c>
      <c r="TD12" s="752" t="s">
        <v>1301</v>
      </c>
      <c r="TE12" s="775" t="s">
        <v>1302</v>
      </c>
      <c r="TF12" s="1108" t="s">
        <v>1303</v>
      </c>
      <c r="TG12" s="766" t="s">
        <v>1304</v>
      </c>
      <c r="TH12" s="1108" t="s">
        <v>673</v>
      </c>
      <c r="TI12" s="766" t="s">
        <v>1305</v>
      </c>
      <c r="TJ12" s="756" t="s">
        <v>376</v>
      </c>
      <c r="TK12" s="752" t="s">
        <v>1301</v>
      </c>
      <c r="TL12" s="775" t="s">
        <v>1302</v>
      </c>
      <c r="TM12" s="1108" t="s">
        <v>1303</v>
      </c>
      <c r="TN12" s="766" t="s">
        <v>1304</v>
      </c>
      <c r="TO12" s="1108" t="s">
        <v>673</v>
      </c>
      <c r="TP12" s="766" t="s">
        <v>1305</v>
      </c>
      <c r="TQ12" s="756" t="s">
        <v>1288</v>
      </c>
      <c r="TR12" s="752" t="s">
        <v>1301</v>
      </c>
      <c r="TS12" s="775" t="s">
        <v>1302</v>
      </c>
      <c r="TT12" s="1108" t="s">
        <v>1303</v>
      </c>
      <c r="TU12" s="766" t="s">
        <v>1304</v>
      </c>
      <c r="TV12" s="1108" t="s">
        <v>673</v>
      </c>
      <c r="TW12" s="766" t="s">
        <v>1305</v>
      </c>
      <c r="TX12" s="756" t="s">
        <v>376</v>
      </c>
      <c r="TY12" s="752" t="s">
        <v>1301</v>
      </c>
      <c r="TZ12" s="775" t="s">
        <v>1302</v>
      </c>
      <c r="UA12" s="1108" t="s">
        <v>1303</v>
      </c>
      <c r="UB12" s="766" t="s">
        <v>1304</v>
      </c>
      <c r="UC12" s="1108" t="s">
        <v>673</v>
      </c>
      <c r="UD12" s="766" t="s">
        <v>1305</v>
      </c>
      <c r="UE12" s="750" t="s">
        <v>374</v>
      </c>
      <c r="UF12" s="750" t="s">
        <v>376</v>
      </c>
      <c r="UG12" s="1103" t="s">
        <v>374</v>
      </c>
      <c r="UH12" s="750" t="s">
        <v>376</v>
      </c>
      <c r="UI12" s="1114" t="s">
        <v>374</v>
      </c>
      <c r="UJ12" s="758" t="s">
        <v>376</v>
      </c>
      <c r="UK12" s="1114" t="s">
        <v>374</v>
      </c>
      <c r="UL12" s="758" t="s">
        <v>376</v>
      </c>
      <c r="UM12" s="1545"/>
      <c r="UN12" s="1495"/>
      <c r="UO12" s="1548"/>
      <c r="UP12" s="1545"/>
      <c r="UQ12" s="1496"/>
      <c r="UR12" s="1495"/>
      <c r="US12" s="776" t="s">
        <v>374</v>
      </c>
      <c r="UT12" s="777" t="s">
        <v>376</v>
      </c>
      <c r="UU12" s="776" t="s">
        <v>374</v>
      </c>
      <c r="UV12" s="778" t="s">
        <v>376</v>
      </c>
      <c r="UW12" s="776" t="s">
        <v>374</v>
      </c>
      <c r="UX12" s="777" t="s">
        <v>376</v>
      </c>
      <c r="UY12" s="776" t="s">
        <v>374</v>
      </c>
      <c r="UZ12" s="777" t="s">
        <v>376</v>
      </c>
      <c r="VA12" s="779" t="s">
        <v>374</v>
      </c>
      <c r="VB12" s="776" t="s">
        <v>376</v>
      </c>
      <c r="VC12" s="777" t="s">
        <v>374</v>
      </c>
      <c r="VD12" s="776" t="s">
        <v>376</v>
      </c>
      <c r="VE12" s="777" t="s">
        <v>374</v>
      </c>
      <c r="VF12" s="776" t="s">
        <v>376</v>
      </c>
      <c r="VG12" s="780" t="s">
        <v>374</v>
      </c>
      <c r="VH12" s="777" t="s">
        <v>376</v>
      </c>
      <c r="VI12" s="776" t="s">
        <v>374</v>
      </c>
      <c r="VJ12" s="1117" t="s">
        <v>1306</v>
      </c>
      <c r="VK12" s="781" t="s">
        <v>1307</v>
      </c>
      <c r="VL12" s="776" t="s">
        <v>376</v>
      </c>
      <c r="VM12" s="1117" t="s">
        <v>1306</v>
      </c>
      <c r="VN12" s="781" t="s">
        <v>1307</v>
      </c>
      <c r="VO12" s="776" t="s">
        <v>374</v>
      </c>
      <c r="VP12" s="782" t="s">
        <v>1308</v>
      </c>
      <c r="VQ12" s="783" t="s">
        <v>1309</v>
      </c>
      <c r="VR12" s="776" t="s">
        <v>376</v>
      </c>
      <c r="VS12" s="784" t="s">
        <v>1308</v>
      </c>
      <c r="VT12" s="783" t="s">
        <v>1309</v>
      </c>
      <c r="VU12" s="1447"/>
      <c r="VV12" s="1546"/>
      <c r="VW12" s="778" t="s">
        <v>374</v>
      </c>
      <c r="VX12" s="785" t="s">
        <v>465</v>
      </c>
      <c r="VY12" s="783" t="s">
        <v>465</v>
      </c>
      <c r="VZ12" s="778" t="s">
        <v>376</v>
      </c>
      <c r="WA12" s="786" t="s">
        <v>465</v>
      </c>
      <c r="WB12" s="783" t="s">
        <v>465</v>
      </c>
      <c r="WC12" s="778" t="s">
        <v>374</v>
      </c>
      <c r="WD12" s="787" t="s">
        <v>1310</v>
      </c>
      <c r="WE12" s="783" t="s">
        <v>1310</v>
      </c>
      <c r="WF12" s="778" t="s">
        <v>376</v>
      </c>
      <c r="WG12" s="786" t="s">
        <v>1310</v>
      </c>
      <c r="WH12" s="783" t="s">
        <v>1310</v>
      </c>
      <c r="WI12" s="776" t="s">
        <v>374</v>
      </c>
      <c r="WJ12" s="787" t="s">
        <v>456</v>
      </c>
      <c r="WK12" s="783" t="s">
        <v>456</v>
      </c>
      <c r="WL12" s="776" t="s">
        <v>376</v>
      </c>
      <c r="WM12" s="786" t="s">
        <v>456</v>
      </c>
      <c r="WN12" s="783" t="s">
        <v>456</v>
      </c>
      <c r="WO12" s="776" t="s">
        <v>374</v>
      </c>
      <c r="WP12" s="784" t="s">
        <v>450</v>
      </c>
      <c r="WQ12" s="776" t="s">
        <v>376</v>
      </c>
      <c r="WR12" s="784" t="s">
        <v>450</v>
      </c>
      <c r="WS12" s="776" t="s">
        <v>374</v>
      </c>
      <c r="WT12" s="784" t="s">
        <v>450</v>
      </c>
      <c r="WU12" s="776" t="s">
        <v>376</v>
      </c>
      <c r="WV12" s="788" t="s">
        <v>450</v>
      </c>
      <c r="WW12" s="789" t="s">
        <v>374</v>
      </c>
      <c r="WX12" s="790" t="s">
        <v>376</v>
      </c>
      <c r="WY12" s="789" t="s">
        <v>374</v>
      </c>
      <c r="WZ12" s="790" t="s">
        <v>376</v>
      </c>
      <c r="XA12" s="776" t="s">
        <v>374</v>
      </c>
      <c r="XB12" s="791" t="s">
        <v>468</v>
      </c>
      <c r="XC12" s="792" t="s">
        <v>459</v>
      </c>
      <c r="XD12" s="793" t="s">
        <v>452</v>
      </c>
      <c r="XE12" s="791" t="s">
        <v>445</v>
      </c>
      <c r="XF12" s="793" t="s">
        <v>447</v>
      </c>
      <c r="XG12" s="794" t="s">
        <v>474</v>
      </c>
      <c r="XH12" s="792" t="s">
        <v>471</v>
      </c>
      <c r="XI12" s="792" t="s">
        <v>437</v>
      </c>
      <c r="XJ12" s="795" t="s">
        <v>439</v>
      </c>
      <c r="XK12" s="792" t="s">
        <v>441</v>
      </c>
      <c r="XL12" s="778" t="s">
        <v>376</v>
      </c>
      <c r="XM12" s="796" t="s">
        <v>468</v>
      </c>
      <c r="XN12" s="793" t="s">
        <v>459</v>
      </c>
      <c r="XO12" s="793" t="s">
        <v>452</v>
      </c>
      <c r="XP12" s="793" t="s">
        <v>445</v>
      </c>
      <c r="XQ12" s="797" t="s">
        <v>447</v>
      </c>
      <c r="XR12" s="793" t="s">
        <v>474</v>
      </c>
      <c r="XS12" s="793" t="s">
        <v>471</v>
      </c>
      <c r="XT12" s="793" t="s">
        <v>437</v>
      </c>
      <c r="XU12" s="796" t="s">
        <v>439</v>
      </c>
      <c r="XV12" s="793" t="s">
        <v>441</v>
      </c>
      <c r="XW12" s="776" t="s">
        <v>374</v>
      </c>
      <c r="XX12" s="793" t="s">
        <v>452</v>
      </c>
      <c r="XY12" s="793" t="s">
        <v>447</v>
      </c>
      <c r="XZ12" s="793" t="s">
        <v>474</v>
      </c>
      <c r="YA12" s="793" t="s">
        <v>471</v>
      </c>
      <c r="YB12" s="793" t="s">
        <v>441</v>
      </c>
      <c r="YC12" s="776" t="s">
        <v>376</v>
      </c>
      <c r="YD12" s="793" t="s">
        <v>452</v>
      </c>
      <c r="YE12" s="797" t="s">
        <v>447</v>
      </c>
      <c r="YF12" s="793" t="s">
        <v>474</v>
      </c>
      <c r="YG12" s="793" t="s">
        <v>471</v>
      </c>
      <c r="YH12" s="793" t="s">
        <v>441</v>
      </c>
      <c r="YI12" s="798" t="s">
        <v>374</v>
      </c>
      <c r="YJ12" s="793" t="s">
        <v>452</v>
      </c>
      <c r="YK12" s="797" t="s">
        <v>447</v>
      </c>
      <c r="YL12" s="793" t="s">
        <v>474</v>
      </c>
      <c r="YM12" s="793" t="s">
        <v>471</v>
      </c>
      <c r="YN12" s="793" t="s">
        <v>441</v>
      </c>
      <c r="YO12" s="798" t="s">
        <v>376</v>
      </c>
      <c r="YP12" s="793" t="s">
        <v>452</v>
      </c>
      <c r="YQ12" s="797" t="s">
        <v>447</v>
      </c>
      <c r="YR12" s="793" t="s">
        <v>474</v>
      </c>
      <c r="YS12" s="793" t="s">
        <v>471</v>
      </c>
      <c r="YT12" s="793" t="s">
        <v>441</v>
      </c>
      <c r="YU12" s="798" t="s">
        <v>374</v>
      </c>
      <c r="YV12" s="793" t="s">
        <v>452</v>
      </c>
      <c r="YW12" s="791" t="s">
        <v>447</v>
      </c>
      <c r="YX12" s="793" t="s">
        <v>474</v>
      </c>
      <c r="YY12" s="793" t="s">
        <v>471</v>
      </c>
      <c r="YZ12" s="793" t="s">
        <v>441</v>
      </c>
      <c r="ZA12" s="799" t="s">
        <v>376</v>
      </c>
      <c r="ZB12" s="793" t="s">
        <v>452</v>
      </c>
      <c r="ZC12" s="797" t="s">
        <v>447</v>
      </c>
      <c r="ZD12" s="793" t="s">
        <v>474</v>
      </c>
      <c r="ZE12" s="793" t="s">
        <v>471</v>
      </c>
      <c r="ZF12" s="793" t="s">
        <v>441</v>
      </c>
      <c r="ZG12" s="1546"/>
      <c r="ZH12" s="1546"/>
      <c r="ZI12" s="779" t="s">
        <v>374</v>
      </c>
      <c r="ZJ12" s="778" t="s">
        <v>376</v>
      </c>
      <c r="ZK12" s="779" t="s">
        <v>374</v>
      </c>
      <c r="ZL12" s="778" t="s">
        <v>376</v>
      </c>
      <c r="ZM12" s="800" t="s">
        <v>374</v>
      </c>
      <c r="ZN12" s="799" t="s">
        <v>376</v>
      </c>
      <c r="ZO12" s="800" t="s">
        <v>374</v>
      </c>
      <c r="ZP12" s="798" t="s">
        <v>376</v>
      </c>
      <c r="ZQ12" s="1126" t="s">
        <v>374</v>
      </c>
      <c r="ZR12" s="778" t="s">
        <v>376</v>
      </c>
      <c r="ZS12" s="779" t="s">
        <v>374</v>
      </c>
      <c r="ZT12" s="776" t="s">
        <v>376</v>
      </c>
      <c r="ZU12" s="798" t="s">
        <v>374</v>
      </c>
      <c r="ZV12" s="798" t="s">
        <v>376</v>
      </c>
      <c r="ZW12" s="798" t="s">
        <v>374</v>
      </c>
      <c r="ZX12" s="798" t="s">
        <v>376</v>
      </c>
      <c r="ZY12" s="1127" t="s">
        <v>1311</v>
      </c>
      <c r="ZZ12" s="1127" t="s">
        <v>1312</v>
      </c>
    </row>
    <row r="13" spans="1:702" ht="18" customHeight="1" x14ac:dyDescent="0.25">
      <c r="A13" s="801" t="s">
        <v>377</v>
      </c>
      <c r="B13" s="1145">
        <f>D13+AI13+'Проверочная  таблица'!UM13+'Проверочная  таблица'!VU13</f>
        <v>492373525.07000005</v>
      </c>
      <c r="C13" s="1146">
        <f>E13+'Проверочная  таблица'!UP13+AJ13+'Проверочная  таблица'!VV13</f>
        <v>94971134.819999993</v>
      </c>
      <c r="D13" s="1147">
        <f t="shared" ref="D13:E30" si="0">F13+P13+N13+V13+AA13+H13</f>
        <v>158003877</v>
      </c>
      <c r="E13" s="832">
        <f t="shared" si="0"/>
        <v>39510000</v>
      </c>
      <c r="F13" s="1148">
        <f>'[1]Дотация  из  ОБ_факт'!M8</f>
        <v>158003877</v>
      </c>
      <c r="G13" s="1149">
        <v>39510000</v>
      </c>
      <c r="H13" s="1148">
        <f>'[1]Дотация  из  ОБ_факт'!G8</f>
        <v>0</v>
      </c>
      <c r="I13" s="1149"/>
      <c r="J13" s="1150">
        <f t="shared" ref="J13:K30" si="1">H13-L13</f>
        <v>0</v>
      </c>
      <c r="K13" s="1151">
        <f t="shared" si="1"/>
        <v>0</v>
      </c>
      <c r="L13" s="1150">
        <f>'[1]Дотация  из  ОБ_факт'!K8</f>
        <v>0</v>
      </c>
      <c r="M13" s="802"/>
      <c r="N13" s="1148">
        <f>'[1]Дотация  из  ОБ_факт'!Q8</f>
        <v>0</v>
      </c>
      <c r="O13" s="1149"/>
      <c r="P13" s="1148">
        <f>'[1]Дотация  из  ОБ_факт'!S8</f>
        <v>0</v>
      </c>
      <c r="Q13" s="1149"/>
      <c r="R13" s="1150">
        <f t="shared" ref="R13:S30" si="2">P13-T13</f>
        <v>0</v>
      </c>
      <c r="S13" s="1151">
        <f t="shared" si="2"/>
        <v>0</v>
      </c>
      <c r="T13" s="1150">
        <f>'[1]Дотация  из  ОБ_факт'!W8</f>
        <v>0</v>
      </c>
      <c r="U13" s="802"/>
      <c r="V13" s="1148">
        <f>'[1]Дотация  из  ОБ_факт'!AA8+'[1]Дотация  из  ОБ_факт'!AC8+'[1]Дотация  из  ОБ_факт'!AG8</f>
        <v>0</v>
      </c>
      <c r="W13" s="1152">
        <f t="shared" ref="W13:W30" si="3">SUM(X13:Z13)</f>
        <v>0</v>
      </c>
      <c r="X13" s="803"/>
      <c r="Y13" s="804"/>
      <c r="Z13" s="803"/>
      <c r="AA13" s="1153">
        <f>'[1]Дотация  из  ОБ_факт'!Y8+'[1]Дотация  из  ОБ_факт'!AE8</f>
        <v>0</v>
      </c>
      <c r="AB13" s="1017">
        <f t="shared" ref="AB13:AB30" si="4">SUM(AC13:AD13)</f>
        <v>0</v>
      </c>
      <c r="AC13" s="804"/>
      <c r="AD13" s="803"/>
      <c r="AE13" s="1150">
        <f t="shared" ref="AE13:AF30" si="5">AA13-AG13</f>
        <v>0</v>
      </c>
      <c r="AF13" s="1151">
        <f t="shared" si="5"/>
        <v>0</v>
      </c>
      <c r="AG13" s="1150">
        <f>'[1]Дотация  из  ОБ_факт'!AE8</f>
        <v>0</v>
      </c>
      <c r="AH13" s="805"/>
      <c r="AI13" s="975">
        <f>'Проверочная  таблица'!UE13+'Проверочная  таблица'!UG13+BO13+BQ13+BY13+CA13+BC13+BG13+'Проверочная  таблица'!MI13+'Проверочная  таблица'!MY13+'Проверочная  таблица'!DS13+'Проверочная  таблица'!NQ13+DK13+'Проверочная  таблица'!IY13+'Проверочная  таблица'!JE13+'Проверочная  таблица'!NY13+'Проверочная  таблица'!OG13+IS13+AK13+AQ13+ES13+EY13+CM13+SA13+DY13+SO13+PK13+EE13+EM13+LC13+LK13+RU13+GM13+RG13+QI13+JW13+KG13+QO13+RM13+CG13+QC13+HC13+FW13+HI13+HO13+FQ13+DA13+PE13+BW13+IG13+IM13+GU13+GC13</f>
        <v>100971652.60000001</v>
      </c>
      <c r="AJ13" s="976">
        <f>'Проверочная  таблица'!UF13+'Проверочная  таблица'!UH13+BP13+BR13+BZ13+CB13+BE13+BI13+'Проверочная  таблица'!MQ13+'Проверочная  таблица'!NB13+'Проверочная  таблица'!DV13+'Проверочная  таблица'!NU13+DO13+'Проверочная  таблица'!JB13+'Проверочная  таблица'!JH13+'Проверочная  таблица'!OC13+'Проверочная  таблица'!OK13+IV13+AN13+AS13+EV13+FB13+CT13+SH13+EB13+SV13+PN13+EI13+EP13+LG13+LO13+RX13+GQ13+RJ13+QL13+KB13+KL13+QR13+RQ13+CJ13+QF13+HF13+FZ13+HL13+HR13+FT13+DD13+PH13+BX13+IJ13+IP13+GW13+GF13</f>
        <v>1010311.22</v>
      </c>
      <c r="AK13" s="998">
        <f t="shared" ref="AK13:AK30" si="6">SUM(AL13:AM13)</f>
        <v>43666625.600000001</v>
      </c>
      <c r="AL13" s="807">
        <f>[1]Субсидия_факт!HL10</f>
        <v>43666625.600000001</v>
      </c>
      <c r="AM13" s="806">
        <f>[1]Субсидия_факт!MF10</f>
        <v>0</v>
      </c>
      <c r="AN13" s="977">
        <f t="shared" ref="AN13:AN30" si="7">SUM(AO13:AP13)</f>
        <v>0</v>
      </c>
      <c r="AO13" s="806">
        <v>0</v>
      </c>
      <c r="AP13" s="807"/>
      <c r="AQ13" s="965">
        <f t="shared" ref="AQ13:AQ30" si="8">SUM(AR13:AR13)</f>
        <v>0</v>
      </c>
      <c r="AR13" s="806">
        <f>[1]Субсидия_факт!MJ10</f>
        <v>0</v>
      </c>
      <c r="AS13" s="1154">
        <f t="shared" ref="AS13:AS30" si="9">SUM(AT13:AT13)</f>
        <v>0</v>
      </c>
      <c r="AT13" s="806"/>
      <c r="AU13" s="1155">
        <f t="shared" ref="AU13:AU30" si="10">SUM(AV13:AV13)</f>
        <v>0</v>
      </c>
      <c r="AV13" s="806">
        <f t="shared" ref="AV13:AV30" si="11">AR13-AZ13</f>
        <v>0</v>
      </c>
      <c r="AW13" s="835">
        <f t="shared" ref="AW13:AW30" si="12">SUM(AX13:AX13)</f>
        <v>0</v>
      </c>
      <c r="AX13" s="807">
        <f t="shared" ref="AX13:AX30" si="13">AT13-BB13</f>
        <v>0</v>
      </c>
      <c r="AY13" s="835">
        <f t="shared" ref="AY13:AY30" si="14">SUM(AZ13:AZ13)</f>
        <v>0</v>
      </c>
      <c r="AZ13" s="806">
        <f>[1]Субсидия_факт!ML10</f>
        <v>0</v>
      </c>
      <c r="BA13" s="1156">
        <f t="shared" ref="BA13:BA30" si="15">SUM(BB13:BB13)</f>
        <v>0</v>
      </c>
      <c r="BB13" s="806"/>
      <c r="BC13" s="832">
        <f t="shared" ref="BC13:BC30" si="16">SUM(BD13:BD13)</f>
        <v>0</v>
      </c>
      <c r="BD13" s="806">
        <f>[1]Субсидия_факт!KN10</f>
        <v>0</v>
      </c>
      <c r="BE13" s="965">
        <f t="shared" ref="BE13:BE30" si="17">SUM(BF13:BF13)</f>
        <v>0</v>
      </c>
      <c r="BF13" s="806"/>
      <c r="BG13" s="832">
        <f t="shared" ref="BG13:BG30" si="18">SUM(BH13:BH13)</f>
        <v>0</v>
      </c>
      <c r="BH13" s="806">
        <f>[1]Субсидия_факт!KP10</f>
        <v>0</v>
      </c>
      <c r="BI13" s="965">
        <f t="shared" ref="BI13:BI30" si="19">SUM(BJ13:BJ13)</f>
        <v>0</v>
      </c>
      <c r="BJ13" s="806"/>
      <c r="BK13" s="1030">
        <f t="shared" ref="BK13:BK30" si="20">BG13-BM13</f>
        <v>0</v>
      </c>
      <c r="BL13" s="1023">
        <f t="shared" ref="BL13:BL30" si="21">BI13-BN13</f>
        <v>0</v>
      </c>
      <c r="BM13" s="1157">
        <f t="shared" ref="BM13:BM30" si="22">BG13</f>
        <v>0</v>
      </c>
      <c r="BN13" s="1030">
        <f t="shared" ref="BN13:BN30" si="23">BI13</f>
        <v>0</v>
      </c>
      <c r="BO13" s="832">
        <f>[1]Субсидия_факт!GN10</f>
        <v>0</v>
      </c>
      <c r="BP13" s="808"/>
      <c r="BQ13" s="1158">
        <f>[1]Субсидия_факт!GP10</f>
        <v>0</v>
      </c>
      <c r="BR13" s="809"/>
      <c r="BS13" s="1159">
        <f t="shared" ref="BS13:BT28" si="24">BQ13-BU13</f>
        <v>0</v>
      </c>
      <c r="BT13" s="1160">
        <f t="shared" si="24"/>
        <v>0</v>
      </c>
      <c r="BU13" s="834">
        <f>[1]Субсидия_факт!GR10</f>
        <v>0</v>
      </c>
      <c r="BV13" s="810"/>
      <c r="BW13" s="1161">
        <f>[1]Субсидия_факт!HD10</f>
        <v>0</v>
      </c>
      <c r="BX13" s="809"/>
      <c r="BY13" s="1161">
        <f>[1]Субсидия_факт!GT10</f>
        <v>0</v>
      </c>
      <c r="BZ13" s="811"/>
      <c r="CA13" s="1161">
        <f>[1]Субсидия_факт!GV10</f>
        <v>0</v>
      </c>
      <c r="CB13" s="812"/>
      <c r="CC13" s="1156">
        <f t="shared" ref="CC13:CD28" si="25">CA13-CE13</f>
        <v>0</v>
      </c>
      <c r="CD13" s="835">
        <f t="shared" si="25"/>
        <v>0</v>
      </c>
      <c r="CE13" s="1155">
        <f>[1]Субсидия_факт!GX10</f>
        <v>0</v>
      </c>
      <c r="CF13" s="805"/>
      <c r="CG13" s="901">
        <f t="shared" ref="CG13:CG30" si="26">SUM(CH13:CI13)</f>
        <v>0</v>
      </c>
      <c r="CH13" s="1162">
        <f>[1]Субсидия_факт!HF10</f>
        <v>0</v>
      </c>
      <c r="CI13" s="813">
        <f>[1]Субсидия_факт!HH10</f>
        <v>0</v>
      </c>
      <c r="CJ13" s="977">
        <f t="shared" ref="CJ13:CJ30" si="27">SUM(CK13:CL13)</f>
        <v>0</v>
      </c>
      <c r="CK13" s="813"/>
      <c r="CL13" s="813"/>
      <c r="CM13" s="965">
        <f t="shared" ref="CM13:CM30" si="28">SUM(CN13:CS13)</f>
        <v>0</v>
      </c>
      <c r="CN13" s="815">
        <f>[1]Субсидия_факт!LF10</f>
        <v>0</v>
      </c>
      <c r="CO13" s="814">
        <f>[1]Субсидия_факт!LH10</f>
        <v>0</v>
      </c>
      <c r="CP13" s="806">
        <f>[1]Субсидия_факт!LJ10</f>
        <v>0</v>
      </c>
      <c r="CQ13" s="814">
        <f>[1]Субсидия_факт!LP10</f>
        <v>0</v>
      </c>
      <c r="CR13" s="806">
        <f>[1]Субсидия_факт!LV10</f>
        <v>0</v>
      </c>
      <c r="CS13" s="814">
        <f>[1]Субсидия_факт!LX10</f>
        <v>0</v>
      </c>
      <c r="CT13" s="965">
        <f t="shared" ref="CT13:CT30" si="29">SUM(CU13:CZ13)</f>
        <v>0</v>
      </c>
      <c r="CU13" s="807"/>
      <c r="CV13" s="814"/>
      <c r="CW13" s="806"/>
      <c r="CX13" s="814"/>
      <c r="CY13" s="806"/>
      <c r="CZ13" s="814"/>
      <c r="DA13" s="976">
        <f t="shared" ref="DA13" si="30">SUM(DB13:DC13)</f>
        <v>0</v>
      </c>
      <c r="DB13" s="815">
        <f>[1]Субсидия_факт!LL10</f>
        <v>0</v>
      </c>
      <c r="DC13" s="814">
        <f>[1]Субсидия_факт!LR10</f>
        <v>0</v>
      </c>
      <c r="DD13" s="965">
        <f t="shared" ref="DD13:DD30" si="31">SUM(DE13:DF13)</f>
        <v>0</v>
      </c>
      <c r="DE13" s="815"/>
      <c r="DF13" s="816"/>
      <c r="DG13" s="1156">
        <f>DA13-DI13</f>
        <v>0</v>
      </c>
      <c r="DH13" s="835">
        <f>DD13-DJ13</f>
        <v>0</v>
      </c>
      <c r="DI13" s="1155">
        <f>DA13</f>
        <v>0</v>
      </c>
      <c r="DJ13" s="805">
        <f>DD13</f>
        <v>0</v>
      </c>
      <c r="DK13" s="1161">
        <f>SUM(DL13:DN13)</f>
        <v>0</v>
      </c>
      <c r="DL13" s="830">
        <f>[1]Субсидия_факт!R10</f>
        <v>0</v>
      </c>
      <c r="DM13" s="1162">
        <f>[1]Субсидия_факт!T10</f>
        <v>0</v>
      </c>
      <c r="DN13" s="813">
        <f>[1]Субсидия_факт!V10</f>
        <v>0</v>
      </c>
      <c r="DO13" s="1161">
        <f>SUM(DP13:DR13)</f>
        <v>0</v>
      </c>
      <c r="DP13" s="817"/>
      <c r="DQ13" s="817"/>
      <c r="DR13" s="817"/>
      <c r="DS13" s="901">
        <f t="shared" ref="DS13:DS30" si="32">SUM(DT13:DU13)</f>
        <v>0</v>
      </c>
      <c r="DT13" s="1162">
        <f>[1]Субсидия_факт!AX10</f>
        <v>0</v>
      </c>
      <c r="DU13" s="816">
        <f>[1]Субсидия_факт!AZ10</f>
        <v>0</v>
      </c>
      <c r="DV13" s="965">
        <f t="shared" ref="DV13:DV26" si="33">SUM(DW13:DX13)</f>
        <v>0</v>
      </c>
      <c r="DW13" s="807"/>
      <c r="DX13" s="814"/>
      <c r="DY13" s="976">
        <f t="shared" ref="DY13:DY30" si="34">SUM(DZ13:EA13)</f>
        <v>0</v>
      </c>
      <c r="DZ13" s="815">
        <f>[1]Субсидия_факт!X10</f>
        <v>0</v>
      </c>
      <c r="EA13" s="816">
        <f>[1]Субсидия_факт!Z10</f>
        <v>0</v>
      </c>
      <c r="EB13" s="965">
        <f t="shared" ref="EB13:EB30" si="35">SUM(EC13:ED13)</f>
        <v>0</v>
      </c>
      <c r="EC13" s="818"/>
      <c r="ED13" s="819"/>
      <c r="EE13" s="976">
        <f>SUM(EF13:EH13)</f>
        <v>0</v>
      </c>
      <c r="EF13" s="815">
        <f>[1]Субсидия_факт!AP10</f>
        <v>0</v>
      </c>
      <c r="EG13" s="815">
        <f>[1]Субсидия_факт!AL10</f>
        <v>0</v>
      </c>
      <c r="EH13" s="816">
        <f>[1]Субсидия_факт!AN10</f>
        <v>0</v>
      </c>
      <c r="EI13" s="976">
        <f t="shared" ref="EI13:EI30" si="36">SUM(EJ13:EL13)</f>
        <v>0</v>
      </c>
      <c r="EJ13" s="815"/>
      <c r="EK13" s="815"/>
      <c r="EL13" s="816"/>
      <c r="EM13" s="976">
        <f t="shared" ref="EM13:EM30" si="37">SUM(EN13:EO13)</f>
        <v>0</v>
      </c>
      <c r="EN13" s="815">
        <f>[1]Субсидия_факт!GZ10</f>
        <v>0</v>
      </c>
      <c r="EO13" s="814">
        <f>[1]Субсидия_факт!HB10</f>
        <v>0</v>
      </c>
      <c r="EP13" s="965">
        <f t="shared" ref="EP13:EP30" si="38">SUM(EQ13:ER13)</f>
        <v>0</v>
      </c>
      <c r="EQ13" s="815"/>
      <c r="ER13" s="814"/>
      <c r="ES13" s="976">
        <f t="shared" ref="ES13:ES30" si="39">SUM(ET13:EU13)</f>
        <v>0</v>
      </c>
      <c r="ET13" s="818">
        <f>[1]Субсидия_факт!OY10</f>
        <v>0</v>
      </c>
      <c r="EU13" s="819">
        <f>[1]Субсидия_факт!PE10</f>
        <v>0</v>
      </c>
      <c r="EV13" s="965">
        <f t="shared" ref="EV13:EV30" si="40">SUM(EW13:EX13)</f>
        <v>0</v>
      </c>
      <c r="EW13" s="815"/>
      <c r="EX13" s="816"/>
      <c r="EY13" s="976">
        <f t="shared" ref="EY13:EY30" si="41">SUM(EZ13:FA13)</f>
        <v>0</v>
      </c>
      <c r="EZ13" s="815">
        <f>[1]Субсидия_факт!PA10</f>
        <v>0</v>
      </c>
      <c r="FA13" s="814">
        <f>[1]Субсидия_факт!PG10</f>
        <v>0</v>
      </c>
      <c r="FB13" s="965">
        <f t="shared" ref="FB13:FB30" si="42">SUM(FC13:FD13)</f>
        <v>0</v>
      </c>
      <c r="FC13" s="815"/>
      <c r="FD13" s="816"/>
      <c r="FE13" s="1163">
        <f t="shared" ref="FE13:FE30" si="43">SUM(FF13:FG13)</f>
        <v>0</v>
      </c>
      <c r="FF13" s="815">
        <f t="shared" ref="FF13:FG28" si="44">EZ13-FL13</f>
        <v>0</v>
      </c>
      <c r="FG13" s="814">
        <f t="shared" si="44"/>
        <v>0</v>
      </c>
      <c r="FH13" s="835">
        <f t="shared" ref="FH13:FH30" si="45">SUM(FI13:FJ13)</f>
        <v>0</v>
      </c>
      <c r="FI13" s="815">
        <f t="shared" ref="FI13:FJ28" si="46">FC13-FO13</f>
        <v>0</v>
      </c>
      <c r="FJ13" s="814">
        <f t="shared" si="46"/>
        <v>0</v>
      </c>
      <c r="FK13" s="1163">
        <f t="shared" ref="FK13:FK30" si="47">SUM(FL13:FM13)</f>
        <v>0</v>
      </c>
      <c r="FL13" s="815">
        <f>[1]Субсидия_факт!PC10</f>
        <v>0</v>
      </c>
      <c r="FM13" s="814">
        <f>[1]Субсидия_факт!PI10</f>
        <v>0</v>
      </c>
      <c r="FN13" s="835">
        <f t="shared" ref="FN13:FN30" si="48">SUM(FO13:FP13)</f>
        <v>0</v>
      </c>
      <c r="FO13" s="815"/>
      <c r="FP13" s="816"/>
      <c r="FQ13" s="901">
        <f t="shared" ref="FQ13:FQ30" si="49">SUM(FR13:FS13)</f>
        <v>0</v>
      </c>
      <c r="FR13" s="815">
        <f>[1]Субсидия_факт!EH10</f>
        <v>0</v>
      </c>
      <c r="FS13" s="816">
        <f>[1]Субсидия_факт!EJ10</f>
        <v>0</v>
      </c>
      <c r="FT13" s="975">
        <f t="shared" ref="FT13:FT30" si="50">SUM(FU13:FV13)</f>
        <v>0</v>
      </c>
      <c r="FU13" s="815"/>
      <c r="FV13" s="816"/>
      <c r="FW13" s="901">
        <f t="shared" ref="FW13:FW30" si="51">SUM(FX13:FY13)</f>
        <v>0</v>
      </c>
      <c r="FX13" s="815">
        <f>[1]Субсидия_факт!JD10</f>
        <v>0</v>
      </c>
      <c r="FY13" s="816">
        <f>[1]Субсидия_факт!JF10</f>
        <v>0</v>
      </c>
      <c r="FZ13" s="976">
        <f t="shared" ref="FZ13:FZ30" si="52">SUM(GA13:GB13)</f>
        <v>0</v>
      </c>
      <c r="GA13" s="815"/>
      <c r="GB13" s="816"/>
      <c r="GC13" s="992">
        <f t="shared" ref="GC13:GC30" si="53">SUM(GD13:GE13)</f>
        <v>0</v>
      </c>
      <c r="GD13" s="815">
        <f>[1]Субсидия_факт!JH10</f>
        <v>0</v>
      </c>
      <c r="GE13" s="816">
        <f>[1]Субсидия_факт!JJ10</f>
        <v>0</v>
      </c>
      <c r="GF13" s="1163">
        <f t="shared" ref="GF13:GF30" si="54">SUM(GG13:GH13)</f>
        <v>0</v>
      </c>
      <c r="GG13" s="815"/>
      <c r="GH13" s="814"/>
      <c r="GI13" s="1160">
        <f>GC13-GK13</f>
        <v>0</v>
      </c>
      <c r="GJ13" s="834">
        <f>GF13-GL13</f>
        <v>0</v>
      </c>
      <c r="GK13" s="1159">
        <f>GC13</f>
        <v>0</v>
      </c>
      <c r="GL13" s="834">
        <f>GF13</f>
        <v>0</v>
      </c>
      <c r="GM13" s="1164">
        <f t="shared" ref="GM13:GM30" si="55">SUM(GN13:GP13)</f>
        <v>0</v>
      </c>
      <c r="GN13" s="815">
        <f>[1]Субсидия_факт!JZ10</f>
        <v>0</v>
      </c>
      <c r="GO13" s="816">
        <f>[1]Субсидия_факт!KB10</f>
        <v>0</v>
      </c>
      <c r="GP13" s="815">
        <f>[1]Субсидия_факт!KD10</f>
        <v>0</v>
      </c>
      <c r="GQ13" s="854">
        <f t="shared" ref="GQ13:GQ30" si="56">SUM(GR13:GT13)</f>
        <v>0</v>
      </c>
      <c r="GR13" s="815"/>
      <c r="GS13" s="816"/>
      <c r="GT13" s="806"/>
      <c r="GU13" s="1165">
        <f>GV13</f>
        <v>0</v>
      </c>
      <c r="GV13" s="815">
        <f>[1]Субсидия_факт!KF10</f>
        <v>0</v>
      </c>
      <c r="GW13" s="1165">
        <f>GX13</f>
        <v>0</v>
      </c>
      <c r="GX13" s="806"/>
      <c r="GY13" s="1165">
        <f>GU13-HA13</f>
        <v>0</v>
      </c>
      <c r="GZ13" s="1165">
        <f>GW13-HB13</f>
        <v>0</v>
      </c>
      <c r="HA13" s="1165">
        <f>GU13</f>
        <v>0</v>
      </c>
      <c r="HB13" s="1165">
        <f>GW13</f>
        <v>0</v>
      </c>
      <c r="HC13" s="1020">
        <f t="shared" ref="HC13:HC30" si="57">SUM(HD13:HE13)</f>
        <v>0</v>
      </c>
      <c r="HD13" s="815">
        <f>[1]Субсидия_факт!KJ10</f>
        <v>0</v>
      </c>
      <c r="HE13" s="816">
        <f>[1]Субсидия_факт!KL10</f>
        <v>0</v>
      </c>
      <c r="HF13" s="965">
        <f t="shared" ref="HF13:HF30" si="58">SUM(HG13:HH13)</f>
        <v>0</v>
      </c>
      <c r="HG13" s="815"/>
      <c r="HH13" s="816"/>
      <c r="HI13" s="1020">
        <f t="shared" ref="HI13:HI30" si="59">SUM(HJ13:HK13)</f>
        <v>0</v>
      </c>
      <c r="HJ13" s="815"/>
      <c r="HK13" s="816"/>
      <c r="HL13" s="965">
        <f t="shared" ref="HL13:HL30" si="60">SUM(HM13:HN13)</f>
        <v>0</v>
      </c>
      <c r="HM13" s="815"/>
      <c r="HN13" s="816"/>
      <c r="HO13" s="1020">
        <f t="shared" ref="HO13:HO30" si="61">SUM(HP13:HQ13)</f>
        <v>0</v>
      </c>
      <c r="HP13" s="815">
        <f>[1]Субсидия_факт!FN10</f>
        <v>0</v>
      </c>
      <c r="HQ13" s="816">
        <f>[1]Субсидия_факт!FR10</f>
        <v>0</v>
      </c>
      <c r="HR13" s="965">
        <f t="shared" ref="HR13:HR30" si="62">SUM(HS13:HT13)</f>
        <v>0</v>
      </c>
      <c r="HS13" s="815"/>
      <c r="HT13" s="816"/>
      <c r="HU13" s="1163">
        <f t="shared" ref="HU13:HU30" si="63">SUM(HV13:HW13)</f>
        <v>0</v>
      </c>
      <c r="HV13" s="815">
        <f t="shared" ref="HV13:HW28" si="64">HP13-IB13</f>
        <v>0</v>
      </c>
      <c r="HW13" s="814">
        <f t="shared" si="64"/>
        <v>0</v>
      </c>
      <c r="HX13" s="835">
        <f t="shared" ref="HX13:HX30" si="65">SUM(HY13:HZ13)</f>
        <v>0</v>
      </c>
      <c r="HY13" s="815">
        <f t="shared" ref="HY13:HZ28" si="66">HS13-IE13</f>
        <v>0</v>
      </c>
      <c r="HZ13" s="814">
        <f t="shared" si="66"/>
        <v>0</v>
      </c>
      <c r="IA13" s="1163">
        <f t="shared" ref="IA13:IA30" si="67">SUM(IB13:IC13)</f>
        <v>0</v>
      </c>
      <c r="IB13" s="815">
        <f>[1]Субсидия_факт!FP10</f>
        <v>0</v>
      </c>
      <c r="IC13" s="814">
        <f>[1]Субсидия_факт!FT10</f>
        <v>0</v>
      </c>
      <c r="ID13" s="835">
        <f t="shared" ref="ID13:ID30" si="68">SUM(IE13:IF13)</f>
        <v>0</v>
      </c>
      <c r="IE13" s="815"/>
      <c r="IF13" s="816"/>
      <c r="IG13" s="1020">
        <f t="shared" ref="IG13:IG30" si="69">SUM(IH13:II13)</f>
        <v>0</v>
      </c>
      <c r="IH13" s="815">
        <f>[1]Субсидия_факт!ED10</f>
        <v>0</v>
      </c>
      <c r="II13" s="816">
        <f>[1]Субсидия_факт!EF10</f>
        <v>0</v>
      </c>
      <c r="IJ13" s="965">
        <f t="shared" ref="IJ13:IJ30" si="70">SUM(IK13:IL13)</f>
        <v>0</v>
      </c>
      <c r="IK13" s="815"/>
      <c r="IL13" s="816"/>
      <c r="IM13" s="1020">
        <f t="shared" ref="IM13:IM30" si="71">SUM(IN13:IO13)</f>
        <v>0</v>
      </c>
      <c r="IN13" s="815">
        <f>[1]Субсидия_факт!BX10</f>
        <v>0</v>
      </c>
      <c r="IO13" s="816">
        <f>[1]Субсидия_факт!BZ10</f>
        <v>0</v>
      </c>
      <c r="IP13" s="965">
        <f t="shared" ref="IP13:IP30" si="72">SUM(IQ13:IR13)</f>
        <v>0</v>
      </c>
      <c r="IQ13" s="815"/>
      <c r="IR13" s="816"/>
      <c r="IS13" s="1020">
        <f t="shared" ref="IS13:IS30" si="73">SUM(IT13:IU13)</f>
        <v>0</v>
      </c>
      <c r="IT13" s="815">
        <f>[1]Субсидия_факт!EL10</f>
        <v>0</v>
      </c>
      <c r="IU13" s="816">
        <f>[1]Субсидия_факт!EN10</f>
        <v>0</v>
      </c>
      <c r="IV13" s="965">
        <f t="shared" ref="IV13:IV30" si="74">SUM(IW13:IX13)</f>
        <v>0</v>
      </c>
      <c r="IW13" s="815"/>
      <c r="IX13" s="816"/>
      <c r="IY13" s="965">
        <f t="shared" ref="IY13:IY30" si="75">SUM(IZ13:JA13)</f>
        <v>0</v>
      </c>
      <c r="IZ13" s="815">
        <f>[1]Субсидия_факт!EP10</f>
        <v>0</v>
      </c>
      <c r="JA13" s="814">
        <f>[1]Субсидия_факт!EV10</f>
        <v>0</v>
      </c>
      <c r="JB13" s="965">
        <f t="shared" ref="JB13:JB30" si="76">SUM(JC13:JD13)</f>
        <v>0</v>
      </c>
      <c r="JC13" s="815"/>
      <c r="JD13" s="816"/>
      <c r="JE13" s="965">
        <f t="shared" ref="JE13:JE30" si="77">SUM(JF13:JG13)</f>
        <v>0</v>
      </c>
      <c r="JF13" s="815">
        <f>[1]Субсидия_факт!ER10</f>
        <v>0</v>
      </c>
      <c r="JG13" s="816">
        <f>[1]Субсидия_факт!EX10</f>
        <v>0</v>
      </c>
      <c r="JH13" s="965">
        <f t="shared" ref="JH13:JH30" si="78">SUM(JI13:JJ13)</f>
        <v>0</v>
      </c>
      <c r="JI13" s="806"/>
      <c r="JJ13" s="820"/>
      <c r="JK13" s="965">
        <f t="shared" ref="JK13:JK30" si="79">SUM(JL13:JM13)</f>
        <v>0</v>
      </c>
      <c r="JL13" s="807">
        <f>'Проверочная  таблица'!JF13-'Проверочная  таблица'!JR13</f>
        <v>0</v>
      </c>
      <c r="JM13" s="816">
        <f>'Проверочная  таблица'!JG13-'Проверочная  таблица'!JS13</f>
        <v>0</v>
      </c>
      <c r="JN13" s="1155">
        <f t="shared" ref="JN13:JN30" si="80">SUM(JO13:JP13)</f>
        <v>0</v>
      </c>
      <c r="JO13" s="806">
        <f>'Проверочная  таблица'!JI13-'Проверочная  таблица'!JU13</f>
        <v>0</v>
      </c>
      <c r="JP13" s="823">
        <f>'Проверочная  таблица'!JJ13-'Проверочная  таблица'!JV13</f>
        <v>0</v>
      </c>
      <c r="JQ13" s="965">
        <f t="shared" ref="JQ13:JQ30" si="81">SUM(JR13:JS13)</f>
        <v>0</v>
      </c>
      <c r="JR13" s="815">
        <f>[1]Субсидия_факт!ET10</f>
        <v>0</v>
      </c>
      <c r="JS13" s="814">
        <f>[1]Субсидия_факт!EZ10</f>
        <v>0</v>
      </c>
      <c r="JT13" s="835">
        <f t="shared" ref="JT13:JT26" si="82">SUM(JU13:JV13)</f>
        <v>0</v>
      </c>
      <c r="JU13" s="815"/>
      <c r="JV13" s="816"/>
      <c r="JW13" s="1148">
        <f>SUM(JX13:KA13)</f>
        <v>161400</v>
      </c>
      <c r="JX13" s="806">
        <f>[1]Субсидия_факт!NR10</f>
        <v>0</v>
      </c>
      <c r="JY13" s="816">
        <f>[1]Субсидия_факт!NX10</f>
        <v>0</v>
      </c>
      <c r="JZ13" s="806">
        <f>[1]Субсидия_факт!OF10</f>
        <v>112110</v>
      </c>
      <c r="KA13" s="816">
        <f>[1]Субсидия_факт!OH10</f>
        <v>49290</v>
      </c>
      <c r="KB13" s="1148">
        <f t="shared" ref="KB13:KB30" si="83">SUM(KC13:KF13)</f>
        <v>0</v>
      </c>
      <c r="KC13" s="806"/>
      <c r="KD13" s="816"/>
      <c r="KE13" s="806"/>
      <c r="KF13" s="816"/>
      <c r="KG13" s="1148">
        <f>SUM(KH13:KK13)</f>
        <v>0</v>
      </c>
      <c r="KH13" s="842">
        <f>[1]Субсидия_факт!NT10</f>
        <v>0</v>
      </c>
      <c r="KI13" s="819">
        <f>[1]Субсидия_факт!NZ10</f>
        <v>0</v>
      </c>
      <c r="KJ13" s="842"/>
      <c r="KK13" s="819"/>
      <c r="KL13" s="1148">
        <f t="shared" ref="KL13:KL30" si="84">SUM(KM13:KP13)</f>
        <v>0</v>
      </c>
      <c r="KM13" s="806"/>
      <c r="KN13" s="816"/>
      <c r="KO13" s="806"/>
      <c r="KP13" s="816"/>
      <c r="KQ13" s="1150">
        <f t="shared" ref="KQ13:KQ30" si="85">SUM(KR13:KS13)</f>
        <v>0</v>
      </c>
      <c r="KR13" s="842">
        <f t="shared" ref="KR13:KS28" si="86">KH13-KX13</f>
        <v>0</v>
      </c>
      <c r="KS13" s="819">
        <f t="shared" si="86"/>
        <v>0</v>
      </c>
      <c r="KT13" s="1150">
        <f t="shared" ref="KT13:KT30" si="87">SUM(KU13:KV13)</f>
        <v>0</v>
      </c>
      <c r="KU13" s="842">
        <f t="shared" ref="KU13:KV28" si="88">KM13-LA13</f>
        <v>0</v>
      </c>
      <c r="KV13" s="819">
        <f t="shared" si="88"/>
        <v>0</v>
      </c>
      <c r="KW13" s="1150">
        <f t="shared" ref="KW13:KW30" si="89">SUM(KX13:KY13)</f>
        <v>0</v>
      </c>
      <c r="KX13" s="815">
        <f>[1]Субсидия_факт!NV10</f>
        <v>0</v>
      </c>
      <c r="KY13" s="814">
        <f>[1]Субсидия_факт!OB10</f>
        <v>0</v>
      </c>
      <c r="KZ13" s="1150">
        <f t="shared" ref="KZ13:KZ30" si="90">SUM(LA13:LB13)</f>
        <v>0</v>
      </c>
      <c r="LA13" s="807"/>
      <c r="LB13" s="816"/>
      <c r="LC13" s="1161">
        <f>SUM(LD13:LF13)</f>
        <v>7973513.5099999998</v>
      </c>
      <c r="LD13" s="821">
        <f>[1]Субсидия_факт!DP10</f>
        <v>0</v>
      </c>
      <c r="LE13" s="806">
        <f>[1]Субсидия_факт!CB10</f>
        <v>2073113.5099999998</v>
      </c>
      <c r="LF13" s="816">
        <f>[1]Субсидия_факт!CH10</f>
        <v>5900400</v>
      </c>
      <c r="LG13" s="1013">
        <f t="shared" ref="LG13:LG30" si="91">SUM(LH13:LJ13)</f>
        <v>0</v>
      </c>
      <c r="LH13" s="821"/>
      <c r="LI13" s="806"/>
      <c r="LJ13" s="816"/>
      <c r="LK13" s="1161">
        <f>SUM(LL13:LN13)</f>
        <v>0</v>
      </c>
      <c r="LL13" s="821">
        <f>[1]Субсидия_факт!DR10</f>
        <v>0</v>
      </c>
      <c r="LM13" s="806">
        <f>[1]Субсидия_факт!CD10</f>
        <v>0</v>
      </c>
      <c r="LN13" s="816">
        <f>[1]Субсидия_факт!CJ10</f>
        <v>0</v>
      </c>
      <c r="LO13" s="1013">
        <f t="shared" ref="LO13:LO30" si="92">SUM(LP13:LR13)</f>
        <v>0</v>
      </c>
      <c r="LP13" s="821"/>
      <c r="LQ13" s="806"/>
      <c r="LR13" s="814"/>
      <c r="LS13" s="835">
        <f t="shared" ref="LS13:LS30" si="93">SUM(LT13:LV13)</f>
        <v>0</v>
      </c>
      <c r="LT13" s="815">
        <f>'Проверочная  таблица'!LL13-MB13</f>
        <v>0</v>
      </c>
      <c r="LU13" s="815">
        <f>'Проверочная  таблица'!LM13-MC13</f>
        <v>0</v>
      </c>
      <c r="LV13" s="816">
        <f>'Проверочная  таблица'!LN13-MD13</f>
        <v>0</v>
      </c>
      <c r="LW13" s="835">
        <f t="shared" ref="LW13:LW30" si="94">SUM(LX13:LZ13)</f>
        <v>0</v>
      </c>
      <c r="LX13" s="815">
        <f>'Проверочная  таблица'!LP13-MF13</f>
        <v>0</v>
      </c>
      <c r="LY13" s="815">
        <f>'Проверочная  таблица'!LQ13-MG13</f>
        <v>0</v>
      </c>
      <c r="LZ13" s="816">
        <f>'Проверочная  таблица'!LR13-MH13</f>
        <v>0</v>
      </c>
      <c r="MA13" s="836">
        <f t="shared" ref="MA13:MA30" si="95">SUM(MB13:MD13)</f>
        <v>0</v>
      </c>
      <c r="MB13" s="806">
        <f>[1]Субсидия_факт!DT10</f>
        <v>0</v>
      </c>
      <c r="MC13" s="806">
        <f>[1]Субсидия_факт!CF10</f>
        <v>0</v>
      </c>
      <c r="MD13" s="816">
        <f>[1]Субсидия_факт!CL10</f>
        <v>0</v>
      </c>
      <c r="ME13" s="836">
        <f t="shared" ref="ME13:ME30" si="96">SUM(MF13:MH13)</f>
        <v>0</v>
      </c>
      <c r="MF13" s="806"/>
      <c r="MG13" s="806"/>
      <c r="MH13" s="816"/>
      <c r="MI13" s="1154">
        <f>SUM(MJ13:MP13)</f>
        <v>160144.35999999999</v>
      </c>
      <c r="MJ13" s="806">
        <f>[1]Субсидия_факт!CN10</f>
        <v>0</v>
      </c>
      <c r="MK13" s="814">
        <f>[1]Субсидия_факт!CP10</f>
        <v>0</v>
      </c>
      <c r="ML13" s="815">
        <f>[1]Субсидия_факт!CR10</f>
        <v>0</v>
      </c>
      <c r="MM13" s="816">
        <f>[1]Субсидия_факт!CT10</f>
        <v>0</v>
      </c>
      <c r="MN13" s="807">
        <f>[1]Субсидия_факт!DV10</f>
        <v>0</v>
      </c>
      <c r="MO13" s="815">
        <f>[1]Субсидия_факт!FB10</f>
        <v>41637.529999999984</v>
      </c>
      <c r="MP13" s="814">
        <f>[1]Субсидия_факт!FH10</f>
        <v>118506.83</v>
      </c>
      <c r="MQ13" s="965">
        <f t="shared" ref="MQ13:MQ30" si="97">SUM(MR13:MX13)</f>
        <v>0</v>
      </c>
      <c r="MR13" s="806"/>
      <c r="MS13" s="816"/>
      <c r="MT13" s="806"/>
      <c r="MU13" s="820"/>
      <c r="MV13" s="806"/>
      <c r="MW13" s="806"/>
      <c r="MX13" s="816"/>
      <c r="MY13" s="965">
        <f>SUM(MZ13:NA13)</f>
        <v>0</v>
      </c>
      <c r="MZ13" s="815">
        <f>[1]Субсидия_факт!FD10</f>
        <v>0</v>
      </c>
      <c r="NA13" s="814">
        <f>[1]Субсидия_факт!FJ10</f>
        <v>0</v>
      </c>
      <c r="NB13" s="965">
        <f t="shared" ref="NB13:NB30" si="98">SUM(NC13:ND13)</f>
        <v>0</v>
      </c>
      <c r="NC13" s="807"/>
      <c r="ND13" s="816"/>
      <c r="NE13" s="835">
        <f t="shared" ref="NE13:NE30" si="99">SUM(NF13:NG13)</f>
        <v>0</v>
      </c>
      <c r="NF13" s="815">
        <f>'Проверочная  таблица'!MZ13-NL13</f>
        <v>0</v>
      </c>
      <c r="NG13" s="816">
        <f>'Проверочная  таблица'!NA13-NM13</f>
        <v>0</v>
      </c>
      <c r="NH13" s="835">
        <f t="shared" ref="NH13:NH30" si="100">SUM(NI13:NJ13)</f>
        <v>0</v>
      </c>
      <c r="NI13" s="806">
        <f>'Проверочная  таблица'!NC13-NO13</f>
        <v>0</v>
      </c>
      <c r="NJ13" s="823">
        <f>'Проверочная  таблица'!ND13-NP13</f>
        <v>0</v>
      </c>
      <c r="NK13" s="834">
        <f>SUM(NL13:NM13)</f>
        <v>0</v>
      </c>
      <c r="NL13" s="815">
        <f>[1]Субсидия_факт!FF10</f>
        <v>0</v>
      </c>
      <c r="NM13" s="814">
        <f>[1]Субсидия_факт!FL10</f>
        <v>0</v>
      </c>
      <c r="NN13" s="835">
        <f t="shared" ref="NN13:NN26" si="101">SUM(NO13:NP13)</f>
        <v>0</v>
      </c>
      <c r="NO13" s="806"/>
      <c r="NP13" s="816"/>
      <c r="NQ13" s="975">
        <f>SUM(NR13:NT13)</f>
        <v>0</v>
      </c>
      <c r="NR13" s="815">
        <f>[1]Субсидия_факт!AR10</f>
        <v>0</v>
      </c>
      <c r="NS13" s="814">
        <f>[1]Субсидия_факт!AT10</f>
        <v>0</v>
      </c>
      <c r="NT13" s="815">
        <f>[1]Субсидия_факт!AV10</f>
        <v>0</v>
      </c>
      <c r="NU13" s="1013">
        <f t="shared" ref="NU13:NU30" si="102">SUM(NV13:NX13)</f>
        <v>0</v>
      </c>
      <c r="NV13" s="822"/>
      <c r="NW13" s="819"/>
      <c r="NX13" s="822"/>
      <c r="NY13" s="1166">
        <f t="shared" ref="NY13:NY30" si="103">SUM(NZ13:OB13)</f>
        <v>5000000</v>
      </c>
      <c r="NZ13" s="815">
        <f>[1]Субсидия_факт!FV10</f>
        <v>0</v>
      </c>
      <c r="OA13" s="814">
        <f>[1]Субсидия_факт!GB10</f>
        <v>0</v>
      </c>
      <c r="OB13" s="822">
        <f>[1]Субсидия_факт!GH10</f>
        <v>5000000</v>
      </c>
      <c r="OC13" s="1166">
        <f t="shared" ref="OC13:OC30" si="104">SUM(OD13:OF13)</f>
        <v>0</v>
      </c>
      <c r="OD13" s="807"/>
      <c r="OE13" s="816"/>
      <c r="OF13" s="806"/>
      <c r="OG13" s="1148">
        <f>SUM(OH13:OJ13)</f>
        <v>0</v>
      </c>
      <c r="OH13" s="815">
        <f>[1]Субсидия_факт!FX10</f>
        <v>0</v>
      </c>
      <c r="OI13" s="814">
        <f>[1]Субсидия_факт!GD10</f>
        <v>0</v>
      </c>
      <c r="OJ13" s="806">
        <f>[1]Субсидия_факт!GJ10</f>
        <v>0</v>
      </c>
      <c r="OK13" s="1148">
        <f t="shared" ref="OK13:OK30" si="105">SUM(OL13:ON13)</f>
        <v>0</v>
      </c>
      <c r="OL13" s="806"/>
      <c r="OM13" s="823"/>
      <c r="ON13" s="806"/>
      <c r="OO13" s="1150">
        <f t="shared" ref="OO13:OO30" si="106">SUM(OP13:OR13)</f>
        <v>0</v>
      </c>
      <c r="OP13" s="842">
        <f>'Проверочная  таблица'!OH13-OX13</f>
        <v>0</v>
      </c>
      <c r="OQ13" s="819">
        <f>'Проверочная  таблица'!OI13-OY13</f>
        <v>0</v>
      </c>
      <c r="OR13" s="822">
        <f>'Проверочная  таблица'!OJ13-OZ13</f>
        <v>0</v>
      </c>
      <c r="OS13" s="1150">
        <f>SUM(OT13:OV13)</f>
        <v>0</v>
      </c>
      <c r="OT13" s="807">
        <f>'Проверочная  таблица'!OL13-PB13</f>
        <v>0</v>
      </c>
      <c r="OU13" s="816">
        <f>'Проверочная  таблица'!OM13-PC13</f>
        <v>0</v>
      </c>
      <c r="OV13" s="806">
        <f>'Проверочная  таблица'!ON13-PD13</f>
        <v>0</v>
      </c>
      <c r="OW13" s="1150">
        <f t="shared" ref="OW13:OW30" si="107">SUM(OX13:OZ13)</f>
        <v>0</v>
      </c>
      <c r="OX13" s="815">
        <f>[1]Субсидия_факт!FZ10</f>
        <v>0</v>
      </c>
      <c r="OY13" s="814">
        <f>[1]Субсидия_факт!GF10</f>
        <v>0</v>
      </c>
      <c r="OZ13" s="815">
        <f>[1]Субсидия_факт!GL10</f>
        <v>0</v>
      </c>
      <c r="PA13" s="1150">
        <f t="shared" ref="PA13:PA30" si="108">SUM(PB13:PD13)</f>
        <v>0</v>
      </c>
      <c r="PB13" s="807"/>
      <c r="PC13" s="816"/>
      <c r="PD13" s="815"/>
      <c r="PE13" s="901">
        <f>SUM(PF13:PG13)</f>
        <v>0</v>
      </c>
      <c r="PF13" s="815">
        <f>[1]Субсидия_факт!IR10</f>
        <v>0</v>
      </c>
      <c r="PG13" s="816">
        <f>[1]Субсидия_факт!IX10</f>
        <v>0</v>
      </c>
      <c r="PH13" s="965">
        <f t="shared" ref="PH13:PH30" si="109">SUM(PI13:PJ13)</f>
        <v>0</v>
      </c>
      <c r="PI13" s="806"/>
      <c r="PJ13" s="820"/>
      <c r="PK13" s="965">
        <f t="shared" ref="PK13:PK30" si="110">SUM(PL13:PM13)</f>
        <v>0</v>
      </c>
      <c r="PL13" s="815">
        <f>[1]Субсидия_факт!IT10</f>
        <v>0</v>
      </c>
      <c r="PM13" s="816">
        <f>[1]Субсидия_факт!IZ10</f>
        <v>0</v>
      </c>
      <c r="PN13" s="1154">
        <f t="shared" ref="PN13:PN30" si="111">SUM(PO13:PP13)</f>
        <v>0</v>
      </c>
      <c r="PO13" s="806"/>
      <c r="PP13" s="820"/>
      <c r="PQ13" s="979">
        <f>SUM(PR13:PS13)</f>
        <v>0</v>
      </c>
      <c r="PR13" s="806">
        <f t="shared" ref="PR13:PS28" si="112">PL13-PX13</f>
        <v>0</v>
      </c>
      <c r="PS13" s="816">
        <f t="shared" si="112"/>
        <v>0</v>
      </c>
      <c r="PT13" s="1163">
        <f t="shared" ref="PT13:PT30" si="113">SUM(PU13:PV13)</f>
        <v>0</v>
      </c>
      <c r="PU13" s="815">
        <f t="shared" ref="PU13:PV28" si="114">PO13-QA13</f>
        <v>0</v>
      </c>
      <c r="PV13" s="816">
        <f t="shared" si="114"/>
        <v>0</v>
      </c>
      <c r="PW13" s="1163">
        <f t="shared" ref="PW13:PW30" si="115">SUM(PX13:PY13)</f>
        <v>0</v>
      </c>
      <c r="PX13" s="815">
        <f>[1]Субсидия_факт!IV10</f>
        <v>0</v>
      </c>
      <c r="PY13" s="816">
        <f>[1]Субсидия_факт!JB10</f>
        <v>0</v>
      </c>
      <c r="PZ13" s="979">
        <f>SUM(QA13:QB13)</f>
        <v>0</v>
      </c>
      <c r="QA13" s="822"/>
      <c r="QB13" s="847"/>
      <c r="QC13" s="901">
        <f t="shared" ref="QC13:QC30" si="116">SUM(QD13:QE13)</f>
        <v>0</v>
      </c>
      <c r="QD13" s="815">
        <f>[1]Субсидия_факт!CV10</f>
        <v>0</v>
      </c>
      <c r="QE13" s="816">
        <f>[1]Субсидия_факт!CX10</f>
        <v>0</v>
      </c>
      <c r="QF13" s="965">
        <f t="shared" ref="QF13:QF30" si="117">SUM(QG13:QH13)</f>
        <v>0</v>
      </c>
      <c r="QG13" s="815"/>
      <c r="QH13" s="816"/>
      <c r="QI13" s="976">
        <f t="shared" ref="QI13:QI30" si="118">SUM(QJ13:QK13)</f>
        <v>0</v>
      </c>
      <c r="QJ13" s="815">
        <f>[1]Субсидия_факт!CZ10</f>
        <v>0</v>
      </c>
      <c r="QK13" s="816">
        <f>[1]Субсидия_факт!DF10</f>
        <v>0</v>
      </c>
      <c r="QL13" s="965">
        <f t="shared" ref="QL13:QL30" si="119">SUM(QM13:QN13)</f>
        <v>0</v>
      </c>
      <c r="QM13" s="815"/>
      <c r="QN13" s="816"/>
      <c r="QO13" s="901">
        <f t="shared" ref="QO13:QO30" si="120">SUM(QP13:QQ13)</f>
        <v>0</v>
      </c>
      <c r="QP13" s="815">
        <f>[1]Субсидия_факт!DB10</f>
        <v>0</v>
      </c>
      <c r="QQ13" s="816">
        <f>[1]Субсидия_факт!DH10</f>
        <v>0</v>
      </c>
      <c r="QR13" s="965">
        <f t="shared" ref="QR13:QR30" si="121">SUM(QS13:QT13)</f>
        <v>0</v>
      </c>
      <c r="QS13" s="815"/>
      <c r="QT13" s="816"/>
      <c r="QU13" s="1163">
        <f t="shared" ref="QU13:QU30" si="122">SUM(QV13:QW13)</f>
        <v>0</v>
      </c>
      <c r="QV13" s="815">
        <f t="shared" ref="QV13:QW28" si="123">QP13-RB13</f>
        <v>0</v>
      </c>
      <c r="QW13" s="816">
        <f t="shared" si="123"/>
        <v>0</v>
      </c>
      <c r="QX13" s="835">
        <f t="shared" ref="QX13:QX30" si="124">SUM(QY13:QZ13)</f>
        <v>0</v>
      </c>
      <c r="QY13" s="815">
        <f t="shared" ref="QY13:QZ28" si="125">QS13-RE13</f>
        <v>0</v>
      </c>
      <c r="QZ13" s="816">
        <f t="shared" si="125"/>
        <v>0</v>
      </c>
      <c r="RA13" s="901">
        <f t="shared" ref="RA13:RA30" si="126">SUM(RB13:RC13)</f>
        <v>0</v>
      </c>
      <c r="RB13" s="815">
        <f>[1]Субсидия_факт!DD10</f>
        <v>0</v>
      </c>
      <c r="RC13" s="816">
        <f>[1]Субсидия_факт!DJ10</f>
        <v>0</v>
      </c>
      <c r="RD13" s="835">
        <f t="shared" ref="RD13:RD30" si="127">SUM(RE13:RF13)</f>
        <v>0</v>
      </c>
      <c r="RE13" s="815"/>
      <c r="RF13" s="816"/>
      <c r="RG13" s="976">
        <f t="shared" ref="RG13:RG30" si="128">SUM(RH13:RI13)</f>
        <v>0</v>
      </c>
      <c r="RH13" s="815">
        <f>[1]Субсидия_факт!DL10</f>
        <v>0</v>
      </c>
      <c r="RI13" s="816">
        <f>[1]Субсидия_факт!DN10</f>
        <v>0</v>
      </c>
      <c r="RJ13" s="1154">
        <f t="shared" ref="RJ13:RJ30" si="129">SUM(RK13:RL13)</f>
        <v>0</v>
      </c>
      <c r="RK13" s="807"/>
      <c r="RL13" s="814"/>
      <c r="RM13" s="1161">
        <f>SUM(RN13:RP13)</f>
        <v>0</v>
      </c>
      <c r="RN13" s="815">
        <f>[1]Субсидия_факт!BJ10</f>
        <v>0</v>
      </c>
      <c r="RO13" s="818">
        <f>[1]Субсидия_факт!BF10</f>
        <v>0</v>
      </c>
      <c r="RP13" s="814">
        <f>[1]Субсидия_факт!BH10</f>
        <v>0</v>
      </c>
      <c r="RQ13" s="965">
        <f t="shared" ref="RQ13:RQ30" si="130">SUM(RR13:RT13)</f>
        <v>0</v>
      </c>
      <c r="RR13" s="821"/>
      <c r="RS13" s="807"/>
      <c r="RT13" s="814"/>
      <c r="RU13" s="901">
        <f t="shared" ref="RU13:RU30" si="131">SUM(RV13:RW13)</f>
        <v>0</v>
      </c>
      <c r="RV13" s="815">
        <f>[1]Субсидия_факт!AD10</f>
        <v>0</v>
      </c>
      <c r="RW13" s="816">
        <f>[1]Субсидия_факт!AF10</f>
        <v>0</v>
      </c>
      <c r="RX13" s="965">
        <f t="shared" ref="RX13:RX30" si="132">SUM(RY13:RZ13)</f>
        <v>0</v>
      </c>
      <c r="RY13" s="807"/>
      <c r="RZ13" s="814"/>
      <c r="SA13" s="832">
        <f>SUM(SB13:SG13)</f>
        <v>7145912.4400000004</v>
      </c>
      <c r="SB13" s="815">
        <f>[1]Субсидия_факт!HT10</f>
        <v>357295.62000000011</v>
      </c>
      <c r="SC13" s="816">
        <f>[1]Субсидия_факт!HZ10</f>
        <v>6788616.8200000003</v>
      </c>
      <c r="SD13" s="807">
        <f>[1]Субсидия_факт!IF10</f>
        <v>0</v>
      </c>
      <c r="SE13" s="816">
        <f>[1]Субсидия_факт!IL10</f>
        <v>0</v>
      </c>
      <c r="SF13" s="1167">
        <f>[1]Субсидия_факт!JN10</f>
        <v>0</v>
      </c>
      <c r="SG13" s="814">
        <f>[1]Субсидия_факт!JT10</f>
        <v>0</v>
      </c>
      <c r="SH13" s="965">
        <f t="shared" ref="SH13:SH30" si="133">SUM(SI13:SN13)</f>
        <v>0</v>
      </c>
      <c r="SI13" s="1168"/>
      <c r="SJ13" s="820"/>
      <c r="SK13" s="1168"/>
      <c r="SL13" s="820"/>
      <c r="SM13" s="1167"/>
      <c r="SN13" s="814"/>
      <c r="SO13" s="901">
        <f t="shared" ref="SO13:SO30" si="134">SUM(SP13:SU13)</f>
        <v>0</v>
      </c>
      <c r="SP13" s="815">
        <f>[1]Субсидия_факт!HV10</f>
        <v>0</v>
      </c>
      <c r="SQ13" s="816">
        <f>[1]Субсидия_факт!IB10</f>
        <v>0</v>
      </c>
      <c r="SR13" s="807">
        <f>[1]Субсидия_факт!IH10</f>
        <v>0</v>
      </c>
      <c r="SS13" s="816">
        <f>[1]Субсидия_факт!IN10</f>
        <v>0</v>
      </c>
      <c r="ST13" s="807">
        <f>[1]Субсидия_факт!JP10</f>
        <v>0</v>
      </c>
      <c r="SU13" s="816">
        <f>[1]Субсидия_факт!JV10</f>
        <v>0</v>
      </c>
      <c r="SV13" s="965">
        <f t="shared" ref="SV13:SV30" si="135">SUM(SW13:TB13)</f>
        <v>0</v>
      </c>
      <c r="SW13" s="806"/>
      <c r="SX13" s="820"/>
      <c r="SY13" s="1167"/>
      <c r="SZ13" s="820"/>
      <c r="TA13" s="806"/>
      <c r="TB13" s="820"/>
      <c r="TC13" s="979">
        <f t="shared" ref="TC13:TC30" si="136">SUM(TD13:TI13)</f>
        <v>0</v>
      </c>
      <c r="TD13" s="815">
        <f t="shared" ref="TD13:TI28" si="137">SP13-TR13</f>
        <v>0</v>
      </c>
      <c r="TE13" s="816">
        <f t="shared" si="137"/>
        <v>0</v>
      </c>
      <c r="TF13" s="815">
        <f t="shared" si="137"/>
        <v>0</v>
      </c>
      <c r="TG13" s="816">
        <f t="shared" si="137"/>
        <v>0</v>
      </c>
      <c r="TH13" s="807">
        <f t="shared" si="137"/>
        <v>0</v>
      </c>
      <c r="TI13" s="816">
        <f t="shared" si="137"/>
        <v>0</v>
      </c>
      <c r="TJ13" s="835">
        <f t="shared" ref="TJ13:TJ30" si="138">SUM(TK13:TP13)</f>
        <v>0</v>
      </c>
      <c r="TK13" s="815">
        <f t="shared" ref="TK13:TP28" si="139">SW13-TY13</f>
        <v>0</v>
      </c>
      <c r="TL13" s="816">
        <f t="shared" si="139"/>
        <v>0</v>
      </c>
      <c r="TM13" s="815">
        <f t="shared" si="139"/>
        <v>0</v>
      </c>
      <c r="TN13" s="816">
        <f t="shared" si="139"/>
        <v>0</v>
      </c>
      <c r="TO13" s="807">
        <f t="shared" si="139"/>
        <v>0</v>
      </c>
      <c r="TP13" s="816">
        <f t="shared" si="139"/>
        <v>0</v>
      </c>
      <c r="TQ13" s="992">
        <f t="shared" ref="TQ13:TQ30" si="140">SUM(TR13:TW13)</f>
        <v>0</v>
      </c>
      <c r="TR13" s="815">
        <f>[1]Субсидия_факт!HX10</f>
        <v>0</v>
      </c>
      <c r="TS13" s="816">
        <f>[1]Субсидия_факт!ID10</f>
        <v>0</v>
      </c>
      <c r="TT13" s="807">
        <f>[1]Субсидия_факт!IJ10</f>
        <v>0</v>
      </c>
      <c r="TU13" s="816">
        <f>[1]Субсидия_факт!IP10</f>
        <v>0</v>
      </c>
      <c r="TV13" s="807">
        <f>[1]Субсидия_факт!JR10</f>
        <v>0</v>
      </c>
      <c r="TW13" s="816">
        <f>[1]Субсидия_факт!JX10</f>
        <v>0</v>
      </c>
      <c r="TX13" s="835">
        <f t="shared" ref="TX13:TX30" si="141">SUM(TY13:UD13)</f>
        <v>0</v>
      </c>
      <c r="TY13" s="1167"/>
      <c r="TZ13" s="820"/>
      <c r="UA13" s="1167"/>
      <c r="UB13" s="820"/>
      <c r="UC13" s="1167"/>
      <c r="UD13" s="820"/>
      <c r="UE13" s="965">
        <f>'Прочая  субсидия_МР  и  ГО'!B8</f>
        <v>36864056.689999998</v>
      </c>
      <c r="UF13" s="965">
        <f>'Прочая  субсидия_МР  и  ГО'!C8</f>
        <v>1010311.22</v>
      </c>
      <c r="UG13" s="975">
        <f>'Прочая  субсидия_БП'!B8</f>
        <v>0</v>
      </c>
      <c r="UH13" s="976">
        <f>'Прочая  субсидия_БП'!C8</f>
        <v>0</v>
      </c>
      <c r="UI13" s="1169">
        <f>'Прочая  субсидия_БП'!D8</f>
        <v>0</v>
      </c>
      <c r="UJ13" s="1170">
        <f>'Прочая  субсидия_БП'!E8</f>
        <v>0</v>
      </c>
      <c r="UK13" s="1171">
        <f>'Прочая  субсидия_БП'!F8</f>
        <v>0</v>
      </c>
      <c r="UL13" s="1169">
        <f>'Прочая  субсидия_БП'!G8</f>
        <v>0</v>
      </c>
      <c r="UM13" s="832">
        <f t="shared" ref="UM13:UM30" si="142">SUM(UN13:UO13)</f>
        <v>188393160.69</v>
      </c>
      <c r="UN13" s="813">
        <f>'Проверочная  таблица'!VP13+'Проверочная  таблица'!US13+'Проверочная  таблица'!UU13+VJ13</f>
        <v>182035429.28</v>
      </c>
      <c r="UO13" s="1172">
        <f>'Проверочная  таблица'!VQ13+'Проверочная  таблица'!UY13+'Проверочная  таблица'!VE13+'Проверочная  таблица'!VA13+'Проверочная  таблица'!VC13+VG13+VK13+UW13</f>
        <v>6357731.4100000001</v>
      </c>
      <c r="UP13" s="1161">
        <f t="shared" ref="UP13:UP30" si="143">SUM(UQ13:UR13)</f>
        <v>45182457.509999998</v>
      </c>
      <c r="UQ13" s="813">
        <f>'Проверочная  таблица'!VS13+'Проверочная  таблица'!UT13+'Проверочная  таблица'!UV13+VM13</f>
        <v>43771141</v>
      </c>
      <c r="UR13" s="1172">
        <f>'Проверочная  таблица'!VT13+'Проверочная  таблица'!UZ13+'Проверочная  таблица'!VF13+'Проверочная  таблица'!VB13+'Проверочная  таблица'!VD13+VH13+VN13+UX13</f>
        <v>1411316.51</v>
      </c>
      <c r="US13" s="1158">
        <f>'Субвенция  на  полномочия'!B8</f>
        <v>171473463.16</v>
      </c>
      <c r="UT13" s="1147">
        <f>'Субвенция  на  полномочия'!C8</f>
        <v>41873822</v>
      </c>
      <c r="UU13" s="808">
        <f>[1]Субвенция_факт!M9*1000</f>
        <v>8175520</v>
      </c>
      <c r="UV13" s="824">
        <v>1218000</v>
      </c>
      <c r="UW13" s="808">
        <f>[1]Субвенция_факт!AE9*1000</f>
        <v>2362800</v>
      </c>
      <c r="UX13" s="824">
        <f>ВУС!E6</f>
        <v>170890.34</v>
      </c>
      <c r="UY13" s="808">
        <f>[1]Субвенция_факт!AF9*1000</f>
        <v>0</v>
      </c>
      <c r="UZ13" s="824"/>
      <c r="VA13" s="1173">
        <f>[1]Субвенция_факт!AG9*1000</f>
        <v>0</v>
      </c>
      <c r="VB13" s="825"/>
      <c r="VC13" s="811">
        <f>[1]Субвенция_факт!E9*1000</f>
        <v>0</v>
      </c>
      <c r="VD13" s="825"/>
      <c r="VE13" s="811">
        <f>[1]Субвенция_факт!F9*1000</f>
        <v>0</v>
      </c>
      <c r="VF13" s="825"/>
      <c r="VG13" s="809">
        <f>[1]Субвенция_факт!G9*1000</f>
        <v>0</v>
      </c>
      <c r="VH13" s="824"/>
      <c r="VI13" s="832">
        <f t="shared" ref="VI13:VI30" si="144">SUM(VJ13:VK13)</f>
        <v>4249907.3099999996</v>
      </c>
      <c r="VJ13" s="1162">
        <f>[1]Субвенция_факт!P9*1000</f>
        <v>1104975.8999999994</v>
      </c>
      <c r="VK13" s="1146">
        <f>[1]Субвенция_факт!Q9*1000</f>
        <v>3144931.41</v>
      </c>
      <c r="VL13" s="1161">
        <f t="shared" ref="VL13:VL30" si="145">SUM(VM13:VN13)</f>
        <v>1378150</v>
      </c>
      <c r="VM13" s="813">
        <v>358319</v>
      </c>
      <c r="VN13" s="826">
        <v>1019831</v>
      </c>
      <c r="VO13" s="1161">
        <f t="shared" ref="VO13:VO30" si="146">SUM(VP13:VQ13)</f>
        <v>2131470.2199999997</v>
      </c>
      <c r="VP13" s="827">
        <f>[1]Субвенция_факт!X9*1000</f>
        <v>1281470.22</v>
      </c>
      <c r="VQ13" s="828">
        <f>[1]Субвенция_факт!W9*1000</f>
        <v>850000</v>
      </c>
      <c r="VR13" s="1161">
        <f t="shared" ref="VR13:VR30" si="147">SUM(VS13:VT13)</f>
        <v>541595.17000000004</v>
      </c>
      <c r="VS13" s="813">
        <v>321000</v>
      </c>
      <c r="VT13" s="826">
        <v>220595.17</v>
      </c>
      <c r="VU13" s="1161">
        <f>VW13+WC13+WI13+WO13+WS13+XA13+XW13</f>
        <v>45004834.780000001</v>
      </c>
      <c r="VV13" s="1161">
        <f>VZ13+WF13+WL13+WQ13+WU13+XL13+YC13</f>
        <v>9268366.0899999999</v>
      </c>
      <c r="VW13" s="1158">
        <f t="shared" ref="VW13:VW30" si="148">SUM(VX13:VY13)</f>
        <v>0</v>
      </c>
      <c r="VX13" s="827">
        <f>'[1]Иные межбюджетные трансферты'!AM10</f>
        <v>0</v>
      </c>
      <c r="VY13" s="828">
        <f>'[1]Иные межбюджетные трансферты'!AO10</f>
        <v>0</v>
      </c>
      <c r="VZ13" s="1158">
        <f t="shared" ref="VZ13:VZ30" si="149">SUM(WA13:WB13)</f>
        <v>0</v>
      </c>
      <c r="WA13" s="827"/>
      <c r="WB13" s="828"/>
      <c r="WC13" s="1161">
        <f t="shared" ref="WC13:WC30" si="150">SUM(WD13:WE13)</f>
        <v>1078476.56</v>
      </c>
      <c r="WD13" s="827">
        <f>'[1]Иные межбюджетные трансферты'!AI10</f>
        <v>53923.83</v>
      </c>
      <c r="WE13" s="828">
        <f>'[1]Иные межбюджетные трансферты'!AK10</f>
        <v>1024552.7300000001</v>
      </c>
      <c r="WF13" s="1161">
        <f t="shared" ref="WF13:WF30" si="151">SUM(WG13:WH13)</f>
        <v>277374.87</v>
      </c>
      <c r="WG13" s="827">
        <v>13868.75</v>
      </c>
      <c r="WH13" s="828">
        <v>263506.12</v>
      </c>
      <c r="WI13" s="1161">
        <f t="shared" ref="WI13:WI30" si="152">SUM(WJ13:WK13)</f>
        <v>8645767</v>
      </c>
      <c r="WJ13" s="827">
        <f>'[1]Иные межбюджетные трансферты'!I10</f>
        <v>0</v>
      </c>
      <c r="WK13" s="828">
        <f>'[1]Иные межбюджетные трансферты'!K10</f>
        <v>8645767</v>
      </c>
      <c r="WL13" s="1161">
        <f t="shared" ref="WL13" si="153">SUM(WM13:WN13)</f>
        <v>2090202</v>
      </c>
      <c r="WM13" s="829"/>
      <c r="WN13" s="828">
        <v>2090202</v>
      </c>
      <c r="WO13" s="1161">
        <f t="shared" ref="WO13:WO30" si="154">SUM(WP13:WP13)</f>
        <v>0</v>
      </c>
      <c r="WP13" s="830"/>
      <c r="WQ13" s="1161">
        <f t="shared" ref="WQ13:WQ30" si="155">SUM(WR13:WR13)</f>
        <v>0</v>
      </c>
      <c r="WR13" s="830"/>
      <c r="WS13" s="832">
        <f t="shared" ref="WS13:WS30" si="156">SUM(WT13:WT13)</f>
        <v>0</v>
      </c>
      <c r="WT13" s="1162">
        <f>'[1]Иные межбюджетные трансферты'!M10</f>
        <v>0</v>
      </c>
      <c r="WU13" s="1161">
        <f t="shared" ref="WU13:WU30" si="157">SUM(WV13:WV13)</f>
        <v>0</v>
      </c>
      <c r="WV13" s="813"/>
      <c r="WW13" s="1159">
        <f t="shared" ref="WW13:WW30" si="158">WS13-WY13</f>
        <v>0</v>
      </c>
      <c r="WX13" s="834">
        <f t="shared" ref="WX13:WX30" si="159">WU13-WZ13</f>
        <v>0</v>
      </c>
      <c r="WY13" s="1159">
        <f t="shared" ref="WY13:WY30" si="160">WS13</f>
        <v>0</v>
      </c>
      <c r="WZ13" s="834">
        <f t="shared" ref="WZ13:WZ30" si="161">WU13</f>
        <v>0</v>
      </c>
      <c r="XA13" s="1161">
        <f>SUM(XB13:XK13)</f>
        <v>35280591.219999999</v>
      </c>
      <c r="XB13" s="831">
        <f>'[1]Иные межбюджетные трансферты'!E10</f>
        <v>0</v>
      </c>
      <c r="XC13" s="827">
        <f>'[1]Иные межбюджетные трансферты'!G10</f>
        <v>0</v>
      </c>
      <c r="XD13" s="829">
        <f>'[1]Иные межбюджетные трансферты'!Q10</f>
        <v>0</v>
      </c>
      <c r="XE13" s="831">
        <f>'[1]Иные межбюджетные трансферты'!W10</f>
        <v>0</v>
      </c>
      <c r="XF13" s="803">
        <f>'[1]Иные межбюджетные трансферты'!Y10</f>
        <v>6136480</v>
      </c>
      <c r="XG13" s="1174">
        <f>'[1]Иные межбюджетные трансферты'!AE10</f>
        <v>28379802</v>
      </c>
      <c r="XH13" s="831">
        <f>'[1]Иные межбюджетные трансферты'!AQ10</f>
        <v>0</v>
      </c>
      <c r="XI13" s="1162">
        <f>'[1]Иные межбюджетные трансферты'!AW10</f>
        <v>0</v>
      </c>
      <c r="XJ13" s="829">
        <f>'[1]Иные межбюджетные трансферты'!AY10</f>
        <v>0</v>
      </c>
      <c r="XK13" s="1174">
        <f>'[1]Иные межбюджетные трансферты'!BA10</f>
        <v>764309.22</v>
      </c>
      <c r="XL13" s="1161">
        <f>SUM(XM13:XV13)</f>
        <v>6900789.2199999997</v>
      </c>
      <c r="XM13" s="803"/>
      <c r="XN13" s="803"/>
      <c r="XO13" s="807"/>
      <c r="XP13" s="803"/>
      <c r="XQ13" s="803">
        <f>XF13</f>
        <v>6136480</v>
      </c>
      <c r="XR13" s="803"/>
      <c r="XS13" s="803"/>
      <c r="XT13" s="803"/>
      <c r="XU13" s="803"/>
      <c r="XV13" s="803">
        <f>XK13</f>
        <v>764309.22</v>
      </c>
      <c r="XW13" s="1161">
        <f t="shared" ref="XW13:XW30" si="162">SUM(XX13:YB13)</f>
        <v>0</v>
      </c>
      <c r="XX13" s="827">
        <f>'[1]Иные межбюджетные трансферты'!S10</f>
        <v>0</v>
      </c>
      <c r="XY13" s="829">
        <f>'[1]Иные межбюджетные трансферты'!AA10</f>
        <v>0</v>
      </c>
      <c r="XZ13" s="1174">
        <f>'[1]Иные межбюджетные трансферты'!AG10</f>
        <v>0</v>
      </c>
      <c r="YA13" s="831">
        <f>'[1]Иные межбюджетные трансферты'!AS10</f>
        <v>0</v>
      </c>
      <c r="YB13" s="803">
        <f>'[1]Иные межбюджетные трансферты'!BC10</f>
        <v>0</v>
      </c>
      <c r="YC13" s="1161">
        <f t="shared" ref="YC13:YC30" si="163">SUM(YD13:YH13)</f>
        <v>0</v>
      </c>
      <c r="YD13" s="1172"/>
      <c r="YE13" s="821"/>
      <c r="YF13" s="821"/>
      <c r="YG13" s="803"/>
      <c r="YH13" s="803"/>
      <c r="YI13" s="834">
        <f t="shared" ref="YI13:YI30" si="164">SUM(YJ13:YN13)</f>
        <v>0</v>
      </c>
      <c r="YJ13" s="1162">
        <f>'Проверочная  таблица'!XX13-YV13</f>
        <v>0</v>
      </c>
      <c r="YK13" s="1162">
        <f>'Проверочная  таблица'!XY13-YW13</f>
        <v>0</v>
      </c>
      <c r="YL13" s="1162">
        <f>'Проверочная  таблица'!XZ13-YX13</f>
        <v>0</v>
      </c>
      <c r="YM13" s="1162">
        <f>'Проверочная  таблица'!YA13-YY13</f>
        <v>0</v>
      </c>
      <c r="YN13" s="1162">
        <f>'Проверочная  таблица'!YB13-YZ13</f>
        <v>0</v>
      </c>
      <c r="YO13" s="834">
        <f t="shared" ref="YO13:YO30" si="165">SUM(YP13:YT13)</f>
        <v>0</v>
      </c>
      <c r="YP13" s="1162">
        <f>'Проверочная  таблица'!YD13-ZB13</f>
        <v>0</v>
      </c>
      <c r="YQ13" s="1162">
        <f>'Проверочная  таблица'!YE13-ZC13</f>
        <v>0</v>
      </c>
      <c r="YR13" s="1162">
        <f>'Проверочная  таблица'!YF13-ZD13</f>
        <v>0</v>
      </c>
      <c r="YS13" s="1162">
        <f>'Проверочная  таблица'!YG13-ZE13</f>
        <v>0</v>
      </c>
      <c r="YT13" s="1162">
        <f>'Проверочная  таблица'!YH13-ZF13</f>
        <v>0</v>
      </c>
      <c r="YU13" s="834">
        <f t="shared" ref="YU13:YU30" si="166">SUM(YV13:YZ13)</f>
        <v>0</v>
      </c>
      <c r="YV13" s="827">
        <f>'[1]Иные межбюджетные трансферты'!U10</f>
        <v>0</v>
      </c>
      <c r="YW13" s="829">
        <f>'[1]Иные межбюджетные трансферты'!AC10</f>
        <v>0</v>
      </c>
      <c r="YX13" s="831"/>
      <c r="YY13" s="827">
        <f>'[1]Иные межбюджетные трансферты'!AU10</f>
        <v>0</v>
      </c>
      <c r="YZ13" s="803">
        <f>'[1]Иные межбюджетные трансферты'!$BE$10</f>
        <v>0</v>
      </c>
      <c r="ZA13" s="834">
        <f t="shared" ref="ZA13:ZA30" si="167">SUM(ZB13:ZF13)</f>
        <v>0</v>
      </c>
      <c r="ZB13" s="821"/>
      <c r="ZC13" s="821"/>
      <c r="ZD13" s="821"/>
      <c r="ZE13" s="803"/>
      <c r="ZF13" s="803"/>
      <c r="ZG13" s="1013">
        <f>ZI13+'Проверочная  таблица'!ZQ13+ZM13+'Проверочная  таблица'!ZU13+ZO13+'Проверочная  таблица'!ZW13</f>
        <v>0</v>
      </c>
      <c r="ZH13" s="1161">
        <f>ZJ13+'Проверочная  таблица'!ZR13+ZN13+'Проверочная  таблица'!ZV13+ZP13+'Проверочная  таблица'!ZX13</f>
        <v>0</v>
      </c>
      <c r="ZI13" s="832"/>
      <c r="ZJ13" s="832"/>
      <c r="ZK13" s="832"/>
      <c r="ZL13" s="832"/>
      <c r="ZM13" s="1160">
        <f t="shared" ref="ZM13:ZN30" si="168">ZK13-ZO13</f>
        <v>0</v>
      </c>
      <c r="ZN13" s="834">
        <f t="shared" si="168"/>
        <v>0</v>
      </c>
      <c r="ZO13" s="833"/>
      <c r="ZP13" s="834"/>
      <c r="ZQ13" s="832"/>
      <c r="ZR13" s="832"/>
      <c r="ZS13" s="832"/>
      <c r="ZT13" s="832"/>
      <c r="ZU13" s="1160">
        <f t="shared" ref="ZU13:ZV30" si="169">ZS13-ZW13</f>
        <v>0</v>
      </c>
      <c r="ZV13" s="834">
        <f t="shared" si="169"/>
        <v>0</v>
      </c>
      <c r="ZW13" s="835"/>
      <c r="ZX13" s="836"/>
      <c r="ZY13" s="1175">
        <f>'Проверочная  таблица'!ZQ13+'Проверочная  таблица'!ZS13</f>
        <v>0</v>
      </c>
      <c r="ZZ13" s="1175">
        <f>'Проверочная  таблица'!ZR13+'Проверочная  таблица'!ZT13</f>
        <v>0</v>
      </c>
    </row>
    <row r="14" spans="1:702" ht="18" customHeight="1" x14ac:dyDescent="0.25">
      <c r="A14" s="837" t="s">
        <v>378</v>
      </c>
      <c r="B14" s="854">
        <f>D14+AI14+'Проверочная  таблица'!UM14+'Проверочная  таблица'!VU14</f>
        <v>1890648801.8599999</v>
      </c>
      <c r="C14" s="1013">
        <f>E14+'Проверочная  таблица'!UP14+AJ14+'Проверочная  таблица'!VV14</f>
        <v>343485621.5</v>
      </c>
      <c r="D14" s="1164">
        <f t="shared" si="0"/>
        <v>193436907.40000001</v>
      </c>
      <c r="E14" s="854">
        <f t="shared" si="0"/>
        <v>49538279</v>
      </c>
      <c r="F14" s="1166">
        <f>'[1]Дотация  из  ОБ_факт'!M9</f>
        <v>32146566</v>
      </c>
      <c r="G14" s="1176">
        <v>8032461</v>
      </c>
      <c r="H14" s="1166">
        <f>'[1]Дотация  из  ОБ_факт'!G9</f>
        <v>125442757.40000001</v>
      </c>
      <c r="I14" s="1176">
        <v>32061034</v>
      </c>
      <c r="J14" s="1177">
        <f t="shared" si="1"/>
        <v>47765608.400000006</v>
      </c>
      <c r="K14" s="1178">
        <f t="shared" si="1"/>
        <v>12561034</v>
      </c>
      <c r="L14" s="1177">
        <f>'[1]Дотация  из  ОБ_факт'!K9</f>
        <v>77677149</v>
      </c>
      <c r="M14" s="838">
        <v>19500000</v>
      </c>
      <c r="N14" s="1166">
        <f>'[1]Дотация  из  ОБ_факт'!Q9</f>
        <v>0</v>
      </c>
      <c r="O14" s="1176"/>
      <c r="P14" s="1166">
        <f>'[1]Дотация  из  ОБ_факт'!S9</f>
        <v>35847584</v>
      </c>
      <c r="Q14" s="1176">
        <v>9444784</v>
      </c>
      <c r="R14" s="1177">
        <f t="shared" si="2"/>
        <v>24957794</v>
      </c>
      <c r="S14" s="1178">
        <f t="shared" si="2"/>
        <v>6708784</v>
      </c>
      <c r="T14" s="1177">
        <f>'[1]Дотация  из  ОБ_факт'!W9</f>
        <v>10889790</v>
      </c>
      <c r="U14" s="838">
        <v>2736000</v>
      </c>
      <c r="V14" s="1166">
        <f>'[1]Дотация  из  ОБ_факт'!AA9+'[1]Дотация  из  ОБ_факт'!AC9+'[1]Дотация  из  ОБ_факт'!AG9</f>
        <v>0</v>
      </c>
      <c r="W14" s="844">
        <f t="shared" si="3"/>
        <v>0</v>
      </c>
      <c r="X14" s="839"/>
      <c r="Y14" s="840"/>
      <c r="Z14" s="839"/>
      <c r="AA14" s="1179">
        <f>'[1]Дотация  из  ОБ_факт'!Y9+'[1]Дотация  из  ОБ_факт'!AE9</f>
        <v>0</v>
      </c>
      <c r="AB14" s="843">
        <f t="shared" si="4"/>
        <v>0</v>
      </c>
      <c r="AC14" s="840"/>
      <c r="AD14" s="839"/>
      <c r="AE14" s="1177">
        <f t="shared" si="5"/>
        <v>0</v>
      </c>
      <c r="AF14" s="1178">
        <f t="shared" si="5"/>
        <v>0</v>
      </c>
      <c r="AG14" s="1177">
        <f>'[1]Дотация  из  ОБ_факт'!AE9</f>
        <v>0</v>
      </c>
      <c r="AH14" s="841"/>
      <c r="AI14" s="975">
        <f>'Проверочная  таблица'!UE14+'Проверочная  таблица'!UG14+BO14+BQ14+BY14+CA14+BC14+BG14+'Проверочная  таблица'!MI14+'Проверочная  таблица'!MY14+'Проверочная  таблица'!DS14+'Проверочная  таблица'!NQ14+DK14+'Проверочная  таблица'!IY14+'Проверочная  таблица'!JE14+'Проверочная  таблица'!NY14+'Проверочная  таблица'!OG14+IS14+AK14+AQ14+ES14+EY14+CM14+SA14+DY14+SO14+PK14+EE14+EM14+LC14+LK14+RU14+GM14+RG14+QI14+JW14+KG14+QO14+RM14+CG14+QC14+HC14+FW14+HI14+HO14+FQ14+DA14+PE14+BW14+IG14+IM14+GU14+GC14</f>
        <v>538178898.69000006</v>
      </c>
      <c r="AJ14" s="976">
        <f>'Проверочная  таблица'!UF14+'Проверочная  таблица'!UH14+BP14+BR14+BZ14+CB14+BE14+BI14+'Проверочная  таблица'!MQ14+'Проверочная  таблица'!NB14+'Проверочная  таблица'!DV14+'Проверочная  таблица'!NU14+DO14+'Проверочная  таблица'!JB14+'Проверочная  таблица'!JH14+'Проверочная  таблица'!OC14+'Проверочная  таблица'!OK14+IV14+AN14+AS14+EV14+FB14+CT14+SH14+EB14+SV14+PN14+EI14+EP14+LG14+LO14+RX14+GQ14+RJ14+QL14+KB14+KL14+QR14+RQ14+CJ14+QF14+HF14+FZ14+HL14+HR14+FT14+DD14+PH14+BX14+IJ14+IP14+GW14+GF14</f>
        <v>2622278.5499999998</v>
      </c>
      <c r="AK14" s="1013">
        <f t="shared" si="6"/>
        <v>49290000</v>
      </c>
      <c r="AL14" s="842">
        <f>[1]Субсидия_факт!HL11</f>
        <v>49290000</v>
      </c>
      <c r="AM14" s="822">
        <f>[1]Субсидия_факт!MF11</f>
        <v>0</v>
      </c>
      <c r="AN14" s="1013">
        <f t="shared" si="7"/>
        <v>0</v>
      </c>
      <c r="AO14" s="822">
        <v>0</v>
      </c>
      <c r="AP14" s="842"/>
      <c r="AQ14" s="965">
        <f t="shared" si="8"/>
        <v>0</v>
      </c>
      <c r="AR14" s="822">
        <f>[1]Субсидия_факт!MJ11</f>
        <v>0</v>
      </c>
      <c r="AS14" s="1154">
        <f t="shared" si="9"/>
        <v>0</v>
      </c>
      <c r="AT14" s="822"/>
      <c r="AU14" s="1155">
        <f t="shared" si="10"/>
        <v>0</v>
      </c>
      <c r="AV14" s="822">
        <f t="shared" si="11"/>
        <v>0</v>
      </c>
      <c r="AW14" s="836">
        <f t="shared" si="12"/>
        <v>0</v>
      </c>
      <c r="AX14" s="842">
        <f t="shared" si="13"/>
        <v>0</v>
      </c>
      <c r="AY14" s="835">
        <f t="shared" si="14"/>
        <v>0</v>
      </c>
      <c r="AZ14" s="822">
        <f>[1]Субсидия_факт!ML11</f>
        <v>0</v>
      </c>
      <c r="BA14" s="855">
        <f t="shared" si="15"/>
        <v>0</v>
      </c>
      <c r="BB14" s="822"/>
      <c r="BC14" s="854">
        <f t="shared" si="16"/>
        <v>0</v>
      </c>
      <c r="BD14" s="822">
        <f>[1]Субсидия_факт!KN11</f>
        <v>0</v>
      </c>
      <c r="BE14" s="1013">
        <f t="shared" si="17"/>
        <v>0</v>
      </c>
      <c r="BF14" s="822"/>
      <c r="BG14" s="854">
        <f t="shared" si="18"/>
        <v>0</v>
      </c>
      <c r="BH14" s="822">
        <f>[1]Субсидия_факт!KP11</f>
        <v>0</v>
      </c>
      <c r="BI14" s="1013">
        <f t="shared" si="19"/>
        <v>0</v>
      </c>
      <c r="BJ14" s="822"/>
      <c r="BK14" s="1165">
        <f t="shared" si="20"/>
        <v>0</v>
      </c>
      <c r="BL14" s="836">
        <f t="shared" si="21"/>
        <v>0</v>
      </c>
      <c r="BM14" s="1180">
        <f t="shared" si="22"/>
        <v>0</v>
      </c>
      <c r="BN14" s="1165">
        <f t="shared" si="23"/>
        <v>0</v>
      </c>
      <c r="BO14" s="854">
        <f>[1]Субсидия_факт!GN11</f>
        <v>0</v>
      </c>
      <c r="BP14" s="843"/>
      <c r="BQ14" s="1181">
        <f>[1]Субсидия_факт!GP11</f>
        <v>0</v>
      </c>
      <c r="BR14" s="844"/>
      <c r="BS14" s="1180">
        <f t="shared" si="24"/>
        <v>0</v>
      </c>
      <c r="BT14" s="1165">
        <f t="shared" si="24"/>
        <v>0</v>
      </c>
      <c r="BU14" s="836">
        <f>[1]Субсидия_факт!GR11</f>
        <v>0</v>
      </c>
      <c r="BV14" s="838"/>
      <c r="BW14" s="1013">
        <f>[1]Субсидия_факт!HD11</f>
        <v>0</v>
      </c>
      <c r="BX14" s="844"/>
      <c r="BY14" s="1013">
        <f>[1]Субсидия_факт!GT11</f>
        <v>0</v>
      </c>
      <c r="BZ14" s="845"/>
      <c r="CA14" s="1013">
        <f>[1]Субсидия_факт!GV11</f>
        <v>0</v>
      </c>
      <c r="CB14" s="844"/>
      <c r="CC14" s="1156">
        <f t="shared" si="25"/>
        <v>0</v>
      </c>
      <c r="CD14" s="835">
        <f t="shared" si="25"/>
        <v>0</v>
      </c>
      <c r="CE14" s="1155">
        <f>[1]Субсидия_факт!GX11</f>
        <v>0</v>
      </c>
      <c r="CF14" s="805"/>
      <c r="CG14" s="854">
        <f t="shared" si="26"/>
        <v>0</v>
      </c>
      <c r="CH14" s="818">
        <f>[1]Субсидия_факт!HF11</f>
        <v>0</v>
      </c>
      <c r="CI14" s="822">
        <f>[1]Субсидия_факт!HH11</f>
        <v>0</v>
      </c>
      <c r="CJ14" s="1013">
        <f t="shared" si="27"/>
        <v>0</v>
      </c>
      <c r="CK14" s="822"/>
      <c r="CL14" s="822"/>
      <c r="CM14" s="965">
        <f t="shared" si="28"/>
        <v>0</v>
      </c>
      <c r="CN14" s="815">
        <f>[1]Субсидия_факт!LF11</f>
        <v>0</v>
      </c>
      <c r="CO14" s="814">
        <f>[1]Субсидия_факт!LH11</f>
        <v>0</v>
      </c>
      <c r="CP14" s="806">
        <f>[1]Субсидия_факт!LJ11</f>
        <v>0</v>
      </c>
      <c r="CQ14" s="814">
        <f>[1]Субсидия_факт!LP11</f>
        <v>0</v>
      </c>
      <c r="CR14" s="806">
        <f>[1]Субсидия_факт!LV11</f>
        <v>0</v>
      </c>
      <c r="CS14" s="814">
        <f>[1]Субсидия_факт!LX11</f>
        <v>0</v>
      </c>
      <c r="CT14" s="965">
        <f t="shared" si="29"/>
        <v>0</v>
      </c>
      <c r="CU14" s="807"/>
      <c r="CV14" s="814"/>
      <c r="CW14" s="806"/>
      <c r="CX14" s="814"/>
      <c r="CY14" s="806"/>
      <c r="CZ14" s="814"/>
      <c r="DA14" s="976">
        <f t="shared" ref="DA14:DA30" si="170">SUM(DB14:DC14)</f>
        <v>0</v>
      </c>
      <c r="DB14" s="815">
        <f>[1]Субсидия_факт!LL11</f>
        <v>0</v>
      </c>
      <c r="DC14" s="814">
        <f>[1]Субсидия_факт!LR11</f>
        <v>0</v>
      </c>
      <c r="DD14" s="965">
        <f t="shared" si="31"/>
        <v>0</v>
      </c>
      <c r="DE14" s="815"/>
      <c r="DF14" s="816"/>
      <c r="DG14" s="1156">
        <f t="shared" ref="DG14:DG30" si="171">DA14-DI14</f>
        <v>0</v>
      </c>
      <c r="DH14" s="835">
        <f t="shared" ref="DH14:DH30" si="172">DD14-DJ14</f>
        <v>0</v>
      </c>
      <c r="DI14" s="1155">
        <f t="shared" ref="DI14:DI30" si="173">DA14</f>
        <v>0</v>
      </c>
      <c r="DJ14" s="805">
        <f t="shared" ref="DJ14:DJ30" si="174">DD14</f>
        <v>0</v>
      </c>
      <c r="DK14" s="1013">
        <f t="shared" ref="DK14:DK30" si="175">SUM(DL14:DN14)</f>
        <v>0</v>
      </c>
      <c r="DL14" s="842">
        <f>[1]Субсидия_факт!R11</f>
        <v>0</v>
      </c>
      <c r="DM14" s="818">
        <f>[1]Субсидия_факт!T11</f>
        <v>0</v>
      </c>
      <c r="DN14" s="822">
        <f>[1]Субсидия_факт!V11</f>
        <v>0</v>
      </c>
      <c r="DO14" s="1013">
        <f t="shared" ref="DO14:DO30" si="176">SUM(DP14:DR14)</f>
        <v>0</v>
      </c>
      <c r="DP14" s="822"/>
      <c r="DQ14" s="822"/>
      <c r="DR14" s="822"/>
      <c r="DS14" s="854">
        <f t="shared" si="32"/>
        <v>3148842.11</v>
      </c>
      <c r="DT14" s="818">
        <f>[1]Субсидия_факт!AX11</f>
        <v>157442.10999999987</v>
      </c>
      <c r="DU14" s="819">
        <f>[1]Субсидия_факт!AZ11</f>
        <v>2991400</v>
      </c>
      <c r="DV14" s="1013">
        <f t="shared" si="33"/>
        <v>0</v>
      </c>
      <c r="DW14" s="842"/>
      <c r="DX14" s="846"/>
      <c r="DY14" s="854">
        <f t="shared" si="34"/>
        <v>0</v>
      </c>
      <c r="DZ14" s="818">
        <f>[1]Субсидия_факт!X11</f>
        <v>0</v>
      </c>
      <c r="EA14" s="819">
        <f>[1]Субсидия_факт!Z11</f>
        <v>0</v>
      </c>
      <c r="EB14" s="1013">
        <f t="shared" si="35"/>
        <v>0</v>
      </c>
      <c r="EC14" s="818"/>
      <c r="ED14" s="819"/>
      <c r="EE14" s="976">
        <f t="shared" ref="EE14:EE30" si="177">SUM(EF14:EH14)</f>
        <v>0</v>
      </c>
      <c r="EF14" s="815">
        <f>[1]Субсидия_факт!AP11</f>
        <v>0</v>
      </c>
      <c r="EG14" s="815">
        <f>[1]Субсидия_факт!AL11</f>
        <v>0</v>
      </c>
      <c r="EH14" s="816">
        <f>[1]Субсидия_факт!AN11</f>
        <v>0</v>
      </c>
      <c r="EI14" s="976">
        <f t="shared" si="36"/>
        <v>0</v>
      </c>
      <c r="EJ14" s="815"/>
      <c r="EK14" s="815"/>
      <c r="EL14" s="816"/>
      <c r="EM14" s="976">
        <f t="shared" si="37"/>
        <v>0</v>
      </c>
      <c r="EN14" s="815">
        <f>[1]Субсидия_факт!GZ11</f>
        <v>0</v>
      </c>
      <c r="EO14" s="814">
        <f>[1]Субсидия_факт!HB11</f>
        <v>0</v>
      </c>
      <c r="EP14" s="965">
        <f t="shared" si="38"/>
        <v>0</v>
      </c>
      <c r="EQ14" s="815"/>
      <c r="ER14" s="814"/>
      <c r="ES14" s="976">
        <f t="shared" si="39"/>
        <v>0</v>
      </c>
      <c r="ET14" s="818">
        <f>[1]Субсидия_факт!OY11</f>
        <v>0</v>
      </c>
      <c r="EU14" s="819">
        <f>[1]Субсидия_факт!PE11</f>
        <v>0</v>
      </c>
      <c r="EV14" s="965">
        <f t="shared" si="40"/>
        <v>0</v>
      </c>
      <c r="EW14" s="815"/>
      <c r="EX14" s="816"/>
      <c r="EY14" s="976">
        <f t="shared" si="41"/>
        <v>0</v>
      </c>
      <c r="EZ14" s="815">
        <f>[1]Субсидия_факт!PA11</f>
        <v>0</v>
      </c>
      <c r="FA14" s="814">
        <f>[1]Субсидия_факт!PG11</f>
        <v>0</v>
      </c>
      <c r="FB14" s="965">
        <f t="shared" si="42"/>
        <v>0</v>
      </c>
      <c r="FC14" s="815"/>
      <c r="FD14" s="816"/>
      <c r="FE14" s="1163">
        <f t="shared" si="43"/>
        <v>0</v>
      </c>
      <c r="FF14" s="815">
        <f t="shared" si="44"/>
        <v>0</v>
      </c>
      <c r="FG14" s="814">
        <f t="shared" si="44"/>
        <v>0</v>
      </c>
      <c r="FH14" s="835">
        <f t="shared" si="45"/>
        <v>0</v>
      </c>
      <c r="FI14" s="815">
        <f t="shared" si="46"/>
        <v>0</v>
      </c>
      <c r="FJ14" s="814">
        <f t="shared" si="46"/>
        <v>0</v>
      </c>
      <c r="FK14" s="1163">
        <f t="shared" si="47"/>
        <v>0</v>
      </c>
      <c r="FL14" s="815">
        <f>[1]Субсидия_факт!PC11</f>
        <v>0</v>
      </c>
      <c r="FM14" s="814">
        <f>[1]Субсидия_факт!PI11</f>
        <v>0</v>
      </c>
      <c r="FN14" s="835">
        <f t="shared" si="48"/>
        <v>0</v>
      </c>
      <c r="FO14" s="815"/>
      <c r="FP14" s="816"/>
      <c r="FQ14" s="854">
        <f t="shared" si="49"/>
        <v>0</v>
      </c>
      <c r="FR14" s="818">
        <f>[1]Субсидия_факт!EH11</f>
        <v>0</v>
      </c>
      <c r="FS14" s="819">
        <f>[1]Субсидия_факт!EJ11</f>
        <v>0</v>
      </c>
      <c r="FT14" s="1164">
        <f t="shared" si="50"/>
        <v>0</v>
      </c>
      <c r="FU14" s="818"/>
      <c r="FV14" s="819"/>
      <c r="FW14" s="854">
        <f t="shared" si="51"/>
        <v>0</v>
      </c>
      <c r="FX14" s="818">
        <f>[1]Субсидия_факт!JD11</f>
        <v>0</v>
      </c>
      <c r="FY14" s="819">
        <f>[1]Субсидия_факт!JF11</f>
        <v>0</v>
      </c>
      <c r="FZ14" s="854">
        <f t="shared" si="52"/>
        <v>0</v>
      </c>
      <c r="GA14" s="818"/>
      <c r="GB14" s="819"/>
      <c r="GC14" s="1165">
        <f t="shared" si="53"/>
        <v>0</v>
      </c>
      <c r="GD14" s="815">
        <f>[1]Субсидия_факт!JH11</f>
        <v>0</v>
      </c>
      <c r="GE14" s="816">
        <f>[1]Субсидия_факт!JJ11</f>
        <v>0</v>
      </c>
      <c r="GF14" s="1165">
        <f t="shared" si="54"/>
        <v>0</v>
      </c>
      <c r="GG14" s="818"/>
      <c r="GH14" s="846"/>
      <c r="GI14" s="1165">
        <f t="shared" ref="GI14:GI30" si="178">GC14-GK14</f>
        <v>0</v>
      </c>
      <c r="GJ14" s="836">
        <f t="shared" ref="GJ14:GJ30" si="179">GF14-GL14</f>
        <v>0</v>
      </c>
      <c r="GK14" s="1180">
        <f t="shared" ref="GK14:GK30" si="180">GC14</f>
        <v>0</v>
      </c>
      <c r="GL14" s="836">
        <f t="shared" ref="GL14:GL30" si="181">GF14</f>
        <v>0</v>
      </c>
      <c r="GM14" s="1164">
        <f t="shared" si="55"/>
        <v>0</v>
      </c>
      <c r="GN14" s="818">
        <f>[1]Субсидия_факт!JZ11</f>
        <v>0</v>
      </c>
      <c r="GO14" s="819">
        <f>[1]Субсидия_факт!KB11</f>
        <v>0</v>
      </c>
      <c r="GP14" s="818">
        <f>[1]Субсидия_факт!KD11</f>
        <v>0</v>
      </c>
      <c r="GQ14" s="854">
        <f t="shared" si="56"/>
        <v>0</v>
      </c>
      <c r="GR14" s="818"/>
      <c r="GS14" s="819"/>
      <c r="GT14" s="822"/>
      <c r="GU14" s="1165">
        <f t="shared" ref="GU14:GW30" si="182">GV14</f>
        <v>123288200</v>
      </c>
      <c r="GV14" s="818">
        <f>[1]Субсидия_факт!KF11</f>
        <v>123288200</v>
      </c>
      <c r="GW14" s="1165">
        <f t="shared" si="182"/>
        <v>0</v>
      </c>
      <c r="GX14" s="822"/>
      <c r="GY14" s="1165">
        <f t="shared" ref="GY14:GY30" si="183">GU14-HA14</f>
        <v>0</v>
      </c>
      <c r="GZ14" s="1165">
        <f t="shared" ref="GZ14:GZ30" si="184">GW14-HB14</f>
        <v>0</v>
      </c>
      <c r="HA14" s="1165">
        <f t="shared" ref="HA14:HA30" si="185">GU14</f>
        <v>123288200</v>
      </c>
      <c r="HB14" s="1165">
        <f t="shared" ref="HB14:HB30" si="186">GW14</f>
        <v>0</v>
      </c>
      <c r="HC14" s="854">
        <f t="shared" si="57"/>
        <v>0</v>
      </c>
      <c r="HD14" s="818">
        <f>[1]Субсидия_факт!KJ11</f>
        <v>0</v>
      </c>
      <c r="HE14" s="819">
        <f>[1]Субсидия_факт!KL11</f>
        <v>0</v>
      </c>
      <c r="HF14" s="1013">
        <f t="shared" si="58"/>
        <v>0</v>
      </c>
      <c r="HG14" s="818"/>
      <c r="HH14" s="819"/>
      <c r="HI14" s="854">
        <f t="shared" si="59"/>
        <v>0</v>
      </c>
      <c r="HJ14" s="818"/>
      <c r="HK14" s="819"/>
      <c r="HL14" s="1013">
        <f t="shared" si="60"/>
        <v>0</v>
      </c>
      <c r="HM14" s="818"/>
      <c r="HN14" s="819"/>
      <c r="HO14" s="854">
        <f t="shared" si="61"/>
        <v>93055656.569999993</v>
      </c>
      <c r="HP14" s="818">
        <f>[1]Субсидия_факт!FN11</f>
        <v>930556.57</v>
      </c>
      <c r="HQ14" s="819">
        <f>[1]Субсидия_факт!FR11</f>
        <v>92125100</v>
      </c>
      <c r="HR14" s="1013">
        <f t="shared" si="62"/>
        <v>0</v>
      </c>
      <c r="HS14" s="818"/>
      <c r="HT14" s="819"/>
      <c r="HU14" s="1163">
        <f t="shared" si="63"/>
        <v>0</v>
      </c>
      <c r="HV14" s="815">
        <f t="shared" si="64"/>
        <v>0</v>
      </c>
      <c r="HW14" s="814">
        <f t="shared" si="64"/>
        <v>0</v>
      </c>
      <c r="HX14" s="835">
        <f t="shared" si="65"/>
        <v>0</v>
      </c>
      <c r="HY14" s="815">
        <f t="shared" si="66"/>
        <v>0</v>
      </c>
      <c r="HZ14" s="814">
        <f t="shared" si="66"/>
        <v>0</v>
      </c>
      <c r="IA14" s="1163">
        <f t="shared" si="67"/>
        <v>93055656.569999993</v>
      </c>
      <c r="IB14" s="815">
        <f>[1]Субсидия_факт!FP11</f>
        <v>930556.57</v>
      </c>
      <c r="IC14" s="814">
        <f>[1]Субсидия_факт!FT11</f>
        <v>92125100</v>
      </c>
      <c r="ID14" s="835">
        <f t="shared" si="68"/>
        <v>0</v>
      </c>
      <c r="IE14" s="815"/>
      <c r="IF14" s="816"/>
      <c r="IG14" s="854">
        <f t="shared" si="69"/>
        <v>0</v>
      </c>
      <c r="IH14" s="815">
        <f>[1]Субсидия_факт!ED11</f>
        <v>0</v>
      </c>
      <c r="II14" s="816">
        <f>[1]Субсидия_факт!EF11</f>
        <v>0</v>
      </c>
      <c r="IJ14" s="1013">
        <f t="shared" si="70"/>
        <v>0</v>
      </c>
      <c r="IK14" s="818"/>
      <c r="IL14" s="819"/>
      <c r="IM14" s="854">
        <f t="shared" si="71"/>
        <v>0</v>
      </c>
      <c r="IN14" s="815">
        <f>[1]Субсидия_факт!BX11</f>
        <v>0</v>
      </c>
      <c r="IO14" s="816">
        <f>[1]Субсидия_факт!BZ11</f>
        <v>0</v>
      </c>
      <c r="IP14" s="1013">
        <f t="shared" si="72"/>
        <v>0</v>
      </c>
      <c r="IQ14" s="818"/>
      <c r="IR14" s="819"/>
      <c r="IS14" s="854">
        <f t="shared" si="73"/>
        <v>0</v>
      </c>
      <c r="IT14" s="818">
        <f>[1]Субсидия_факт!EL11</f>
        <v>0</v>
      </c>
      <c r="IU14" s="819">
        <f>[1]Субсидия_факт!EN11</f>
        <v>0</v>
      </c>
      <c r="IV14" s="1013">
        <f t="shared" si="74"/>
        <v>0</v>
      </c>
      <c r="IW14" s="818"/>
      <c r="IX14" s="819"/>
      <c r="IY14" s="965">
        <f t="shared" si="75"/>
        <v>0</v>
      </c>
      <c r="IZ14" s="815">
        <f>[1]Субсидия_факт!EP11</f>
        <v>0</v>
      </c>
      <c r="JA14" s="814">
        <f>[1]Субсидия_факт!EV11</f>
        <v>0</v>
      </c>
      <c r="JB14" s="965">
        <f t="shared" si="76"/>
        <v>0</v>
      </c>
      <c r="JC14" s="815"/>
      <c r="JD14" s="816"/>
      <c r="JE14" s="965">
        <f t="shared" si="77"/>
        <v>0</v>
      </c>
      <c r="JF14" s="815">
        <f>[1]Субсидия_факт!ER11</f>
        <v>0</v>
      </c>
      <c r="JG14" s="816">
        <f>[1]Субсидия_факт!EX11</f>
        <v>0</v>
      </c>
      <c r="JH14" s="965">
        <f t="shared" si="78"/>
        <v>0</v>
      </c>
      <c r="JI14" s="806"/>
      <c r="JJ14" s="820"/>
      <c r="JK14" s="965">
        <f t="shared" si="79"/>
        <v>0</v>
      </c>
      <c r="JL14" s="807">
        <f>'Проверочная  таблица'!JF14-'Проверочная  таблица'!JR14</f>
        <v>0</v>
      </c>
      <c r="JM14" s="816">
        <f>'Проверочная  таблица'!JG14-'Проверочная  таблица'!JS14</f>
        <v>0</v>
      </c>
      <c r="JN14" s="1155">
        <f t="shared" si="80"/>
        <v>0</v>
      </c>
      <c r="JO14" s="806">
        <f>'Проверочная  таблица'!JI14-'Проверочная  таблица'!JU14</f>
        <v>0</v>
      </c>
      <c r="JP14" s="823">
        <f>'Проверочная  таблица'!JJ14-'Проверочная  таблица'!JV14</f>
        <v>0</v>
      </c>
      <c r="JQ14" s="965">
        <f t="shared" si="81"/>
        <v>0</v>
      </c>
      <c r="JR14" s="815">
        <f>[1]Субсидия_факт!ET11</f>
        <v>0</v>
      </c>
      <c r="JS14" s="814">
        <f>[1]Субсидия_факт!EZ11</f>
        <v>0</v>
      </c>
      <c r="JT14" s="835">
        <f t="shared" si="82"/>
        <v>0</v>
      </c>
      <c r="JU14" s="815"/>
      <c r="JV14" s="816"/>
      <c r="JW14" s="1148">
        <f t="shared" ref="JW14:JW30" si="187">SUM(JX14:KA14)</f>
        <v>2586080</v>
      </c>
      <c r="JX14" s="806">
        <f>[1]Субсидия_факт!NR11</f>
        <v>0</v>
      </c>
      <c r="JY14" s="816">
        <f>[1]Субсидия_факт!NX11</f>
        <v>0</v>
      </c>
      <c r="JZ14" s="806">
        <f>[1]Субсидия_факт!OF11</f>
        <v>935850</v>
      </c>
      <c r="KA14" s="816">
        <f>[1]Субсидия_факт!OH11</f>
        <v>1650230</v>
      </c>
      <c r="KB14" s="1148">
        <f t="shared" si="83"/>
        <v>0</v>
      </c>
      <c r="KC14" s="806"/>
      <c r="KD14" s="816"/>
      <c r="KE14" s="806"/>
      <c r="KF14" s="816"/>
      <c r="KG14" s="1148">
        <f t="shared" ref="KG14:KG30" si="188">SUM(KH14:KK14)</f>
        <v>0</v>
      </c>
      <c r="KH14" s="842">
        <f>[1]Субсидия_факт!NT11</f>
        <v>0</v>
      </c>
      <c r="KI14" s="819">
        <f>[1]Субсидия_факт!NZ11</f>
        <v>0</v>
      </c>
      <c r="KJ14" s="842"/>
      <c r="KK14" s="819"/>
      <c r="KL14" s="1148">
        <f t="shared" si="84"/>
        <v>0</v>
      </c>
      <c r="KM14" s="806"/>
      <c r="KN14" s="816"/>
      <c r="KO14" s="806"/>
      <c r="KP14" s="816"/>
      <c r="KQ14" s="1150">
        <f t="shared" si="85"/>
        <v>0</v>
      </c>
      <c r="KR14" s="842">
        <f t="shared" si="86"/>
        <v>0</v>
      </c>
      <c r="KS14" s="819">
        <f t="shared" si="86"/>
        <v>0</v>
      </c>
      <c r="KT14" s="1150">
        <f t="shared" si="87"/>
        <v>0</v>
      </c>
      <c r="KU14" s="842">
        <f t="shared" si="88"/>
        <v>0</v>
      </c>
      <c r="KV14" s="819">
        <f t="shared" si="88"/>
        <v>0</v>
      </c>
      <c r="KW14" s="1150">
        <f t="shared" si="89"/>
        <v>0</v>
      </c>
      <c r="KX14" s="815">
        <f>[1]Субсидия_факт!NV11</f>
        <v>0</v>
      </c>
      <c r="KY14" s="814">
        <f>[1]Субсидия_факт!OB11</f>
        <v>0</v>
      </c>
      <c r="KZ14" s="1150">
        <f t="shared" si="90"/>
        <v>0</v>
      </c>
      <c r="LA14" s="807"/>
      <c r="LB14" s="816"/>
      <c r="LC14" s="1013">
        <f t="shared" ref="LC14:LC30" si="189">SUM(LD14:LF14)</f>
        <v>0</v>
      </c>
      <c r="LD14" s="821">
        <f>[1]Субсидия_факт!DP11</f>
        <v>0</v>
      </c>
      <c r="LE14" s="806">
        <f>[1]Субсидия_факт!CB11</f>
        <v>0</v>
      </c>
      <c r="LF14" s="816">
        <f>[1]Субсидия_факт!CH11</f>
        <v>0</v>
      </c>
      <c r="LG14" s="1013">
        <f t="shared" si="91"/>
        <v>0</v>
      </c>
      <c r="LH14" s="821"/>
      <c r="LI14" s="806"/>
      <c r="LJ14" s="816"/>
      <c r="LK14" s="1013">
        <f t="shared" ref="LK14:LK30" si="190">SUM(LL14:LN14)</f>
        <v>0</v>
      </c>
      <c r="LL14" s="821">
        <f>[1]Субсидия_факт!DR11</f>
        <v>0</v>
      </c>
      <c r="LM14" s="806">
        <f>[1]Субсидия_факт!CD11</f>
        <v>0</v>
      </c>
      <c r="LN14" s="816">
        <f>[1]Субсидия_факт!CJ11</f>
        <v>0</v>
      </c>
      <c r="LO14" s="1013">
        <f t="shared" si="92"/>
        <v>0</v>
      </c>
      <c r="LP14" s="821"/>
      <c r="LQ14" s="806"/>
      <c r="LR14" s="814"/>
      <c r="LS14" s="836">
        <f t="shared" si="93"/>
        <v>0</v>
      </c>
      <c r="LT14" s="818">
        <f>'Проверочная  таблица'!LL14-MB14</f>
        <v>0</v>
      </c>
      <c r="LU14" s="818">
        <f>'Проверочная  таблица'!LM14-MC14</f>
        <v>0</v>
      </c>
      <c r="LV14" s="819">
        <f>'Проверочная  таблица'!LN14-MD14</f>
        <v>0</v>
      </c>
      <c r="LW14" s="836">
        <f t="shared" si="94"/>
        <v>0</v>
      </c>
      <c r="LX14" s="818">
        <f>'Проверочная  таблица'!LP14-MF14</f>
        <v>0</v>
      </c>
      <c r="LY14" s="818">
        <f>'Проверочная  таблица'!LQ14-MG14</f>
        <v>0</v>
      </c>
      <c r="LZ14" s="819">
        <f>'Проверочная  таблица'!LR14-MH14</f>
        <v>0</v>
      </c>
      <c r="MA14" s="836">
        <f t="shared" si="95"/>
        <v>0</v>
      </c>
      <c r="MB14" s="806">
        <f>[1]Субсидия_факт!DT11</f>
        <v>0</v>
      </c>
      <c r="MC14" s="806">
        <f>[1]Субсидия_факт!CF11</f>
        <v>0</v>
      </c>
      <c r="MD14" s="816">
        <f>[1]Субсидия_факт!CL11</f>
        <v>0</v>
      </c>
      <c r="ME14" s="836">
        <f t="shared" si="96"/>
        <v>0</v>
      </c>
      <c r="MF14" s="806"/>
      <c r="MG14" s="806"/>
      <c r="MH14" s="816"/>
      <c r="MI14" s="1154">
        <f t="shared" ref="MI14:MI30" si="191">SUM(MJ14:MP14)</f>
        <v>241949.2</v>
      </c>
      <c r="MJ14" s="806">
        <f>[1]Субсидия_факт!CN11</f>
        <v>0</v>
      </c>
      <c r="MK14" s="814">
        <f>[1]Субсидия_факт!CP11</f>
        <v>0</v>
      </c>
      <c r="ML14" s="818">
        <f>[1]Субсидия_факт!CR11</f>
        <v>0</v>
      </c>
      <c r="MM14" s="819">
        <f>[1]Субсидия_факт!CT11</f>
        <v>0</v>
      </c>
      <c r="MN14" s="807">
        <f>[1]Субсидия_факт!DV11</f>
        <v>0</v>
      </c>
      <c r="MO14" s="815">
        <f>[1]Субсидия_факт!FB11</f>
        <v>62906.790000000008</v>
      </c>
      <c r="MP14" s="814">
        <f>[1]Субсидия_факт!FH11</f>
        <v>179042.41</v>
      </c>
      <c r="MQ14" s="965">
        <f t="shared" si="97"/>
        <v>0</v>
      </c>
      <c r="MR14" s="806"/>
      <c r="MS14" s="816"/>
      <c r="MT14" s="822"/>
      <c r="MU14" s="847"/>
      <c r="MV14" s="806"/>
      <c r="MW14" s="806"/>
      <c r="MX14" s="816"/>
      <c r="MY14" s="965">
        <f t="shared" ref="MY14:MY30" si="192">SUM(MZ14:NA14)</f>
        <v>0</v>
      </c>
      <c r="MZ14" s="815">
        <f>[1]Субсидия_факт!FD11</f>
        <v>0</v>
      </c>
      <c r="NA14" s="814">
        <f>[1]Субсидия_факт!FJ11</f>
        <v>0</v>
      </c>
      <c r="NB14" s="965">
        <f t="shared" si="98"/>
        <v>0</v>
      </c>
      <c r="NC14" s="807"/>
      <c r="ND14" s="816"/>
      <c r="NE14" s="835">
        <f t="shared" si="99"/>
        <v>0</v>
      </c>
      <c r="NF14" s="815">
        <f>'Проверочная  таблица'!MZ14-NL14</f>
        <v>0</v>
      </c>
      <c r="NG14" s="816">
        <f>'Проверочная  таблица'!NA14-NM14</f>
        <v>0</v>
      </c>
      <c r="NH14" s="835">
        <f t="shared" si="100"/>
        <v>0</v>
      </c>
      <c r="NI14" s="806">
        <f>'Проверочная  таблица'!NC14-NO14</f>
        <v>0</v>
      </c>
      <c r="NJ14" s="823">
        <f>'Проверочная  таблица'!ND14-NP14</f>
        <v>0</v>
      </c>
      <c r="NK14" s="835">
        <f t="shared" ref="NK14:NK30" si="193">SUM(NL14:NM14)</f>
        <v>0</v>
      </c>
      <c r="NL14" s="815">
        <f>[1]Субсидия_факт!FF11</f>
        <v>0</v>
      </c>
      <c r="NM14" s="814">
        <f>[1]Субсидия_факт!FL11</f>
        <v>0</v>
      </c>
      <c r="NN14" s="835">
        <f t="shared" si="101"/>
        <v>0</v>
      </c>
      <c r="NO14" s="806"/>
      <c r="NP14" s="816"/>
      <c r="NQ14" s="975">
        <f t="shared" ref="NQ14:NQ30" si="194">SUM(NR14:NT14)</f>
        <v>0</v>
      </c>
      <c r="NR14" s="815">
        <f>[1]Субсидия_факт!AR11</f>
        <v>0</v>
      </c>
      <c r="NS14" s="814">
        <f>[1]Субсидия_факт!AT11</f>
        <v>0</v>
      </c>
      <c r="NT14" s="815">
        <f>[1]Субсидия_факт!AV11</f>
        <v>0</v>
      </c>
      <c r="NU14" s="1013">
        <f t="shared" si="102"/>
        <v>0</v>
      </c>
      <c r="NV14" s="822"/>
      <c r="NW14" s="819"/>
      <c r="NX14" s="822"/>
      <c r="NY14" s="1166">
        <f t="shared" si="103"/>
        <v>0</v>
      </c>
      <c r="NZ14" s="815">
        <f>[1]Субсидия_факт!FV11</f>
        <v>0</v>
      </c>
      <c r="OA14" s="814">
        <f>[1]Субсидия_факт!GB11</f>
        <v>0</v>
      </c>
      <c r="OB14" s="822">
        <f>[1]Субсидия_факт!GH11</f>
        <v>0</v>
      </c>
      <c r="OC14" s="1166">
        <f t="shared" si="104"/>
        <v>0</v>
      </c>
      <c r="OD14" s="807"/>
      <c r="OE14" s="816"/>
      <c r="OF14" s="806"/>
      <c r="OG14" s="1148">
        <f t="shared" ref="OG14:OG30" si="195">SUM(OH14:OJ14)</f>
        <v>27368421.399999999</v>
      </c>
      <c r="OH14" s="815">
        <f>[1]Субсидия_факт!FX11</f>
        <v>1368421.3999999985</v>
      </c>
      <c r="OI14" s="814">
        <f>[1]Субсидия_факт!GD11</f>
        <v>26000000</v>
      </c>
      <c r="OJ14" s="806">
        <f>[1]Субсидия_факт!GJ11</f>
        <v>0</v>
      </c>
      <c r="OK14" s="1148">
        <f t="shared" si="105"/>
        <v>0</v>
      </c>
      <c r="OL14" s="806"/>
      <c r="OM14" s="823"/>
      <c r="ON14" s="806"/>
      <c r="OO14" s="1150">
        <f t="shared" si="106"/>
        <v>0</v>
      </c>
      <c r="OP14" s="842">
        <f>'Проверочная  таблица'!OH14-OX14</f>
        <v>0</v>
      </c>
      <c r="OQ14" s="819">
        <f>'Проверочная  таблица'!OI14-OY14</f>
        <v>0</v>
      </c>
      <c r="OR14" s="822">
        <f>'Проверочная  таблица'!OJ14-OZ14</f>
        <v>0</v>
      </c>
      <c r="OS14" s="1150">
        <f t="shared" ref="OS14:OS30" si="196">SUM(OT14:OV14)</f>
        <v>0</v>
      </c>
      <c r="OT14" s="807">
        <f>'Проверочная  таблица'!OL14-PB14</f>
        <v>0</v>
      </c>
      <c r="OU14" s="816">
        <f>'Проверочная  таблица'!OM14-PC14</f>
        <v>0</v>
      </c>
      <c r="OV14" s="806">
        <f>'Проверочная  таблица'!ON14-PD14</f>
        <v>0</v>
      </c>
      <c r="OW14" s="1150">
        <f t="shared" si="107"/>
        <v>27368421.399999999</v>
      </c>
      <c r="OX14" s="815">
        <f>[1]Субсидия_факт!FZ11</f>
        <v>1368421.3999999985</v>
      </c>
      <c r="OY14" s="814">
        <f>[1]Субсидия_факт!GF11</f>
        <v>26000000</v>
      </c>
      <c r="OZ14" s="815">
        <f>[1]Субсидия_факт!GL11</f>
        <v>0</v>
      </c>
      <c r="PA14" s="1150">
        <f t="shared" si="108"/>
        <v>0</v>
      </c>
      <c r="PB14" s="807"/>
      <c r="PC14" s="816"/>
      <c r="PD14" s="815"/>
      <c r="PE14" s="854">
        <f t="shared" ref="PE14:PE30" si="197">SUM(PF14:PG14)</f>
        <v>0</v>
      </c>
      <c r="PF14" s="818">
        <f>[1]Субсидия_факт!IR11</f>
        <v>0</v>
      </c>
      <c r="PG14" s="819">
        <f>[1]Субсидия_факт!IX11</f>
        <v>0</v>
      </c>
      <c r="PH14" s="1013">
        <f t="shared" si="109"/>
        <v>0</v>
      </c>
      <c r="PI14" s="822"/>
      <c r="PJ14" s="847"/>
      <c r="PK14" s="1013">
        <f t="shared" si="110"/>
        <v>1742111.63</v>
      </c>
      <c r="PL14" s="818">
        <f>[1]Субсидия_факт!IT11</f>
        <v>87105.579999999842</v>
      </c>
      <c r="PM14" s="819">
        <f>[1]Субсидия_факт!IZ11</f>
        <v>1655006.05</v>
      </c>
      <c r="PN14" s="1181">
        <f t="shared" si="111"/>
        <v>0</v>
      </c>
      <c r="PO14" s="822"/>
      <c r="PP14" s="847"/>
      <c r="PQ14" s="836">
        <f t="shared" ref="PQ14:PQ30" si="198">SUM(PR14:PS14)</f>
        <v>1742111.63</v>
      </c>
      <c r="PR14" s="822">
        <f t="shared" si="112"/>
        <v>87105.579999999842</v>
      </c>
      <c r="PS14" s="819">
        <f t="shared" si="112"/>
        <v>1655006.05</v>
      </c>
      <c r="PT14" s="1165">
        <f t="shared" si="113"/>
        <v>0</v>
      </c>
      <c r="PU14" s="818">
        <f t="shared" si="114"/>
        <v>0</v>
      </c>
      <c r="PV14" s="819">
        <f t="shared" si="114"/>
        <v>0</v>
      </c>
      <c r="PW14" s="1165">
        <f t="shared" si="115"/>
        <v>0</v>
      </c>
      <c r="PX14" s="818">
        <f>[1]Субсидия_факт!IV11</f>
        <v>0</v>
      </c>
      <c r="PY14" s="819">
        <f>[1]Субсидия_факт!JB11</f>
        <v>0</v>
      </c>
      <c r="PZ14" s="1182">
        <f t="shared" ref="PZ14:PZ30" si="199">SUM(QA14:QB14)</f>
        <v>0</v>
      </c>
      <c r="QA14" s="822"/>
      <c r="QB14" s="847"/>
      <c r="QC14" s="854">
        <f t="shared" si="116"/>
        <v>0</v>
      </c>
      <c r="QD14" s="818">
        <f>[1]Субсидия_факт!CV11</f>
        <v>0</v>
      </c>
      <c r="QE14" s="819">
        <f>[1]Субсидия_факт!CX11</f>
        <v>0</v>
      </c>
      <c r="QF14" s="1013">
        <f t="shared" si="117"/>
        <v>0</v>
      </c>
      <c r="QG14" s="818"/>
      <c r="QH14" s="819"/>
      <c r="QI14" s="854">
        <f t="shared" si="118"/>
        <v>0</v>
      </c>
      <c r="QJ14" s="818">
        <f>[1]Субсидия_факт!CZ11</f>
        <v>0</v>
      </c>
      <c r="QK14" s="819">
        <f>[1]Субсидия_факт!DF11</f>
        <v>0</v>
      </c>
      <c r="QL14" s="1013">
        <f t="shared" si="119"/>
        <v>0</v>
      </c>
      <c r="QM14" s="818"/>
      <c r="QN14" s="819"/>
      <c r="QO14" s="854">
        <f t="shared" si="120"/>
        <v>0</v>
      </c>
      <c r="QP14" s="818">
        <f>[1]Субсидия_факт!DB11</f>
        <v>0</v>
      </c>
      <c r="QQ14" s="819">
        <f>[1]Субсидия_факт!DH11</f>
        <v>0</v>
      </c>
      <c r="QR14" s="1013">
        <f t="shared" si="121"/>
        <v>0</v>
      </c>
      <c r="QS14" s="818"/>
      <c r="QT14" s="819"/>
      <c r="QU14" s="1165">
        <f t="shared" si="122"/>
        <v>0</v>
      </c>
      <c r="QV14" s="818">
        <f t="shared" si="123"/>
        <v>0</v>
      </c>
      <c r="QW14" s="819">
        <f t="shared" si="123"/>
        <v>0</v>
      </c>
      <c r="QX14" s="836">
        <f t="shared" si="124"/>
        <v>0</v>
      </c>
      <c r="QY14" s="818">
        <f t="shared" si="125"/>
        <v>0</v>
      </c>
      <c r="QZ14" s="819">
        <f t="shared" si="125"/>
        <v>0</v>
      </c>
      <c r="RA14" s="854">
        <f t="shared" si="126"/>
        <v>0</v>
      </c>
      <c r="RB14" s="818">
        <f>[1]Субсидия_факт!DD11</f>
        <v>0</v>
      </c>
      <c r="RC14" s="819">
        <f>[1]Субсидия_факт!DJ11</f>
        <v>0</v>
      </c>
      <c r="RD14" s="836">
        <f t="shared" si="127"/>
        <v>0</v>
      </c>
      <c r="RE14" s="818"/>
      <c r="RF14" s="819"/>
      <c r="RG14" s="854">
        <f t="shared" si="128"/>
        <v>0</v>
      </c>
      <c r="RH14" s="818">
        <f>[1]Субсидия_факт!DL11</f>
        <v>0</v>
      </c>
      <c r="RI14" s="819">
        <f>[1]Субсидия_факт!DN11</f>
        <v>0</v>
      </c>
      <c r="RJ14" s="1181">
        <f t="shared" si="129"/>
        <v>0</v>
      </c>
      <c r="RK14" s="842"/>
      <c r="RL14" s="846"/>
      <c r="RM14" s="1013">
        <f t="shared" ref="RM14:RM30" si="200">SUM(RN14:RP14)</f>
        <v>0</v>
      </c>
      <c r="RN14" s="815">
        <f>[1]Субсидия_факт!BJ11</f>
        <v>0</v>
      </c>
      <c r="RO14" s="818">
        <f>[1]Субсидия_факт!BF11</f>
        <v>0</v>
      </c>
      <c r="RP14" s="846">
        <f>[1]Субсидия_факт!BH11</f>
        <v>0</v>
      </c>
      <c r="RQ14" s="1013">
        <f t="shared" si="130"/>
        <v>0</v>
      </c>
      <c r="RR14" s="848"/>
      <c r="RS14" s="842"/>
      <c r="RT14" s="846"/>
      <c r="RU14" s="1183">
        <f t="shared" si="131"/>
        <v>0</v>
      </c>
      <c r="RV14" s="818">
        <f>[1]Субсидия_факт!AD11</f>
        <v>0</v>
      </c>
      <c r="RW14" s="819">
        <f>[1]Субсидия_факт!AF11</f>
        <v>0</v>
      </c>
      <c r="RX14" s="1013">
        <f t="shared" si="132"/>
        <v>0</v>
      </c>
      <c r="RY14" s="842"/>
      <c r="RZ14" s="846"/>
      <c r="SA14" s="854">
        <f t="shared" ref="SA14:SA30" si="201">SUM(SB14:SG14)</f>
        <v>0</v>
      </c>
      <c r="SB14" s="818">
        <f>[1]Субсидия_факт!HT11</f>
        <v>0</v>
      </c>
      <c r="SC14" s="819">
        <f>[1]Субсидия_факт!HZ11</f>
        <v>0</v>
      </c>
      <c r="SD14" s="842">
        <f>[1]Субсидия_факт!IF11</f>
        <v>0</v>
      </c>
      <c r="SE14" s="819">
        <f>[1]Субсидия_факт!IL11</f>
        <v>0</v>
      </c>
      <c r="SF14" s="1087">
        <f>[1]Субсидия_факт!JN11</f>
        <v>0</v>
      </c>
      <c r="SG14" s="846">
        <f>[1]Субсидия_факт!JT11</f>
        <v>0</v>
      </c>
      <c r="SH14" s="1013">
        <f t="shared" si="133"/>
        <v>0</v>
      </c>
      <c r="SI14" s="1184"/>
      <c r="SJ14" s="847"/>
      <c r="SK14" s="1184"/>
      <c r="SL14" s="847"/>
      <c r="SM14" s="1087"/>
      <c r="SN14" s="846"/>
      <c r="SO14" s="1183">
        <f t="shared" si="134"/>
        <v>0</v>
      </c>
      <c r="SP14" s="818">
        <f>[1]Субсидия_факт!HV11</f>
        <v>0</v>
      </c>
      <c r="SQ14" s="819">
        <f>[1]Субсидия_факт!IB11</f>
        <v>0</v>
      </c>
      <c r="SR14" s="842">
        <f>[1]Субсидия_факт!IH11</f>
        <v>0</v>
      </c>
      <c r="SS14" s="819">
        <f>[1]Субсидия_факт!IN11</f>
        <v>0</v>
      </c>
      <c r="ST14" s="842">
        <f>[1]Субсидия_факт!JP11</f>
        <v>0</v>
      </c>
      <c r="SU14" s="819">
        <f>[1]Субсидия_факт!JV11</f>
        <v>0</v>
      </c>
      <c r="SV14" s="1013">
        <f t="shared" si="135"/>
        <v>0</v>
      </c>
      <c r="SW14" s="822"/>
      <c r="SX14" s="847"/>
      <c r="SY14" s="1087"/>
      <c r="SZ14" s="847"/>
      <c r="TA14" s="822"/>
      <c r="TB14" s="847"/>
      <c r="TC14" s="1182">
        <f t="shared" si="136"/>
        <v>0</v>
      </c>
      <c r="TD14" s="818">
        <f t="shared" si="137"/>
        <v>0</v>
      </c>
      <c r="TE14" s="819">
        <f t="shared" si="137"/>
        <v>0</v>
      </c>
      <c r="TF14" s="818">
        <f t="shared" si="137"/>
        <v>0</v>
      </c>
      <c r="TG14" s="819">
        <f t="shared" si="137"/>
        <v>0</v>
      </c>
      <c r="TH14" s="842">
        <f t="shared" si="137"/>
        <v>0</v>
      </c>
      <c r="TI14" s="819">
        <f t="shared" si="137"/>
        <v>0</v>
      </c>
      <c r="TJ14" s="836">
        <f t="shared" si="138"/>
        <v>0</v>
      </c>
      <c r="TK14" s="818">
        <f t="shared" si="139"/>
        <v>0</v>
      </c>
      <c r="TL14" s="819">
        <f t="shared" si="139"/>
        <v>0</v>
      </c>
      <c r="TM14" s="818">
        <f t="shared" si="139"/>
        <v>0</v>
      </c>
      <c r="TN14" s="819">
        <f t="shared" si="139"/>
        <v>0</v>
      </c>
      <c r="TO14" s="842">
        <f t="shared" si="139"/>
        <v>0</v>
      </c>
      <c r="TP14" s="819">
        <f t="shared" si="139"/>
        <v>0</v>
      </c>
      <c r="TQ14" s="1185">
        <f t="shared" si="140"/>
        <v>0</v>
      </c>
      <c r="TR14" s="818">
        <f>[1]Субсидия_факт!HX11</f>
        <v>0</v>
      </c>
      <c r="TS14" s="819">
        <f>[1]Субсидия_факт!ID11</f>
        <v>0</v>
      </c>
      <c r="TT14" s="842">
        <f>[1]Субсидия_факт!IJ11</f>
        <v>0</v>
      </c>
      <c r="TU14" s="819">
        <f>[1]Субсидия_факт!IP11</f>
        <v>0</v>
      </c>
      <c r="TV14" s="842">
        <f>[1]Субсидия_факт!JR11</f>
        <v>0</v>
      </c>
      <c r="TW14" s="819">
        <f>[1]Субсидия_факт!JX11</f>
        <v>0</v>
      </c>
      <c r="TX14" s="836">
        <f t="shared" si="141"/>
        <v>0</v>
      </c>
      <c r="TY14" s="1087"/>
      <c r="TZ14" s="847"/>
      <c r="UA14" s="1087"/>
      <c r="UB14" s="847"/>
      <c r="UC14" s="1087"/>
      <c r="UD14" s="847"/>
      <c r="UE14" s="1013">
        <f>'Прочая  субсидия_МР  и  ГО'!B9</f>
        <v>152282728.74000001</v>
      </c>
      <c r="UF14" s="1013">
        <f>'Прочая  субсидия_МР  и  ГО'!C9</f>
        <v>2464437.8899999997</v>
      </c>
      <c r="UG14" s="1164">
        <f>'Прочая  субсидия_БП'!B9</f>
        <v>85174909.039999992</v>
      </c>
      <c r="UH14" s="854">
        <f>'Прочая  субсидия_БП'!C9</f>
        <v>157840.66</v>
      </c>
      <c r="UI14" s="1186">
        <f>'Прочая  субсидия_БП'!D9</f>
        <v>656785.35000000009</v>
      </c>
      <c r="UJ14" s="1177">
        <f>'Прочая  субсидия_БП'!E9</f>
        <v>157840.66</v>
      </c>
      <c r="UK14" s="1178">
        <f>'Прочая  субсидия_БП'!F9</f>
        <v>84518123.689999998</v>
      </c>
      <c r="UL14" s="1186">
        <f>'Прочая  субсидия_БП'!G9</f>
        <v>0</v>
      </c>
      <c r="UM14" s="854">
        <f t="shared" si="142"/>
        <v>972814242.24000001</v>
      </c>
      <c r="UN14" s="822">
        <f>'Проверочная  таблица'!VP14+'Проверочная  таблица'!US14+'Проверочная  таблица'!UU14+VJ14</f>
        <v>939422569.50999999</v>
      </c>
      <c r="UO14" s="848">
        <f>'Проверочная  таблица'!VQ14+'Проверочная  таблица'!UY14+'Проверочная  таблица'!VE14+'Проверочная  таблица'!VA14+'Проверочная  таблица'!VC14+VG14+VK14+UW14</f>
        <v>33391672.73</v>
      </c>
      <c r="UP14" s="1013">
        <f t="shared" si="143"/>
        <v>249417120.63000003</v>
      </c>
      <c r="UQ14" s="822">
        <f>'Проверочная  таблица'!VS14+'Проверочная  таблица'!UT14+'Проверочная  таблица'!UV14+VM14</f>
        <v>238443967.33000001</v>
      </c>
      <c r="UR14" s="848">
        <f>'Проверочная  таблица'!VT14+'Проверочная  таблица'!UZ14+'Проверочная  таблица'!VF14+'Проверочная  таблица'!VB14+'Проверочная  таблица'!VD14+VH14+VN14+UX14</f>
        <v>10973153.300000001</v>
      </c>
      <c r="US14" s="1181">
        <f>'Субвенция  на  полномочия'!B9</f>
        <v>897505789.99000001</v>
      </c>
      <c r="UT14" s="1164">
        <f>'Субвенция  на  полномочия'!C9</f>
        <v>226971967.33000001</v>
      </c>
      <c r="UU14" s="843">
        <f>[1]Субвенция_факт!M10*1000</f>
        <v>29668661</v>
      </c>
      <c r="UV14" s="849">
        <v>7500000</v>
      </c>
      <c r="UW14" s="843">
        <f>[1]Субвенция_факт!AE10*1000</f>
        <v>0</v>
      </c>
      <c r="UX14" s="849"/>
      <c r="UY14" s="843">
        <f>[1]Субвенция_факт!AF10*1000</f>
        <v>3142100</v>
      </c>
      <c r="UZ14" s="849">
        <f>ВУС!E7</f>
        <v>635378.53000000014</v>
      </c>
      <c r="VA14" s="1187">
        <f>[1]Субвенция_факт!AG10*1000</f>
        <v>0</v>
      </c>
      <c r="VB14" s="850"/>
      <c r="VC14" s="845">
        <f>[1]Субвенция_факт!E10*1000</f>
        <v>0</v>
      </c>
      <c r="VD14" s="850"/>
      <c r="VE14" s="845">
        <f>[1]Субвенция_факт!F10*1000</f>
        <v>0</v>
      </c>
      <c r="VF14" s="850"/>
      <c r="VG14" s="844">
        <f>[1]Субвенция_факт!G10*1000</f>
        <v>0</v>
      </c>
      <c r="VH14" s="849"/>
      <c r="VI14" s="854">
        <f t="shared" si="144"/>
        <v>39364287.479999997</v>
      </c>
      <c r="VJ14" s="818">
        <f>[1]Субвенция_факт!P10*1000</f>
        <v>10234714.749999996</v>
      </c>
      <c r="VK14" s="819">
        <f>[1]Субвенция_факт!Q10*1000</f>
        <v>29129572.73</v>
      </c>
      <c r="VL14" s="1013">
        <f t="shared" si="145"/>
        <v>13200000</v>
      </c>
      <c r="VM14" s="822">
        <v>3432000</v>
      </c>
      <c r="VN14" s="851">
        <v>9768000</v>
      </c>
      <c r="VO14" s="1013">
        <f t="shared" si="146"/>
        <v>3133403.77</v>
      </c>
      <c r="VP14" s="852">
        <f>[1]Субвенция_факт!X10*1000</f>
        <v>2013403.77</v>
      </c>
      <c r="VQ14" s="853">
        <f>[1]Субвенция_факт!W10*1000</f>
        <v>1120000</v>
      </c>
      <c r="VR14" s="1013">
        <f t="shared" si="147"/>
        <v>1109774.77</v>
      </c>
      <c r="VS14" s="822">
        <v>540000</v>
      </c>
      <c r="VT14" s="851">
        <v>569774.77</v>
      </c>
      <c r="VU14" s="1013">
        <f t="shared" ref="VU14:VU30" si="202">VW14+WC14+WI14+WO14+WS14+XA14+XW14</f>
        <v>186218753.53</v>
      </c>
      <c r="VV14" s="1013">
        <f t="shared" ref="VV14:VV30" si="203">VZ14+WF14+WL14+WQ14+WU14+XL14+YC14</f>
        <v>41907943.32</v>
      </c>
      <c r="VW14" s="1181">
        <f t="shared" si="148"/>
        <v>0</v>
      </c>
      <c r="VX14" s="852">
        <f>'[1]Иные межбюджетные трансферты'!AM11</f>
        <v>0</v>
      </c>
      <c r="VY14" s="853">
        <f>'[1]Иные межбюджетные трансферты'!AO11</f>
        <v>0</v>
      </c>
      <c r="VZ14" s="1181">
        <f t="shared" si="149"/>
        <v>0</v>
      </c>
      <c r="WA14" s="852"/>
      <c r="WB14" s="853"/>
      <c r="WC14" s="1013">
        <f t="shared" si="150"/>
        <v>5662001.9199999999</v>
      </c>
      <c r="WD14" s="852">
        <f>'[1]Иные межбюджетные трансферты'!AI11</f>
        <v>283100.09999999998</v>
      </c>
      <c r="WE14" s="853">
        <f>'[1]Иные межбюджетные трансферты'!AK11</f>
        <v>5378901.8200000003</v>
      </c>
      <c r="WF14" s="1013">
        <f t="shared" si="151"/>
        <v>1440000</v>
      </c>
      <c r="WG14" s="852">
        <v>72000</v>
      </c>
      <c r="WH14" s="853">
        <v>1368000</v>
      </c>
      <c r="WI14" s="1013">
        <f t="shared" si="152"/>
        <v>32651467</v>
      </c>
      <c r="WJ14" s="852">
        <f>'[1]Иные межбюджетные трансферты'!I11</f>
        <v>0</v>
      </c>
      <c r="WK14" s="853">
        <f>'[1]Иные межбюджетные трансферты'!K11</f>
        <v>32651467</v>
      </c>
      <c r="WL14" s="1013">
        <f t="shared" ref="WL14:WL30" si="204">SUM(WM14:WN14)</f>
        <v>8250000</v>
      </c>
      <c r="WM14" s="839"/>
      <c r="WN14" s="853">
        <v>8250000</v>
      </c>
      <c r="WO14" s="1013">
        <f t="shared" si="154"/>
        <v>0</v>
      </c>
      <c r="WP14" s="842"/>
      <c r="WQ14" s="1013">
        <f t="shared" si="155"/>
        <v>0</v>
      </c>
      <c r="WR14" s="842"/>
      <c r="WS14" s="854">
        <f t="shared" si="156"/>
        <v>89812611.289999992</v>
      </c>
      <c r="WT14" s="818">
        <f>'[1]Иные межбюджетные трансферты'!M11</f>
        <v>89812611.289999992</v>
      </c>
      <c r="WU14" s="1013">
        <f t="shared" si="157"/>
        <v>0</v>
      </c>
      <c r="WV14" s="822"/>
      <c r="WW14" s="1180">
        <f t="shared" si="158"/>
        <v>0</v>
      </c>
      <c r="WX14" s="836">
        <f t="shared" si="159"/>
        <v>0</v>
      </c>
      <c r="WY14" s="1180">
        <f t="shared" si="160"/>
        <v>89812611.289999992</v>
      </c>
      <c r="WZ14" s="836">
        <f t="shared" si="161"/>
        <v>0</v>
      </c>
      <c r="XA14" s="1013">
        <f t="shared" ref="XA14:XA30" si="205">SUM(XB14:XK14)</f>
        <v>10900083.32</v>
      </c>
      <c r="XB14" s="840">
        <f>'[1]Иные межбюджетные трансферты'!E11</f>
        <v>0</v>
      </c>
      <c r="XC14" s="852">
        <f>'[1]Иные межбюджетные трансферты'!G11</f>
        <v>0</v>
      </c>
      <c r="XD14" s="839">
        <f>'[1]Иные межбюджетные трансферты'!Q11</f>
        <v>0</v>
      </c>
      <c r="XE14" s="840">
        <f>'[1]Иные межбюджетные трансферты'!W11</f>
        <v>0</v>
      </c>
      <c r="XF14" s="839">
        <f>'[1]Иные межбюджетные трансферты'!Y11</f>
        <v>8218700.0000000009</v>
      </c>
      <c r="XG14" s="1188">
        <f>'[1]Иные межбюджетные трансферты'!AE11</f>
        <v>2485140</v>
      </c>
      <c r="XH14" s="840">
        <f>'[1]Иные межбюджетные трансферты'!AQ11</f>
        <v>0</v>
      </c>
      <c r="XI14" s="818">
        <f>'[1]Иные межбюджетные трансферты'!AW11</f>
        <v>0</v>
      </c>
      <c r="XJ14" s="839">
        <f>'[1]Иные межбюджетные трансферты'!AY11</f>
        <v>0</v>
      </c>
      <c r="XK14" s="1188">
        <f>'[1]Иные межбюджетные трансферты'!BA11</f>
        <v>196243.32</v>
      </c>
      <c r="XL14" s="1013">
        <f t="shared" ref="XL14:XL30" si="206">SUM(XM14:XV14)</f>
        <v>8414943.3200000003</v>
      </c>
      <c r="XM14" s="839"/>
      <c r="XN14" s="839"/>
      <c r="XO14" s="807"/>
      <c r="XP14" s="839"/>
      <c r="XQ14" s="803">
        <f t="shared" ref="XQ14:XQ30" si="207">XF14</f>
        <v>8218700.0000000009</v>
      </c>
      <c r="XR14" s="803"/>
      <c r="XS14" s="803"/>
      <c r="XT14" s="803"/>
      <c r="XU14" s="803"/>
      <c r="XV14" s="803">
        <f t="shared" ref="XV14:XV30" si="208">XK14</f>
        <v>196243.32</v>
      </c>
      <c r="XW14" s="1013">
        <f t="shared" si="162"/>
        <v>47192590</v>
      </c>
      <c r="XX14" s="852">
        <f>'[1]Иные межбюджетные трансферты'!S11</f>
        <v>600000</v>
      </c>
      <c r="XY14" s="839">
        <f>'[1]Иные межбюджетные трансферты'!AA11</f>
        <v>23803000</v>
      </c>
      <c r="XZ14" s="1188">
        <f>'[1]Иные межбюджетные трансферты'!AG11</f>
        <v>22789590</v>
      </c>
      <c r="YA14" s="840">
        <f>'[1]Иные межбюджетные трансферты'!AS11</f>
        <v>0</v>
      </c>
      <c r="YB14" s="803">
        <f>'[1]Иные межбюджетные трансферты'!BC11</f>
        <v>0</v>
      </c>
      <c r="YC14" s="1013">
        <f t="shared" si="163"/>
        <v>23803000</v>
      </c>
      <c r="YD14" s="821"/>
      <c r="YE14" s="821">
        <f>XY14</f>
        <v>23803000</v>
      </c>
      <c r="YF14" s="821"/>
      <c r="YG14" s="803"/>
      <c r="YH14" s="803"/>
      <c r="YI14" s="836">
        <f t="shared" si="164"/>
        <v>23389590</v>
      </c>
      <c r="YJ14" s="815">
        <f>'Проверочная  таблица'!XX14-YV14</f>
        <v>600000</v>
      </c>
      <c r="YK14" s="815">
        <f>'Проверочная  таблица'!XY14-YW14</f>
        <v>0</v>
      </c>
      <c r="YL14" s="815">
        <f>'Проверочная  таблица'!XZ14-YX14</f>
        <v>22789590</v>
      </c>
      <c r="YM14" s="815">
        <f>'Проверочная  таблица'!YA14-YY14</f>
        <v>0</v>
      </c>
      <c r="YN14" s="815">
        <f>'Проверочная  таблица'!YB14-YZ14</f>
        <v>0</v>
      </c>
      <c r="YO14" s="836">
        <f t="shared" si="165"/>
        <v>0</v>
      </c>
      <c r="YP14" s="815">
        <f>'Проверочная  таблица'!YD14-ZB14</f>
        <v>0</v>
      </c>
      <c r="YQ14" s="815">
        <f>'Проверочная  таблица'!YE14-ZC14</f>
        <v>0</v>
      </c>
      <c r="YR14" s="815">
        <f>'Проверочная  таблица'!YF14-ZD14</f>
        <v>0</v>
      </c>
      <c r="YS14" s="815">
        <f>'Проверочная  таблица'!YG14-ZE14</f>
        <v>0</v>
      </c>
      <c r="YT14" s="815">
        <f>'Проверочная  таблица'!YH14-ZF14</f>
        <v>0</v>
      </c>
      <c r="YU14" s="836">
        <f t="shared" si="166"/>
        <v>23803000</v>
      </c>
      <c r="YV14" s="852">
        <f>'[1]Иные межбюджетные трансферты'!U11</f>
        <v>0</v>
      </c>
      <c r="YW14" s="839">
        <f>'[1]Иные межбюджетные трансферты'!AC11</f>
        <v>23803000</v>
      </c>
      <c r="YX14" s="840"/>
      <c r="YY14" s="852">
        <f>'[1]Иные межбюджетные трансферты'!AU11</f>
        <v>0</v>
      </c>
      <c r="YZ14" s="803">
        <f>'[1]Иные межбюджетные трансферты'!$BE$10</f>
        <v>0</v>
      </c>
      <c r="ZA14" s="836">
        <f t="shared" si="167"/>
        <v>23803000</v>
      </c>
      <c r="ZB14" s="821"/>
      <c r="ZC14" s="821">
        <f>YE14</f>
        <v>23803000</v>
      </c>
      <c r="ZD14" s="821"/>
      <c r="ZE14" s="803"/>
      <c r="ZF14" s="803"/>
      <c r="ZG14" s="1013">
        <f>ZI14+'Проверочная  таблица'!ZQ14+ZM14+'Проверочная  таблица'!ZU14+ZO14+'Проверочная  таблица'!ZW14</f>
        <v>0</v>
      </c>
      <c r="ZH14" s="1013">
        <f>ZJ14+'Проверочная  таблица'!ZR14+ZN14+'Проверочная  таблица'!ZV14+ZP14+'Проверочная  таблица'!ZX14</f>
        <v>0</v>
      </c>
      <c r="ZI14" s="854"/>
      <c r="ZJ14" s="854"/>
      <c r="ZK14" s="854"/>
      <c r="ZL14" s="854"/>
      <c r="ZM14" s="1165">
        <f t="shared" si="168"/>
        <v>0</v>
      </c>
      <c r="ZN14" s="836">
        <f t="shared" si="168"/>
        <v>0</v>
      </c>
      <c r="ZO14" s="855"/>
      <c r="ZP14" s="836"/>
      <c r="ZQ14" s="854"/>
      <c r="ZR14" s="854"/>
      <c r="ZS14" s="854"/>
      <c r="ZT14" s="854"/>
      <c r="ZU14" s="1165">
        <f t="shared" si="169"/>
        <v>0</v>
      </c>
      <c r="ZV14" s="836">
        <f t="shared" si="169"/>
        <v>0</v>
      </c>
      <c r="ZW14" s="836"/>
      <c r="ZX14" s="836"/>
      <c r="ZY14" s="1175">
        <f>'Проверочная  таблица'!ZQ14+'Проверочная  таблица'!ZS14</f>
        <v>0</v>
      </c>
      <c r="ZZ14" s="1175">
        <f>'Проверочная  таблица'!ZR14+'Проверочная  таблица'!ZT14</f>
        <v>0</v>
      </c>
    </row>
    <row r="15" spans="1:702" ht="18" customHeight="1" x14ac:dyDescent="0.25">
      <c r="A15" s="856" t="s">
        <v>379</v>
      </c>
      <c r="B15" s="854">
        <f>D15+AI15+'Проверочная  таблица'!UM15+'Проверочная  таблица'!VU15</f>
        <v>1204568593.9400001</v>
      </c>
      <c r="C15" s="1013">
        <f>E15+'Проверочная  таблица'!UP15+AJ15+'Проверочная  таблица'!VV15</f>
        <v>173493602.39000002</v>
      </c>
      <c r="D15" s="1164">
        <f t="shared" si="0"/>
        <v>191366819.09</v>
      </c>
      <c r="E15" s="854">
        <f t="shared" si="0"/>
        <v>28239393</v>
      </c>
      <c r="F15" s="1166">
        <f>'[1]Дотация  из  ОБ_факт'!M10</f>
        <v>51645019</v>
      </c>
      <c r="G15" s="1176">
        <v>12911400</v>
      </c>
      <c r="H15" s="1166">
        <f>'[1]Дотация  из  ОБ_факт'!G10</f>
        <v>15619336.09</v>
      </c>
      <c r="I15" s="1176">
        <v>3904656</v>
      </c>
      <c r="J15" s="1177">
        <f t="shared" si="1"/>
        <v>13200840.09</v>
      </c>
      <c r="K15" s="1178">
        <f t="shared" si="1"/>
        <v>3300156</v>
      </c>
      <c r="L15" s="1177">
        <f>'[1]Дотация  из  ОБ_факт'!K10</f>
        <v>2418496</v>
      </c>
      <c r="M15" s="838">
        <v>604500</v>
      </c>
      <c r="N15" s="1166">
        <f>'[1]Дотация  из  ОБ_факт'!Q10</f>
        <v>80000000</v>
      </c>
      <c r="O15" s="1176"/>
      <c r="P15" s="1166">
        <f>'[1]Дотация  из  ОБ_факт'!S10</f>
        <v>44102464</v>
      </c>
      <c r="Q15" s="1176">
        <v>11423337</v>
      </c>
      <c r="R15" s="1177">
        <f t="shared" si="2"/>
        <v>36289585</v>
      </c>
      <c r="S15" s="1178">
        <f t="shared" si="2"/>
        <v>9470127</v>
      </c>
      <c r="T15" s="1177">
        <f>'[1]Дотация  из  ОБ_факт'!W10</f>
        <v>7812879</v>
      </c>
      <c r="U15" s="838">
        <v>1953210</v>
      </c>
      <c r="V15" s="1166">
        <f>'[1]Дотация  из  ОБ_факт'!AA10+'[1]Дотация  из  ОБ_факт'!AC10+'[1]Дотация  из  ОБ_факт'!AG10</f>
        <v>0</v>
      </c>
      <c r="W15" s="844">
        <f t="shared" si="3"/>
        <v>0</v>
      </c>
      <c r="X15" s="839"/>
      <c r="Y15" s="840"/>
      <c r="Z15" s="839"/>
      <c r="AA15" s="1179">
        <f>'[1]Дотация  из  ОБ_факт'!Y10+'[1]Дотация  из  ОБ_факт'!AE10</f>
        <v>0</v>
      </c>
      <c r="AB15" s="843">
        <f t="shared" si="4"/>
        <v>0</v>
      </c>
      <c r="AC15" s="840"/>
      <c r="AD15" s="839"/>
      <c r="AE15" s="1177">
        <f t="shared" si="5"/>
        <v>0</v>
      </c>
      <c r="AF15" s="1178">
        <f t="shared" si="5"/>
        <v>0</v>
      </c>
      <c r="AG15" s="1177">
        <f>'[1]Дотация  из  ОБ_факт'!AE10</f>
        <v>0</v>
      </c>
      <c r="AH15" s="841"/>
      <c r="AI15" s="975">
        <f>'Проверочная  таблица'!UE15+'Проверочная  таблица'!UG15+BO15+BQ15+BY15+CA15+BC15+BG15+'Проверочная  таблица'!MI15+'Проверочная  таблица'!MY15+'Проверочная  таблица'!DS15+'Проверочная  таблица'!NQ15+DK15+'Проверочная  таблица'!IY15+'Проверочная  таблица'!JE15+'Проверочная  таблица'!NY15+'Проверочная  таблица'!OG15+IS15+AK15+AQ15+ES15+EY15+CM15+SA15+DY15+SO15+PK15+EE15+EM15+LC15+LK15+RU15+GM15+RG15+QI15+JW15+KG15+QO15+RM15+CG15+QC15+HC15+FW15+HI15+HO15+FQ15+DA15+PE15+BW15+IG15+IM15+GU15+GC15</f>
        <v>344373023.8599999</v>
      </c>
      <c r="AJ15" s="976">
        <f>'Проверочная  таблица'!UF15+'Проверочная  таблица'!UH15+BP15+BR15+BZ15+CB15+BE15+BI15+'Проверочная  таблица'!MQ15+'Проверочная  таблица'!NB15+'Проверочная  таблица'!DV15+'Проверочная  таблица'!NU15+DO15+'Проверочная  таблица'!JB15+'Проверочная  таблица'!JH15+'Проверочная  таблица'!OC15+'Проверочная  таблица'!OK15+IV15+AN15+AS15+EV15+FB15+CT15+SH15+EB15+SV15+PN15+EI15+EP15+LG15+LO15+RX15+GQ15+RJ15+QL15+KB15+KL15+QR15+RQ15+CJ15+QF15+HF15+FZ15+HL15+HR15+FT15+DD15+PH15+BX15+IJ15+IP15+GW15+GF15</f>
        <v>14488016.549999999</v>
      </c>
      <c r="AK15" s="1013">
        <f t="shared" si="6"/>
        <v>36031778</v>
      </c>
      <c r="AL15" s="842">
        <f>[1]Субсидия_факт!HL12</f>
        <v>36031778</v>
      </c>
      <c r="AM15" s="822">
        <f>[1]Субсидия_факт!MF12</f>
        <v>0</v>
      </c>
      <c r="AN15" s="1013">
        <f t="shared" si="7"/>
        <v>85782.91</v>
      </c>
      <c r="AO15" s="822">
        <v>85782.91</v>
      </c>
      <c r="AP15" s="842"/>
      <c r="AQ15" s="965">
        <f t="shared" si="8"/>
        <v>0</v>
      </c>
      <c r="AR15" s="822">
        <f>[1]Субсидия_факт!MJ12</f>
        <v>0</v>
      </c>
      <c r="AS15" s="1154">
        <f t="shared" si="9"/>
        <v>0</v>
      </c>
      <c r="AT15" s="822"/>
      <c r="AU15" s="1155">
        <f t="shared" si="10"/>
        <v>0</v>
      </c>
      <c r="AV15" s="822">
        <f t="shared" si="11"/>
        <v>0</v>
      </c>
      <c r="AW15" s="836">
        <f t="shared" si="12"/>
        <v>0</v>
      </c>
      <c r="AX15" s="842">
        <f t="shared" si="13"/>
        <v>0</v>
      </c>
      <c r="AY15" s="835">
        <f t="shared" si="14"/>
        <v>0</v>
      </c>
      <c r="AZ15" s="822">
        <f>[1]Субсидия_факт!ML12</f>
        <v>0</v>
      </c>
      <c r="BA15" s="855">
        <f t="shared" si="15"/>
        <v>0</v>
      </c>
      <c r="BB15" s="822"/>
      <c r="BC15" s="854">
        <f t="shared" si="16"/>
        <v>47088003.100000001</v>
      </c>
      <c r="BD15" s="822">
        <f>[1]Субсидия_факт!KN12</f>
        <v>47088003.100000001</v>
      </c>
      <c r="BE15" s="1013">
        <f t="shared" si="17"/>
        <v>0</v>
      </c>
      <c r="BF15" s="822"/>
      <c r="BG15" s="854">
        <f t="shared" si="18"/>
        <v>0</v>
      </c>
      <c r="BH15" s="822">
        <f>[1]Субсидия_факт!KP12</f>
        <v>0</v>
      </c>
      <c r="BI15" s="1013">
        <f t="shared" si="19"/>
        <v>0</v>
      </c>
      <c r="BJ15" s="822"/>
      <c r="BK15" s="1165">
        <f t="shared" si="20"/>
        <v>0</v>
      </c>
      <c r="BL15" s="836">
        <f t="shared" si="21"/>
        <v>0</v>
      </c>
      <c r="BM15" s="1180">
        <f t="shared" si="22"/>
        <v>0</v>
      </c>
      <c r="BN15" s="1165">
        <f t="shared" si="23"/>
        <v>0</v>
      </c>
      <c r="BO15" s="854">
        <f>[1]Субсидия_факт!GN12</f>
        <v>0</v>
      </c>
      <c r="BP15" s="843"/>
      <c r="BQ15" s="1181">
        <f>[1]Субсидия_факт!GP12</f>
        <v>0</v>
      </c>
      <c r="BR15" s="844"/>
      <c r="BS15" s="1180">
        <f t="shared" si="24"/>
        <v>0</v>
      </c>
      <c r="BT15" s="1165">
        <f t="shared" si="24"/>
        <v>0</v>
      </c>
      <c r="BU15" s="836">
        <f>[1]Субсидия_факт!GR12</f>
        <v>0</v>
      </c>
      <c r="BV15" s="838"/>
      <c r="BW15" s="1013">
        <f>[1]Субсидия_факт!HD12</f>
        <v>0</v>
      </c>
      <c r="BX15" s="844"/>
      <c r="BY15" s="1013">
        <f>[1]Субсидия_факт!GT12</f>
        <v>0</v>
      </c>
      <c r="BZ15" s="845"/>
      <c r="CA15" s="1013">
        <f>[1]Субсидия_факт!GV12</f>
        <v>0</v>
      </c>
      <c r="CB15" s="844"/>
      <c r="CC15" s="1156">
        <f t="shared" si="25"/>
        <v>0</v>
      </c>
      <c r="CD15" s="835">
        <f t="shared" si="25"/>
        <v>0</v>
      </c>
      <c r="CE15" s="1155">
        <f>[1]Субсидия_факт!GX12</f>
        <v>0</v>
      </c>
      <c r="CF15" s="805"/>
      <c r="CG15" s="854">
        <f t="shared" si="26"/>
        <v>0</v>
      </c>
      <c r="CH15" s="818">
        <f>[1]Субсидия_факт!HF12</f>
        <v>0</v>
      </c>
      <c r="CI15" s="822">
        <f>[1]Субсидия_факт!HH12</f>
        <v>0</v>
      </c>
      <c r="CJ15" s="1013">
        <f t="shared" si="27"/>
        <v>0</v>
      </c>
      <c r="CK15" s="822"/>
      <c r="CL15" s="822"/>
      <c r="CM15" s="965">
        <f t="shared" si="28"/>
        <v>0</v>
      </c>
      <c r="CN15" s="815">
        <f>[1]Субсидия_факт!LF12</f>
        <v>0</v>
      </c>
      <c r="CO15" s="814">
        <f>[1]Субсидия_факт!LH12</f>
        <v>0</v>
      </c>
      <c r="CP15" s="806">
        <f>[1]Субсидия_факт!LJ12</f>
        <v>0</v>
      </c>
      <c r="CQ15" s="814">
        <f>[1]Субсидия_факт!LP12</f>
        <v>0</v>
      </c>
      <c r="CR15" s="806">
        <f>[1]Субсидия_факт!LV12</f>
        <v>0</v>
      </c>
      <c r="CS15" s="814">
        <f>[1]Субсидия_факт!LX12</f>
        <v>0</v>
      </c>
      <c r="CT15" s="965">
        <f t="shared" si="29"/>
        <v>0</v>
      </c>
      <c r="CU15" s="807"/>
      <c r="CV15" s="814"/>
      <c r="CW15" s="806"/>
      <c r="CX15" s="814"/>
      <c r="CY15" s="806"/>
      <c r="CZ15" s="814"/>
      <c r="DA15" s="976">
        <f t="shared" si="170"/>
        <v>0</v>
      </c>
      <c r="DB15" s="815">
        <f>[1]Субсидия_факт!LL12</f>
        <v>0</v>
      </c>
      <c r="DC15" s="814">
        <f>[1]Субсидия_факт!LR12</f>
        <v>0</v>
      </c>
      <c r="DD15" s="965">
        <f t="shared" si="31"/>
        <v>0</v>
      </c>
      <c r="DE15" s="815"/>
      <c r="DF15" s="816"/>
      <c r="DG15" s="1156">
        <f t="shared" si="171"/>
        <v>0</v>
      </c>
      <c r="DH15" s="835">
        <f t="shared" si="172"/>
        <v>0</v>
      </c>
      <c r="DI15" s="1155">
        <f t="shared" si="173"/>
        <v>0</v>
      </c>
      <c r="DJ15" s="805">
        <f t="shared" si="174"/>
        <v>0</v>
      </c>
      <c r="DK15" s="1013">
        <f t="shared" si="175"/>
        <v>0</v>
      </c>
      <c r="DL15" s="842">
        <f>[1]Субсидия_факт!R12</f>
        <v>0</v>
      </c>
      <c r="DM15" s="818">
        <f>[1]Субсидия_факт!T12</f>
        <v>0</v>
      </c>
      <c r="DN15" s="822">
        <f>[1]Субсидия_факт!V12</f>
        <v>0</v>
      </c>
      <c r="DO15" s="1013">
        <f t="shared" si="176"/>
        <v>0</v>
      </c>
      <c r="DP15" s="822"/>
      <c r="DQ15" s="822"/>
      <c r="DR15" s="822"/>
      <c r="DS15" s="854">
        <f t="shared" si="32"/>
        <v>0</v>
      </c>
      <c r="DT15" s="818">
        <f>[1]Субсидия_факт!AX12</f>
        <v>0</v>
      </c>
      <c r="DU15" s="819">
        <f>[1]Субсидия_факт!AZ12</f>
        <v>0</v>
      </c>
      <c r="DV15" s="1013">
        <f t="shared" si="33"/>
        <v>0</v>
      </c>
      <c r="DW15" s="842"/>
      <c r="DX15" s="846"/>
      <c r="DY15" s="854">
        <f t="shared" si="34"/>
        <v>0</v>
      </c>
      <c r="DZ15" s="818">
        <f>[1]Субсидия_факт!X12</f>
        <v>0</v>
      </c>
      <c r="EA15" s="819">
        <f>[1]Субсидия_факт!Z12</f>
        <v>0</v>
      </c>
      <c r="EB15" s="1013">
        <f t="shared" si="35"/>
        <v>0</v>
      </c>
      <c r="EC15" s="818"/>
      <c r="ED15" s="819"/>
      <c r="EE15" s="976">
        <f t="shared" si="177"/>
        <v>0</v>
      </c>
      <c r="EF15" s="815">
        <f>[1]Субсидия_факт!AP12</f>
        <v>0</v>
      </c>
      <c r="EG15" s="815">
        <f>[1]Субсидия_факт!AL12</f>
        <v>0</v>
      </c>
      <c r="EH15" s="816">
        <f>[1]Субсидия_факт!AN12</f>
        <v>0</v>
      </c>
      <c r="EI15" s="976">
        <f t="shared" si="36"/>
        <v>0</v>
      </c>
      <c r="EJ15" s="815"/>
      <c r="EK15" s="815"/>
      <c r="EL15" s="816"/>
      <c r="EM15" s="976">
        <f t="shared" si="37"/>
        <v>0</v>
      </c>
      <c r="EN15" s="815">
        <f>[1]Субсидия_факт!GZ12</f>
        <v>0</v>
      </c>
      <c r="EO15" s="814">
        <f>[1]Субсидия_факт!HB12</f>
        <v>0</v>
      </c>
      <c r="EP15" s="965">
        <f t="shared" si="38"/>
        <v>0</v>
      </c>
      <c r="EQ15" s="815"/>
      <c r="ER15" s="814"/>
      <c r="ES15" s="976">
        <f t="shared" si="39"/>
        <v>0</v>
      </c>
      <c r="ET15" s="818">
        <f>[1]Субсидия_факт!OY12</f>
        <v>0</v>
      </c>
      <c r="EU15" s="819">
        <f>[1]Субсидия_факт!PE12</f>
        <v>0</v>
      </c>
      <c r="EV15" s="965">
        <f t="shared" si="40"/>
        <v>0</v>
      </c>
      <c r="EW15" s="815"/>
      <c r="EX15" s="816"/>
      <c r="EY15" s="976">
        <f t="shared" si="41"/>
        <v>0</v>
      </c>
      <c r="EZ15" s="815">
        <f>[1]Субсидия_факт!PA12</f>
        <v>0</v>
      </c>
      <c r="FA15" s="814">
        <f>[1]Субсидия_факт!PG12</f>
        <v>0</v>
      </c>
      <c r="FB15" s="965">
        <f t="shared" si="42"/>
        <v>0</v>
      </c>
      <c r="FC15" s="815"/>
      <c r="FD15" s="816"/>
      <c r="FE15" s="1163">
        <f t="shared" si="43"/>
        <v>0</v>
      </c>
      <c r="FF15" s="815">
        <f t="shared" si="44"/>
        <v>0</v>
      </c>
      <c r="FG15" s="814">
        <f t="shared" si="44"/>
        <v>0</v>
      </c>
      <c r="FH15" s="835">
        <f t="shared" si="45"/>
        <v>0</v>
      </c>
      <c r="FI15" s="815">
        <f t="shared" si="46"/>
        <v>0</v>
      </c>
      <c r="FJ15" s="814">
        <f t="shared" si="46"/>
        <v>0</v>
      </c>
      <c r="FK15" s="1163">
        <f t="shared" si="47"/>
        <v>0</v>
      </c>
      <c r="FL15" s="815">
        <f>[1]Субсидия_факт!PC12</f>
        <v>0</v>
      </c>
      <c r="FM15" s="814">
        <f>[1]Субсидия_факт!PI12</f>
        <v>0</v>
      </c>
      <c r="FN15" s="835">
        <f t="shared" si="48"/>
        <v>0</v>
      </c>
      <c r="FO15" s="815"/>
      <c r="FP15" s="816"/>
      <c r="FQ15" s="901">
        <f t="shared" si="49"/>
        <v>0</v>
      </c>
      <c r="FR15" s="818">
        <f>[1]Субсидия_факт!EH12</f>
        <v>0</v>
      </c>
      <c r="FS15" s="819">
        <f>[1]Субсидия_факт!EJ12</f>
        <v>0</v>
      </c>
      <c r="FT15" s="1164">
        <f t="shared" si="50"/>
        <v>0</v>
      </c>
      <c r="FU15" s="818"/>
      <c r="FV15" s="819"/>
      <c r="FW15" s="901">
        <f t="shared" si="51"/>
        <v>0</v>
      </c>
      <c r="FX15" s="818">
        <f>[1]Субсидия_факт!JD12</f>
        <v>0</v>
      </c>
      <c r="FY15" s="819">
        <f>[1]Субсидия_факт!JF12</f>
        <v>0</v>
      </c>
      <c r="FZ15" s="854">
        <f t="shared" si="52"/>
        <v>0</v>
      </c>
      <c r="GA15" s="818"/>
      <c r="GB15" s="819"/>
      <c r="GC15" s="992">
        <f t="shared" si="53"/>
        <v>0</v>
      </c>
      <c r="GD15" s="815">
        <f>[1]Субсидия_факт!JH12</f>
        <v>0</v>
      </c>
      <c r="GE15" s="816">
        <f>[1]Субсидия_факт!JJ12</f>
        <v>0</v>
      </c>
      <c r="GF15" s="1165">
        <f t="shared" si="54"/>
        <v>0</v>
      </c>
      <c r="GG15" s="818"/>
      <c r="GH15" s="846"/>
      <c r="GI15" s="1165">
        <f t="shared" si="178"/>
        <v>0</v>
      </c>
      <c r="GJ15" s="836">
        <f t="shared" si="179"/>
        <v>0</v>
      </c>
      <c r="GK15" s="1180">
        <f t="shared" si="180"/>
        <v>0</v>
      </c>
      <c r="GL15" s="836">
        <f t="shared" si="181"/>
        <v>0</v>
      </c>
      <c r="GM15" s="1164">
        <f t="shared" si="55"/>
        <v>0</v>
      </c>
      <c r="GN15" s="818">
        <f>[1]Субсидия_факт!JZ12</f>
        <v>0</v>
      </c>
      <c r="GO15" s="819">
        <f>[1]Субсидия_факт!KB12</f>
        <v>0</v>
      </c>
      <c r="GP15" s="818">
        <f>[1]Субсидия_факт!KD12</f>
        <v>0</v>
      </c>
      <c r="GQ15" s="854">
        <f t="shared" si="56"/>
        <v>0</v>
      </c>
      <c r="GR15" s="818"/>
      <c r="GS15" s="819"/>
      <c r="GT15" s="822"/>
      <c r="GU15" s="1165">
        <f t="shared" si="182"/>
        <v>0</v>
      </c>
      <c r="GV15" s="818">
        <f>[1]Субсидия_факт!KF12</f>
        <v>0</v>
      </c>
      <c r="GW15" s="1165">
        <f t="shared" si="182"/>
        <v>0</v>
      </c>
      <c r="GX15" s="822"/>
      <c r="GY15" s="1165">
        <f t="shared" si="183"/>
        <v>0</v>
      </c>
      <c r="GZ15" s="1165">
        <f t="shared" si="184"/>
        <v>0</v>
      </c>
      <c r="HA15" s="1165">
        <f t="shared" si="185"/>
        <v>0</v>
      </c>
      <c r="HB15" s="1165">
        <f t="shared" si="186"/>
        <v>0</v>
      </c>
      <c r="HC15" s="901">
        <f t="shared" si="57"/>
        <v>0</v>
      </c>
      <c r="HD15" s="818">
        <f>[1]Субсидия_факт!KJ12</f>
        <v>0</v>
      </c>
      <c r="HE15" s="819">
        <f>[1]Субсидия_факт!KL12</f>
        <v>0</v>
      </c>
      <c r="HF15" s="1013">
        <f t="shared" si="58"/>
        <v>0</v>
      </c>
      <c r="HG15" s="818"/>
      <c r="HH15" s="819"/>
      <c r="HI15" s="901">
        <f t="shared" si="59"/>
        <v>0</v>
      </c>
      <c r="HJ15" s="818"/>
      <c r="HK15" s="819"/>
      <c r="HL15" s="1013">
        <f t="shared" si="60"/>
        <v>0</v>
      </c>
      <c r="HM15" s="818"/>
      <c r="HN15" s="819"/>
      <c r="HO15" s="901">
        <f t="shared" si="61"/>
        <v>73115151.519999996</v>
      </c>
      <c r="HP15" s="818">
        <f>[1]Субсидия_факт!FN12</f>
        <v>731151.52</v>
      </c>
      <c r="HQ15" s="819">
        <f>[1]Субсидия_факт!FR12</f>
        <v>72384000</v>
      </c>
      <c r="HR15" s="1013">
        <f t="shared" si="62"/>
        <v>0</v>
      </c>
      <c r="HS15" s="818"/>
      <c r="HT15" s="819"/>
      <c r="HU15" s="1163">
        <f t="shared" si="63"/>
        <v>0</v>
      </c>
      <c r="HV15" s="815">
        <f t="shared" si="64"/>
        <v>0</v>
      </c>
      <c r="HW15" s="814">
        <f t="shared" si="64"/>
        <v>0</v>
      </c>
      <c r="HX15" s="835">
        <f t="shared" si="65"/>
        <v>0</v>
      </c>
      <c r="HY15" s="815">
        <f t="shared" si="66"/>
        <v>0</v>
      </c>
      <c r="HZ15" s="814">
        <f t="shared" si="66"/>
        <v>0</v>
      </c>
      <c r="IA15" s="1163">
        <f t="shared" si="67"/>
        <v>73115151.519999996</v>
      </c>
      <c r="IB15" s="815">
        <f>[1]Субсидия_факт!FP12</f>
        <v>731151.52</v>
      </c>
      <c r="IC15" s="814">
        <f>[1]Субсидия_факт!FT12</f>
        <v>72384000</v>
      </c>
      <c r="ID15" s="835">
        <f t="shared" si="68"/>
        <v>0</v>
      </c>
      <c r="IE15" s="815"/>
      <c r="IF15" s="816"/>
      <c r="IG15" s="901">
        <f t="shared" si="69"/>
        <v>0</v>
      </c>
      <c r="IH15" s="815">
        <f>[1]Субсидия_факт!ED12</f>
        <v>0</v>
      </c>
      <c r="II15" s="816">
        <f>[1]Субсидия_факт!EF12</f>
        <v>0</v>
      </c>
      <c r="IJ15" s="1013">
        <f t="shared" si="70"/>
        <v>0</v>
      </c>
      <c r="IK15" s="818"/>
      <c r="IL15" s="819"/>
      <c r="IM15" s="901">
        <f t="shared" si="71"/>
        <v>0</v>
      </c>
      <c r="IN15" s="815">
        <f>[1]Субсидия_факт!BX12</f>
        <v>0</v>
      </c>
      <c r="IO15" s="816">
        <f>[1]Субсидия_факт!BZ12</f>
        <v>0</v>
      </c>
      <c r="IP15" s="1013">
        <f t="shared" si="72"/>
        <v>0</v>
      </c>
      <c r="IQ15" s="818"/>
      <c r="IR15" s="819"/>
      <c r="IS15" s="901">
        <f t="shared" si="73"/>
        <v>0</v>
      </c>
      <c r="IT15" s="818">
        <f>[1]Субсидия_факт!EL12</f>
        <v>0</v>
      </c>
      <c r="IU15" s="819">
        <f>[1]Субсидия_факт!EN12</f>
        <v>0</v>
      </c>
      <c r="IV15" s="1013">
        <f t="shared" si="74"/>
        <v>0</v>
      </c>
      <c r="IW15" s="818"/>
      <c r="IX15" s="819"/>
      <c r="IY15" s="965">
        <f t="shared" si="75"/>
        <v>0</v>
      </c>
      <c r="IZ15" s="815">
        <f>[1]Субсидия_факт!EP12</f>
        <v>0</v>
      </c>
      <c r="JA15" s="814">
        <f>[1]Субсидия_факт!EV12</f>
        <v>0</v>
      </c>
      <c r="JB15" s="965">
        <f t="shared" si="76"/>
        <v>0</v>
      </c>
      <c r="JC15" s="815"/>
      <c r="JD15" s="816"/>
      <c r="JE15" s="965">
        <f t="shared" si="77"/>
        <v>0</v>
      </c>
      <c r="JF15" s="815">
        <f>[1]Субсидия_факт!ER12</f>
        <v>0</v>
      </c>
      <c r="JG15" s="816">
        <f>[1]Субсидия_факт!EX12</f>
        <v>0</v>
      </c>
      <c r="JH15" s="965">
        <f t="shared" si="78"/>
        <v>0</v>
      </c>
      <c r="JI15" s="806"/>
      <c r="JJ15" s="820"/>
      <c r="JK15" s="965">
        <f t="shared" si="79"/>
        <v>0</v>
      </c>
      <c r="JL15" s="807">
        <f>'Проверочная  таблица'!JF15-'Проверочная  таблица'!JR15</f>
        <v>0</v>
      </c>
      <c r="JM15" s="816">
        <f>'Проверочная  таблица'!JG15-'Проверочная  таблица'!JS15</f>
        <v>0</v>
      </c>
      <c r="JN15" s="1155">
        <f t="shared" si="80"/>
        <v>0</v>
      </c>
      <c r="JO15" s="806">
        <f>'Проверочная  таблица'!JI15-'Проверочная  таблица'!JU15</f>
        <v>0</v>
      </c>
      <c r="JP15" s="823">
        <f>'Проверочная  таблица'!JJ15-'Проверочная  таблица'!JV15</f>
        <v>0</v>
      </c>
      <c r="JQ15" s="965">
        <f t="shared" si="81"/>
        <v>0</v>
      </c>
      <c r="JR15" s="815">
        <f>[1]Субсидия_факт!ET12</f>
        <v>0</v>
      </c>
      <c r="JS15" s="814">
        <f>[1]Субсидия_факт!EZ12</f>
        <v>0</v>
      </c>
      <c r="JT15" s="835">
        <f t="shared" si="82"/>
        <v>0</v>
      </c>
      <c r="JU15" s="815"/>
      <c r="JV15" s="816"/>
      <c r="JW15" s="1148">
        <f t="shared" si="187"/>
        <v>61120</v>
      </c>
      <c r="JX15" s="806">
        <f>[1]Субсидия_факт!NR12</f>
        <v>0</v>
      </c>
      <c r="JY15" s="816">
        <f>[1]Субсидия_факт!NX12</f>
        <v>0</v>
      </c>
      <c r="JZ15" s="806">
        <f>[1]Субсидия_факт!OF12</f>
        <v>21810</v>
      </c>
      <c r="KA15" s="816">
        <f>[1]Субсидия_факт!OH12</f>
        <v>39310</v>
      </c>
      <c r="KB15" s="1148">
        <f t="shared" si="83"/>
        <v>0</v>
      </c>
      <c r="KC15" s="806"/>
      <c r="KD15" s="816"/>
      <c r="KE15" s="806"/>
      <c r="KF15" s="816"/>
      <c r="KG15" s="1148">
        <f t="shared" si="188"/>
        <v>0</v>
      </c>
      <c r="KH15" s="842">
        <f>[1]Субсидия_факт!NT12</f>
        <v>0</v>
      </c>
      <c r="KI15" s="819">
        <f>[1]Субсидия_факт!NZ12</f>
        <v>0</v>
      </c>
      <c r="KJ15" s="842"/>
      <c r="KK15" s="819"/>
      <c r="KL15" s="1148">
        <f t="shared" si="84"/>
        <v>0</v>
      </c>
      <c r="KM15" s="806"/>
      <c r="KN15" s="816"/>
      <c r="KO15" s="806"/>
      <c r="KP15" s="816"/>
      <c r="KQ15" s="1150">
        <f t="shared" si="85"/>
        <v>0</v>
      </c>
      <c r="KR15" s="842">
        <f t="shared" si="86"/>
        <v>0</v>
      </c>
      <c r="KS15" s="819">
        <f t="shared" si="86"/>
        <v>0</v>
      </c>
      <c r="KT15" s="1150">
        <f t="shared" si="87"/>
        <v>0</v>
      </c>
      <c r="KU15" s="842">
        <f t="shared" si="88"/>
        <v>0</v>
      </c>
      <c r="KV15" s="819">
        <f t="shared" si="88"/>
        <v>0</v>
      </c>
      <c r="KW15" s="1150">
        <f t="shared" si="89"/>
        <v>0</v>
      </c>
      <c r="KX15" s="815">
        <f>[1]Субсидия_факт!NV12</f>
        <v>0</v>
      </c>
      <c r="KY15" s="814">
        <f>[1]Субсидия_факт!OB12</f>
        <v>0</v>
      </c>
      <c r="KZ15" s="1150">
        <f t="shared" si="90"/>
        <v>0</v>
      </c>
      <c r="LA15" s="807"/>
      <c r="LB15" s="816"/>
      <c r="LC15" s="1013">
        <f t="shared" si="189"/>
        <v>0</v>
      </c>
      <c r="LD15" s="821">
        <f>[1]Субсидия_факт!DP12</f>
        <v>0</v>
      </c>
      <c r="LE15" s="806">
        <f>[1]Субсидия_факт!CB12</f>
        <v>0</v>
      </c>
      <c r="LF15" s="816">
        <f>[1]Субсидия_факт!CH12</f>
        <v>0</v>
      </c>
      <c r="LG15" s="1013">
        <f t="shared" si="91"/>
        <v>0</v>
      </c>
      <c r="LH15" s="821"/>
      <c r="LI15" s="806"/>
      <c r="LJ15" s="816"/>
      <c r="LK15" s="1013">
        <f t="shared" si="190"/>
        <v>0</v>
      </c>
      <c r="LL15" s="821">
        <f>[1]Субсидия_факт!DR12</f>
        <v>0</v>
      </c>
      <c r="LM15" s="806">
        <f>[1]Субсидия_факт!CD12</f>
        <v>0</v>
      </c>
      <c r="LN15" s="816">
        <f>[1]Субсидия_факт!CJ12</f>
        <v>0</v>
      </c>
      <c r="LO15" s="1013">
        <f t="shared" si="92"/>
        <v>0</v>
      </c>
      <c r="LP15" s="821"/>
      <c r="LQ15" s="806"/>
      <c r="LR15" s="814"/>
      <c r="LS15" s="836">
        <f t="shared" si="93"/>
        <v>0</v>
      </c>
      <c r="LT15" s="818">
        <f>'Проверочная  таблица'!LL15-MB15</f>
        <v>0</v>
      </c>
      <c r="LU15" s="818">
        <f>'Проверочная  таблица'!LM15-MC15</f>
        <v>0</v>
      </c>
      <c r="LV15" s="819">
        <f>'Проверочная  таблица'!LN15-MD15</f>
        <v>0</v>
      </c>
      <c r="LW15" s="836">
        <f t="shared" si="94"/>
        <v>0</v>
      </c>
      <c r="LX15" s="818">
        <f>'Проверочная  таблица'!LP15-MF15</f>
        <v>0</v>
      </c>
      <c r="LY15" s="818">
        <f>'Проверочная  таблица'!LQ15-MG15</f>
        <v>0</v>
      </c>
      <c r="LZ15" s="819">
        <f>'Проверочная  таблица'!LR15-MH15</f>
        <v>0</v>
      </c>
      <c r="MA15" s="836">
        <f t="shared" si="95"/>
        <v>0</v>
      </c>
      <c r="MB15" s="806">
        <f>[1]Субсидия_факт!DT12</f>
        <v>0</v>
      </c>
      <c r="MC15" s="806">
        <f>[1]Субсидия_факт!CF12</f>
        <v>0</v>
      </c>
      <c r="MD15" s="816">
        <f>[1]Субсидия_факт!CL12</f>
        <v>0</v>
      </c>
      <c r="ME15" s="836">
        <f t="shared" si="96"/>
        <v>0</v>
      </c>
      <c r="MF15" s="806"/>
      <c r="MG15" s="806"/>
      <c r="MH15" s="816"/>
      <c r="MI15" s="1154">
        <f t="shared" si="191"/>
        <v>292080.45</v>
      </c>
      <c r="MJ15" s="806">
        <f>[1]Субсидия_факт!CN12</f>
        <v>0</v>
      </c>
      <c r="MK15" s="814">
        <f>[1]Субсидия_факт!CP12</f>
        <v>0</v>
      </c>
      <c r="ML15" s="818">
        <f>[1]Субсидия_факт!CR12</f>
        <v>0</v>
      </c>
      <c r="MM15" s="819">
        <f>[1]Субсидия_факт!CT12</f>
        <v>0</v>
      </c>
      <c r="MN15" s="807">
        <f>[1]Субсидия_факт!DV12</f>
        <v>0</v>
      </c>
      <c r="MO15" s="815">
        <f>[1]Субсидия_факт!FB12</f>
        <v>75940.920000000013</v>
      </c>
      <c r="MP15" s="814">
        <f>[1]Субсидия_факт!FH12</f>
        <v>216139.53</v>
      </c>
      <c r="MQ15" s="965">
        <f t="shared" si="97"/>
        <v>0</v>
      </c>
      <c r="MR15" s="806"/>
      <c r="MS15" s="816"/>
      <c r="MT15" s="822"/>
      <c r="MU15" s="847"/>
      <c r="MV15" s="806"/>
      <c r="MW15" s="806"/>
      <c r="MX15" s="816"/>
      <c r="MY15" s="965">
        <f t="shared" si="192"/>
        <v>0</v>
      </c>
      <c r="MZ15" s="815">
        <f>[1]Субсидия_факт!FD12</f>
        <v>0</v>
      </c>
      <c r="NA15" s="814">
        <f>[1]Субсидия_факт!FJ12</f>
        <v>0</v>
      </c>
      <c r="NB15" s="965">
        <f t="shared" si="98"/>
        <v>0</v>
      </c>
      <c r="NC15" s="807"/>
      <c r="ND15" s="816"/>
      <c r="NE15" s="835">
        <f t="shared" si="99"/>
        <v>0</v>
      </c>
      <c r="NF15" s="815">
        <f>'Проверочная  таблица'!MZ15-NL15</f>
        <v>0</v>
      </c>
      <c r="NG15" s="816">
        <f>'Проверочная  таблица'!NA15-NM15</f>
        <v>0</v>
      </c>
      <c r="NH15" s="835">
        <f t="shared" si="100"/>
        <v>0</v>
      </c>
      <c r="NI15" s="806">
        <f>'Проверочная  таблица'!NC15-NO15</f>
        <v>0</v>
      </c>
      <c r="NJ15" s="823">
        <f>'Проверочная  таблица'!ND15-NP15</f>
        <v>0</v>
      </c>
      <c r="NK15" s="835">
        <f t="shared" si="193"/>
        <v>0</v>
      </c>
      <c r="NL15" s="815">
        <f>[1]Субсидия_факт!FF12</f>
        <v>0</v>
      </c>
      <c r="NM15" s="814">
        <f>[1]Субсидия_факт!FL12</f>
        <v>0</v>
      </c>
      <c r="NN15" s="835">
        <f t="shared" si="101"/>
        <v>0</v>
      </c>
      <c r="NO15" s="806"/>
      <c r="NP15" s="816"/>
      <c r="NQ15" s="975">
        <f t="shared" si="194"/>
        <v>0</v>
      </c>
      <c r="NR15" s="815">
        <f>[1]Субсидия_факт!AR12</f>
        <v>0</v>
      </c>
      <c r="NS15" s="814">
        <f>[1]Субсидия_факт!AT12</f>
        <v>0</v>
      </c>
      <c r="NT15" s="815">
        <f>[1]Субсидия_факт!AV12</f>
        <v>0</v>
      </c>
      <c r="NU15" s="1013">
        <f t="shared" si="102"/>
        <v>0</v>
      </c>
      <c r="NV15" s="822"/>
      <c r="NW15" s="819"/>
      <c r="NX15" s="822"/>
      <c r="NY15" s="1166">
        <f t="shared" si="103"/>
        <v>0</v>
      </c>
      <c r="NZ15" s="815">
        <f>[1]Субсидия_факт!FV12</f>
        <v>0</v>
      </c>
      <c r="OA15" s="814">
        <f>[1]Субсидия_факт!GB12</f>
        <v>0</v>
      </c>
      <c r="OB15" s="822">
        <f>[1]Субсидия_факт!GH12</f>
        <v>0</v>
      </c>
      <c r="OC15" s="1166">
        <f t="shared" si="104"/>
        <v>0</v>
      </c>
      <c r="OD15" s="807"/>
      <c r="OE15" s="816"/>
      <c r="OF15" s="806"/>
      <c r="OG15" s="1148">
        <f t="shared" si="195"/>
        <v>27557097.920000002</v>
      </c>
      <c r="OH15" s="815">
        <f>[1]Субсидия_факт!FX12</f>
        <v>821052.83999999985</v>
      </c>
      <c r="OI15" s="814">
        <f>[1]Субсидия_факт!GD12</f>
        <v>15600000</v>
      </c>
      <c r="OJ15" s="806">
        <f>[1]Субсидия_факт!GJ12</f>
        <v>11136045.08</v>
      </c>
      <c r="OK15" s="1148">
        <f t="shared" si="105"/>
        <v>0</v>
      </c>
      <c r="OL15" s="806"/>
      <c r="OM15" s="823"/>
      <c r="ON15" s="806"/>
      <c r="OO15" s="1150">
        <f t="shared" si="106"/>
        <v>11136045.08</v>
      </c>
      <c r="OP15" s="842">
        <f>'Проверочная  таблица'!OH15-OX15</f>
        <v>0</v>
      </c>
      <c r="OQ15" s="819">
        <f>'Проверочная  таблица'!OI15-OY15</f>
        <v>0</v>
      </c>
      <c r="OR15" s="822">
        <f>'Проверочная  таблица'!OJ15-OZ15</f>
        <v>11136045.08</v>
      </c>
      <c r="OS15" s="1150">
        <f t="shared" si="196"/>
        <v>0</v>
      </c>
      <c r="OT15" s="807">
        <f>'Проверочная  таблица'!OL15-PB15</f>
        <v>0</v>
      </c>
      <c r="OU15" s="816">
        <f>'Проверочная  таблица'!OM15-PC15</f>
        <v>0</v>
      </c>
      <c r="OV15" s="806">
        <f>'Проверочная  таблица'!ON15-PD15</f>
        <v>0</v>
      </c>
      <c r="OW15" s="1150">
        <f t="shared" si="107"/>
        <v>16421052.84</v>
      </c>
      <c r="OX15" s="815">
        <f>[1]Субсидия_факт!FZ12</f>
        <v>821052.83999999985</v>
      </c>
      <c r="OY15" s="814">
        <f>[1]Субсидия_факт!GF12</f>
        <v>15600000</v>
      </c>
      <c r="OZ15" s="815">
        <f>[1]Субсидия_факт!GL12</f>
        <v>0</v>
      </c>
      <c r="PA15" s="1150">
        <f t="shared" si="108"/>
        <v>0</v>
      </c>
      <c r="PB15" s="807"/>
      <c r="PC15" s="816"/>
      <c r="PD15" s="815"/>
      <c r="PE15" s="854">
        <f t="shared" si="197"/>
        <v>0</v>
      </c>
      <c r="PF15" s="818">
        <f>[1]Субсидия_факт!IR12</f>
        <v>0</v>
      </c>
      <c r="PG15" s="819">
        <f>[1]Субсидия_факт!IX12</f>
        <v>0</v>
      </c>
      <c r="PH15" s="1013">
        <f t="shared" si="109"/>
        <v>0</v>
      </c>
      <c r="PI15" s="822"/>
      <c r="PJ15" s="847"/>
      <c r="PK15" s="1013">
        <f t="shared" si="110"/>
        <v>1700742.64</v>
      </c>
      <c r="PL15" s="818">
        <f>[1]Субсидия_факт!IT12</f>
        <v>85037.129999999888</v>
      </c>
      <c r="PM15" s="819">
        <f>[1]Субсидия_факт!IZ12</f>
        <v>1615705.51</v>
      </c>
      <c r="PN15" s="1181">
        <f t="shared" si="111"/>
        <v>0</v>
      </c>
      <c r="PO15" s="822"/>
      <c r="PP15" s="847"/>
      <c r="PQ15" s="836">
        <f t="shared" si="198"/>
        <v>1700742.64</v>
      </c>
      <c r="PR15" s="822">
        <f t="shared" si="112"/>
        <v>85037.129999999888</v>
      </c>
      <c r="PS15" s="819">
        <f t="shared" si="112"/>
        <v>1615705.51</v>
      </c>
      <c r="PT15" s="1165">
        <f t="shared" si="113"/>
        <v>0</v>
      </c>
      <c r="PU15" s="818">
        <f t="shared" si="114"/>
        <v>0</v>
      </c>
      <c r="PV15" s="819">
        <f t="shared" si="114"/>
        <v>0</v>
      </c>
      <c r="PW15" s="1165">
        <f t="shared" si="115"/>
        <v>0</v>
      </c>
      <c r="PX15" s="818">
        <f>[1]Субсидия_факт!IV12</f>
        <v>0</v>
      </c>
      <c r="PY15" s="819">
        <f>[1]Субсидия_факт!JB12</f>
        <v>0</v>
      </c>
      <c r="PZ15" s="836">
        <f t="shared" si="199"/>
        <v>0</v>
      </c>
      <c r="QA15" s="822"/>
      <c r="QB15" s="847"/>
      <c r="QC15" s="901">
        <f t="shared" si="116"/>
        <v>0</v>
      </c>
      <c r="QD15" s="818">
        <f>[1]Субсидия_факт!CV12</f>
        <v>0</v>
      </c>
      <c r="QE15" s="819">
        <f>[1]Субсидия_факт!CX12</f>
        <v>0</v>
      </c>
      <c r="QF15" s="1013">
        <f t="shared" si="117"/>
        <v>0</v>
      </c>
      <c r="QG15" s="818"/>
      <c r="QH15" s="819"/>
      <c r="QI15" s="854">
        <f t="shared" si="118"/>
        <v>0</v>
      </c>
      <c r="QJ15" s="818">
        <f>[1]Субсидия_факт!CZ12</f>
        <v>0</v>
      </c>
      <c r="QK15" s="819">
        <f>[1]Субсидия_факт!DF12</f>
        <v>0</v>
      </c>
      <c r="QL15" s="1013">
        <f t="shared" si="119"/>
        <v>0</v>
      </c>
      <c r="QM15" s="818"/>
      <c r="QN15" s="819"/>
      <c r="QO15" s="901">
        <f t="shared" si="120"/>
        <v>0</v>
      </c>
      <c r="QP15" s="818">
        <f>[1]Субсидия_факт!DB12</f>
        <v>0</v>
      </c>
      <c r="QQ15" s="819">
        <f>[1]Субсидия_факт!DH12</f>
        <v>0</v>
      </c>
      <c r="QR15" s="1013">
        <f t="shared" si="121"/>
        <v>0</v>
      </c>
      <c r="QS15" s="818"/>
      <c r="QT15" s="819"/>
      <c r="QU15" s="1165">
        <f t="shared" si="122"/>
        <v>0</v>
      </c>
      <c r="QV15" s="818">
        <f t="shared" si="123"/>
        <v>0</v>
      </c>
      <c r="QW15" s="819">
        <f t="shared" si="123"/>
        <v>0</v>
      </c>
      <c r="QX15" s="836">
        <f t="shared" si="124"/>
        <v>0</v>
      </c>
      <c r="QY15" s="818">
        <f t="shared" si="125"/>
        <v>0</v>
      </c>
      <c r="QZ15" s="819">
        <f t="shared" si="125"/>
        <v>0</v>
      </c>
      <c r="RA15" s="901">
        <f t="shared" si="126"/>
        <v>0</v>
      </c>
      <c r="RB15" s="818">
        <f>[1]Субсидия_факт!DD12</f>
        <v>0</v>
      </c>
      <c r="RC15" s="819">
        <f>[1]Субсидия_факт!DJ12</f>
        <v>0</v>
      </c>
      <c r="RD15" s="836">
        <f t="shared" si="127"/>
        <v>0</v>
      </c>
      <c r="RE15" s="818"/>
      <c r="RF15" s="819"/>
      <c r="RG15" s="854">
        <f t="shared" si="128"/>
        <v>0</v>
      </c>
      <c r="RH15" s="818">
        <f>[1]Субсидия_факт!DL12</f>
        <v>0</v>
      </c>
      <c r="RI15" s="819">
        <f>[1]Субсидия_факт!DN12</f>
        <v>0</v>
      </c>
      <c r="RJ15" s="1181">
        <f t="shared" si="129"/>
        <v>0</v>
      </c>
      <c r="RK15" s="842"/>
      <c r="RL15" s="846"/>
      <c r="RM15" s="1013">
        <f t="shared" si="200"/>
        <v>0</v>
      </c>
      <c r="RN15" s="815">
        <f>[1]Субсидия_факт!BJ12</f>
        <v>0</v>
      </c>
      <c r="RO15" s="818">
        <f>[1]Субсидия_факт!BF12</f>
        <v>0</v>
      </c>
      <c r="RP15" s="846">
        <f>[1]Субсидия_факт!BH12</f>
        <v>0</v>
      </c>
      <c r="RQ15" s="1013">
        <f t="shared" si="130"/>
        <v>0</v>
      </c>
      <c r="RR15" s="848"/>
      <c r="RS15" s="842"/>
      <c r="RT15" s="846"/>
      <c r="RU15" s="854">
        <f t="shared" si="131"/>
        <v>0</v>
      </c>
      <c r="RV15" s="818">
        <f>[1]Субсидия_факт!AD12</f>
        <v>0</v>
      </c>
      <c r="RW15" s="819">
        <f>[1]Субсидия_факт!AF12</f>
        <v>0</v>
      </c>
      <c r="RX15" s="1013">
        <f t="shared" si="132"/>
        <v>0</v>
      </c>
      <c r="RY15" s="842"/>
      <c r="RZ15" s="846"/>
      <c r="SA15" s="854">
        <f t="shared" si="201"/>
        <v>0</v>
      </c>
      <c r="SB15" s="818">
        <f>[1]Субсидия_факт!HT12</f>
        <v>0</v>
      </c>
      <c r="SC15" s="819">
        <f>[1]Субсидия_факт!HZ12</f>
        <v>0</v>
      </c>
      <c r="SD15" s="842">
        <f>[1]Субсидия_факт!IF12</f>
        <v>0</v>
      </c>
      <c r="SE15" s="819">
        <f>[1]Субсидия_факт!IL12</f>
        <v>0</v>
      </c>
      <c r="SF15" s="1087">
        <f>[1]Субсидия_факт!JN12</f>
        <v>0</v>
      </c>
      <c r="SG15" s="846">
        <f>[1]Субсидия_факт!JT12</f>
        <v>0</v>
      </c>
      <c r="SH15" s="1013">
        <f t="shared" si="133"/>
        <v>0</v>
      </c>
      <c r="SI15" s="1184"/>
      <c r="SJ15" s="847"/>
      <c r="SK15" s="1184"/>
      <c r="SL15" s="847"/>
      <c r="SM15" s="1087"/>
      <c r="SN15" s="846"/>
      <c r="SO15" s="854">
        <f t="shared" si="134"/>
        <v>20246751.960000001</v>
      </c>
      <c r="SP15" s="818">
        <f>[1]Субсидия_факт!HV12</f>
        <v>1012337.620000001</v>
      </c>
      <c r="SQ15" s="819">
        <f>[1]Субсидия_факт!IB12</f>
        <v>19234414.34</v>
      </c>
      <c r="SR15" s="842">
        <f>[1]Субсидия_факт!IH12</f>
        <v>0</v>
      </c>
      <c r="SS15" s="819">
        <f>[1]Субсидия_факт!IN12</f>
        <v>0</v>
      </c>
      <c r="ST15" s="842">
        <f>[1]Субсидия_факт!JP12</f>
        <v>0</v>
      </c>
      <c r="SU15" s="819">
        <f>[1]Субсидия_факт!JV12</f>
        <v>0</v>
      </c>
      <c r="SV15" s="1013">
        <f t="shared" si="135"/>
        <v>0</v>
      </c>
      <c r="SW15" s="822"/>
      <c r="SX15" s="847"/>
      <c r="SY15" s="1087"/>
      <c r="SZ15" s="847"/>
      <c r="TA15" s="822"/>
      <c r="TB15" s="847"/>
      <c r="TC15" s="836">
        <f t="shared" si="136"/>
        <v>0</v>
      </c>
      <c r="TD15" s="818">
        <f t="shared" si="137"/>
        <v>0</v>
      </c>
      <c r="TE15" s="819">
        <f t="shared" si="137"/>
        <v>0</v>
      </c>
      <c r="TF15" s="818">
        <f t="shared" si="137"/>
        <v>0</v>
      </c>
      <c r="TG15" s="819">
        <f t="shared" si="137"/>
        <v>0</v>
      </c>
      <c r="TH15" s="842">
        <f t="shared" si="137"/>
        <v>0</v>
      </c>
      <c r="TI15" s="819">
        <f t="shared" si="137"/>
        <v>0</v>
      </c>
      <c r="TJ15" s="836">
        <f t="shared" si="138"/>
        <v>0</v>
      </c>
      <c r="TK15" s="818">
        <f t="shared" si="139"/>
        <v>0</v>
      </c>
      <c r="TL15" s="819">
        <f t="shared" si="139"/>
        <v>0</v>
      </c>
      <c r="TM15" s="818">
        <f t="shared" si="139"/>
        <v>0</v>
      </c>
      <c r="TN15" s="819">
        <f t="shared" si="139"/>
        <v>0</v>
      </c>
      <c r="TO15" s="842">
        <f t="shared" si="139"/>
        <v>0</v>
      </c>
      <c r="TP15" s="819">
        <f t="shared" si="139"/>
        <v>0</v>
      </c>
      <c r="TQ15" s="1165">
        <f t="shared" si="140"/>
        <v>20246751.960000001</v>
      </c>
      <c r="TR15" s="818">
        <f>[1]Субсидия_факт!HX12</f>
        <v>1012337.620000001</v>
      </c>
      <c r="TS15" s="819">
        <f>[1]Субсидия_факт!ID12</f>
        <v>19234414.34</v>
      </c>
      <c r="TT15" s="842">
        <f>[1]Субсидия_факт!IJ12</f>
        <v>0</v>
      </c>
      <c r="TU15" s="819">
        <f>[1]Субсидия_факт!IP12</f>
        <v>0</v>
      </c>
      <c r="TV15" s="842">
        <f>[1]Субсидия_факт!JR12</f>
        <v>0</v>
      </c>
      <c r="TW15" s="819">
        <f>[1]Субсидия_факт!JX12</f>
        <v>0</v>
      </c>
      <c r="TX15" s="836">
        <f t="shared" si="141"/>
        <v>0</v>
      </c>
      <c r="TY15" s="1087"/>
      <c r="TZ15" s="847"/>
      <c r="UA15" s="1087"/>
      <c r="UB15" s="847"/>
      <c r="UC15" s="1087"/>
      <c r="UD15" s="847"/>
      <c r="UE15" s="1013">
        <f>'Прочая  субсидия_МР  и  ГО'!B10</f>
        <v>128919764.8</v>
      </c>
      <c r="UF15" s="1013">
        <f>'Прочая  субсидия_МР  и  ГО'!C10</f>
        <v>14380507.119999999</v>
      </c>
      <c r="UG15" s="1164">
        <f>'Прочая  субсидия_БП'!B10</f>
        <v>9360533.4699999988</v>
      </c>
      <c r="UH15" s="854">
        <f>'Прочая  субсидия_БП'!C10</f>
        <v>21726.520000000004</v>
      </c>
      <c r="UI15" s="1186">
        <f>'Прочая  субсидия_БП'!D10</f>
        <v>254076.59</v>
      </c>
      <c r="UJ15" s="1177">
        <f>'Прочая  субсидия_БП'!E10</f>
        <v>21726.520000000004</v>
      </c>
      <c r="UK15" s="1178">
        <f>'Прочая  субсидия_БП'!F10</f>
        <v>9106456.879999999</v>
      </c>
      <c r="UL15" s="1186">
        <f>'Прочая  субсидия_БП'!G10</f>
        <v>0</v>
      </c>
      <c r="UM15" s="854">
        <f t="shared" si="142"/>
        <v>473096743.96000004</v>
      </c>
      <c r="UN15" s="822">
        <f>'Проверочная  таблица'!VP15+'Проверочная  таблица'!US15+'Проверочная  таблица'!UU15+VJ15</f>
        <v>457780708.56000006</v>
      </c>
      <c r="UO15" s="848">
        <f>'Проверочная  таблица'!VQ15+'Проверочная  таблица'!UY15+'Проверочная  таблица'!VE15+'Проверочная  таблица'!VA15+'Проверочная  таблица'!VC15+VG15+VK15+UW15</f>
        <v>15316035.4</v>
      </c>
      <c r="UP15" s="1013">
        <f t="shared" si="143"/>
        <v>103804437.43000001</v>
      </c>
      <c r="UQ15" s="822">
        <f>'Проверочная  таблица'!VS15+'Проверочная  таблица'!UT15+'Проверочная  таблица'!UV15+VM15</f>
        <v>100020253.76000001</v>
      </c>
      <c r="UR15" s="848">
        <f>'Проверочная  таблица'!VT15+'Проверочная  таблица'!UZ15+'Проверочная  таблица'!VF15+'Проверочная  таблица'!VB15+'Проверочная  таблица'!VD15+VH15+VN15+UX15</f>
        <v>3784183.67</v>
      </c>
      <c r="US15" s="1181">
        <f>'Субвенция  на  полномочия'!B10</f>
        <v>423320195.50000006</v>
      </c>
      <c r="UT15" s="1164">
        <f>'Субвенция  на  полномочия'!C10</f>
        <v>91980172.670000002</v>
      </c>
      <c r="UU15" s="843">
        <f>[1]Субвенция_факт!M11*1000</f>
        <v>28783613</v>
      </c>
      <c r="UV15" s="849">
        <v>6300000</v>
      </c>
      <c r="UW15" s="843">
        <f>[1]Субвенция_факт!AE11*1000</f>
        <v>0</v>
      </c>
      <c r="UX15" s="849"/>
      <c r="UY15" s="843">
        <f>[1]Субвенция_факт!AF11*1000</f>
        <v>2100700</v>
      </c>
      <c r="UZ15" s="849">
        <f>ВУС!E23</f>
        <v>283183.67</v>
      </c>
      <c r="VA15" s="1187">
        <f>[1]Субвенция_факт!AG11*1000</f>
        <v>0</v>
      </c>
      <c r="VB15" s="850"/>
      <c r="VC15" s="845">
        <f>[1]Субвенция_факт!E11*1000</f>
        <v>0</v>
      </c>
      <c r="VD15" s="850"/>
      <c r="VE15" s="845">
        <f>[1]Субвенция_факт!F11*1000</f>
        <v>1553000</v>
      </c>
      <c r="VF15" s="850"/>
      <c r="VG15" s="844">
        <f>[1]Субвенция_факт!G11*1000</f>
        <v>0</v>
      </c>
      <c r="VH15" s="849"/>
      <c r="VI15" s="854">
        <f t="shared" si="144"/>
        <v>14199101.890000001</v>
      </c>
      <c r="VJ15" s="818">
        <f>[1]Субвенция_факт!P11*1000</f>
        <v>3691766.49</v>
      </c>
      <c r="VK15" s="819">
        <f>[1]Субвенция_факт!Q11*1000</f>
        <v>10507335.4</v>
      </c>
      <c r="VL15" s="1013">
        <f t="shared" si="145"/>
        <v>4731081.09</v>
      </c>
      <c r="VM15" s="822">
        <v>1230081.0900000001</v>
      </c>
      <c r="VN15" s="851">
        <v>3501000</v>
      </c>
      <c r="VO15" s="1013">
        <f t="shared" si="146"/>
        <v>3140133.5700000003</v>
      </c>
      <c r="VP15" s="852">
        <f>[1]Субвенция_факт!X11*1000</f>
        <v>1985133.57</v>
      </c>
      <c r="VQ15" s="853">
        <f>[1]Субвенция_факт!W11*1000</f>
        <v>1155000</v>
      </c>
      <c r="VR15" s="1013">
        <f t="shared" si="147"/>
        <v>510000</v>
      </c>
      <c r="VS15" s="822">
        <v>510000</v>
      </c>
      <c r="VT15" s="851">
        <v>0</v>
      </c>
      <c r="VU15" s="1013">
        <f t="shared" si="202"/>
        <v>195732007.03</v>
      </c>
      <c r="VV15" s="1013">
        <f t="shared" si="203"/>
        <v>26961755.41</v>
      </c>
      <c r="VW15" s="1181">
        <f t="shared" si="148"/>
        <v>0</v>
      </c>
      <c r="VX15" s="852">
        <f>'[1]Иные межбюджетные трансферты'!AM12</f>
        <v>0</v>
      </c>
      <c r="VY15" s="853">
        <f>'[1]Иные межбюджетные трансферты'!AO12</f>
        <v>0</v>
      </c>
      <c r="VZ15" s="1181">
        <f t="shared" si="149"/>
        <v>0</v>
      </c>
      <c r="WA15" s="852"/>
      <c r="WB15" s="853"/>
      <c r="WC15" s="1013">
        <f t="shared" si="150"/>
        <v>1348095.69</v>
      </c>
      <c r="WD15" s="852">
        <f>'[1]Иные межбюджетные трансферты'!AI12</f>
        <v>67404.78</v>
      </c>
      <c r="WE15" s="853">
        <f>'[1]Иные межбюджетные трансферты'!AK12</f>
        <v>1280690.9099999999</v>
      </c>
      <c r="WF15" s="1013">
        <f t="shared" si="151"/>
        <v>341884.58999999997</v>
      </c>
      <c r="WG15" s="852">
        <v>17094.240000000002</v>
      </c>
      <c r="WH15" s="853">
        <v>324790.34999999998</v>
      </c>
      <c r="WI15" s="1013">
        <f t="shared" si="152"/>
        <v>15744768</v>
      </c>
      <c r="WJ15" s="852">
        <f>'[1]Иные межбюджетные трансферты'!I12</f>
        <v>0</v>
      </c>
      <c r="WK15" s="853">
        <f>'[1]Иные межбюджетные трансферты'!K12</f>
        <v>15744768</v>
      </c>
      <c r="WL15" s="1013">
        <f t="shared" si="204"/>
        <v>3945000</v>
      </c>
      <c r="WM15" s="839"/>
      <c r="WN15" s="853">
        <v>3945000</v>
      </c>
      <c r="WO15" s="1013">
        <f t="shared" si="154"/>
        <v>0</v>
      </c>
      <c r="WP15" s="842"/>
      <c r="WQ15" s="1013">
        <f t="shared" si="155"/>
        <v>0</v>
      </c>
      <c r="WR15" s="842"/>
      <c r="WS15" s="854">
        <f t="shared" si="156"/>
        <v>120669638.52000001</v>
      </c>
      <c r="WT15" s="818">
        <f>'[1]Иные межбюджетные трансферты'!M12</f>
        <v>120669638.52000001</v>
      </c>
      <c r="WU15" s="1013">
        <f t="shared" si="157"/>
        <v>0</v>
      </c>
      <c r="WV15" s="822"/>
      <c r="WW15" s="1180">
        <f t="shared" si="158"/>
        <v>0</v>
      </c>
      <c r="WX15" s="836">
        <f t="shared" si="159"/>
        <v>0</v>
      </c>
      <c r="WY15" s="1180">
        <f t="shared" si="160"/>
        <v>120669638.52000001</v>
      </c>
      <c r="WZ15" s="836">
        <f t="shared" si="161"/>
        <v>0</v>
      </c>
      <c r="XA15" s="1013">
        <f t="shared" si="205"/>
        <v>53729665.82</v>
      </c>
      <c r="XB15" s="840">
        <f>'[1]Иные межбюджетные трансферты'!E12</f>
        <v>0</v>
      </c>
      <c r="XC15" s="852">
        <f>'[1]Иные межбюджетные трансферты'!G12</f>
        <v>20906869</v>
      </c>
      <c r="XD15" s="839">
        <f>'[1]Иные межбюджетные трансферты'!Q12</f>
        <v>0</v>
      </c>
      <c r="XE15" s="840">
        <f>'[1]Иные межбюджетные трансферты'!W12</f>
        <v>0</v>
      </c>
      <c r="XF15" s="839">
        <f>'[1]Иные межбюджетные трансферты'!Y12</f>
        <v>18517240</v>
      </c>
      <c r="XG15" s="1188">
        <f>'[1]Иные межбюджетные трансферты'!AE12</f>
        <v>13913226</v>
      </c>
      <c r="XH15" s="840">
        <f>'[1]Иные межбюджетные трансферты'!AQ12</f>
        <v>0</v>
      </c>
      <c r="XI15" s="818">
        <f>'[1]Иные межбюджетные трансферты'!AW12</f>
        <v>0</v>
      </c>
      <c r="XJ15" s="839">
        <f>'[1]Иные межбюджетные трансферты'!AY12</f>
        <v>0</v>
      </c>
      <c r="XK15" s="1188">
        <f>'[1]Иные межбюджетные трансферты'!BA12</f>
        <v>392330.82</v>
      </c>
      <c r="XL15" s="1013">
        <f t="shared" si="206"/>
        <v>18909570.82</v>
      </c>
      <c r="XM15" s="839"/>
      <c r="XN15" s="839"/>
      <c r="XO15" s="807"/>
      <c r="XP15" s="839"/>
      <c r="XQ15" s="803">
        <f t="shared" si="207"/>
        <v>18517240</v>
      </c>
      <c r="XR15" s="803"/>
      <c r="XS15" s="803"/>
      <c r="XT15" s="803"/>
      <c r="XU15" s="803"/>
      <c r="XV15" s="803">
        <f t="shared" si="208"/>
        <v>392330.82</v>
      </c>
      <c r="XW15" s="1013">
        <f t="shared" si="162"/>
        <v>4239839</v>
      </c>
      <c r="XX15" s="852">
        <f>'[1]Иные межбюджетные трансферты'!S12</f>
        <v>474539</v>
      </c>
      <c r="XY15" s="839">
        <f>'[1]Иные межбюджетные трансферты'!AA12</f>
        <v>3765300</v>
      </c>
      <c r="XZ15" s="1188">
        <f>'[1]Иные межбюджетные трансферты'!AG12</f>
        <v>0</v>
      </c>
      <c r="YA15" s="840">
        <f>'[1]Иные межбюджетные трансферты'!AS12</f>
        <v>0</v>
      </c>
      <c r="YB15" s="803">
        <f>'[1]Иные межбюджетные трансферты'!BC12</f>
        <v>0</v>
      </c>
      <c r="YC15" s="1013">
        <f t="shared" si="163"/>
        <v>3765300</v>
      </c>
      <c r="YD15" s="821"/>
      <c r="YE15" s="821">
        <f t="shared" ref="YE15:YE30" si="209">XY15</f>
        <v>3765300</v>
      </c>
      <c r="YF15" s="821"/>
      <c r="YG15" s="803"/>
      <c r="YH15" s="803"/>
      <c r="YI15" s="836">
        <f t="shared" si="164"/>
        <v>474539</v>
      </c>
      <c r="YJ15" s="815">
        <f>'Проверочная  таблица'!XX15-YV15</f>
        <v>474539</v>
      </c>
      <c r="YK15" s="815">
        <f>'Проверочная  таблица'!XY15-YW15</f>
        <v>0</v>
      </c>
      <c r="YL15" s="815">
        <f>'Проверочная  таблица'!XZ15-YX15</f>
        <v>0</v>
      </c>
      <c r="YM15" s="815">
        <f>'Проверочная  таблица'!YA15-YY15</f>
        <v>0</v>
      </c>
      <c r="YN15" s="815">
        <f>'Проверочная  таблица'!YB15-YZ15</f>
        <v>0</v>
      </c>
      <c r="YO15" s="836">
        <f t="shared" si="165"/>
        <v>0</v>
      </c>
      <c r="YP15" s="815">
        <f>'Проверочная  таблица'!YD15-ZB15</f>
        <v>0</v>
      </c>
      <c r="YQ15" s="815">
        <f>'Проверочная  таблица'!YE15-ZC15</f>
        <v>0</v>
      </c>
      <c r="YR15" s="815">
        <f>'Проверочная  таблица'!YF15-ZD15</f>
        <v>0</v>
      </c>
      <c r="YS15" s="815">
        <f>'Проверочная  таблица'!YG15-ZE15</f>
        <v>0</v>
      </c>
      <c r="YT15" s="815">
        <f>'Проверочная  таблица'!YH15-ZF15</f>
        <v>0</v>
      </c>
      <c r="YU15" s="836">
        <f t="shared" si="166"/>
        <v>3765300</v>
      </c>
      <c r="YV15" s="852">
        <f>'[1]Иные межбюджетные трансферты'!U12</f>
        <v>0</v>
      </c>
      <c r="YW15" s="839">
        <f>'[1]Иные межбюджетные трансферты'!AC12</f>
        <v>3765300</v>
      </c>
      <c r="YX15" s="840"/>
      <c r="YY15" s="852">
        <f>'[1]Иные межбюджетные трансферты'!AU12</f>
        <v>0</v>
      </c>
      <c r="YZ15" s="803">
        <f>'[1]Иные межбюджетные трансферты'!$BE$10</f>
        <v>0</v>
      </c>
      <c r="ZA15" s="836">
        <f t="shared" si="167"/>
        <v>3765300</v>
      </c>
      <c r="ZB15" s="821"/>
      <c r="ZC15" s="821">
        <f t="shared" ref="ZC15:ZC30" si="210">YE15</f>
        <v>3765300</v>
      </c>
      <c r="ZD15" s="821"/>
      <c r="ZE15" s="803"/>
      <c r="ZF15" s="803"/>
      <c r="ZG15" s="1013">
        <f>ZI15+'Проверочная  таблица'!ZQ15+ZM15+'Проверочная  таблица'!ZU15+ZO15+'Проверочная  таблица'!ZW15</f>
        <v>-20300000</v>
      </c>
      <c r="ZH15" s="1013">
        <f>ZJ15+'Проверочная  таблица'!ZR15+ZN15+'Проверочная  таблица'!ZV15+ZP15+'Проверочная  таблица'!ZX15</f>
        <v>0</v>
      </c>
      <c r="ZI15" s="854"/>
      <c r="ZJ15" s="854"/>
      <c r="ZK15" s="854"/>
      <c r="ZL15" s="854"/>
      <c r="ZM15" s="1165">
        <f t="shared" si="168"/>
        <v>0</v>
      </c>
      <c r="ZN15" s="836">
        <f t="shared" si="168"/>
        <v>0</v>
      </c>
      <c r="ZO15" s="855"/>
      <c r="ZP15" s="836"/>
      <c r="ZQ15" s="854">
        <v>-20000000</v>
      </c>
      <c r="ZR15" s="854"/>
      <c r="ZS15" s="854">
        <v>-300000</v>
      </c>
      <c r="ZT15" s="854"/>
      <c r="ZU15" s="1165">
        <f t="shared" si="169"/>
        <v>-300000</v>
      </c>
      <c r="ZV15" s="836">
        <f t="shared" si="169"/>
        <v>0</v>
      </c>
      <c r="ZW15" s="836"/>
      <c r="ZX15" s="836"/>
      <c r="ZY15" s="1175">
        <f>'Проверочная  таблица'!ZQ15+'Проверочная  таблица'!ZS15</f>
        <v>-20300000</v>
      </c>
      <c r="ZZ15" s="1175">
        <f>'Проверочная  таблица'!ZR15+'Проверочная  таблица'!ZT15</f>
        <v>0</v>
      </c>
    </row>
    <row r="16" spans="1:702" ht="18" customHeight="1" x14ac:dyDescent="0.25">
      <c r="A16" s="837" t="s">
        <v>380</v>
      </c>
      <c r="B16" s="854">
        <f>D16+AI16+'Проверочная  таблица'!UM16+'Проверочная  таблица'!VU16</f>
        <v>785061160.19999993</v>
      </c>
      <c r="C16" s="1013">
        <f>E16+'Проверочная  таблица'!UP16+AJ16+'Проверочная  таблица'!VV16</f>
        <v>141730301.97</v>
      </c>
      <c r="D16" s="1164">
        <f t="shared" si="0"/>
        <v>95338209.730000004</v>
      </c>
      <c r="E16" s="854">
        <f t="shared" si="0"/>
        <v>24683012.77</v>
      </c>
      <c r="F16" s="1166">
        <f>'[1]Дотация  из  ОБ_факт'!M11</f>
        <v>21614223</v>
      </c>
      <c r="G16" s="1176">
        <v>5403555.75</v>
      </c>
      <c r="H16" s="1166">
        <f>'[1]Дотация  из  ОБ_факт'!G11</f>
        <v>32179313.73</v>
      </c>
      <c r="I16" s="1176">
        <v>8386265.1500000004</v>
      </c>
      <c r="J16" s="1177">
        <f t="shared" si="1"/>
        <v>32179313.73</v>
      </c>
      <c r="K16" s="1178">
        <f t="shared" si="1"/>
        <v>8386265.1500000004</v>
      </c>
      <c r="L16" s="1177">
        <f>'[1]Дотация  из  ОБ_факт'!K11</f>
        <v>0</v>
      </c>
      <c r="M16" s="838"/>
      <c r="N16" s="1166">
        <f>'[1]Дотация  из  ОБ_факт'!Q11</f>
        <v>0</v>
      </c>
      <c r="O16" s="1176"/>
      <c r="P16" s="1166">
        <f>'[1]Дотация  из  ОБ_факт'!S11</f>
        <v>41544673</v>
      </c>
      <c r="Q16" s="1176">
        <v>10893191.869999999</v>
      </c>
      <c r="R16" s="1177">
        <f t="shared" si="2"/>
        <v>41544673</v>
      </c>
      <c r="S16" s="1178">
        <f t="shared" si="2"/>
        <v>10893191.869999999</v>
      </c>
      <c r="T16" s="1177">
        <f>'[1]Дотация  из  ОБ_факт'!W11</f>
        <v>0</v>
      </c>
      <c r="U16" s="838"/>
      <c r="V16" s="1166">
        <f>'[1]Дотация  из  ОБ_факт'!AA11+'[1]Дотация  из  ОБ_факт'!AC11+'[1]Дотация  из  ОБ_факт'!AG11</f>
        <v>0</v>
      </c>
      <c r="W16" s="844">
        <f t="shared" si="3"/>
        <v>0</v>
      </c>
      <c r="X16" s="839"/>
      <c r="Y16" s="840"/>
      <c r="Z16" s="839"/>
      <c r="AA16" s="1179">
        <f>'[1]Дотация  из  ОБ_факт'!Y11+'[1]Дотация  из  ОБ_факт'!AE11</f>
        <v>0</v>
      </c>
      <c r="AB16" s="843">
        <f t="shared" si="4"/>
        <v>0</v>
      </c>
      <c r="AC16" s="840"/>
      <c r="AD16" s="839"/>
      <c r="AE16" s="1177">
        <f t="shared" si="5"/>
        <v>0</v>
      </c>
      <c r="AF16" s="1178">
        <f t="shared" si="5"/>
        <v>0</v>
      </c>
      <c r="AG16" s="1177">
        <f>'[1]Дотация  из  ОБ_факт'!AE11</f>
        <v>0</v>
      </c>
      <c r="AH16" s="841"/>
      <c r="AI16" s="975">
        <f>'Проверочная  таблица'!UE16+'Проверочная  таблица'!UG16+BO16+BQ16+BY16+CA16+BC16+BG16+'Проверочная  таблица'!MI16+'Проверочная  таблица'!MY16+'Проверочная  таблица'!DS16+'Проверочная  таблица'!NQ16+DK16+'Проверочная  таблица'!IY16+'Проверочная  таблица'!JE16+'Проверочная  таблица'!NY16+'Проверочная  таблица'!OG16+IS16+AK16+AQ16+ES16+EY16+CM16+SA16+DY16+SO16+PK16+EE16+EM16+LC16+LK16+RU16+GM16+RG16+QI16+JW16+KG16+QO16+RM16+CG16+QC16+HC16+FW16+HI16+HO16+FQ16+DA16+PE16+BW16+IG16+IM16+GU16+GC16</f>
        <v>187087465.67999998</v>
      </c>
      <c r="AJ16" s="976">
        <f>'Проверочная  таблица'!UF16+'Проверочная  таблица'!UH16+BP16+BR16+BZ16+CB16+BE16+BI16+'Проверочная  таблица'!MQ16+'Проверочная  таблица'!NB16+'Проверочная  таблица'!DV16+'Проверочная  таблица'!NU16+DO16+'Проверочная  таблица'!JB16+'Проверочная  таблица'!JH16+'Проверочная  таблица'!OC16+'Проверочная  таблица'!OK16+IV16+AN16+AS16+EV16+FB16+CT16+SH16+EB16+SV16+PN16+EI16+EP16+LG16+LO16+RX16+GQ16+RJ16+QL16+KB16+KL16+QR16+RQ16+CJ16+QF16+HF16+FZ16+HL16+HR16+FT16+DD16+PH16+BX16+IJ16+IP16+GW16+GF16</f>
        <v>4560552.6400000006</v>
      </c>
      <c r="AK16" s="977">
        <f t="shared" si="6"/>
        <v>53236900</v>
      </c>
      <c r="AL16" s="842">
        <f>[1]Субсидия_факт!HL13</f>
        <v>53236900</v>
      </c>
      <c r="AM16" s="822">
        <f>[1]Субсидия_факт!MF13</f>
        <v>0</v>
      </c>
      <c r="AN16" s="977">
        <f t="shared" si="7"/>
        <v>940000</v>
      </c>
      <c r="AO16" s="822">
        <v>940000</v>
      </c>
      <c r="AP16" s="842"/>
      <c r="AQ16" s="965">
        <f t="shared" si="8"/>
        <v>0</v>
      </c>
      <c r="AR16" s="822">
        <f>[1]Субсидия_факт!MJ13</f>
        <v>0</v>
      </c>
      <c r="AS16" s="1154">
        <f t="shared" si="9"/>
        <v>0</v>
      </c>
      <c r="AT16" s="822"/>
      <c r="AU16" s="1155">
        <f t="shared" si="10"/>
        <v>0</v>
      </c>
      <c r="AV16" s="822">
        <f t="shared" si="11"/>
        <v>0</v>
      </c>
      <c r="AW16" s="836">
        <f t="shared" si="12"/>
        <v>0</v>
      </c>
      <c r="AX16" s="842">
        <f t="shared" si="13"/>
        <v>0</v>
      </c>
      <c r="AY16" s="835">
        <f t="shared" si="14"/>
        <v>0</v>
      </c>
      <c r="AZ16" s="822">
        <f>[1]Субсидия_факт!ML13</f>
        <v>0</v>
      </c>
      <c r="BA16" s="855">
        <f t="shared" si="15"/>
        <v>0</v>
      </c>
      <c r="BB16" s="822"/>
      <c r="BC16" s="854">
        <f t="shared" si="16"/>
        <v>0</v>
      </c>
      <c r="BD16" s="822">
        <f>[1]Субсидия_факт!KN13</f>
        <v>0</v>
      </c>
      <c r="BE16" s="1013">
        <f t="shared" si="17"/>
        <v>0</v>
      </c>
      <c r="BF16" s="822"/>
      <c r="BG16" s="854">
        <f t="shared" si="18"/>
        <v>0</v>
      </c>
      <c r="BH16" s="822">
        <f>[1]Субсидия_факт!KP13</f>
        <v>0</v>
      </c>
      <c r="BI16" s="1013">
        <f t="shared" si="19"/>
        <v>0</v>
      </c>
      <c r="BJ16" s="822"/>
      <c r="BK16" s="1165">
        <f t="shared" si="20"/>
        <v>0</v>
      </c>
      <c r="BL16" s="836">
        <f t="shared" si="21"/>
        <v>0</v>
      </c>
      <c r="BM16" s="1180">
        <f t="shared" si="22"/>
        <v>0</v>
      </c>
      <c r="BN16" s="1165">
        <f t="shared" si="23"/>
        <v>0</v>
      </c>
      <c r="BO16" s="854">
        <f>[1]Субсидия_факт!GN13</f>
        <v>0</v>
      </c>
      <c r="BP16" s="843"/>
      <c r="BQ16" s="1181">
        <f>[1]Субсидия_факт!GP13</f>
        <v>0</v>
      </c>
      <c r="BR16" s="844"/>
      <c r="BS16" s="1180">
        <f t="shared" si="24"/>
        <v>0</v>
      </c>
      <c r="BT16" s="1165">
        <f t="shared" si="24"/>
        <v>0</v>
      </c>
      <c r="BU16" s="836">
        <f>[1]Субсидия_факт!GR13</f>
        <v>0</v>
      </c>
      <c r="BV16" s="857"/>
      <c r="BW16" s="1013">
        <f>[1]Субсидия_факт!HD13</f>
        <v>0</v>
      </c>
      <c r="BX16" s="844"/>
      <c r="BY16" s="1013">
        <f>[1]Субсидия_факт!GT13</f>
        <v>0</v>
      </c>
      <c r="BZ16" s="845"/>
      <c r="CA16" s="1013">
        <f>[1]Субсидия_факт!GV13</f>
        <v>0</v>
      </c>
      <c r="CB16" s="858"/>
      <c r="CC16" s="1156">
        <f t="shared" si="25"/>
        <v>0</v>
      </c>
      <c r="CD16" s="835">
        <f t="shared" si="25"/>
        <v>0</v>
      </c>
      <c r="CE16" s="1155">
        <f>[1]Субсидия_факт!GX13</f>
        <v>0</v>
      </c>
      <c r="CF16" s="805"/>
      <c r="CG16" s="901">
        <f t="shared" si="26"/>
        <v>0</v>
      </c>
      <c r="CH16" s="818">
        <f>[1]Субсидия_факт!HF13</f>
        <v>0</v>
      </c>
      <c r="CI16" s="822">
        <f>[1]Субсидия_факт!HH13</f>
        <v>0</v>
      </c>
      <c r="CJ16" s="977">
        <f t="shared" si="27"/>
        <v>0</v>
      </c>
      <c r="CK16" s="822"/>
      <c r="CL16" s="822"/>
      <c r="CM16" s="965">
        <f t="shared" si="28"/>
        <v>0</v>
      </c>
      <c r="CN16" s="815">
        <f>[1]Субсидия_факт!LF13</f>
        <v>0</v>
      </c>
      <c r="CO16" s="814">
        <f>[1]Субсидия_факт!LH13</f>
        <v>0</v>
      </c>
      <c r="CP16" s="806">
        <f>[1]Субсидия_факт!LJ13</f>
        <v>0</v>
      </c>
      <c r="CQ16" s="814">
        <f>[1]Субсидия_факт!LP13</f>
        <v>0</v>
      </c>
      <c r="CR16" s="806">
        <f>[1]Субсидия_факт!LV13</f>
        <v>0</v>
      </c>
      <c r="CS16" s="814">
        <f>[1]Субсидия_факт!LX13</f>
        <v>0</v>
      </c>
      <c r="CT16" s="965">
        <f t="shared" si="29"/>
        <v>0</v>
      </c>
      <c r="CU16" s="807"/>
      <c r="CV16" s="814"/>
      <c r="CW16" s="806"/>
      <c r="CX16" s="814"/>
      <c r="CY16" s="806"/>
      <c r="CZ16" s="814"/>
      <c r="DA16" s="976">
        <f t="shared" si="170"/>
        <v>0</v>
      </c>
      <c r="DB16" s="815">
        <f>[1]Субсидия_факт!LL13</f>
        <v>0</v>
      </c>
      <c r="DC16" s="814">
        <f>[1]Субсидия_факт!LR13</f>
        <v>0</v>
      </c>
      <c r="DD16" s="965">
        <f t="shared" si="31"/>
        <v>0</v>
      </c>
      <c r="DE16" s="815"/>
      <c r="DF16" s="816"/>
      <c r="DG16" s="1156">
        <f t="shared" si="171"/>
        <v>0</v>
      </c>
      <c r="DH16" s="835">
        <f t="shared" si="172"/>
        <v>0</v>
      </c>
      <c r="DI16" s="1155">
        <f t="shared" si="173"/>
        <v>0</v>
      </c>
      <c r="DJ16" s="805">
        <f t="shared" si="174"/>
        <v>0</v>
      </c>
      <c r="DK16" s="1013">
        <f t="shared" si="175"/>
        <v>0</v>
      </c>
      <c r="DL16" s="842">
        <f>[1]Субсидия_факт!R13</f>
        <v>0</v>
      </c>
      <c r="DM16" s="818">
        <f>[1]Субсидия_факт!T13</f>
        <v>0</v>
      </c>
      <c r="DN16" s="822">
        <f>[1]Субсидия_факт!V13</f>
        <v>0</v>
      </c>
      <c r="DO16" s="1013">
        <f t="shared" si="176"/>
        <v>0</v>
      </c>
      <c r="DP16" s="859"/>
      <c r="DQ16" s="859"/>
      <c r="DR16" s="859"/>
      <c r="DS16" s="901">
        <f t="shared" si="32"/>
        <v>0</v>
      </c>
      <c r="DT16" s="818">
        <f>[1]Субсидия_факт!AX13</f>
        <v>0</v>
      </c>
      <c r="DU16" s="819">
        <f>[1]Субсидия_факт!AZ13</f>
        <v>0</v>
      </c>
      <c r="DV16" s="1013">
        <f t="shared" si="33"/>
        <v>0</v>
      </c>
      <c r="DW16" s="842"/>
      <c r="DX16" s="846"/>
      <c r="DY16" s="854">
        <f t="shared" si="34"/>
        <v>0</v>
      </c>
      <c r="DZ16" s="818">
        <f>[1]Субсидия_факт!X13</f>
        <v>0</v>
      </c>
      <c r="EA16" s="819">
        <f>[1]Субсидия_факт!Z13</f>
        <v>0</v>
      </c>
      <c r="EB16" s="1013">
        <f t="shared" si="35"/>
        <v>0</v>
      </c>
      <c r="EC16" s="818"/>
      <c r="ED16" s="819"/>
      <c r="EE16" s="976">
        <f t="shared" si="177"/>
        <v>0</v>
      </c>
      <c r="EF16" s="815">
        <f>[1]Субсидия_факт!AP13</f>
        <v>0</v>
      </c>
      <c r="EG16" s="815">
        <f>[1]Субсидия_факт!AL13</f>
        <v>0</v>
      </c>
      <c r="EH16" s="816">
        <f>[1]Субсидия_факт!AN13</f>
        <v>0</v>
      </c>
      <c r="EI16" s="976">
        <f t="shared" si="36"/>
        <v>0</v>
      </c>
      <c r="EJ16" s="815"/>
      <c r="EK16" s="815"/>
      <c r="EL16" s="816"/>
      <c r="EM16" s="976">
        <f t="shared" si="37"/>
        <v>0</v>
      </c>
      <c r="EN16" s="815">
        <f>[1]Субсидия_факт!GZ13</f>
        <v>0</v>
      </c>
      <c r="EO16" s="814">
        <f>[1]Субсидия_факт!HB13</f>
        <v>0</v>
      </c>
      <c r="EP16" s="965">
        <f t="shared" si="38"/>
        <v>0</v>
      </c>
      <c r="EQ16" s="815"/>
      <c r="ER16" s="814"/>
      <c r="ES16" s="976">
        <f t="shared" si="39"/>
        <v>0</v>
      </c>
      <c r="ET16" s="818">
        <f>[1]Субсидия_факт!OY13</f>
        <v>0</v>
      </c>
      <c r="EU16" s="819">
        <f>[1]Субсидия_факт!PE13</f>
        <v>0</v>
      </c>
      <c r="EV16" s="965">
        <f t="shared" si="40"/>
        <v>0</v>
      </c>
      <c r="EW16" s="815"/>
      <c r="EX16" s="816"/>
      <c r="EY16" s="976">
        <f t="shared" si="41"/>
        <v>0</v>
      </c>
      <c r="EZ16" s="815">
        <f>[1]Субсидия_факт!PA13</f>
        <v>0</v>
      </c>
      <c r="FA16" s="814">
        <f>[1]Субсидия_факт!PG13</f>
        <v>0</v>
      </c>
      <c r="FB16" s="965">
        <f t="shared" si="42"/>
        <v>0</v>
      </c>
      <c r="FC16" s="815"/>
      <c r="FD16" s="816"/>
      <c r="FE16" s="1163">
        <f t="shared" si="43"/>
        <v>0</v>
      </c>
      <c r="FF16" s="815">
        <f t="shared" si="44"/>
        <v>0</v>
      </c>
      <c r="FG16" s="814">
        <f t="shared" si="44"/>
        <v>0</v>
      </c>
      <c r="FH16" s="835">
        <f t="shared" si="45"/>
        <v>0</v>
      </c>
      <c r="FI16" s="815">
        <f t="shared" si="46"/>
        <v>0</v>
      </c>
      <c r="FJ16" s="814">
        <f t="shared" si="46"/>
        <v>0</v>
      </c>
      <c r="FK16" s="1163">
        <f t="shared" si="47"/>
        <v>0</v>
      </c>
      <c r="FL16" s="815">
        <f>[1]Субсидия_факт!PC13</f>
        <v>0</v>
      </c>
      <c r="FM16" s="814">
        <f>[1]Субсидия_факт!PI13</f>
        <v>0</v>
      </c>
      <c r="FN16" s="835">
        <f t="shared" si="48"/>
        <v>0</v>
      </c>
      <c r="FO16" s="815"/>
      <c r="FP16" s="816"/>
      <c r="FQ16" s="854">
        <f t="shared" si="49"/>
        <v>0</v>
      </c>
      <c r="FR16" s="818">
        <f>[1]Субсидия_факт!EH13</f>
        <v>0</v>
      </c>
      <c r="FS16" s="819">
        <f>[1]Субсидия_факт!EJ13</f>
        <v>0</v>
      </c>
      <c r="FT16" s="1164">
        <f t="shared" si="50"/>
        <v>0</v>
      </c>
      <c r="FU16" s="818"/>
      <c r="FV16" s="819"/>
      <c r="FW16" s="854">
        <f t="shared" si="51"/>
        <v>0</v>
      </c>
      <c r="FX16" s="818">
        <f>[1]Субсидия_факт!JD13</f>
        <v>0</v>
      </c>
      <c r="FY16" s="819">
        <f>[1]Субсидия_факт!JF13</f>
        <v>0</v>
      </c>
      <c r="FZ16" s="854">
        <f t="shared" si="52"/>
        <v>0</v>
      </c>
      <c r="GA16" s="818"/>
      <c r="GB16" s="819"/>
      <c r="GC16" s="1165">
        <f t="shared" si="53"/>
        <v>0</v>
      </c>
      <c r="GD16" s="815">
        <f>[1]Субсидия_факт!JH13</f>
        <v>0</v>
      </c>
      <c r="GE16" s="816">
        <f>[1]Субсидия_факт!JJ13</f>
        <v>0</v>
      </c>
      <c r="GF16" s="1165">
        <f t="shared" si="54"/>
        <v>0</v>
      </c>
      <c r="GG16" s="818"/>
      <c r="GH16" s="846"/>
      <c r="GI16" s="1165">
        <f t="shared" si="178"/>
        <v>0</v>
      </c>
      <c r="GJ16" s="836">
        <f t="shared" si="179"/>
        <v>0</v>
      </c>
      <c r="GK16" s="1180">
        <f t="shared" si="180"/>
        <v>0</v>
      </c>
      <c r="GL16" s="836">
        <f t="shared" si="181"/>
        <v>0</v>
      </c>
      <c r="GM16" s="1164">
        <f t="shared" si="55"/>
        <v>0</v>
      </c>
      <c r="GN16" s="818">
        <f>[1]Субсидия_факт!JZ13</f>
        <v>0</v>
      </c>
      <c r="GO16" s="819">
        <f>[1]Субсидия_факт!KB13</f>
        <v>0</v>
      </c>
      <c r="GP16" s="818">
        <f>[1]Субсидия_факт!KD13</f>
        <v>0</v>
      </c>
      <c r="GQ16" s="854">
        <f t="shared" si="56"/>
        <v>0</v>
      </c>
      <c r="GR16" s="818"/>
      <c r="GS16" s="819"/>
      <c r="GT16" s="822"/>
      <c r="GU16" s="1165">
        <f t="shared" si="182"/>
        <v>0</v>
      </c>
      <c r="GV16" s="818">
        <f>[1]Субсидия_факт!KF13</f>
        <v>0</v>
      </c>
      <c r="GW16" s="1165">
        <f t="shared" si="182"/>
        <v>0</v>
      </c>
      <c r="GX16" s="822"/>
      <c r="GY16" s="1165">
        <f t="shared" si="183"/>
        <v>0</v>
      </c>
      <c r="GZ16" s="1165">
        <f t="shared" si="184"/>
        <v>0</v>
      </c>
      <c r="HA16" s="1165">
        <f t="shared" si="185"/>
        <v>0</v>
      </c>
      <c r="HB16" s="1165">
        <f t="shared" si="186"/>
        <v>0</v>
      </c>
      <c r="HC16" s="854">
        <f t="shared" si="57"/>
        <v>0</v>
      </c>
      <c r="HD16" s="818">
        <f>[1]Субсидия_факт!KJ13</f>
        <v>0</v>
      </c>
      <c r="HE16" s="819">
        <f>[1]Субсидия_факт!KL13</f>
        <v>0</v>
      </c>
      <c r="HF16" s="1013">
        <f t="shared" si="58"/>
        <v>0</v>
      </c>
      <c r="HG16" s="818"/>
      <c r="HH16" s="819"/>
      <c r="HI16" s="854">
        <f t="shared" si="59"/>
        <v>0</v>
      </c>
      <c r="HJ16" s="818"/>
      <c r="HK16" s="819"/>
      <c r="HL16" s="1013">
        <f t="shared" si="60"/>
        <v>0</v>
      </c>
      <c r="HM16" s="818"/>
      <c r="HN16" s="819"/>
      <c r="HO16" s="854">
        <f t="shared" si="61"/>
        <v>0</v>
      </c>
      <c r="HP16" s="818">
        <f>[1]Субсидия_факт!FN13</f>
        <v>0</v>
      </c>
      <c r="HQ16" s="819">
        <f>[1]Субсидия_факт!FR13</f>
        <v>0</v>
      </c>
      <c r="HR16" s="1013">
        <f t="shared" si="62"/>
        <v>0</v>
      </c>
      <c r="HS16" s="818"/>
      <c r="HT16" s="819"/>
      <c r="HU16" s="1163">
        <f t="shared" si="63"/>
        <v>0</v>
      </c>
      <c r="HV16" s="815">
        <f t="shared" si="64"/>
        <v>0</v>
      </c>
      <c r="HW16" s="814">
        <f t="shared" si="64"/>
        <v>0</v>
      </c>
      <c r="HX16" s="835">
        <f t="shared" si="65"/>
        <v>0</v>
      </c>
      <c r="HY16" s="815">
        <f t="shared" si="66"/>
        <v>0</v>
      </c>
      <c r="HZ16" s="814">
        <f t="shared" si="66"/>
        <v>0</v>
      </c>
      <c r="IA16" s="1163">
        <f t="shared" si="67"/>
        <v>0</v>
      </c>
      <c r="IB16" s="815">
        <f>[1]Субсидия_факт!FP13</f>
        <v>0</v>
      </c>
      <c r="IC16" s="814">
        <f>[1]Субсидия_факт!FT13</f>
        <v>0</v>
      </c>
      <c r="ID16" s="835">
        <f t="shared" si="68"/>
        <v>0</v>
      </c>
      <c r="IE16" s="815"/>
      <c r="IF16" s="816"/>
      <c r="IG16" s="854">
        <f t="shared" si="69"/>
        <v>0</v>
      </c>
      <c r="IH16" s="815">
        <f>[1]Субсидия_факт!ED13</f>
        <v>0</v>
      </c>
      <c r="II16" s="816">
        <f>[1]Субсидия_факт!EF13</f>
        <v>0</v>
      </c>
      <c r="IJ16" s="1013">
        <f t="shared" si="70"/>
        <v>0</v>
      </c>
      <c r="IK16" s="818"/>
      <c r="IL16" s="819"/>
      <c r="IM16" s="854">
        <f t="shared" si="71"/>
        <v>0</v>
      </c>
      <c r="IN16" s="815">
        <f>[1]Субсидия_факт!BX13</f>
        <v>0</v>
      </c>
      <c r="IO16" s="816">
        <f>[1]Субсидия_факт!BZ13</f>
        <v>0</v>
      </c>
      <c r="IP16" s="1013">
        <f t="shared" si="72"/>
        <v>0</v>
      </c>
      <c r="IQ16" s="818"/>
      <c r="IR16" s="819"/>
      <c r="IS16" s="854">
        <f t="shared" si="73"/>
        <v>0</v>
      </c>
      <c r="IT16" s="818">
        <f>[1]Субсидия_факт!EL13</f>
        <v>0</v>
      </c>
      <c r="IU16" s="819">
        <f>[1]Субсидия_факт!EN13</f>
        <v>0</v>
      </c>
      <c r="IV16" s="1013">
        <f t="shared" si="74"/>
        <v>0</v>
      </c>
      <c r="IW16" s="818"/>
      <c r="IX16" s="819"/>
      <c r="IY16" s="965">
        <f t="shared" si="75"/>
        <v>0</v>
      </c>
      <c r="IZ16" s="815">
        <f>[1]Субсидия_факт!EP13</f>
        <v>0</v>
      </c>
      <c r="JA16" s="814">
        <f>[1]Субсидия_факт!EV13</f>
        <v>0</v>
      </c>
      <c r="JB16" s="965">
        <f t="shared" si="76"/>
        <v>0</v>
      </c>
      <c r="JC16" s="815"/>
      <c r="JD16" s="816"/>
      <c r="JE16" s="965">
        <f t="shared" si="77"/>
        <v>0</v>
      </c>
      <c r="JF16" s="815">
        <f>[1]Субсидия_факт!ER13</f>
        <v>0</v>
      </c>
      <c r="JG16" s="816">
        <f>[1]Субсидия_факт!EX13</f>
        <v>0</v>
      </c>
      <c r="JH16" s="965">
        <f t="shared" si="78"/>
        <v>0</v>
      </c>
      <c r="JI16" s="806"/>
      <c r="JJ16" s="820"/>
      <c r="JK16" s="965">
        <f t="shared" si="79"/>
        <v>0</v>
      </c>
      <c r="JL16" s="807">
        <f>'Проверочная  таблица'!JF16-'Проверочная  таблица'!JR16</f>
        <v>0</v>
      </c>
      <c r="JM16" s="816">
        <f>'Проверочная  таблица'!JG16-'Проверочная  таблица'!JS16</f>
        <v>0</v>
      </c>
      <c r="JN16" s="1155">
        <f t="shared" si="80"/>
        <v>0</v>
      </c>
      <c r="JO16" s="806">
        <f>'Проверочная  таблица'!JI16-'Проверочная  таблица'!JU16</f>
        <v>0</v>
      </c>
      <c r="JP16" s="823">
        <f>'Проверочная  таблица'!JJ16-'Проверочная  таблица'!JV16</f>
        <v>0</v>
      </c>
      <c r="JQ16" s="965">
        <f t="shared" si="81"/>
        <v>0</v>
      </c>
      <c r="JR16" s="815">
        <f>[1]Субсидия_факт!ET13</f>
        <v>0</v>
      </c>
      <c r="JS16" s="814">
        <f>[1]Субсидия_факт!EZ13</f>
        <v>0</v>
      </c>
      <c r="JT16" s="835">
        <f t="shared" si="82"/>
        <v>0</v>
      </c>
      <c r="JU16" s="815"/>
      <c r="JV16" s="816"/>
      <c r="JW16" s="1148">
        <f t="shared" si="187"/>
        <v>45770</v>
      </c>
      <c r="JX16" s="806">
        <f>[1]Субсидия_факт!NR13</f>
        <v>0</v>
      </c>
      <c r="JY16" s="816">
        <f>[1]Субсидия_факт!NX13</f>
        <v>0</v>
      </c>
      <c r="JZ16" s="806">
        <f>[1]Субсидия_факт!OF13</f>
        <v>16680</v>
      </c>
      <c r="KA16" s="816">
        <f>[1]Субсидия_факт!OH13</f>
        <v>29090</v>
      </c>
      <c r="KB16" s="1148">
        <f t="shared" si="83"/>
        <v>0</v>
      </c>
      <c r="KC16" s="806"/>
      <c r="KD16" s="816"/>
      <c r="KE16" s="806"/>
      <c r="KF16" s="816"/>
      <c r="KG16" s="1148">
        <f t="shared" si="188"/>
        <v>0</v>
      </c>
      <c r="KH16" s="842">
        <f>[1]Субсидия_факт!NT13</f>
        <v>0</v>
      </c>
      <c r="KI16" s="819">
        <f>[1]Субсидия_факт!NZ13</f>
        <v>0</v>
      </c>
      <c r="KJ16" s="842"/>
      <c r="KK16" s="819"/>
      <c r="KL16" s="1148">
        <f t="shared" si="84"/>
        <v>0</v>
      </c>
      <c r="KM16" s="806"/>
      <c r="KN16" s="816"/>
      <c r="KO16" s="806"/>
      <c r="KP16" s="816"/>
      <c r="KQ16" s="1150">
        <f t="shared" si="85"/>
        <v>0</v>
      </c>
      <c r="KR16" s="842">
        <f t="shared" si="86"/>
        <v>0</v>
      </c>
      <c r="KS16" s="819">
        <f t="shared" si="86"/>
        <v>0</v>
      </c>
      <c r="KT16" s="1150">
        <f t="shared" si="87"/>
        <v>0</v>
      </c>
      <c r="KU16" s="842">
        <f t="shared" si="88"/>
        <v>0</v>
      </c>
      <c r="KV16" s="819">
        <f t="shared" si="88"/>
        <v>0</v>
      </c>
      <c r="KW16" s="1150">
        <f t="shared" si="89"/>
        <v>0</v>
      </c>
      <c r="KX16" s="815">
        <f>[1]Субсидия_факт!NV13</f>
        <v>0</v>
      </c>
      <c r="KY16" s="814">
        <f>[1]Субсидия_факт!OB13</f>
        <v>0</v>
      </c>
      <c r="KZ16" s="1150">
        <f t="shared" si="90"/>
        <v>0</v>
      </c>
      <c r="LA16" s="807"/>
      <c r="LB16" s="816"/>
      <c r="LC16" s="1013">
        <f t="shared" si="189"/>
        <v>0</v>
      </c>
      <c r="LD16" s="821">
        <f>[1]Субсидия_факт!DP13</f>
        <v>0</v>
      </c>
      <c r="LE16" s="806">
        <f>[1]Субсидия_факт!CB13</f>
        <v>0</v>
      </c>
      <c r="LF16" s="816">
        <f>[1]Субсидия_факт!CH13</f>
        <v>0</v>
      </c>
      <c r="LG16" s="1013">
        <f t="shared" si="91"/>
        <v>0</v>
      </c>
      <c r="LH16" s="821"/>
      <c r="LI16" s="806"/>
      <c r="LJ16" s="816"/>
      <c r="LK16" s="1013">
        <f t="shared" si="190"/>
        <v>0</v>
      </c>
      <c r="LL16" s="821">
        <f>[1]Субсидия_факт!DR13</f>
        <v>0</v>
      </c>
      <c r="LM16" s="806">
        <f>[1]Субсидия_факт!CD13</f>
        <v>0</v>
      </c>
      <c r="LN16" s="816">
        <f>[1]Субсидия_факт!CJ13</f>
        <v>0</v>
      </c>
      <c r="LO16" s="1013">
        <f t="shared" si="92"/>
        <v>0</v>
      </c>
      <c r="LP16" s="821"/>
      <c r="LQ16" s="806"/>
      <c r="LR16" s="814"/>
      <c r="LS16" s="836">
        <f t="shared" si="93"/>
        <v>0</v>
      </c>
      <c r="LT16" s="818">
        <f>'Проверочная  таблица'!LL16-MB16</f>
        <v>0</v>
      </c>
      <c r="LU16" s="818">
        <f>'Проверочная  таблица'!LM16-MC16</f>
        <v>0</v>
      </c>
      <c r="LV16" s="819">
        <f>'Проверочная  таблица'!LN16-MD16</f>
        <v>0</v>
      </c>
      <c r="LW16" s="836">
        <f t="shared" si="94"/>
        <v>0</v>
      </c>
      <c r="LX16" s="818">
        <f>'Проверочная  таблица'!LP16-MF16</f>
        <v>0</v>
      </c>
      <c r="LY16" s="818">
        <f>'Проверочная  таблица'!LQ16-MG16</f>
        <v>0</v>
      </c>
      <c r="LZ16" s="819">
        <f>'Проверочная  таблица'!LR16-MH16</f>
        <v>0</v>
      </c>
      <c r="MA16" s="836">
        <f t="shared" si="95"/>
        <v>0</v>
      </c>
      <c r="MB16" s="806">
        <f>[1]Субсидия_факт!DT13</f>
        <v>0</v>
      </c>
      <c r="MC16" s="806">
        <f>[1]Субсидия_факт!CF13</f>
        <v>0</v>
      </c>
      <c r="MD16" s="816">
        <f>[1]Субсидия_факт!CL13</f>
        <v>0</v>
      </c>
      <c r="ME16" s="836">
        <f t="shared" si="96"/>
        <v>0</v>
      </c>
      <c r="MF16" s="806"/>
      <c r="MG16" s="806"/>
      <c r="MH16" s="816"/>
      <c r="MI16" s="1154">
        <f t="shared" si="191"/>
        <v>6681283.96</v>
      </c>
      <c r="MJ16" s="806">
        <f>[1]Субсидия_факт!CN13</f>
        <v>0</v>
      </c>
      <c r="MK16" s="814">
        <f>[1]Субсидия_факт!CP13</f>
        <v>0</v>
      </c>
      <c r="ML16" s="818">
        <f>[1]Субсидия_факт!CR13</f>
        <v>1671589.1900000004</v>
      </c>
      <c r="MM16" s="819">
        <f>[1]Субсидия_факт!CT13</f>
        <v>4757600</v>
      </c>
      <c r="MN16" s="807">
        <f>[1]Субсидия_факт!DV13</f>
        <v>0</v>
      </c>
      <c r="MO16" s="815">
        <f>[1]Субсидия_факт!FB13</f>
        <v>65544.639999999985</v>
      </c>
      <c r="MP16" s="814">
        <f>[1]Субсидия_факт!FH13</f>
        <v>186550.13</v>
      </c>
      <c r="MQ16" s="965">
        <f t="shared" si="97"/>
        <v>0</v>
      </c>
      <c r="MR16" s="806"/>
      <c r="MS16" s="816"/>
      <c r="MT16" s="822"/>
      <c r="MU16" s="847"/>
      <c r="MV16" s="806"/>
      <c r="MW16" s="806"/>
      <c r="MX16" s="816"/>
      <c r="MY16" s="965">
        <f t="shared" si="192"/>
        <v>0</v>
      </c>
      <c r="MZ16" s="815">
        <f>[1]Субсидия_факт!FD13</f>
        <v>0</v>
      </c>
      <c r="NA16" s="814">
        <f>[1]Субсидия_факт!FJ13</f>
        <v>0</v>
      </c>
      <c r="NB16" s="965">
        <f t="shared" si="98"/>
        <v>0</v>
      </c>
      <c r="NC16" s="807"/>
      <c r="ND16" s="816"/>
      <c r="NE16" s="835">
        <f t="shared" si="99"/>
        <v>0</v>
      </c>
      <c r="NF16" s="815">
        <f>'Проверочная  таблица'!MZ16-NL16</f>
        <v>0</v>
      </c>
      <c r="NG16" s="816">
        <f>'Проверочная  таблица'!NA16-NM16</f>
        <v>0</v>
      </c>
      <c r="NH16" s="835">
        <f t="shared" si="100"/>
        <v>0</v>
      </c>
      <c r="NI16" s="806">
        <f>'Проверочная  таблица'!NC16-NO16</f>
        <v>0</v>
      </c>
      <c r="NJ16" s="823">
        <f>'Проверочная  таблица'!ND16-NP16</f>
        <v>0</v>
      </c>
      <c r="NK16" s="835">
        <f t="shared" si="193"/>
        <v>0</v>
      </c>
      <c r="NL16" s="815">
        <f>[1]Субсидия_факт!FF13</f>
        <v>0</v>
      </c>
      <c r="NM16" s="814">
        <f>[1]Субсидия_факт!FL13</f>
        <v>0</v>
      </c>
      <c r="NN16" s="835">
        <f t="shared" si="101"/>
        <v>0</v>
      </c>
      <c r="NO16" s="806"/>
      <c r="NP16" s="816"/>
      <c r="NQ16" s="975">
        <f t="shared" si="194"/>
        <v>0</v>
      </c>
      <c r="NR16" s="815">
        <f>[1]Субсидия_факт!AR13</f>
        <v>0</v>
      </c>
      <c r="NS16" s="814">
        <f>[1]Субсидия_факт!AT13</f>
        <v>0</v>
      </c>
      <c r="NT16" s="815">
        <f>[1]Субсидия_факт!AV13</f>
        <v>0</v>
      </c>
      <c r="NU16" s="1013">
        <f t="shared" si="102"/>
        <v>0</v>
      </c>
      <c r="NV16" s="822"/>
      <c r="NW16" s="819"/>
      <c r="NX16" s="822"/>
      <c r="NY16" s="1166">
        <f t="shared" si="103"/>
        <v>0</v>
      </c>
      <c r="NZ16" s="815">
        <f>[1]Субсидия_факт!FV13</f>
        <v>0</v>
      </c>
      <c r="OA16" s="814">
        <f>[1]Субсидия_факт!GB13</f>
        <v>0</v>
      </c>
      <c r="OB16" s="822">
        <f>[1]Субсидия_факт!GH13</f>
        <v>0</v>
      </c>
      <c r="OC16" s="1166">
        <f t="shared" si="104"/>
        <v>0</v>
      </c>
      <c r="OD16" s="807"/>
      <c r="OE16" s="816"/>
      <c r="OF16" s="806"/>
      <c r="OG16" s="1148">
        <f t="shared" si="195"/>
        <v>17630865.18</v>
      </c>
      <c r="OH16" s="815">
        <f>[1]Субсидия_факт!FX13</f>
        <v>0</v>
      </c>
      <c r="OI16" s="814">
        <f>[1]Субсидия_факт!GD13</f>
        <v>0</v>
      </c>
      <c r="OJ16" s="806">
        <f>[1]Субсидия_факт!GJ13</f>
        <v>17630865.18</v>
      </c>
      <c r="OK16" s="1148">
        <f t="shared" si="105"/>
        <v>0</v>
      </c>
      <c r="OL16" s="806"/>
      <c r="OM16" s="823"/>
      <c r="ON16" s="806"/>
      <c r="OO16" s="1150">
        <f t="shared" si="106"/>
        <v>17630865.18</v>
      </c>
      <c r="OP16" s="842">
        <f>'Проверочная  таблица'!OH16-OX16</f>
        <v>0</v>
      </c>
      <c r="OQ16" s="819">
        <f>'Проверочная  таблица'!OI16-OY16</f>
        <v>0</v>
      </c>
      <c r="OR16" s="822">
        <f>'Проверочная  таблица'!OJ16-OZ16</f>
        <v>17630865.18</v>
      </c>
      <c r="OS16" s="1150">
        <f t="shared" si="196"/>
        <v>0</v>
      </c>
      <c r="OT16" s="807">
        <f>'Проверочная  таблица'!OL16-PB16</f>
        <v>0</v>
      </c>
      <c r="OU16" s="816">
        <f>'Проверочная  таблица'!OM16-PC16</f>
        <v>0</v>
      </c>
      <c r="OV16" s="806">
        <f>'Проверочная  таблица'!ON16-PD16</f>
        <v>0</v>
      </c>
      <c r="OW16" s="1150">
        <f t="shared" si="107"/>
        <v>0</v>
      </c>
      <c r="OX16" s="815">
        <f>[1]Субсидия_факт!FZ13</f>
        <v>0</v>
      </c>
      <c r="OY16" s="814">
        <f>[1]Субсидия_факт!GF13</f>
        <v>0</v>
      </c>
      <c r="OZ16" s="815">
        <f>[1]Субсидия_факт!GL13</f>
        <v>0</v>
      </c>
      <c r="PA16" s="1150">
        <f t="shared" si="108"/>
        <v>0</v>
      </c>
      <c r="PB16" s="807"/>
      <c r="PC16" s="816"/>
      <c r="PD16" s="815"/>
      <c r="PE16" s="901">
        <f t="shared" si="197"/>
        <v>0</v>
      </c>
      <c r="PF16" s="818">
        <f>[1]Субсидия_факт!IR13</f>
        <v>0</v>
      </c>
      <c r="PG16" s="819">
        <f>[1]Субсидия_факт!IX13</f>
        <v>0</v>
      </c>
      <c r="PH16" s="1013">
        <f t="shared" si="109"/>
        <v>0</v>
      </c>
      <c r="PI16" s="822"/>
      <c r="PJ16" s="847"/>
      <c r="PK16" s="1013">
        <f t="shared" si="110"/>
        <v>0</v>
      </c>
      <c r="PL16" s="818">
        <f>[1]Субсидия_факт!IT13</f>
        <v>0</v>
      </c>
      <c r="PM16" s="819">
        <f>[1]Субсидия_факт!IZ13</f>
        <v>0</v>
      </c>
      <c r="PN16" s="1181">
        <f t="shared" si="111"/>
        <v>0</v>
      </c>
      <c r="PO16" s="822"/>
      <c r="PP16" s="847"/>
      <c r="PQ16" s="979">
        <f t="shared" si="198"/>
        <v>0</v>
      </c>
      <c r="PR16" s="822">
        <f t="shared" si="112"/>
        <v>0</v>
      </c>
      <c r="PS16" s="819">
        <f t="shared" si="112"/>
        <v>0</v>
      </c>
      <c r="PT16" s="1165">
        <f t="shared" si="113"/>
        <v>0</v>
      </c>
      <c r="PU16" s="818">
        <f t="shared" si="114"/>
        <v>0</v>
      </c>
      <c r="PV16" s="819">
        <f t="shared" si="114"/>
        <v>0</v>
      </c>
      <c r="PW16" s="1165">
        <f t="shared" si="115"/>
        <v>0</v>
      </c>
      <c r="PX16" s="818">
        <f>[1]Субсидия_факт!IV13</f>
        <v>0</v>
      </c>
      <c r="PY16" s="819">
        <f>[1]Субсидия_факт!JB13</f>
        <v>0</v>
      </c>
      <c r="PZ16" s="979">
        <f t="shared" si="199"/>
        <v>0</v>
      </c>
      <c r="QA16" s="822"/>
      <c r="QB16" s="847"/>
      <c r="QC16" s="854">
        <f t="shared" si="116"/>
        <v>0</v>
      </c>
      <c r="QD16" s="818">
        <f>[1]Субсидия_факт!CV13</f>
        <v>0</v>
      </c>
      <c r="QE16" s="819">
        <f>[1]Субсидия_факт!CX13</f>
        <v>0</v>
      </c>
      <c r="QF16" s="1013">
        <f t="shared" si="117"/>
        <v>0</v>
      </c>
      <c r="QG16" s="818"/>
      <c r="QH16" s="819"/>
      <c r="QI16" s="854">
        <f t="shared" si="118"/>
        <v>0</v>
      </c>
      <c r="QJ16" s="818">
        <f>[1]Субсидия_факт!CZ13</f>
        <v>0</v>
      </c>
      <c r="QK16" s="819">
        <f>[1]Субсидия_факт!DF13</f>
        <v>0</v>
      </c>
      <c r="QL16" s="1013">
        <f t="shared" si="119"/>
        <v>0</v>
      </c>
      <c r="QM16" s="818"/>
      <c r="QN16" s="819"/>
      <c r="QO16" s="854">
        <f t="shared" si="120"/>
        <v>0</v>
      </c>
      <c r="QP16" s="818">
        <f>[1]Субсидия_факт!DB13</f>
        <v>0</v>
      </c>
      <c r="QQ16" s="819">
        <f>[1]Субсидия_факт!DH13</f>
        <v>0</v>
      </c>
      <c r="QR16" s="1013">
        <f t="shared" si="121"/>
        <v>0</v>
      </c>
      <c r="QS16" s="818"/>
      <c r="QT16" s="819"/>
      <c r="QU16" s="1165">
        <f t="shared" si="122"/>
        <v>0</v>
      </c>
      <c r="QV16" s="818">
        <f t="shared" si="123"/>
        <v>0</v>
      </c>
      <c r="QW16" s="819">
        <f t="shared" si="123"/>
        <v>0</v>
      </c>
      <c r="QX16" s="836">
        <f t="shared" si="124"/>
        <v>0</v>
      </c>
      <c r="QY16" s="818">
        <f t="shared" si="125"/>
        <v>0</v>
      </c>
      <c r="QZ16" s="819">
        <f t="shared" si="125"/>
        <v>0</v>
      </c>
      <c r="RA16" s="854">
        <f t="shared" si="126"/>
        <v>0</v>
      </c>
      <c r="RB16" s="818">
        <f>[1]Субсидия_факт!DD13</f>
        <v>0</v>
      </c>
      <c r="RC16" s="819">
        <f>[1]Субсидия_факт!DJ13</f>
        <v>0</v>
      </c>
      <c r="RD16" s="836">
        <f t="shared" si="127"/>
        <v>0</v>
      </c>
      <c r="RE16" s="818"/>
      <c r="RF16" s="819"/>
      <c r="RG16" s="854">
        <f t="shared" si="128"/>
        <v>0</v>
      </c>
      <c r="RH16" s="818">
        <f>[1]Субсидия_факт!DL13</f>
        <v>0</v>
      </c>
      <c r="RI16" s="819">
        <f>[1]Субсидия_факт!DN13</f>
        <v>0</v>
      </c>
      <c r="RJ16" s="1181">
        <f t="shared" si="129"/>
        <v>0</v>
      </c>
      <c r="RK16" s="842"/>
      <c r="RL16" s="846"/>
      <c r="RM16" s="1013">
        <f t="shared" si="200"/>
        <v>0</v>
      </c>
      <c r="RN16" s="815">
        <f>[1]Субсидия_факт!BJ13</f>
        <v>0</v>
      </c>
      <c r="RO16" s="818">
        <f>[1]Субсидия_факт!BF13</f>
        <v>0</v>
      </c>
      <c r="RP16" s="846">
        <f>[1]Субсидия_факт!BH13</f>
        <v>0</v>
      </c>
      <c r="RQ16" s="1013">
        <f t="shared" si="130"/>
        <v>0</v>
      </c>
      <c r="RR16" s="848"/>
      <c r="RS16" s="842"/>
      <c r="RT16" s="846"/>
      <c r="RU16" s="901">
        <f t="shared" si="131"/>
        <v>0</v>
      </c>
      <c r="RV16" s="818">
        <f>[1]Субсидия_факт!AD13</f>
        <v>0</v>
      </c>
      <c r="RW16" s="819">
        <f>[1]Субсидия_факт!AF13</f>
        <v>0</v>
      </c>
      <c r="RX16" s="1013">
        <f t="shared" si="132"/>
        <v>0</v>
      </c>
      <c r="RY16" s="842"/>
      <c r="RZ16" s="846"/>
      <c r="SA16" s="854">
        <f t="shared" si="201"/>
        <v>0</v>
      </c>
      <c r="SB16" s="818">
        <f>[1]Субсидия_факт!HT13</f>
        <v>0</v>
      </c>
      <c r="SC16" s="819">
        <f>[1]Субсидия_факт!HZ13</f>
        <v>0</v>
      </c>
      <c r="SD16" s="842">
        <f>[1]Субсидия_факт!IF13</f>
        <v>0</v>
      </c>
      <c r="SE16" s="819">
        <f>[1]Субсидия_факт!IL13</f>
        <v>0</v>
      </c>
      <c r="SF16" s="1087">
        <f>[1]Субсидия_факт!JN13</f>
        <v>0</v>
      </c>
      <c r="SG16" s="846">
        <f>[1]Субсидия_факт!JT13</f>
        <v>0</v>
      </c>
      <c r="SH16" s="1013">
        <f t="shared" si="133"/>
        <v>0</v>
      </c>
      <c r="SI16" s="1184"/>
      <c r="SJ16" s="847"/>
      <c r="SK16" s="1184"/>
      <c r="SL16" s="847"/>
      <c r="SM16" s="1087"/>
      <c r="SN16" s="846"/>
      <c r="SO16" s="901">
        <f t="shared" si="134"/>
        <v>13100839.48</v>
      </c>
      <c r="SP16" s="818">
        <f>[1]Субсидия_факт!HV13</f>
        <v>655041.97000000067</v>
      </c>
      <c r="SQ16" s="819">
        <f>[1]Субсидия_факт!IB13</f>
        <v>12445797.51</v>
      </c>
      <c r="SR16" s="842">
        <f>[1]Субсидия_факт!IH13</f>
        <v>0</v>
      </c>
      <c r="SS16" s="819">
        <f>[1]Субсидия_факт!IN13</f>
        <v>0</v>
      </c>
      <c r="ST16" s="842">
        <f>[1]Субсидия_факт!JP13</f>
        <v>0</v>
      </c>
      <c r="SU16" s="819">
        <f>[1]Субсидия_факт!JV13</f>
        <v>0</v>
      </c>
      <c r="SV16" s="1013">
        <f t="shared" si="135"/>
        <v>0</v>
      </c>
      <c r="SW16" s="822"/>
      <c r="SX16" s="847"/>
      <c r="SY16" s="1087"/>
      <c r="SZ16" s="847"/>
      <c r="TA16" s="822"/>
      <c r="TB16" s="847"/>
      <c r="TC16" s="979">
        <f t="shared" si="136"/>
        <v>13100839.48</v>
      </c>
      <c r="TD16" s="818">
        <f t="shared" si="137"/>
        <v>655041.97000000067</v>
      </c>
      <c r="TE16" s="819">
        <f t="shared" si="137"/>
        <v>12445797.51</v>
      </c>
      <c r="TF16" s="818">
        <f t="shared" si="137"/>
        <v>0</v>
      </c>
      <c r="TG16" s="819">
        <f t="shared" si="137"/>
        <v>0</v>
      </c>
      <c r="TH16" s="842">
        <f t="shared" si="137"/>
        <v>0</v>
      </c>
      <c r="TI16" s="819">
        <f t="shared" si="137"/>
        <v>0</v>
      </c>
      <c r="TJ16" s="836">
        <f t="shared" si="138"/>
        <v>0</v>
      </c>
      <c r="TK16" s="818">
        <f t="shared" si="139"/>
        <v>0</v>
      </c>
      <c r="TL16" s="819">
        <f t="shared" si="139"/>
        <v>0</v>
      </c>
      <c r="TM16" s="818">
        <f t="shared" si="139"/>
        <v>0</v>
      </c>
      <c r="TN16" s="819">
        <f t="shared" si="139"/>
        <v>0</v>
      </c>
      <c r="TO16" s="842">
        <f t="shared" si="139"/>
        <v>0</v>
      </c>
      <c r="TP16" s="819">
        <f t="shared" si="139"/>
        <v>0</v>
      </c>
      <c r="TQ16" s="992">
        <f t="shared" si="140"/>
        <v>0</v>
      </c>
      <c r="TR16" s="818">
        <f>[1]Субсидия_факт!HX13</f>
        <v>0</v>
      </c>
      <c r="TS16" s="819">
        <f>[1]Субсидия_факт!ID13</f>
        <v>0</v>
      </c>
      <c r="TT16" s="842">
        <f>[1]Субсидия_факт!IJ13</f>
        <v>0</v>
      </c>
      <c r="TU16" s="819">
        <f>[1]Субсидия_факт!IP13</f>
        <v>0</v>
      </c>
      <c r="TV16" s="842">
        <f>[1]Субсидия_факт!JR13</f>
        <v>0</v>
      </c>
      <c r="TW16" s="819">
        <f>[1]Субсидия_факт!JX13</f>
        <v>0</v>
      </c>
      <c r="TX16" s="836">
        <f t="shared" si="141"/>
        <v>0</v>
      </c>
      <c r="TY16" s="1087"/>
      <c r="TZ16" s="847"/>
      <c r="UA16" s="1087"/>
      <c r="UB16" s="847"/>
      <c r="UC16" s="1087"/>
      <c r="UD16" s="847"/>
      <c r="UE16" s="1013">
        <f>'Прочая  субсидия_МР  и  ГО'!B11</f>
        <v>95968420.980000004</v>
      </c>
      <c r="UF16" s="1013">
        <f>'Прочая  субсидия_МР  и  ГО'!C11</f>
        <v>3581714.2600000002</v>
      </c>
      <c r="UG16" s="1164">
        <f>'Прочая  субсидия_БП'!B11</f>
        <v>423386.08000000007</v>
      </c>
      <c r="UH16" s="854">
        <f>'Прочая  субсидия_БП'!C11</f>
        <v>38838.380000000005</v>
      </c>
      <c r="UI16" s="1186">
        <f>'Прочая  субсидия_БП'!D11</f>
        <v>423386.08000000007</v>
      </c>
      <c r="UJ16" s="1177">
        <f>'Прочая  субсидия_БП'!E11</f>
        <v>38838.380000000005</v>
      </c>
      <c r="UK16" s="1178">
        <f>'Прочая  субсидия_БП'!F11</f>
        <v>0</v>
      </c>
      <c r="UL16" s="1186">
        <f>'Прочая  субсидия_БП'!G11</f>
        <v>0</v>
      </c>
      <c r="UM16" s="854">
        <f t="shared" si="142"/>
        <v>435533057.27999997</v>
      </c>
      <c r="UN16" s="822">
        <f>'Проверочная  таблица'!VP16+'Проверочная  таблица'!US16+'Проверочная  таблица'!UU16+VJ16</f>
        <v>423277105.57999998</v>
      </c>
      <c r="UO16" s="848">
        <f>'Проверочная  таблица'!VQ16+'Проверочная  таблица'!UY16+'Проверочная  таблица'!VE16+'Проверочная  таблица'!VA16+'Проверочная  таблица'!VC16+VG16+VK16+UW16</f>
        <v>12255951.699999999</v>
      </c>
      <c r="UP16" s="1013">
        <f t="shared" si="143"/>
        <v>108609405.08</v>
      </c>
      <c r="UQ16" s="822">
        <f>'Проверочная  таблица'!VS16+'Проверочная  таблица'!UT16+'Проверочная  таблица'!UV16+VM16</f>
        <v>105206389.61</v>
      </c>
      <c r="UR16" s="848">
        <f>'Проверочная  таблица'!VT16+'Проверочная  таблица'!UZ16+'Проверочная  таблица'!VF16+'Проверочная  таблица'!VB16+'Проверочная  таблица'!VD16+VH16+VN16+UX16</f>
        <v>3403015.4699999997</v>
      </c>
      <c r="US16" s="1181">
        <f>'Субвенция  на  полномочия'!B11</f>
        <v>408734255.63</v>
      </c>
      <c r="UT16" s="1164">
        <f>'Субвенция  на  полномочия'!C11</f>
        <v>101052345.5</v>
      </c>
      <c r="UU16" s="843">
        <f>[1]Субвенция_факт!M12*1000</f>
        <v>10352728</v>
      </c>
      <c r="UV16" s="849">
        <v>2863000</v>
      </c>
      <c r="UW16" s="843">
        <f>[1]Субвенция_факт!AE12*1000</f>
        <v>0</v>
      </c>
      <c r="UX16" s="849"/>
      <c r="UY16" s="843">
        <f>[1]Субвенция_факт!AF12*1000</f>
        <v>2944300</v>
      </c>
      <c r="UZ16" s="849">
        <f>ВУС!E37</f>
        <v>461404.14</v>
      </c>
      <c r="VA16" s="1187">
        <f>[1]Субвенция_факт!AG12*1000</f>
        <v>0</v>
      </c>
      <c r="VB16" s="850"/>
      <c r="VC16" s="845">
        <f>[1]Субвенция_факт!E12*1000</f>
        <v>0</v>
      </c>
      <c r="VD16" s="850"/>
      <c r="VE16" s="845">
        <f>[1]Субвенция_факт!F12*1000</f>
        <v>0</v>
      </c>
      <c r="VF16" s="850"/>
      <c r="VG16" s="844">
        <f>[1]Субвенция_факт!G12*1000</f>
        <v>0</v>
      </c>
      <c r="VH16" s="849"/>
      <c r="VI16" s="854">
        <f t="shared" si="144"/>
        <v>11508988.789999999</v>
      </c>
      <c r="VJ16" s="818">
        <f>[1]Субвенция_факт!P12*1000</f>
        <v>2992337.09</v>
      </c>
      <c r="VK16" s="819">
        <f>[1]Субвенция_факт!Q12*1000</f>
        <v>8516651.6999999993</v>
      </c>
      <c r="VL16" s="1013">
        <f t="shared" si="145"/>
        <v>3811708.11</v>
      </c>
      <c r="VM16" s="822">
        <v>991044.11</v>
      </c>
      <c r="VN16" s="851">
        <v>2820664</v>
      </c>
      <c r="VO16" s="1013">
        <f t="shared" si="146"/>
        <v>1992784.86</v>
      </c>
      <c r="VP16" s="852">
        <f>[1]Субвенция_факт!X12*1000</f>
        <v>1197784.8600000001</v>
      </c>
      <c r="VQ16" s="853">
        <f>[1]Субвенция_факт!W12*1000</f>
        <v>795000</v>
      </c>
      <c r="VR16" s="1013">
        <f t="shared" si="147"/>
        <v>420947.33</v>
      </c>
      <c r="VS16" s="822">
        <v>300000</v>
      </c>
      <c r="VT16" s="851">
        <v>120947.33</v>
      </c>
      <c r="VU16" s="1013">
        <f t="shared" si="202"/>
        <v>67102427.509999998</v>
      </c>
      <c r="VV16" s="1013">
        <f t="shared" si="203"/>
        <v>3877331.48</v>
      </c>
      <c r="VW16" s="1181">
        <f t="shared" si="148"/>
        <v>0</v>
      </c>
      <c r="VX16" s="852">
        <f>'[1]Иные межбюджетные трансферты'!AM13</f>
        <v>0</v>
      </c>
      <c r="VY16" s="853">
        <f>'[1]Иные межбюджетные трансферты'!AO13</f>
        <v>0</v>
      </c>
      <c r="VZ16" s="1181">
        <f t="shared" si="149"/>
        <v>0</v>
      </c>
      <c r="WA16" s="852"/>
      <c r="WB16" s="853"/>
      <c r="WC16" s="1013">
        <f t="shared" si="150"/>
        <v>1348095.69</v>
      </c>
      <c r="WD16" s="852">
        <f>'[1]Иные межбюджетные трансферты'!AI13</f>
        <v>67404.78</v>
      </c>
      <c r="WE16" s="853">
        <f>'[1]Иные межбюджетные трансферты'!AK13</f>
        <v>1280690.9099999999</v>
      </c>
      <c r="WF16" s="1013">
        <f t="shared" si="151"/>
        <v>337023.93</v>
      </c>
      <c r="WG16" s="852">
        <v>16851.21</v>
      </c>
      <c r="WH16" s="853">
        <v>320172.71999999997</v>
      </c>
      <c r="WI16" s="1013">
        <f t="shared" si="152"/>
        <v>14051631</v>
      </c>
      <c r="WJ16" s="852">
        <f>'[1]Иные межбюджетные трансферты'!I13</f>
        <v>0</v>
      </c>
      <c r="WK16" s="853">
        <f>'[1]Иные межбюджетные трансферты'!K13</f>
        <v>14051631</v>
      </c>
      <c r="WL16" s="1013">
        <f t="shared" si="204"/>
        <v>3147976.73</v>
      </c>
      <c r="WM16" s="839"/>
      <c r="WN16" s="853">
        <v>3147976.73</v>
      </c>
      <c r="WO16" s="1013">
        <f t="shared" si="154"/>
        <v>0</v>
      </c>
      <c r="WP16" s="842"/>
      <c r="WQ16" s="1013">
        <f t="shared" si="155"/>
        <v>0</v>
      </c>
      <c r="WR16" s="842"/>
      <c r="WS16" s="854">
        <f t="shared" si="156"/>
        <v>0</v>
      </c>
      <c r="WT16" s="818">
        <f>'[1]Иные межбюджетные трансферты'!M13</f>
        <v>0</v>
      </c>
      <c r="WU16" s="1013">
        <f t="shared" si="157"/>
        <v>0</v>
      </c>
      <c r="WV16" s="822"/>
      <c r="WW16" s="1180">
        <f t="shared" si="158"/>
        <v>0</v>
      </c>
      <c r="WX16" s="836">
        <f t="shared" si="159"/>
        <v>0</v>
      </c>
      <c r="WY16" s="1180">
        <f t="shared" si="160"/>
        <v>0</v>
      </c>
      <c r="WZ16" s="836">
        <f t="shared" si="161"/>
        <v>0</v>
      </c>
      <c r="XA16" s="1013">
        <f t="shared" si="205"/>
        <v>28840462.82</v>
      </c>
      <c r="XB16" s="840">
        <f>'[1]Иные межбюджетные трансферты'!E13</f>
        <v>0</v>
      </c>
      <c r="XC16" s="852">
        <f>'[1]Иные межбюджетные трансферты'!G13</f>
        <v>0</v>
      </c>
      <c r="XD16" s="839">
        <f>'[1]Иные межбюджетные трансферты'!Q13</f>
        <v>0</v>
      </c>
      <c r="XE16" s="840">
        <f>'[1]Иные межбюджетные трансферты'!W13</f>
        <v>0</v>
      </c>
      <c r="XF16" s="839">
        <f>'[1]Иные межбюджетные трансферты'!Y13</f>
        <v>0</v>
      </c>
      <c r="XG16" s="1188">
        <f>'[1]Иные межбюджетные трансферты'!AE13</f>
        <v>28448132</v>
      </c>
      <c r="XH16" s="840">
        <f>'[1]Иные межбюджетные трансферты'!AQ13</f>
        <v>0</v>
      </c>
      <c r="XI16" s="818">
        <f>'[1]Иные межбюджетные трансферты'!AW13</f>
        <v>0</v>
      </c>
      <c r="XJ16" s="839">
        <f>'[1]Иные межбюджетные трансферты'!AY13</f>
        <v>0</v>
      </c>
      <c r="XK16" s="1188">
        <f>'[1]Иные межбюджетные трансферты'!BA13</f>
        <v>392330.82</v>
      </c>
      <c r="XL16" s="1013">
        <f t="shared" si="206"/>
        <v>392330.82</v>
      </c>
      <c r="XM16" s="803"/>
      <c r="XN16" s="803"/>
      <c r="XO16" s="807"/>
      <c r="XP16" s="803"/>
      <c r="XQ16" s="803">
        <f t="shared" si="207"/>
        <v>0</v>
      </c>
      <c r="XR16" s="803"/>
      <c r="XS16" s="803"/>
      <c r="XT16" s="803"/>
      <c r="XU16" s="803"/>
      <c r="XV16" s="803">
        <f t="shared" si="208"/>
        <v>392330.82</v>
      </c>
      <c r="XW16" s="1013">
        <f t="shared" si="162"/>
        <v>22862238</v>
      </c>
      <c r="XX16" s="852">
        <f>'[1]Иные межбюджетные трансферты'!S13</f>
        <v>3524029.9999999995</v>
      </c>
      <c r="XY16" s="839">
        <f>'[1]Иные межбюджетные трансферты'!AA13</f>
        <v>0</v>
      </c>
      <c r="XZ16" s="1188">
        <f>'[1]Иные межбюджетные трансферты'!AG13</f>
        <v>19338208</v>
      </c>
      <c r="YA16" s="840">
        <f>'[1]Иные межбюджетные трансферты'!AS13</f>
        <v>0</v>
      </c>
      <c r="YB16" s="803">
        <f>'[1]Иные межбюджетные трансферты'!BC13</f>
        <v>0</v>
      </c>
      <c r="YC16" s="1013">
        <f t="shared" si="163"/>
        <v>0</v>
      </c>
      <c r="YD16" s="821"/>
      <c r="YE16" s="821">
        <f t="shared" si="209"/>
        <v>0</v>
      </c>
      <c r="YF16" s="821"/>
      <c r="YG16" s="803"/>
      <c r="YH16" s="803"/>
      <c r="YI16" s="836">
        <f t="shared" si="164"/>
        <v>22862238</v>
      </c>
      <c r="YJ16" s="815">
        <f>'Проверочная  таблица'!XX16-YV16</f>
        <v>3524029.9999999995</v>
      </c>
      <c r="YK16" s="815">
        <f>'Проверочная  таблица'!XY16-YW16</f>
        <v>0</v>
      </c>
      <c r="YL16" s="815">
        <f>'Проверочная  таблица'!XZ16-YX16</f>
        <v>19338208</v>
      </c>
      <c r="YM16" s="815">
        <f>'Проверочная  таблица'!YA16-YY16</f>
        <v>0</v>
      </c>
      <c r="YN16" s="815">
        <f>'Проверочная  таблица'!YB16-YZ16</f>
        <v>0</v>
      </c>
      <c r="YO16" s="836">
        <f t="shared" si="165"/>
        <v>0</v>
      </c>
      <c r="YP16" s="815">
        <f>'Проверочная  таблица'!YD16-ZB16</f>
        <v>0</v>
      </c>
      <c r="YQ16" s="815">
        <f>'Проверочная  таблица'!YE16-ZC16</f>
        <v>0</v>
      </c>
      <c r="YR16" s="815">
        <f>'Проверочная  таблица'!YF16-ZD16</f>
        <v>0</v>
      </c>
      <c r="YS16" s="815">
        <f>'Проверочная  таблица'!YG16-ZE16</f>
        <v>0</v>
      </c>
      <c r="YT16" s="815">
        <f>'Проверочная  таблица'!YH16-ZF16</f>
        <v>0</v>
      </c>
      <c r="YU16" s="836">
        <f t="shared" si="166"/>
        <v>0</v>
      </c>
      <c r="YV16" s="852">
        <f>'[1]Иные межбюджетные трансферты'!U13</f>
        <v>0</v>
      </c>
      <c r="YW16" s="839">
        <f>'[1]Иные межбюджетные трансферты'!AC13</f>
        <v>0</v>
      </c>
      <c r="YX16" s="840"/>
      <c r="YY16" s="852">
        <f>'[1]Иные межбюджетные трансферты'!AU13</f>
        <v>0</v>
      </c>
      <c r="YZ16" s="803">
        <f>'[1]Иные межбюджетные трансферты'!$BE$10</f>
        <v>0</v>
      </c>
      <c r="ZA16" s="836">
        <f t="shared" si="167"/>
        <v>0</v>
      </c>
      <c r="ZB16" s="821"/>
      <c r="ZC16" s="821">
        <f t="shared" si="210"/>
        <v>0</v>
      </c>
      <c r="ZD16" s="821"/>
      <c r="ZE16" s="803"/>
      <c r="ZF16" s="803"/>
      <c r="ZG16" s="1013">
        <f>ZI16+'Проверочная  таблица'!ZQ16+ZM16+'Проверочная  таблица'!ZU16+ZO16+'Проверочная  таблица'!ZW16</f>
        <v>0</v>
      </c>
      <c r="ZH16" s="1013">
        <f>ZJ16+'Проверочная  таблица'!ZR16+ZN16+'Проверочная  таблица'!ZV16+ZP16+'Проверочная  таблица'!ZX16</f>
        <v>0</v>
      </c>
      <c r="ZI16" s="854"/>
      <c r="ZJ16" s="854"/>
      <c r="ZK16" s="854"/>
      <c r="ZL16" s="854"/>
      <c r="ZM16" s="1165">
        <f t="shared" si="168"/>
        <v>0</v>
      </c>
      <c r="ZN16" s="836">
        <f t="shared" si="168"/>
        <v>0</v>
      </c>
      <c r="ZO16" s="855"/>
      <c r="ZP16" s="836"/>
      <c r="ZQ16" s="854"/>
      <c r="ZR16" s="854"/>
      <c r="ZS16" s="854"/>
      <c r="ZT16" s="854"/>
      <c r="ZU16" s="1165">
        <f t="shared" si="169"/>
        <v>0</v>
      </c>
      <c r="ZV16" s="836">
        <f t="shared" si="169"/>
        <v>0</v>
      </c>
      <c r="ZW16" s="836"/>
      <c r="ZX16" s="836"/>
      <c r="ZY16" s="1175">
        <f>'Проверочная  таблица'!ZQ16+'Проверочная  таблица'!ZS16</f>
        <v>0</v>
      </c>
      <c r="ZZ16" s="1175">
        <f>'Проверочная  таблица'!ZR16+'Проверочная  таблица'!ZT16</f>
        <v>0</v>
      </c>
    </row>
    <row r="17" spans="1:702" ht="18" customHeight="1" x14ac:dyDescent="0.25">
      <c r="A17" s="860" t="s">
        <v>381</v>
      </c>
      <c r="B17" s="846">
        <f>D17+AI17+'Проверочная  таблица'!UM17+'Проверочная  таблица'!VU17</f>
        <v>1727190986.01</v>
      </c>
      <c r="C17" s="819">
        <f>E17+'Проверочная  таблица'!UP17+AJ17+'Проверочная  таблица'!VV17</f>
        <v>158152155.31999996</v>
      </c>
      <c r="D17" s="1164">
        <f t="shared" si="0"/>
        <v>262268949</v>
      </c>
      <c r="E17" s="854">
        <f t="shared" si="0"/>
        <v>10870000</v>
      </c>
      <c r="F17" s="1166">
        <f>'[1]Дотация  из  ОБ_факт'!M12</f>
        <v>245688949</v>
      </c>
      <c r="G17" s="1176">
        <v>10870000</v>
      </c>
      <c r="H17" s="1166">
        <f>'[1]Дотация  из  ОБ_факт'!G12</f>
        <v>0</v>
      </c>
      <c r="I17" s="1176"/>
      <c r="J17" s="1177">
        <f t="shared" si="1"/>
        <v>0</v>
      </c>
      <c r="K17" s="1178">
        <f t="shared" si="1"/>
        <v>0</v>
      </c>
      <c r="L17" s="1177">
        <f>'[1]Дотация  из  ОБ_факт'!K12</f>
        <v>0</v>
      </c>
      <c r="M17" s="838"/>
      <c r="N17" s="1166">
        <f>'[1]Дотация  из  ОБ_факт'!Q12</f>
        <v>16580000</v>
      </c>
      <c r="O17" s="1176"/>
      <c r="P17" s="1166">
        <f>'[1]Дотация  из  ОБ_факт'!S12</f>
        <v>0</v>
      </c>
      <c r="Q17" s="1176"/>
      <c r="R17" s="1177">
        <f t="shared" si="2"/>
        <v>0</v>
      </c>
      <c r="S17" s="1178">
        <f t="shared" si="2"/>
        <v>0</v>
      </c>
      <c r="T17" s="1177">
        <f>'[1]Дотация  из  ОБ_факт'!W12</f>
        <v>0</v>
      </c>
      <c r="U17" s="838"/>
      <c r="V17" s="1166">
        <f>'[1]Дотация  из  ОБ_факт'!AA12+'[1]Дотация  из  ОБ_факт'!AC12+'[1]Дотация  из  ОБ_факт'!AG12</f>
        <v>0</v>
      </c>
      <c r="W17" s="844">
        <f t="shared" si="3"/>
        <v>0</v>
      </c>
      <c r="X17" s="839"/>
      <c r="Y17" s="840"/>
      <c r="Z17" s="839"/>
      <c r="AA17" s="1179">
        <f>'[1]Дотация  из  ОБ_факт'!Y12+'[1]Дотация  из  ОБ_факт'!AE12</f>
        <v>0</v>
      </c>
      <c r="AB17" s="843">
        <f t="shared" si="4"/>
        <v>0</v>
      </c>
      <c r="AC17" s="840"/>
      <c r="AD17" s="839"/>
      <c r="AE17" s="1177">
        <f t="shared" si="5"/>
        <v>0</v>
      </c>
      <c r="AF17" s="1178">
        <f t="shared" si="5"/>
        <v>0</v>
      </c>
      <c r="AG17" s="1177">
        <f>'[1]Дотация  из  ОБ_факт'!AE12</f>
        <v>0</v>
      </c>
      <c r="AH17" s="841"/>
      <c r="AI17" s="975">
        <f>'Проверочная  таблица'!UE17+'Проверочная  таблица'!UG17+BO17+BQ17+BY17+CA17+BC17+BG17+'Проверочная  таблица'!MI17+'Проверочная  таблица'!MY17+'Проверочная  таблица'!DS17+'Проверочная  таблица'!NQ17+DK17+'Проверочная  таблица'!IY17+'Проверочная  таблица'!JE17+'Проверочная  таблица'!NY17+'Проверочная  таблица'!OG17+IS17+AK17+AQ17+ES17+EY17+CM17+SA17+DY17+SO17+PK17+EE17+EM17+LC17+LK17+RU17+GM17+RG17+QI17+JW17+KG17+QO17+RM17+CG17+QC17+HC17+FW17+HI17+HO17+FQ17+DA17+PE17+BW17+IG17+IM17+GU17+GC17</f>
        <v>914687392.58000004</v>
      </c>
      <c r="AJ17" s="976">
        <f>'Проверочная  таблица'!UF17+'Проверочная  таблица'!UH17+BP17+BR17+BZ17+CB17+BE17+BI17+'Проверочная  таблица'!MQ17+'Проверочная  таблица'!NB17+'Проверочная  таблица'!DV17+'Проверочная  таблица'!NU17+DO17+'Проверочная  таблица'!JB17+'Проверочная  таблица'!JH17+'Проверочная  таблица'!OC17+'Проверочная  таблица'!OK17+IV17+AN17+AS17+EV17+FB17+CT17+SH17+EB17+SV17+PN17+EI17+EP17+LG17+LO17+RX17+GQ17+RJ17+QL17+KB17+KL17+QR17+RQ17+CJ17+QF17+HF17+FZ17+HL17+HR17+FT17+DD17+PH17+BX17+IJ17+IP17+GW17+GF17</f>
        <v>3032402.9499999997</v>
      </c>
      <c r="AK17" s="1013">
        <f t="shared" si="6"/>
        <v>51003088.5</v>
      </c>
      <c r="AL17" s="842">
        <f>[1]Субсидия_факт!HL14</f>
        <v>51003088.5</v>
      </c>
      <c r="AM17" s="822">
        <f>[1]Субсидия_факт!MF14</f>
        <v>0</v>
      </c>
      <c r="AN17" s="1013">
        <f t="shared" si="7"/>
        <v>0</v>
      </c>
      <c r="AO17" s="822">
        <v>0</v>
      </c>
      <c r="AP17" s="842"/>
      <c r="AQ17" s="965">
        <f t="shared" si="8"/>
        <v>0</v>
      </c>
      <c r="AR17" s="822">
        <f>[1]Субсидия_факт!MJ14</f>
        <v>0</v>
      </c>
      <c r="AS17" s="1154">
        <f t="shared" si="9"/>
        <v>0</v>
      </c>
      <c r="AT17" s="822"/>
      <c r="AU17" s="1155">
        <f t="shared" si="10"/>
        <v>0</v>
      </c>
      <c r="AV17" s="822">
        <f t="shared" si="11"/>
        <v>0</v>
      </c>
      <c r="AW17" s="836">
        <f t="shared" si="12"/>
        <v>0</v>
      </c>
      <c r="AX17" s="842">
        <f t="shared" si="13"/>
        <v>0</v>
      </c>
      <c r="AY17" s="835">
        <f t="shared" si="14"/>
        <v>0</v>
      </c>
      <c r="AZ17" s="822">
        <f>[1]Субсидия_факт!ML14</f>
        <v>0</v>
      </c>
      <c r="BA17" s="855">
        <f t="shared" si="15"/>
        <v>0</v>
      </c>
      <c r="BB17" s="822"/>
      <c r="BC17" s="854">
        <f t="shared" si="16"/>
        <v>0</v>
      </c>
      <c r="BD17" s="822">
        <f>[1]Субсидия_факт!KN14</f>
        <v>0</v>
      </c>
      <c r="BE17" s="1013">
        <f t="shared" si="17"/>
        <v>0</v>
      </c>
      <c r="BF17" s="822"/>
      <c r="BG17" s="854">
        <f t="shared" si="18"/>
        <v>0</v>
      </c>
      <c r="BH17" s="822">
        <f>[1]Субсидия_факт!KP14</f>
        <v>0</v>
      </c>
      <c r="BI17" s="1013">
        <f t="shared" si="19"/>
        <v>0</v>
      </c>
      <c r="BJ17" s="822"/>
      <c r="BK17" s="992">
        <f t="shared" si="20"/>
        <v>0</v>
      </c>
      <c r="BL17" s="979">
        <f t="shared" si="21"/>
        <v>0</v>
      </c>
      <c r="BM17" s="990">
        <f t="shared" si="22"/>
        <v>0</v>
      </c>
      <c r="BN17" s="992">
        <f t="shared" si="23"/>
        <v>0</v>
      </c>
      <c r="BO17" s="854">
        <f>[1]Субсидия_факт!GN14</f>
        <v>0</v>
      </c>
      <c r="BP17" s="843"/>
      <c r="BQ17" s="1181">
        <f>[1]Субсидия_факт!GP14</f>
        <v>0</v>
      </c>
      <c r="BR17" s="844"/>
      <c r="BS17" s="1180">
        <f t="shared" si="24"/>
        <v>0</v>
      </c>
      <c r="BT17" s="1165">
        <f t="shared" si="24"/>
        <v>0</v>
      </c>
      <c r="BU17" s="836">
        <f>[1]Субсидия_факт!GR14</f>
        <v>0</v>
      </c>
      <c r="BV17" s="838"/>
      <c r="BW17" s="1013">
        <f>[1]Субсидия_факт!HD14</f>
        <v>0</v>
      </c>
      <c r="BX17" s="844"/>
      <c r="BY17" s="1013">
        <f>[1]Субсидия_факт!GT14</f>
        <v>0</v>
      </c>
      <c r="BZ17" s="845"/>
      <c r="CA17" s="1013">
        <f>[1]Субсидия_факт!GV14</f>
        <v>0</v>
      </c>
      <c r="CB17" s="844"/>
      <c r="CC17" s="1156">
        <f t="shared" si="25"/>
        <v>0</v>
      </c>
      <c r="CD17" s="835">
        <f t="shared" si="25"/>
        <v>0</v>
      </c>
      <c r="CE17" s="1155">
        <f>[1]Субсидия_факт!GX14</f>
        <v>0</v>
      </c>
      <c r="CF17" s="805"/>
      <c r="CG17" s="854">
        <f t="shared" si="26"/>
        <v>0</v>
      </c>
      <c r="CH17" s="818">
        <f>[1]Субсидия_факт!HF14</f>
        <v>0</v>
      </c>
      <c r="CI17" s="822">
        <f>[1]Субсидия_факт!HH14</f>
        <v>0</v>
      </c>
      <c r="CJ17" s="1013">
        <f t="shared" si="27"/>
        <v>0</v>
      </c>
      <c r="CK17" s="822"/>
      <c r="CL17" s="822"/>
      <c r="CM17" s="965">
        <f t="shared" si="28"/>
        <v>0</v>
      </c>
      <c r="CN17" s="815">
        <f>[1]Субсидия_факт!LF14</f>
        <v>0</v>
      </c>
      <c r="CO17" s="814">
        <f>[1]Субсидия_факт!LH14</f>
        <v>0</v>
      </c>
      <c r="CP17" s="806">
        <f>[1]Субсидия_факт!LJ14</f>
        <v>0</v>
      </c>
      <c r="CQ17" s="814">
        <f>[1]Субсидия_факт!LP14</f>
        <v>0</v>
      </c>
      <c r="CR17" s="806">
        <f>[1]Субсидия_факт!LV14</f>
        <v>0</v>
      </c>
      <c r="CS17" s="814">
        <f>[1]Субсидия_факт!LX14</f>
        <v>0</v>
      </c>
      <c r="CT17" s="965">
        <f t="shared" si="29"/>
        <v>0</v>
      </c>
      <c r="CU17" s="807"/>
      <c r="CV17" s="814"/>
      <c r="CW17" s="806"/>
      <c r="CX17" s="814"/>
      <c r="CY17" s="806"/>
      <c r="CZ17" s="814"/>
      <c r="DA17" s="976">
        <f t="shared" si="170"/>
        <v>0</v>
      </c>
      <c r="DB17" s="815">
        <f>[1]Субсидия_факт!LL14</f>
        <v>0</v>
      </c>
      <c r="DC17" s="814">
        <f>[1]Субсидия_факт!LR14</f>
        <v>0</v>
      </c>
      <c r="DD17" s="965">
        <f t="shared" si="31"/>
        <v>0</v>
      </c>
      <c r="DE17" s="815"/>
      <c r="DF17" s="816"/>
      <c r="DG17" s="1156">
        <f t="shared" si="171"/>
        <v>0</v>
      </c>
      <c r="DH17" s="835">
        <f t="shared" si="172"/>
        <v>0</v>
      </c>
      <c r="DI17" s="1155">
        <f t="shared" si="173"/>
        <v>0</v>
      </c>
      <c r="DJ17" s="805">
        <f t="shared" si="174"/>
        <v>0</v>
      </c>
      <c r="DK17" s="1013">
        <f t="shared" si="175"/>
        <v>0</v>
      </c>
      <c r="DL17" s="842">
        <f>[1]Субсидия_факт!R14</f>
        <v>0</v>
      </c>
      <c r="DM17" s="818">
        <f>[1]Субсидия_факт!T14</f>
        <v>0</v>
      </c>
      <c r="DN17" s="822">
        <f>[1]Субсидия_факт!V14</f>
        <v>0</v>
      </c>
      <c r="DO17" s="1013">
        <f t="shared" si="176"/>
        <v>0</v>
      </c>
      <c r="DP17" s="822"/>
      <c r="DQ17" s="822"/>
      <c r="DR17" s="822"/>
      <c r="DS17" s="854">
        <f t="shared" si="32"/>
        <v>0</v>
      </c>
      <c r="DT17" s="818">
        <f>[1]Субсидия_факт!AX14</f>
        <v>0</v>
      </c>
      <c r="DU17" s="819">
        <f>[1]Субсидия_факт!AZ14</f>
        <v>0</v>
      </c>
      <c r="DV17" s="1013">
        <f t="shared" si="33"/>
        <v>0</v>
      </c>
      <c r="DW17" s="842"/>
      <c r="DX17" s="846"/>
      <c r="DY17" s="854">
        <f t="shared" si="34"/>
        <v>0</v>
      </c>
      <c r="DZ17" s="818">
        <f>[1]Субсидия_факт!X14</f>
        <v>0</v>
      </c>
      <c r="EA17" s="819">
        <f>[1]Субсидия_факт!Z14</f>
        <v>0</v>
      </c>
      <c r="EB17" s="1013">
        <f t="shared" si="35"/>
        <v>0</v>
      </c>
      <c r="EC17" s="818"/>
      <c r="ED17" s="819"/>
      <c r="EE17" s="976">
        <f t="shared" si="177"/>
        <v>0</v>
      </c>
      <c r="EF17" s="815">
        <f>[1]Субсидия_факт!AP14</f>
        <v>0</v>
      </c>
      <c r="EG17" s="815">
        <f>[1]Субсидия_факт!AL14</f>
        <v>0</v>
      </c>
      <c r="EH17" s="816">
        <f>[1]Субсидия_факт!AN14</f>
        <v>0</v>
      </c>
      <c r="EI17" s="976">
        <f t="shared" si="36"/>
        <v>0</v>
      </c>
      <c r="EJ17" s="815"/>
      <c r="EK17" s="815"/>
      <c r="EL17" s="816"/>
      <c r="EM17" s="976">
        <f t="shared" si="37"/>
        <v>0</v>
      </c>
      <c r="EN17" s="815">
        <f>[1]Субсидия_факт!GZ14</f>
        <v>0</v>
      </c>
      <c r="EO17" s="814">
        <f>[1]Субсидия_факт!HB14</f>
        <v>0</v>
      </c>
      <c r="EP17" s="965">
        <f t="shared" si="38"/>
        <v>0</v>
      </c>
      <c r="EQ17" s="815"/>
      <c r="ER17" s="814"/>
      <c r="ES17" s="976">
        <f t="shared" si="39"/>
        <v>0</v>
      </c>
      <c r="ET17" s="818">
        <f>[1]Субсидия_факт!OY14</f>
        <v>0</v>
      </c>
      <c r="EU17" s="819">
        <f>[1]Субсидия_факт!PE14</f>
        <v>0</v>
      </c>
      <c r="EV17" s="965">
        <f t="shared" si="40"/>
        <v>0</v>
      </c>
      <c r="EW17" s="815"/>
      <c r="EX17" s="816"/>
      <c r="EY17" s="976">
        <f t="shared" si="41"/>
        <v>0</v>
      </c>
      <c r="EZ17" s="815">
        <f>[1]Субсидия_факт!PA14</f>
        <v>0</v>
      </c>
      <c r="FA17" s="814">
        <f>[1]Субсидия_факт!PG14</f>
        <v>0</v>
      </c>
      <c r="FB17" s="965">
        <f t="shared" si="42"/>
        <v>0</v>
      </c>
      <c r="FC17" s="815"/>
      <c r="FD17" s="816"/>
      <c r="FE17" s="1163">
        <f t="shared" si="43"/>
        <v>0</v>
      </c>
      <c r="FF17" s="815">
        <f t="shared" si="44"/>
        <v>0</v>
      </c>
      <c r="FG17" s="814">
        <f t="shared" si="44"/>
        <v>0</v>
      </c>
      <c r="FH17" s="835">
        <f t="shared" si="45"/>
        <v>0</v>
      </c>
      <c r="FI17" s="815">
        <f t="shared" si="46"/>
        <v>0</v>
      </c>
      <c r="FJ17" s="814">
        <f t="shared" si="46"/>
        <v>0</v>
      </c>
      <c r="FK17" s="1163">
        <f t="shared" si="47"/>
        <v>0</v>
      </c>
      <c r="FL17" s="815">
        <f>[1]Субсидия_факт!PC14</f>
        <v>0</v>
      </c>
      <c r="FM17" s="814">
        <f>[1]Субсидия_факт!PI14</f>
        <v>0</v>
      </c>
      <c r="FN17" s="835">
        <f t="shared" si="48"/>
        <v>0</v>
      </c>
      <c r="FO17" s="815"/>
      <c r="FP17" s="816"/>
      <c r="FQ17" s="901">
        <f t="shared" si="49"/>
        <v>0</v>
      </c>
      <c r="FR17" s="818">
        <f>[1]Субсидия_факт!EH14</f>
        <v>0</v>
      </c>
      <c r="FS17" s="819">
        <f>[1]Субсидия_факт!EJ14</f>
        <v>0</v>
      </c>
      <c r="FT17" s="1164">
        <f t="shared" si="50"/>
        <v>0</v>
      </c>
      <c r="FU17" s="818"/>
      <c r="FV17" s="819"/>
      <c r="FW17" s="901">
        <f t="shared" si="51"/>
        <v>0</v>
      </c>
      <c r="FX17" s="818">
        <f>[1]Субсидия_факт!JD14</f>
        <v>0</v>
      </c>
      <c r="FY17" s="819">
        <f>[1]Субсидия_факт!JF14</f>
        <v>0</v>
      </c>
      <c r="FZ17" s="854">
        <f t="shared" si="52"/>
        <v>0</v>
      </c>
      <c r="GA17" s="818"/>
      <c r="GB17" s="819"/>
      <c r="GC17" s="992">
        <f t="shared" si="53"/>
        <v>0</v>
      </c>
      <c r="GD17" s="815">
        <f>[1]Субсидия_факт!JH14</f>
        <v>0</v>
      </c>
      <c r="GE17" s="816">
        <f>[1]Субсидия_факт!JJ14</f>
        <v>0</v>
      </c>
      <c r="GF17" s="1165">
        <f t="shared" si="54"/>
        <v>0</v>
      </c>
      <c r="GG17" s="818"/>
      <c r="GH17" s="846"/>
      <c r="GI17" s="1165">
        <f t="shared" si="178"/>
        <v>0</v>
      </c>
      <c r="GJ17" s="836">
        <f t="shared" si="179"/>
        <v>0</v>
      </c>
      <c r="GK17" s="1180">
        <f t="shared" si="180"/>
        <v>0</v>
      </c>
      <c r="GL17" s="836">
        <f t="shared" si="181"/>
        <v>0</v>
      </c>
      <c r="GM17" s="1164">
        <f t="shared" si="55"/>
        <v>0</v>
      </c>
      <c r="GN17" s="818">
        <f>[1]Субсидия_факт!JZ14</f>
        <v>0</v>
      </c>
      <c r="GO17" s="819">
        <f>[1]Субсидия_факт!KB14</f>
        <v>0</v>
      </c>
      <c r="GP17" s="818">
        <f>[1]Субсидия_факт!KD14</f>
        <v>0</v>
      </c>
      <c r="GQ17" s="854">
        <f t="shared" si="56"/>
        <v>0</v>
      </c>
      <c r="GR17" s="818"/>
      <c r="GS17" s="819"/>
      <c r="GT17" s="822"/>
      <c r="GU17" s="1165">
        <f t="shared" si="182"/>
        <v>0</v>
      </c>
      <c r="GV17" s="818">
        <f>[1]Субсидия_факт!KF14</f>
        <v>0</v>
      </c>
      <c r="GW17" s="1165">
        <f t="shared" si="182"/>
        <v>0</v>
      </c>
      <c r="GX17" s="822"/>
      <c r="GY17" s="1165">
        <f t="shared" si="183"/>
        <v>0</v>
      </c>
      <c r="GZ17" s="1165">
        <f t="shared" si="184"/>
        <v>0</v>
      </c>
      <c r="HA17" s="1165">
        <f t="shared" si="185"/>
        <v>0</v>
      </c>
      <c r="HB17" s="1165">
        <f t="shared" si="186"/>
        <v>0</v>
      </c>
      <c r="HC17" s="901">
        <f t="shared" si="57"/>
        <v>0</v>
      </c>
      <c r="HD17" s="818">
        <f>[1]Субсидия_факт!KJ14</f>
        <v>0</v>
      </c>
      <c r="HE17" s="819">
        <f>[1]Субсидия_факт!KL14</f>
        <v>0</v>
      </c>
      <c r="HF17" s="1013">
        <f t="shared" si="58"/>
        <v>0</v>
      </c>
      <c r="HG17" s="818"/>
      <c r="HH17" s="819"/>
      <c r="HI17" s="901">
        <f t="shared" si="59"/>
        <v>0</v>
      </c>
      <c r="HJ17" s="818"/>
      <c r="HK17" s="819"/>
      <c r="HL17" s="1013">
        <f t="shared" si="60"/>
        <v>0</v>
      </c>
      <c r="HM17" s="818"/>
      <c r="HN17" s="819"/>
      <c r="HO17" s="901">
        <f t="shared" si="61"/>
        <v>0</v>
      </c>
      <c r="HP17" s="818">
        <f>[1]Субсидия_факт!FN14</f>
        <v>0</v>
      </c>
      <c r="HQ17" s="819">
        <f>[1]Субсидия_факт!FR14</f>
        <v>0</v>
      </c>
      <c r="HR17" s="1013">
        <f t="shared" si="62"/>
        <v>0</v>
      </c>
      <c r="HS17" s="818"/>
      <c r="HT17" s="819"/>
      <c r="HU17" s="1163">
        <f t="shared" si="63"/>
        <v>0</v>
      </c>
      <c r="HV17" s="815">
        <f t="shared" si="64"/>
        <v>0</v>
      </c>
      <c r="HW17" s="814">
        <f t="shared" si="64"/>
        <v>0</v>
      </c>
      <c r="HX17" s="835">
        <f t="shared" si="65"/>
        <v>0</v>
      </c>
      <c r="HY17" s="815">
        <f t="shared" si="66"/>
        <v>0</v>
      </c>
      <c r="HZ17" s="814">
        <f t="shared" si="66"/>
        <v>0</v>
      </c>
      <c r="IA17" s="1163">
        <f t="shared" si="67"/>
        <v>0</v>
      </c>
      <c r="IB17" s="815">
        <f>[1]Субсидия_факт!FP14</f>
        <v>0</v>
      </c>
      <c r="IC17" s="814">
        <f>[1]Субсидия_факт!FT14</f>
        <v>0</v>
      </c>
      <c r="ID17" s="835">
        <f t="shared" si="68"/>
        <v>0</v>
      </c>
      <c r="IE17" s="815"/>
      <c r="IF17" s="816"/>
      <c r="IG17" s="901">
        <f t="shared" si="69"/>
        <v>0</v>
      </c>
      <c r="IH17" s="815">
        <f>[1]Субсидия_факт!ED14</f>
        <v>0</v>
      </c>
      <c r="II17" s="816">
        <f>[1]Субсидия_факт!EF14</f>
        <v>0</v>
      </c>
      <c r="IJ17" s="1013">
        <f t="shared" si="70"/>
        <v>0</v>
      </c>
      <c r="IK17" s="818"/>
      <c r="IL17" s="819"/>
      <c r="IM17" s="901">
        <f t="shared" si="71"/>
        <v>0</v>
      </c>
      <c r="IN17" s="815">
        <f>[1]Субсидия_факт!BX14</f>
        <v>0</v>
      </c>
      <c r="IO17" s="816">
        <f>[1]Субсидия_факт!BZ14</f>
        <v>0</v>
      </c>
      <c r="IP17" s="1013">
        <f t="shared" si="72"/>
        <v>0</v>
      </c>
      <c r="IQ17" s="818"/>
      <c r="IR17" s="819"/>
      <c r="IS17" s="901">
        <f t="shared" si="73"/>
        <v>0</v>
      </c>
      <c r="IT17" s="818">
        <f>[1]Субсидия_факт!EL14</f>
        <v>0</v>
      </c>
      <c r="IU17" s="819">
        <f>[1]Субсидия_факт!EN14</f>
        <v>0</v>
      </c>
      <c r="IV17" s="1013">
        <f t="shared" si="74"/>
        <v>0</v>
      </c>
      <c r="IW17" s="818"/>
      <c r="IX17" s="819"/>
      <c r="IY17" s="965">
        <f t="shared" si="75"/>
        <v>0</v>
      </c>
      <c r="IZ17" s="815">
        <f>[1]Субсидия_факт!EP14</f>
        <v>0</v>
      </c>
      <c r="JA17" s="814">
        <f>[1]Субсидия_факт!EV14</f>
        <v>0</v>
      </c>
      <c r="JB17" s="965">
        <f t="shared" si="76"/>
        <v>0</v>
      </c>
      <c r="JC17" s="815"/>
      <c r="JD17" s="816"/>
      <c r="JE17" s="965">
        <f t="shared" si="77"/>
        <v>0</v>
      </c>
      <c r="JF17" s="815">
        <f>[1]Субсидия_факт!ER14</f>
        <v>0</v>
      </c>
      <c r="JG17" s="816">
        <f>[1]Субсидия_факт!EX14</f>
        <v>0</v>
      </c>
      <c r="JH17" s="965">
        <f t="shared" si="78"/>
        <v>0</v>
      </c>
      <c r="JI17" s="806"/>
      <c r="JJ17" s="820"/>
      <c r="JK17" s="965">
        <f t="shared" si="79"/>
        <v>0</v>
      </c>
      <c r="JL17" s="807">
        <f>'Проверочная  таблица'!JF17-'Проверочная  таблица'!JR17</f>
        <v>0</v>
      </c>
      <c r="JM17" s="816">
        <f>'Проверочная  таблица'!JG17-'Проверочная  таблица'!JS17</f>
        <v>0</v>
      </c>
      <c r="JN17" s="1155">
        <f t="shared" si="80"/>
        <v>0</v>
      </c>
      <c r="JO17" s="806">
        <f>'Проверочная  таблица'!JI17-'Проверочная  таблица'!JU17</f>
        <v>0</v>
      </c>
      <c r="JP17" s="823">
        <f>'Проверочная  таблица'!JJ17-'Проверочная  таблица'!JV17</f>
        <v>0</v>
      </c>
      <c r="JQ17" s="965">
        <f t="shared" si="81"/>
        <v>0</v>
      </c>
      <c r="JR17" s="815">
        <f>[1]Субсидия_факт!ET14</f>
        <v>0</v>
      </c>
      <c r="JS17" s="814">
        <f>[1]Субсидия_факт!EZ14</f>
        <v>0</v>
      </c>
      <c r="JT17" s="835">
        <f t="shared" si="82"/>
        <v>0</v>
      </c>
      <c r="JU17" s="815"/>
      <c r="JV17" s="816"/>
      <c r="JW17" s="1148">
        <f t="shared" si="187"/>
        <v>319060</v>
      </c>
      <c r="JX17" s="806">
        <f>[1]Субсидия_факт!NR14</f>
        <v>0</v>
      </c>
      <c r="JY17" s="816">
        <f>[1]Субсидия_факт!NX14</f>
        <v>0</v>
      </c>
      <c r="JZ17" s="806">
        <f>[1]Субсидия_факт!OF14</f>
        <v>113870</v>
      </c>
      <c r="KA17" s="816">
        <f>[1]Субсидия_факт!OH14</f>
        <v>205190</v>
      </c>
      <c r="KB17" s="1148">
        <f t="shared" si="83"/>
        <v>0</v>
      </c>
      <c r="KC17" s="806"/>
      <c r="KD17" s="816"/>
      <c r="KE17" s="806"/>
      <c r="KF17" s="816"/>
      <c r="KG17" s="1148">
        <f t="shared" si="188"/>
        <v>0</v>
      </c>
      <c r="KH17" s="842">
        <f>[1]Субсидия_факт!NT14</f>
        <v>0</v>
      </c>
      <c r="KI17" s="819">
        <f>[1]Субсидия_факт!NZ14</f>
        <v>0</v>
      </c>
      <c r="KJ17" s="842"/>
      <c r="KK17" s="819"/>
      <c r="KL17" s="1148">
        <f t="shared" si="84"/>
        <v>0</v>
      </c>
      <c r="KM17" s="806"/>
      <c r="KN17" s="816"/>
      <c r="KO17" s="806"/>
      <c r="KP17" s="816"/>
      <c r="KQ17" s="1150">
        <f t="shared" si="85"/>
        <v>0</v>
      </c>
      <c r="KR17" s="842">
        <f t="shared" si="86"/>
        <v>0</v>
      </c>
      <c r="KS17" s="819">
        <f t="shared" si="86"/>
        <v>0</v>
      </c>
      <c r="KT17" s="1150">
        <f t="shared" si="87"/>
        <v>0</v>
      </c>
      <c r="KU17" s="842">
        <f t="shared" si="88"/>
        <v>0</v>
      </c>
      <c r="KV17" s="819">
        <f t="shared" si="88"/>
        <v>0</v>
      </c>
      <c r="KW17" s="1150">
        <f t="shared" si="89"/>
        <v>0</v>
      </c>
      <c r="KX17" s="815">
        <f>[1]Субсидия_факт!NV14</f>
        <v>0</v>
      </c>
      <c r="KY17" s="814">
        <f>[1]Субсидия_факт!OB14</f>
        <v>0</v>
      </c>
      <c r="KZ17" s="1150">
        <f t="shared" si="90"/>
        <v>0</v>
      </c>
      <c r="LA17" s="807"/>
      <c r="LB17" s="816"/>
      <c r="LC17" s="1013">
        <f t="shared" si="189"/>
        <v>0</v>
      </c>
      <c r="LD17" s="821">
        <f>[1]Субсидия_факт!DP14</f>
        <v>0</v>
      </c>
      <c r="LE17" s="806">
        <f>[1]Субсидия_факт!CB14</f>
        <v>0</v>
      </c>
      <c r="LF17" s="816">
        <f>[1]Субсидия_факт!CH14</f>
        <v>0</v>
      </c>
      <c r="LG17" s="1013">
        <f t="shared" si="91"/>
        <v>0</v>
      </c>
      <c r="LH17" s="821"/>
      <c r="LI17" s="806"/>
      <c r="LJ17" s="816"/>
      <c r="LK17" s="1013">
        <f t="shared" si="190"/>
        <v>0</v>
      </c>
      <c r="LL17" s="821">
        <f>[1]Субсидия_факт!DR14</f>
        <v>0</v>
      </c>
      <c r="LM17" s="806">
        <f>[1]Субсидия_факт!CD14</f>
        <v>0</v>
      </c>
      <c r="LN17" s="816">
        <f>[1]Субсидия_факт!CJ14</f>
        <v>0</v>
      </c>
      <c r="LO17" s="1013">
        <f t="shared" si="92"/>
        <v>0</v>
      </c>
      <c r="LP17" s="821"/>
      <c r="LQ17" s="806"/>
      <c r="LR17" s="814"/>
      <c r="LS17" s="836">
        <f t="shared" si="93"/>
        <v>0</v>
      </c>
      <c r="LT17" s="818">
        <f>'Проверочная  таблица'!LL17-MB17</f>
        <v>0</v>
      </c>
      <c r="LU17" s="818">
        <f>'Проверочная  таблица'!LM17-MC17</f>
        <v>0</v>
      </c>
      <c r="LV17" s="819">
        <f>'Проверочная  таблица'!LN17-MD17</f>
        <v>0</v>
      </c>
      <c r="LW17" s="836">
        <f t="shared" si="94"/>
        <v>0</v>
      </c>
      <c r="LX17" s="818">
        <f>'Проверочная  таблица'!LP17-MF17</f>
        <v>0</v>
      </c>
      <c r="LY17" s="818">
        <f>'Проверочная  таблица'!LQ17-MG17</f>
        <v>0</v>
      </c>
      <c r="LZ17" s="819">
        <f>'Проверочная  таблица'!LR17-MH17</f>
        <v>0</v>
      </c>
      <c r="MA17" s="836">
        <f t="shared" si="95"/>
        <v>0</v>
      </c>
      <c r="MB17" s="806">
        <f>[1]Субсидия_факт!DT14</f>
        <v>0</v>
      </c>
      <c r="MC17" s="806">
        <f>[1]Субсидия_факт!CF14</f>
        <v>0</v>
      </c>
      <c r="MD17" s="816">
        <f>[1]Субсидия_факт!CL14</f>
        <v>0</v>
      </c>
      <c r="ME17" s="836">
        <f t="shared" si="96"/>
        <v>0</v>
      </c>
      <c r="MF17" s="806"/>
      <c r="MG17" s="806"/>
      <c r="MH17" s="816"/>
      <c r="MI17" s="1154">
        <f t="shared" si="191"/>
        <v>317626.71999999997</v>
      </c>
      <c r="MJ17" s="806">
        <f>[1]Субсидия_факт!CN14</f>
        <v>0</v>
      </c>
      <c r="MK17" s="814">
        <f>[1]Субсидия_факт!CP14</f>
        <v>0</v>
      </c>
      <c r="ML17" s="818">
        <f>[1]Субсидия_факт!CR14</f>
        <v>0</v>
      </c>
      <c r="MM17" s="819">
        <f>[1]Субсидия_факт!CT14</f>
        <v>0</v>
      </c>
      <c r="MN17" s="807">
        <f>[1]Субсидия_факт!DV14</f>
        <v>0</v>
      </c>
      <c r="MO17" s="815">
        <f>[1]Субсидия_факт!FB14</f>
        <v>82582.949999999983</v>
      </c>
      <c r="MP17" s="814">
        <f>[1]Субсидия_факт!FH14</f>
        <v>235043.77</v>
      </c>
      <c r="MQ17" s="965">
        <f t="shared" si="97"/>
        <v>0</v>
      </c>
      <c r="MR17" s="806"/>
      <c r="MS17" s="816"/>
      <c r="MT17" s="822"/>
      <c r="MU17" s="847"/>
      <c r="MV17" s="806"/>
      <c r="MW17" s="806"/>
      <c r="MX17" s="816"/>
      <c r="MY17" s="965">
        <f t="shared" si="192"/>
        <v>0</v>
      </c>
      <c r="MZ17" s="815">
        <f>[1]Субсидия_факт!FD14</f>
        <v>0</v>
      </c>
      <c r="NA17" s="814">
        <f>[1]Субсидия_факт!FJ14</f>
        <v>0</v>
      </c>
      <c r="NB17" s="965">
        <f t="shared" si="98"/>
        <v>0</v>
      </c>
      <c r="NC17" s="807"/>
      <c r="ND17" s="816"/>
      <c r="NE17" s="835">
        <f t="shared" si="99"/>
        <v>0</v>
      </c>
      <c r="NF17" s="815">
        <f>'Проверочная  таблица'!MZ17-NL17</f>
        <v>0</v>
      </c>
      <c r="NG17" s="816">
        <f>'Проверочная  таблица'!NA17-NM17</f>
        <v>0</v>
      </c>
      <c r="NH17" s="835">
        <f t="shared" si="100"/>
        <v>0</v>
      </c>
      <c r="NI17" s="806">
        <f>'Проверочная  таблица'!NC17-NO17</f>
        <v>0</v>
      </c>
      <c r="NJ17" s="823">
        <f>'Проверочная  таблица'!ND17-NP17</f>
        <v>0</v>
      </c>
      <c r="NK17" s="835">
        <f t="shared" si="193"/>
        <v>0</v>
      </c>
      <c r="NL17" s="815">
        <f>[1]Субсидия_факт!FF14</f>
        <v>0</v>
      </c>
      <c r="NM17" s="814">
        <f>[1]Субсидия_факт!FL14</f>
        <v>0</v>
      </c>
      <c r="NN17" s="835">
        <f t="shared" si="101"/>
        <v>0</v>
      </c>
      <c r="NO17" s="806"/>
      <c r="NP17" s="816"/>
      <c r="NQ17" s="975">
        <f t="shared" si="194"/>
        <v>0</v>
      </c>
      <c r="NR17" s="815">
        <f>[1]Субсидия_факт!AR14</f>
        <v>0</v>
      </c>
      <c r="NS17" s="814">
        <f>[1]Субсидия_факт!AT14</f>
        <v>0</v>
      </c>
      <c r="NT17" s="815">
        <f>[1]Субсидия_факт!AV14</f>
        <v>0</v>
      </c>
      <c r="NU17" s="1013">
        <f t="shared" si="102"/>
        <v>0</v>
      </c>
      <c r="NV17" s="822"/>
      <c r="NW17" s="819"/>
      <c r="NX17" s="822"/>
      <c r="NY17" s="1166">
        <f t="shared" si="103"/>
        <v>15000000</v>
      </c>
      <c r="NZ17" s="815">
        <f>[1]Субсидия_факт!FV14</f>
        <v>0</v>
      </c>
      <c r="OA17" s="814">
        <f>[1]Субсидия_факт!GB14</f>
        <v>0</v>
      </c>
      <c r="OB17" s="822">
        <f>[1]Субсидия_факт!GH14</f>
        <v>15000000</v>
      </c>
      <c r="OC17" s="1166">
        <f t="shared" si="104"/>
        <v>0</v>
      </c>
      <c r="OD17" s="807"/>
      <c r="OE17" s="816"/>
      <c r="OF17" s="806"/>
      <c r="OG17" s="1148">
        <f t="shared" si="195"/>
        <v>0</v>
      </c>
      <c r="OH17" s="815">
        <f>[1]Субсидия_факт!FX14</f>
        <v>0</v>
      </c>
      <c r="OI17" s="814">
        <f>[1]Субсидия_факт!GD14</f>
        <v>0</v>
      </c>
      <c r="OJ17" s="806">
        <f>[1]Субсидия_факт!GJ14</f>
        <v>0</v>
      </c>
      <c r="OK17" s="1148">
        <f t="shared" si="105"/>
        <v>0</v>
      </c>
      <c r="OL17" s="806"/>
      <c r="OM17" s="823"/>
      <c r="ON17" s="806"/>
      <c r="OO17" s="1150">
        <f t="shared" si="106"/>
        <v>0</v>
      </c>
      <c r="OP17" s="842">
        <f>'Проверочная  таблица'!OH17-OX17</f>
        <v>0</v>
      </c>
      <c r="OQ17" s="819">
        <f>'Проверочная  таблица'!OI17-OY17</f>
        <v>0</v>
      </c>
      <c r="OR17" s="822">
        <f>'Проверочная  таблица'!OJ17-OZ17</f>
        <v>0</v>
      </c>
      <c r="OS17" s="1150">
        <f t="shared" si="196"/>
        <v>0</v>
      </c>
      <c r="OT17" s="807">
        <f>'Проверочная  таблица'!OL17-PB17</f>
        <v>0</v>
      </c>
      <c r="OU17" s="816">
        <f>'Проверочная  таблица'!OM17-PC17</f>
        <v>0</v>
      </c>
      <c r="OV17" s="806">
        <f>'Проверочная  таблица'!ON17-PD17</f>
        <v>0</v>
      </c>
      <c r="OW17" s="1150">
        <f t="shared" si="107"/>
        <v>0</v>
      </c>
      <c r="OX17" s="815">
        <f>[1]Субсидия_факт!FZ14</f>
        <v>0</v>
      </c>
      <c r="OY17" s="814">
        <f>[1]Субсидия_факт!GF14</f>
        <v>0</v>
      </c>
      <c r="OZ17" s="815">
        <f>[1]Субсидия_факт!GL14</f>
        <v>0</v>
      </c>
      <c r="PA17" s="1150">
        <f t="shared" si="108"/>
        <v>0</v>
      </c>
      <c r="PB17" s="807"/>
      <c r="PC17" s="816"/>
      <c r="PD17" s="815"/>
      <c r="PE17" s="854">
        <f t="shared" si="197"/>
        <v>3414035.2</v>
      </c>
      <c r="PF17" s="818">
        <f>[1]Субсидия_факт!IR14</f>
        <v>170701.76000000024</v>
      </c>
      <c r="PG17" s="819">
        <f>[1]Субсидия_факт!IX14</f>
        <v>3243333.44</v>
      </c>
      <c r="PH17" s="1013">
        <f t="shared" si="109"/>
        <v>0</v>
      </c>
      <c r="PI17" s="822"/>
      <c r="PJ17" s="847"/>
      <c r="PK17" s="1013">
        <f t="shared" si="110"/>
        <v>0</v>
      </c>
      <c r="PL17" s="818">
        <f>[1]Субсидия_факт!IT14</f>
        <v>0</v>
      </c>
      <c r="PM17" s="819">
        <f>[1]Субсидия_факт!IZ14</f>
        <v>0</v>
      </c>
      <c r="PN17" s="1181">
        <f t="shared" si="111"/>
        <v>0</v>
      </c>
      <c r="PO17" s="822"/>
      <c r="PP17" s="847"/>
      <c r="PQ17" s="836">
        <f t="shared" si="198"/>
        <v>0</v>
      </c>
      <c r="PR17" s="822">
        <f t="shared" si="112"/>
        <v>0</v>
      </c>
      <c r="PS17" s="819">
        <f t="shared" si="112"/>
        <v>0</v>
      </c>
      <c r="PT17" s="1165">
        <f t="shared" si="113"/>
        <v>0</v>
      </c>
      <c r="PU17" s="818">
        <f t="shared" si="114"/>
        <v>0</v>
      </c>
      <c r="PV17" s="819">
        <f t="shared" si="114"/>
        <v>0</v>
      </c>
      <c r="PW17" s="1165">
        <f t="shared" si="115"/>
        <v>0</v>
      </c>
      <c r="PX17" s="818">
        <f>[1]Субсидия_факт!IV14</f>
        <v>0</v>
      </c>
      <c r="PY17" s="819">
        <f>[1]Субсидия_факт!JB14</f>
        <v>0</v>
      </c>
      <c r="PZ17" s="836">
        <f t="shared" si="199"/>
        <v>0</v>
      </c>
      <c r="QA17" s="822"/>
      <c r="QB17" s="847"/>
      <c r="QC17" s="901">
        <f t="shared" si="116"/>
        <v>0</v>
      </c>
      <c r="QD17" s="818">
        <f>[1]Субсидия_факт!CV14</f>
        <v>0</v>
      </c>
      <c r="QE17" s="819">
        <f>[1]Субсидия_факт!CX14</f>
        <v>0</v>
      </c>
      <c r="QF17" s="1013">
        <f t="shared" si="117"/>
        <v>0</v>
      </c>
      <c r="QG17" s="818"/>
      <c r="QH17" s="819"/>
      <c r="QI17" s="854">
        <f t="shared" si="118"/>
        <v>0</v>
      </c>
      <c r="QJ17" s="818">
        <f>[1]Субсидия_факт!CZ14</f>
        <v>0</v>
      </c>
      <c r="QK17" s="819">
        <f>[1]Субсидия_факт!DF14</f>
        <v>0</v>
      </c>
      <c r="QL17" s="1013">
        <f t="shared" si="119"/>
        <v>0</v>
      </c>
      <c r="QM17" s="818"/>
      <c r="QN17" s="819"/>
      <c r="QO17" s="901">
        <f t="shared" si="120"/>
        <v>0</v>
      </c>
      <c r="QP17" s="818">
        <f>[1]Субсидия_факт!DB14</f>
        <v>0</v>
      </c>
      <c r="QQ17" s="819">
        <f>[1]Субсидия_факт!DH14</f>
        <v>0</v>
      </c>
      <c r="QR17" s="1013">
        <f t="shared" si="121"/>
        <v>0</v>
      </c>
      <c r="QS17" s="818"/>
      <c r="QT17" s="819"/>
      <c r="QU17" s="1165">
        <f t="shared" si="122"/>
        <v>0</v>
      </c>
      <c r="QV17" s="818">
        <f t="shared" si="123"/>
        <v>0</v>
      </c>
      <c r="QW17" s="819">
        <f t="shared" si="123"/>
        <v>0</v>
      </c>
      <c r="QX17" s="836">
        <f t="shared" si="124"/>
        <v>0</v>
      </c>
      <c r="QY17" s="818">
        <f t="shared" si="125"/>
        <v>0</v>
      </c>
      <c r="QZ17" s="819">
        <f t="shared" si="125"/>
        <v>0</v>
      </c>
      <c r="RA17" s="901">
        <f t="shared" si="126"/>
        <v>0</v>
      </c>
      <c r="RB17" s="818">
        <f>[1]Субсидия_факт!DD14</f>
        <v>0</v>
      </c>
      <c r="RC17" s="819">
        <f>[1]Субсидия_факт!DJ14</f>
        <v>0</v>
      </c>
      <c r="RD17" s="836">
        <f t="shared" si="127"/>
        <v>0</v>
      </c>
      <c r="RE17" s="818"/>
      <c r="RF17" s="819"/>
      <c r="RG17" s="854">
        <f t="shared" si="128"/>
        <v>0</v>
      </c>
      <c r="RH17" s="818">
        <f>[1]Субсидия_факт!DL14</f>
        <v>0</v>
      </c>
      <c r="RI17" s="819">
        <f>[1]Субсидия_факт!DN14</f>
        <v>0</v>
      </c>
      <c r="RJ17" s="1181">
        <f t="shared" si="129"/>
        <v>0</v>
      </c>
      <c r="RK17" s="842"/>
      <c r="RL17" s="846"/>
      <c r="RM17" s="1013">
        <f t="shared" si="200"/>
        <v>0</v>
      </c>
      <c r="RN17" s="815">
        <f>[1]Субсидия_факт!BJ14</f>
        <v>0</v>
      </c>
      <c r="RO17" s="818">
        <f>[1]Субсидия_факт!BF14</f>
        <v>0</v>
      </c>
      <c r="RP17" s="846">
        <f>[1]Субсидия_факт!BH14</f>
        <v>0</v>
      </c>
      <c r="RQ17" s="1013">
        <f t="shared" si="130"/>
        <v>0</v>
      </c>
      <c r="RR17" s="848"/>
      <c r="RS17" s="842"/>
      <c r="RT17" s="846"/>
      <c r="RU17" s="854">
        <f t="shared" si="131"/>
        <v>0</v>
      </c>
      <c r="RV17" s="818">
        <f>[1]Субсидия_факт!AD14</f>
        <v>0</v>
      </c>
      <c r="RW17" s="819">
        <f>[1]Субсидия_факт!AF14</f>
        <v>0</v>
      </c>
      <c r="RX17" s="1013">
        <f t="shared" si="132"/>
        <v>0</v>
      </c>
      <c r="RY17" s="842"/>
      <c r="RZ17" s="846"/>
      <c r="SA17" s="854">
        <f t="shared" si="201"/>
        <v>765383622.53999996</v>
      </c>
      <c r="SB17" s="818">
        <f>[1]Субсидия_факт!HT14</f>
        <v>5835828.4599999934</v>
      </c>
      <c r="SC17" s="819">
        <f>[1]Субсидия_факт!HZ14</f>
        <v>110880741.45</v>
      </c>
      <c r="SD17" s="842">
        <f>[1]Субсидия_факт!IF14</f>
        <v>0</v>
      </c>
      <c r="SE17" s="819">
        <f>[1]Субсидия_факт!IL14</f>
        <v>0</v>
      </c>
      <c r="SF17" s="1087">
        <f>[1]Субсидия_факт!JN14</f>
        <v>32433352.629999995</v>
      </c>
      <c r="SG17" s="846">
        <f>[1]Субсидия_факт!JT14</f>
        <v>616233700</v>
      </c>
      <c r="SH17" s="1013">
        <f t="shared" si="133"/>
        <v>0</v>
      </c>
      <c r="SI17" s="1184"/>
      <c r="SJ17" s="847"/>
      <c r="SK17" s="1184"/>
      <c r="SL17" s="847"/>
      <c r="SM17" s="1087"/>
      <c r="SN17" s="846"/>
      <c r="SO17" s="854">
        <f t="shared" si="134"/>
        <v>0</v>
      </c>
      <c r="SP17" s="818">
        <f>[1]Субсидия_факт!HV14</f>
        <v>0</v>
      </c>
      <c r="SQ17" s="819">
        <f>[1]Субсидия_факт!IB14</f>
        <v>0</v>
      </c>
      <c r="SR17" s="842">
        <f>[1]Субсидия_факт!IH14</f>
        <v>0</v>
      </c>
      <c r="SS17" s="819">
        <f>[1]Субсидия_факт!IN14</f>
        <v>0</v>
      </c>
      <c r="ST17" s="842">
        <f>[1]Субсидия_факт!JP14</f>
        <v>0</v>
      </c>
      <c r="SU17" s="819">
        <f>[1]Субсидия_факт!JV14</f>
        <v>0</v>
      </c>
      <c r="SV17" s="1013">
        <f t="shared" si="135"/>
        <v>0</v>
      </c>
      <c r="SW17" s="822"/>
      <c r="SX17" s="847"/>
      <c r="SY17" s="1087"/>
      <c r="SZ17" s="847"/>
      <c r="TA17" s="822"/>
      <c r="TB17" s="847"/>
      <c r="TC17" s="836">
        <f t="shared" si="136"/>
        <v>0</v>
      </c>
      <c r="TD17" s="818">
        <f t="shared" si="137"/>
        <v>0</v>
      </c>
      <c r="TE17" s="819">
        <f t="shared" si="137"/>
        <v>0</v>
      </c>
      <c r="TF17" s="818">
        <f t="shared" si="137"/>
        <v>0</v>
      </c>
      <c r="TG17" s="819">
        <f t="shared" si="137"/>
        <v>0</v>
      </c>
      <c r="TH17" s="842">
        <f t="shared" si="137"/>
        <v>0</v>
      </c>
      <c r="TI17" s="819">
        <f t="shared" si="137"/>
        <v>0</v>
      </c>
      <c r="TJ17" s="836">
        <f t="shared" si="138"/>
        <v>0</v>
      </c>
      <c r="TK17" s="818">
        <f t="shared" si="139"/>
        <v>0</v>
      </c>
      <c r="TL17" s="819">
        <f t="shared" si="139"/>
        <v>0</v>
      </c>
      <c r="TM17" s="818">
        <f t="shared" si="139"/>
        <v>0</v>
      </c>
      <c r="TN17" s="819">
        <f t="shared" si="139"/>
        <v>0</v>
      </c>
      <c r="TO17" s="842">
        <f t="shared" si="139"/>
        <v>0</v>
      </c>
      <c r="TP17" s="819">
        <f t="shared" si="139"/>
        <v>0</v>
      </c>
      <c r="TQ17" s="1165">
        <f t="shared" si="140"/>
        <v>0</v>
      </c>
      <c r="TR17" s="818">
        <f>[1]Субсидия_факт!HX14</f>
        <v>0</v>
      </c>
      <c r="TS17" s="819">
        <f>[1]Субсидия_факт!ID14</f>
        <v>0</v>
      </c>
      <c r="TT17" s="842">
        <f>[1]Субсидия_факт!IJ14</f>
        <v>0</v>
      </c>
      <c r="TU17" s="819">
        <f>[1]Субсидия_факт!IP14</f>
        <v>0</v>
      </c>
      <c r="TV17" s="842">
        <f>[1]Субсидия_факт!JR14</f>
        <v>0</v>
      </c>
      <c r="TW17" s="819">
        <f>[1]Субсидия_факт!JX14</f>
        <v>0</v>
      </c>
      <c r="TX17" s="836">
        <f t="shared" si="141"/>
        <v>0</v>
      </c>
      <c r="TY17" s="1087"/>
      <c r="TZ17" s="847"/>
      <c r="UA17" s="1087"/>
      <c r="UB17" s="847"/>
      <c r="UC17" s="1087"/>
      <c r="UD17" s="847"/>
      <c r="UE17" s="1013">
        <f>'Прочая  субсидия_МР  и  ГО'!B12</f>
        <v>79249959.620000005</v>
      </c>
      <c r="UF17" s="1013">
        <f>'Прочая  субсидия_МР  и  ГО'!C12</f>
        <v>3032402.9499999997</v>
      </c>
      <c r="UG17" s="1164">
        <f>'Прочая  субсидия_БП'!B12</f>
        <v>0</v>
      </c>
      <c r="UH17" s="854">
        <f>'Прочая  субсидия_БП'!C12</f>
        <v>0</v>
      </c>
      <c r="UI17" s="1186">
        <f>'Прочая  субсидия_БП'!D12</f>
        <v>0</v>
      </c>
      <c r="UJ17" s="1177">
        <f>'Прочая  субсидия_БП'!E12</f>
        <v>0</v>
      </c>
      <c r="UK17" s="1178">
        <f>'Прочая  субсидия_БП'!F12</f>
        <v>0</v>
      </c>
      <c r="UL17" s="1186">
        <f>'Прочая  субсидия_БП'!G12</f>
        <v>0</v>
      </c>
      <c r="UM17" s="854">
        <f t="shared" si="142"/>
        <v>486022107.41000003</v>
      </c>
      <c r="UN17" s="822">
        <f>'Проверочная  таблица'!VP17+'Проверочная  таблица'!US17+'Проверочная  таблица'!UU17+VJ17</f>
        <v>474467461.04000002</v>
      </c>
      <c r="UO17" s="848">
        <f>'Проверочная  таблица'!VQ17+'Проверочная  таблица'!UY17+'Проверочная  таблица'!VE17+'Проверочная  таблица'!VA17+'Проверочная  таблица'!VC17+VG17+VK17+UW17</f>
        <v>11554646.370000001</v>
      </c>
      <c r="UP17" s="1013">
        <f t="shared" si="143"/>
        <v>132028360.94999999</v>
      </c>
      <c r="UQ17" s="822">
        <f>'Проверочная  таблица'!VS17+'Проверочная  таблица'!UT17+'Проверочная  таблица'!UV17+VM17</f>
        <v>128539131.38</v>
      </c>
      <c r="UR17" s="848">
        <f>'Проверочная  таблица'!VT17+'Проверочная  таблица'!UZ17+'Проверочная  таблица'!VF17+'Проверочная  таблица'!VB17+'Проверочная  таблица'!VD17+VH17+VN17+UX17</f>
        <v>3489229.57</v>
      </c>
      <c r="US17" s="1181">
        <f>'Субвенция  на  полномочия'!B12</f>
        <v>456223346.42000002</v>
      </c>
      <c r="UT17" s="1164">
        <f>'Субвенция  на  полномочия'!C12</f>
        <v>123393120</v>
      </c>
      <c r="UU17" s="843">
        <f>[1]Субвенция_факт!M13*1000</f>
        <v>13958360</v>
      </c>
      <c r="UV17" s="849">
        <v>3632000</v>
      </c>
      <c r="UW17" s="843">
        <f>[1]Субвенция_факт!AE13*1000</f>
        <v>2743300</v>
      </c>
      <c r="UX17" s="849">
        <f>ВУС!E53</f>
        <v>117444.51</v>
      </c>
      <c r="UY17" s="843">
        <f>[1]Субвенция_факт!AF13*1000</f>
        <v>0</v>
      </c>
      <c r="UZ17" s="849"/>
      <c r="VA17" s="1187">
        <f>[1]Субвенция_факт!AG13*1000</f>
        <v>0</v>
      </c>
      <c r="VB17" s="850"/>
      <c r="VC17" s="845">
        <f>[1]Субвенция_факт!E13*1000</f>
        <v>0</v>
      </c>
      <c r="VD17" s="850"/>
      <c r="VE17" s="845">
        <f>[1]Субвенция_факт!F13*1000</f>
        <v>0</v>
      </c>
      <c r="VF17" s="850"/>
      <c r="VG17" s="844">
        <f>[1]Субвенция_факт!G13*1000</f>
        <v>0</v>
      </c>
      <c r="VH17" s="849"/>
      <c r="VI17" s="854">
        <f t="shared" si="144"/>
        <v>10886954.560000001</v>
      </c>
      <c r="VJ17" s="818">
        <f>[1]Субвенция_факт!P13*1000</f>
        <v>2830608.1900000004</v>
      </c>
      <c r="VK17" s="819">
        <f>[1]Субвенция_факт!Q13*1000</f>
        <v>8056346.3700000001</v>
      </c>
      <c r="VL17" s="1013">
        <f t="shared" si="145"/>
        <v>4415428.38</v>
      </c>
      <c r="VM17" s="822">
        <v>1148011.3799999999</v>
      </c>
      <c r="VN17" s="851">
        <v>3267417</v>
      </c>
      <c r="VO17" s="1013">
        <f t="shared" si="146"/>
        <v>2210146.4299999997</v>
      </c>
      <c r="VP17" s="852">
        <f>[1]Субвенция_факт!X13*1000</f>
        <v>1455146.43</v>
      </c>
      <c r="VQ17" s="853">
        <f>[1]Субвенция_факт!W13*1000</f>
        <v>755000</v>
      </c>
      <c r="VR17" s="1013">
        <f t="shared" si="147"/>
        <v>470368.06</v>
      </c>
      <c r="VS17" s="822">
        <v>366000</v>
      </c>
      <c r="VT17" s="851">
        <v>104368.06</v>
      </c>
      <c r="VU17" s="1013">
        <f t="shared" si="202"/>
        <v>64212537.019999996</v>
      </c>
      <c r="VV17" s="1013">
        <f t="shared" si="203"/>
        <v>12221391.42</v>
      </c>
      <c r="VW17" s="1181">
        <f t="shared" si="148"/>
        <v>0</v>
      </c>
      <c r="VX17" s="852">
        <f>'[1]Иные межбюджетные трансферты'!AM14</f>
        <v>0</v>
      </c>
      <c r="VY17" s="853">
        <f>'[1]Иные межбюджетные трансферты'!AO14</f>
        <v>0</v>
      </c>
      <c r="VZ17" s="1181">
        <f t="shared" si="149"/>
        <v>0</v>
      </c>
      <c r="WA17" s="852"/>
      <c r="WB17" s="853"/>
      <c r="WC17" s="1013">
        <f t="shared" si="150"/>
        <v>3505048.8</v>
      </c>
      <c r="WD17" s="852">
        <f>'[1]Иные межбюджетные трансферты'!AI14</f>
        <v>175252.44</v>
      </c>
      <c r="WE17" s="853">
        <f>'[1]Иные межбюджетные трансферты'!AK14</f>
        <v>3329796.36</v>
      </c>
      <c r="WF17" s="1013">
        <f t="shared" si="151"/>
        <v>876262.2</v>
      </c>
      <c r="WG17" s="852">
        <v>43813.11</v>
      </c>
      <c r="WH17" s="853">
        <v>832449.09</v>
      </c>
      <c r="WI17" s="1013">
        <f t="shared" si="152"/>
        <v>15525211</v>
      </c>
      <c r="WJ17" s="852">
        <f>'[1]Иные межбюджетные трансферты'!I14</f>
        <v>0</v>
      </c>
      <c r="WK17" s="853">
        <f>'[1]Иные межбюджетные трансферты'!K14</f>
        <v>15525211</v>
      </c>
      <c r="WL17" s="1013">
        <f t="shared" si="204"/>
        <v>3886020</v>
      </c>
      <c r="WM17" s="839"/>
      <c r="WN17" s="853">
        <v>3886020</v>
      </c>
      <c r="WO17" s="1013">
        <f t="shared" si="154"/>
        <v>0</v>
      </c>
      <c r="WP17" s="842"/>
      <c r="WQ17" s="1013">
        <f t="shared" si="155"/>
        <v>0</v>
      </c>
      <c r="WR17" s="842"/>
      <c r="WS17" s="854">
        <f t="shared" si="156"/>
        <v>0</v>
      </c>
      <c r="WT17" s="818">
        <f>'[1]Иные межбюджетные трансферты'!M14</f>
        <v>0</v>
      </c>
      <c r="WU17" s="1013">
        <f t="shared" si="157"/>
        <v>0</v>
      </c>
      <c r="WV17" s="822"/>
      <c r="WW17" s="1180">
        <f t="shared" si="158"/>
        <v>0</v>
      </c>
      <c r="WX17" s="836">
        <f t="shared" si="159"/>
        <v>0</v>
      </c>
      <c r="WY17" s="1180">
        <f t="shared" si="160"/>
        <v>0</v>
      </c>
      <c r="WZ17" s="836">
        <f t="shared" si="161"/>
        <v>0</v>
      </c>
      <c r="XA17" s="1013">
        <f t="shared" si="205"/>
        <v>45182277.219999999</v>
      </c>
      <c r="XB17" s="840">
        <f>'[1]Иные межбюджетные трансферты'!E14</f>
        <v>0</v>
      </c>
      <c r="XC17" s="852">
        <f>'[1]Иные межбюджетные трансферты'!G14</f>
        <v>0</v>
      </c>
      <c r="XD17" s="839">
        <f>'[1]Иные межбюджетные трансферты'!Q14</f>
        <v>6378526</v>
      </c>
      <c r="XE17" s="840">
        <f>'[1]Иные межбюджетные трансферты'!W14</f>
        <v>0</v>
      </c>
      <c r="XF17" s="839">
        <f>'[1]Иные межбюджетные трансферты'!Y14</f>
        <v>6694800</v>
      </c>
      <c r="XG17" s="1188">
        <f>'[1]Иные межбюджетные трансферты'!AE14</f>
        <v>31344642</v>
      </c>
      <c r="XH17" s="840">
        <f>'[1]Иные межбюджетные трансферты'!AQ14</f>
        <v>0</v>
      </c>
      <c r="XI17" s="818">
        <f>'[1]Иные межбюджетные трансферты'!AW14</f>
        <v>0</v>
      </c>
      <c r="XJ17" s="839">
        <f>'[1]Иные межбюджетные трансферты'!AY14</f>
        <v>0</v>
      </c>
      <c r="XK17" s="1188">
        <f>'[1]Иные межбюджетные трансферты'!BA14</f>
        <v>764309.22</v>
      </c>
      <c r="XL17" s="1013">
        <f t="shared" si="206"/>
        <v>7459109.2199999997</v>
      </c>
      <c r="XM17" s="839"/>
      <c r="XN17" s="839"/>
      <c r="XO17" s="807"/>
      <c r="XP17" s="839"/>
      <c r="XQ17" s="803">
        <f t="shared" si="207"/>
        <v>6694800</v>
      </c>
      <c r="XR17" s="803"/>
      <c r="XS17" s="803"/>
      <c r="XT17" s="803"/>
      <c r="XU17" s="803"/>
      <c r="XV17" s="803">
        <f t="shared" si="208"/>
        <v>764309.22</v>
      </c>
      <c r="XW17" s="1013">
        <f t="shared" si="162"/>
        <v>0</v>
      </c>
      <c r="XX17" s="852">
        <f>'[1]Иные межбюджетные трансферты'!S14</f>
        <v>0</v>
      </c>
      <c r="XY17" s="839">
        <f>'[1]Иные межбюджетные трансферты'!AA14</f>
        <v>0</v>
      </c>
      <c r="XZ17" s="1188">
        <f>'[1]Иные межбюджетные трансферты'!AG14</f>
        <v>0</v>
      </c>
      <c r="YA17" s="840">
        <f>'[1]Иные межбюджетные трансферты'!AS14</f>
        <v>0</v>
      </c>
      <c r="YB17" s="803">
        <f>'[1]Иные межбюджетные трансферты'!BC14</f>
        <v>0</v>
      </c>
      <c r="YC17" s="1013">
        <f t="shared" si="163"/>
        <v>0</v>
      </c>
      <c r="YD17" s="821"/>
      <c r="YE17" s="821">
        <f t="shared" si="209"/>
        <v>0</v>
      </c>
      <c r="YF17" s="821"/>
      <c r="YG17" s="803"/>
      <c r="YH17" s="803"/>
      <c r="YI17" s="836">
        <f t="shared" si="164"/>
        <v>0</v>
      </c>
      <c r="YJ17" s="815">
        <f>'Проверочная  таблица'!XX17-YV17</f>
        <v>0</v>
      </c>
      <c r="YK17" s="815">
        <f>'Проверочная  таблица'!XY17-YW17</f>
        <v>0</v>
      </c>
      <c r="YL17" s="815">
        <f>'Проверочная  таблица'!XZ17-YX17</f>
        <v>0</v>
      </c>
      <c r="YM17" s="815">
        <f>'Проверочная  таблица'!YA17-YY17</f>
        <v>0</v>
      </c>
      <c r="YN17" s="815">
        <f>'Проверочная  таблица'!YB17-YZ17</f>
        <v>0</v>
      </c>
      <c r="YO17" s="836">
        <f t="shared" si="165"/>
        <v>0</v>
      </c>
      <c r="YP17" s="815">
        <f>'Проверочная  таблица'!YD17-ZB17</f>
        <v>0</v>
      </c>
      <c r="YQ17" s="815">
        <f>'Проверочная  таблица'!YE17-ZC17</f>
        <v>0</v>
      </c>
      <c r="YR17" s="815">
        <f>'Проверочная  таблица'!YF17-ZD17</f>
        <v>0</v>
      </c>
      <c r="YS17" s="815">
        <f>'Проверочная  таблица'!YG17-ZE17</f>
        <v>0</v>
      </c>
      <c r="YT17" s="815">
        <f>'Проверочная  таблица'!YH17-ZF17</f>
        <v>0</v>
      </c>
      <c r="YU17" s="836">
        <f t="shared" si="166"/>
        <v>0</v>
      </c>
      <c r="YV17" s="852">
        <f>'[1]Иные межбюджетные трансферты'!U14</f>
        <v>0</v>
      </c>
      <c r="YW17" s="839">
        <f>'[1]Иные межбюджетные трансферты'!AC14</f>
        <v>0</v>
      </c>
      <c r="YX17" s="840"/>
      <c r="YY17" s="852">
        <f>'[1]Иные межбюджетные трансферты'!AU14</f>
        <v>0</v>
      </c>
      <c r="YZ17" s="803">
        <f>'[1]Иные межбюджетные трансферты'!$BE$10</f>
        <v>0</v>
      </c>
      <c r="ZA17" s="836">
        <f t="shared" si="167"/>
        <v>0</v>
      </c>
      <c r="ZB17" s="821"/>
      <c r="ZC17" s="821">
        <f t="shared" si="210"/>
        <v>0</v>
      </c>
      <c r="ZD17" s="821"/>
      <c r="ZE17" s="803"/>
      <c r="ZF17" s="803"/>
      <c r="ZG17" s="1013">
        <f>ZI17+'Проверочная  таблица'!ZQ17+ZM17+'Проверочная  таблица'!ZU17+ZO17+'Проверочная  таблица'!ZW17</f>
        <v>0</v>
      </c>
      <c r="ZH17" s="1013">
        <f>ZJ17+'Проверочная  таблица'!ZR17+ZN17+'Проверочная  таблица'!ZV17+ZP17+'Проверочная  таблица'!ZX17</f>
        <v>0</v>
      </c>
      <c r="ZI17" s="854"/>
      <c r="ZJ17" s="854"/>
      <c r="ZK17" s="854"/>
      <c r="ZL17" s="854"/>
      <c r="ZM17" s="1165">
        <f t="shared" si="168"/>
        <v>0</v>
      </c>
      <c r="ZN17" s="836">
        <f t="shared" si="168"/>
        <v>0</v>
      </c>
      <c r="ZO17" s="855"/>
      <c r="ZP17" s="836"/>
      <c r="ZQ17" s="854"/>
      <c r="ZR17" s="854"/>
      <c r="ZS17" s="854"/>
      <c r="ZT17" s="854"/>
      <c r="ZU17" s="1165">
        <f t="shared" si="169"/>
        <v>0</v>
      </c>
      <c r="ZV17" s="836">
        <f t="shared" si="169"/>
        <v>0</v>
      </c>
      <c r="ZW17" s="836"/>
      <c r="ZX17" s="836"/>
      <c r="ZY17" s="1175">
        <f>'Проверочная  таблица'!ZQ17+'Проверочная  таблица'!ZS17</f>
        <v>0</v>
      </c>
      <c r="ZZ17" s="1175">
        <f>'Проверочная  таблица'!ZR17+'Проверочная  таблица'!ZT17</f>
        <v>0</v>
      </c>
    </row>
    <row r="18" spans="1:702" ht="18" customHeight="1" x14ac:dyDescent="0.25">
      <c r="A18" s="837" t="s">
        <v>382</v>
      </c>
      <c r="B18" s="854">
        <f>D18+AI18+'Проверочная  таблица'!UM18+'Проверочная  таблица'!VU18</f>
        <v>533313482.95000005</v>
      </c>
      <c r="C18" s="1013">
        <f>E18+'Проверочная  таблица'!UP18+AJ18+'Проверочная  таблица'!VV18</f>
        <v>98269436.159999996</v>
      </c>
      <c r="D18" s="1164">
        <f t="shared" si="0"/>
        <v>69408435.349999994</v>
      </c>
      <c r="E18" s="854">
        <f t="shared" si="0"/>
        <v>17584030</v>
      </c>
      <c r="F18" s="1166">
        <f>'[1]Дотация  из  ОБ_факт'!M13</f>
        <v>24203203</v>
      </c>
      <c r="G18" s="1176">
        <v>6050550</v>
      </c>
      <c r="H18" s="1166">
        <f>'[1]Дотация  из  ОБ_факт'!G13</f>
        <v>21484982.349999998</v>
      </c>
      <c r="I18" s="1176">
        <v>5626243</v>
      </c>
      <c r="J18" s="1177">
        <f t="shared" si="1"/>
        <v>21484982.349999998</v>
      </c>
      <c r="K18" s="1178">
        <f t="shared" si="1"/>
        <v>5626243</v>
      </c>
      <c r="L18" s="1177">
        <f>'[1]Дотация  из  ОБ_факт'!K13</f>
        <v>0</v>
      </c>
      <c r="M18" s="838"/>
      <c r="N18" s="1166">
        <f>'[1]Дотация  из  ОБ_факт'!Q13</f>
        <v>0</v>
      </c>
      <c r="O18" s="1176"/>
      <c r="P18" s="1166">
        <f>'[1]Дотация  из  ОБ_факт'!S13</f>
        <v>23720250</v>
      </c>
      <c r="Q18" s="1176">
        <v>5907237</v>
      </c>
      <c r="R18" s="1177">
        <f t="shared" si="2"/>
        <v>23720250</v>
      </c>
      <c r="S18" s="1178">
        <f t="shared" si="2"/>
        <v>5907237</v>
      </c>
      <c r="T18" s="1177">
        <f>'[1]Дотация  из  ОБ_факт'!W13</f>
        <v>0</v>
      </c>
      <c r="U18" s="838"/>
      <c r="V18" s="1166">
        <f>'[1]Дотация  из  ОБ_факт'!AA13+'[1]Дотация  из  ОБ_факт'!AC13+'[1]Дотация  из  ОБ_факт'!AG13</f>
        <v>0</v>
      </c>
      <c r="W18" s="844">
        <f t="shared" si="3"/>
        <v>0</v>
      </c>
      <c r="X18" s="839"/>
      <c r="Y18" s="840"/>
      <c r="Z18" s="839"/>
      <c r="AA18" s="1179">
        <f>'[1]Дотация  из  ОБ_факт'!Y13+'[1]Дотация  из  ОБ_факт'!AE13</f>
        <v>0</v>
      </c>
      <c r="AB18" s="843">
        <f t="shared" si="4"/>
        <v>0</v>
      </c>
      <c r="AC18" s="840"/>
      <c r="AD18" s="839"/>
      <c r="AE18" s="1177">
        <f t="shared" si="5"/>
        <v>0</v>
      </c>
      <c r="AF18" s="1178">
        <f t="shared" si="5"/>
        <v>0</v>
      </c>
      <c r="AG18" s="1177">
        <f>'[1]Дотация  из  ОБ_факт'!AE13</f>
        <v>0</v>
      </c>
      <c r="AH18" s="841"/>
      <c r="AI18" s="975">
        <f>'Проверочная  таблица'!UE18+'Проверочная  таблица'!UG18+BO18+BQ18+BY18+CA18+BC18+BG18+'Проверочная  таблица'!MI18+'Проверочная  таблица'!MY18+'Проверочная  таблица'!DS18+'Проверочная  таблица'!NQ18+DK18+'Проверочная  таблица'!IY18+'Проверочная  таблица'!JE18+'Проверочная  таблица'!NY18+'Проверочная  таблица'!OG18+IS18+AK18+AQ18+ES18+EY18+CM18+SA18+DY18+SO18+PK18+EE18+EM18+LC18+LK18+RU18+GM18+RG18+QI18+JW18+KG18+QO18+RM18+CG18+QC18+HC18+FW18+HI18+HO18+FQ18+DA18+PE18+BW18+IG18+IM18+GU18+GC18</f>
        <v>115176283.91000001</v>
      </c>
      <c r="AJ18" s="976">
        <f>'Проверочная  таблица'!UF18+'Проверочная  таблица'!UH18+BP18+BR18+BZ18+CB18+BE18+BI18+'Проверочная  таблица'!MQ18+'Проверочная  таблица'!NB18+'Проверочная  таблица'!DV18+'Проверочная  таблица'!NU18+DO18+'Проверочная  таблица'!JB18+'Проверочная  таблица'!JH18+'Проверочная  таблица'!OC18+'Проверочная  таблица'!OK18+IV18+AN18+AS18+EV18+FB18+CT18+SH18+EB18+SV18+PN18+EI18+EP18+LG18+LO18+RX18+GQ18+RJ18+QL18+KB18+KL18+QR18+RQ18+CJ18+QF18+HF18+FZ18+HL18+HR18+FT18+DD18+PH18+BX18+IJ18+IP18+GW18+GF18</f>
        <v>3972391.7899999996</v>
      </c>
      <c r="AK18" s="1013">
        <f t="shared" si="6"/>
        <v>46638015.740000002</v>
      </c>
      <c r="AL18" s="842">
        <f>[1]Субсидия_факт!HL15</f>
        <v>46638015.740000002</v>
      </c>
      <c r="AM18" s="822">
        <f>[1]Субсидия_факт!MF15</f>
        <v>0</v>
      </c>
      <c r="AN18" s="1013">
        <f t="shared" si="7"/>
        <v>1410000</v>
      </c>
      <c r="AO18" s="822">
        <v>1410000</v>
      </c>
      <c r="AP18" s="842"/>
      <c r="AQ18" s="965">
        <f t="shared" si="8"/>
        <v>0</v>
      </c>
      <c r="AR18" s="822">
        <f>[1]Субсидия_факт!MJ15</f>
        <v>0</v>
      </c>
      <c r="AS18" s="1154">
        <f t="shared" si="9"/>
        <v>0</v>
      </c>
      <c r="AT18" s="822"/>
      <c r="AU18" s="1155">
        <f t="shared" si="10"/>
        <v>0</v>
      </c>
      <c r="AV18" s="822">
        <f t="shared" si="11"/>
        <v>0</v>
      </c>
      <c r="AW18" s="836">
        <f t="shared" si="12"/>
        <v>0</v>
      </c>
      <c r="AX18" s="842">
        <f t="shared" si="13"/>
        <v>0</v>
      </c>
      <c r="AY18" s="835">
        <f t="shared" si="14"/>
        <v>0</v>
      </c>
      <c r="AZ18" s="822">
        <f>[1]Субсидия_факт!ML15</f>
        <v>0</v>
      </c>
      <c r="BA18" s="855">
        <f t="shared" si="15"/>
        <v>0</v>
      </c>
      <c r="BB18" s="822"/>
      <c r="BC18" s="854">
        <f t="shared" si="16"/>
        <v>0</v>
      </c>
      <c r="BD18" s="822">
        <f>[1]Субсидия_факт!KN15</f>
        <v>0</v>
      </c>
      <c r="BE18" s="1013">
        <f t="shared" si="17"/>
        <v>0</v>
      </c>
      <c r="BF18" s="822"/>
      <c r="BG18" s="854">
        <f t="shared" si="18"/>
        <v>0</v>
      </c>
      <c r="BH18" s="822">
        <f>[1]Субсидия_факт!KP15</f>
        <v>0</v>
      </c>
      <c r="BI18" s="1013">
        <f t="shared" si="19"/>
        <v>0</v>
      </c>
      <c r="BJ18" s="822"/>
      <c r="BK18" s="1165">
        <f t="shared" si="20"/>
        <v>0</v>
      </c>
      <c r="BL18" s="836">
        <f t="shared" si="21"/>
        <v>0</v>
      </c>
      <c r="BM18" s="1180">
        <f t="shared" si="22"/>
        <v>0</v>
      </c>
      <c r="BN18" s="1165">
        <f t="shared" si="23"/>
        <v>0</v>
      </c>
      <c r="BO18" s="854">
        <f>[1]Субсидия_факт!GN15</f>
        <v>0</v>
      </c>
      <c r="BP18" s="843"/>
      <c r="BQ18" s="1181">
        <f>[1]Субсидия_факт!GP15</f>
        <v>0</v>
      </c>
      <c r="BR18" s="844"/>
      <c r="BS18" s="1180">
        <f t="shared" si="24"/>
        <v>0</v>
      </c>
      <c r="BT18" s="1165">
        <f t="shared" si="24"/>
        <v>0</v>
      </c>
      <c r="BU18" s="836">
        <f>[1]Субсидия_факт!GR15</f>
        <v>0</v>
      </c>
      <c r="BV18" s="857"/>
      <c r="BW18" s="1013">
        <f>[1]Субсидия_факт!HD15</f>
        <v>0</v>
      </c>
      <c r="BX18" s="844"/>
      <c r="BY18" s="1013">
        <f>[1]Субсидия_факт!GT15</f>
        <v>0</v>
      </c>
      <c r="BZ18" s="845"/>
      <c r="CA18" s="1013">
        <f>[1]Субсидия_факт!GV15</f>
        <v>0</v>
      </c>
      <c r="CB18" s="858"/>
      <c r="CC18" s="1156">
        <f t="shared" si="25"/>
        <v>0</v>
      </c>
      <c r="CD18" s="835">
        <f t="shared" si="25"/>
        <v>0</v>
      </c>
      <c r="CE18" s="1155">
        <f>[1]Субсидия_факт!GX15</f>
        <v>0</v>
      </c>
      <c r="CF18" s="805"/>
      <c r="CG18" s="854">
        <f t="shared" si="26"/>
        <v>0</v>
      </c>
      <c r="CH18" s="818">
        <f>[1]Субсидия_факт!HF15</f>
        <v>0</v>
      </c>
      <c r="CI18" s="822">
        <f>[1]Субсидия_факт!HH15</f>
        <v>0</v>
      </c>
      <c r="CJ18" s="1013">
        <f t="shared" si="27"/>
        <v>0</v>
      </c>
      <c r="CK18" s="822"/>
      <c r="CL18" s="822"/>
      <c r="CM18" s="965">
        <f t="shared" si="28"/>
        <v>0</v>
      </c>
      <c r="CN18" s="815">
        <f>[1]Субсидия_факт!LF15</f>
        <v>0</v>
      </c>
      <c r="CO18" s="814">
        <f>[1]Субсидия_факт!LH15</f>
        <v>0</v>
      </c>
      <c r="CP18" s="806">
        <f>[1]Субсидия_факт!LJ15</f>
        <v>0</v>
      </c>
      <c r="CQ18" s="814">
        <f>[1]Субсидия_факт!LP15</f>
        <v>0</v>
      </c>
      <c r="CR18" s="806">
        <f>[1]Субсидия_факт!LV15</f>
        <v>0</v>
      </c>
      <c r="CS18" s="814">
        <f>[1]Субсидия_факт!LX15</f>
        <v>0</v>
      </c>
      <c r="CT18" s="965">
        <f t="shared" si="29"/>
        <v>0</v>
      </c>
      <c r="CU18" s="807"/>
      <c r="CV18" s="814"/>
      <c r="CW18" s="806"/>
      <c r="CX18" s="814"/>
      <c r="CY18" s="806"/>
      <c r="CZ18" s="814"/>
      <c r="DA18" s="976">
        <f t="shared" si="170"/>
        <v>0</v>
      </c>
      <c r="DB18" s="815">
        <f>[1]Субсидия_факт!LL15</f>
        <v>0</v>
      </c>
      <c r="DC18" s="814">
        <f>[1]Субсидия_факт!LR15</f>
        <v>0</v>
      </c>
      <c r="DD18" s="965">
        <f t="shared" si="31"/>
        <v>0</v>
      </c>
      <c r="DE18" s="815"/>
      <c r="DF18" s="816"/>
      <c r="DG18" s="1156">
        <f t="shared" si="171"/>
        <v>0</v>
      </c>
      <c r="DH18" s="835">
        <f t="shared" si="172"/>
        <v>0</v>
      </c>
      <c r="DI18" s="1155">
        <f t="shared" si="173"/>
        <v>0</v>
      </c>
      <c r="DJ18" s="805">
        <f t="shared" si="174"/>
        <v>0</v>
      </c>
      <c r="DK18" s="1013">
        <f t="shared" si="175"/>
        <v>0</v>
      </c>
      <c r="DL18" s="842">
        <f>[1]Субсидия_факт!R15</f>
        <v>0</v>
      </c>
      <c r="DM18" s="818">
        <f>[1]Субсидия_факт!T15</f>
        <v>0</v>
      </c>
      <c r="DN18" s="822">
        <f>[1]Субсидия_факт!V15</f>
        <v>0</v>
      </c>
      <c r="DO18" s="1013">
        <f t="shared" si="176"/>
        <v>0</v>
      </c>
      <c r="DP18" s="822"/>
      <c r="DQ18" s="822"/>
      <c r="DR18" s="822"/>
      <c r="DS18" s="854">
        <f t="shared" si="32"/>
        <v>0</v>
      </c>
      <c r="DT18" s="818">
        <f>[1]Субсидия_факт!AX15</f>
        <v>0</v>
      </c>
      <c r="DU18" s="819">
        <f>[1]Субсидия_факт!AZ15</f>
        <v>0</v>
      </c>
      <c r="DV18" s="1013">
        <f t="shared" si="33"/>
        <v>0</v>
      </c>
      <c r="DW18" s="842"/>
      <c r="DX18" s="846"/>
      <c r="DY18" s="854">
        <f t="shared" si="34"/>
        <v>0</v>
      </c>
      <c r="DZ18" s="818">
        <f>[1]Субсидия_факт!X15</f>
        <v>0</v>
      </c>
      <c r="EA18" s="819">
        <f>[1]Субсидия_факт!Z15</f>
        <v>0</v>
      </c>
      <c r="EB18" s="1013">
        <f t="shared" si="35"/>
        <v>0</v>
      </c>
      <c r="EC18" s="818"/>
      <c r="ED18" s="819"/>
      <c r="EE18" s="976">
        <f t="shared" si="177"/>
        <v>0</v>
      </c>
      <c r="EF18" s="815">
        <f>[1]Субсидия_факт!AP15</f>
        <v>0</v>
      </c>
      <c r="EG18" s="815">
        <f>[1]Субсидия_факт!AL15</f>
        <v>0</v>
      </c>
      <c r="EH18" s="816">
        <f>[1]Субсидия_факт!AN15</f>
        <v>0</v>
      </c>
      <c r="EI18" s="976">
        <f t="shared" si="36"/>
        <v>0</v>
      </c>
      <c r="EJ18" s="815"/>
      <c r="EK18" s="815"/>
      <c r="EL18" s="816"/>
      <c r="EM18" s="976">
        <f t="shared" si="37"/>
        <v>0</v>
      </c>
      <c r="EN18" s="815">
        <f>[1]Субсидия_факт!GZ15</f>
        <v>0</v>
      </c>
      <c r="EO18" s="814">
        <f>[1]Субсидия_факт!HB15</f>
        <v>0</v>
      </c>
      <c r="EP18" s="965">
        <f t="shared" si="38"/>
        <v>0</v>
      </c>
      <c r="EQ18" s="815"/>
      <c r="ER18" s="814"/>
      <c r="ES18" s="976">
        <f t="shared" si="39"/>
        <v>0</v>
      </c>
      <c r="ET18" s="818">
        <f>[1]Субсидия_факт!OY15</f>
        <v>0</v>
      </c>
      <c r="EU18" s="819">
        <f>[1]Субсидия_факт!PE15</f>
        <v>0</v>
      </c>
      <c r="EV18" s="965">
        <f t="shared" si="40"/>
        <v>0</v>
      </c>
      <c r="EW18" s="815"/>
      <c r="EX18" s="816"/>
      <c r="EY18" s="976">
        <f t="shared" si="41"/>
        <v>423432.76</v>
      </c>
      <c r="EZ18" s="815">
        <f>[1]Субсидия_факт!PA15</f>
        <v>110521.44</v>
      </c>
      <c r="FA18" s="814">
        <f>[1]Субсидия_факт!PG15</f>
        <v>312911.32</v>
      </c>
      <c r="FB18" s="965">
        <f t="shared" si="42"/>
        <v>0</v>
      </c>
      <c r="FC18" s="815"/>
      <c r="FD18" s="816"/>
      <c r="FE18" s="1163">
        <f t="shared" si="43"/>
        <v>423432.76</v>
      </c>
      <c r="FF18" s="815">
        <f t="shared" si="44"/>
        <v>110521.44</v>
      </c>
      <c r="FG18" s="814">
        <f t="shared" si="44"/>
        <v>312911.32</v>
      </c>
      <c r="FH18" s="835">
        <f t="shared" si="45"/>
        <v>0</v>
      </c>
      <c r="FI18" s="815">
        <f t="shared" si="46"/>
        <v>0</v>
      </c>
      <c r="FJ18" s="814">
        <f t="shared" si="46"/>
        <v>0</v>
      </c>
      <c r="FK18" s="1163">
        <f t="shared" si="47"/>
        <v>0</v>
      </c>
      <c r="FL18" s="815">
        <f>[1]Субсидия_факт!PC15</f>
        <v>0</v>
      </c>
      <c r="FM18" s="814">
        <f>[1]Субсидия_факт!PI15</f>
        <v>0</v>
      </c>
      <c r="FN18" s="835">
        <f t="shared" si="48"/>
        <v>0</v>
      </c>
      <c r="FO18" s="815"/>
      <c r="FP18" s="816"/>
      <c r="FQ18" s="854">
        <f t="shared" si="49"/>
        <v>0</v>
      </c>
      <c r="FR18" s="818">
        <f>[1]Субсидия_факт!EH15</f>
        <v>0</v>
      </c>
      <c r="FS18" s="819">
        <f>[1]Субсидия_факт!EJ15</f>
        <v>0</v>
      </c>
      <c r="FT18" s="1164">
        <f t="shared" si="50"/>
        <v>0</v>
      </c>
      <c r="FU18" s="818"/>
      <c r="FV18" s="819"/>
      <c r="FW18" s="854">
        <f t="shared" si="51"/>
        <v>0</v>
      </c>
      <c r="FX18" s="818">
        <f>[1]Субсидия_факт!JD15</f>
        <v>0</v>
      </c>
      <c r="FY18" s="819">
        <f>[1]Субсидия_факт!JF15</f>
        <v>0</v>
      </c>
      <c r="FZ18" s="854">
        <f t="shared" si="52"/>
        <v>0</v>
      </c>
      <c r="GA18" s="818"/>
      <c r="GB18" s="819"/>
      <c r="GC18" s="1165">
        <f t="shared" si="53"/>
        <v>0</v>
      </c>
      <c r="GD18" s="815">
        <f>[1]Субсидия_факт!JH15</f>
        <v>0</v>
      </c>
      <c r="GE18" s="816">
        <f>[1]Субсидия_факт!JJ15</f>
        <v>0</v>
      </c>
      <c r="GF18" s="1165">
        <f t="shared" si="54"/>
        <v>0</v>
      </c>
      <c r="GG18" s="818"/>
      <c r="GH18" s="846"/>
      <c r="GI18" s="1165">
        <f t="shared" si="178"/>
        <v>0</v>
      </c>
      <c r="GJ18" s="836">
        <f t="shared" si="179"/>
        <v>0</v>
      </c>
      <c r="GK18" s="1180">
        <f t="shared" si="180"/>
        <v>0</v>
      </c>
      <c r="GL18" s="836">
        <f t="shared" si="181"/>
        <v>0</v>
      </c>
      <c r="GM18" s="1164">
        <f t="shared" si="55"/>
        <v>0</v>
      </c>
      <c r="GN18" s="818">
        <f>[1]Субсидия_факт!JZ15</f>
        <v>0</v>
      </c>
      <c r="GO18" s="819">
        <f>[1]Субсидия_факт!KB15</f>
        <v>0</v>
      </c>
      <c r="GP18" s="818">
        <f>[1]Субсидия_факт!KD15</f>
        <v>0</v>
      </c>
      <c r="GQ18" s="854">
        <f t="shared" si="56"/>
        <v>0</v>
      </c>
      <c r="GR18" s="818"/>
      <c r="GS18" s="819"/>
      <c r="GT18" s="822"/>
      <c r="GU18" s="1165">
        <f t="shared" si="182"/>
        <v>0</v>
      </c>
      <c r="GV18" s="818">
        <f>[1]Субсидия_факт!KF15</f>
        <v>0</v>
      </c>
      <c r="GW18" s="1165">
        <f t="shared" si="182"/>
        <v>0</v>
      </c>
      <c r="GX18" s="822"/>
      <c r="GY18" s="1165">
        <f t="shared" si="183"/>
        <v>0</v>
      </c>
      <c r="GZ18" s="1165">
        <f t="shared" si="184"/>
        <v>0</v>
      </c>
      <c r="HA18" s="1165">
        <f t="shared" si="185"/>
        <v>0</v>
      </c>
      <c r="HB18" s="1165">
        <f t="shared" si="186"/>
        <v>0</v>
      </c>
      <c r="HC18" s="854">
        <f t="shared" si="57"/>
        <v>0</v>
      </c>
      <c r="HD18" s="818">
        <f>[1]Субсидия_факт!KJ15</f>
        <v>0</v>
      </c>
      <c r="HE18" s="819">
        <f>[1]Субсидия_факт!KL15</f>
        <v>0</v>
      </c>
      <c r="HF18" s="1013">
        <f t="shared" si="58"/>
        <v>0</v>
      </c>
      <c r="HG18" s="818"/>
      <c r="HH18" s="819"/>
      <c r="HI18" s="854">
        <f t="shared" si="59"/>
        <v>0</v>
      </c>
      <c r="HJ18" s="818"/>
      <c r="HK18" s="819"/>
      <c r="HL18" s="1013">
        <f t="shared" si="60"/>
        <v>0</v>
      </c>
      <c r="HM18" s="818"/>
      <c r="HN18" s="819"/>
      <c r="HO18" s="854">
        <f t="shared" si="61"/>
        <v>0</v>
      </c>
      <c r="HP18" s="818">
        <f>[1]Субсидия_факт!FN15</f>
        <v>0</v>
      </c>
      <c r="HQ18" s="819">
        <f>[1]Субсидия_факт!FR15</f>
        <v>0</v>
      </c>
      <c r="HR18" s="1013">
        <f t="shared" si="62"/>
        <v>0</v>
      </c>
      <c r="HS18" s="818"/>
      <c r="HT18" s="819"/>
      <c r="HU18" s="1163">
        <f t="shared" si="63"/>
        <v>0</v>
      </c>
      <c r="HV18" s="815">
        <f t="shared" si="64"/>
        <v>0</v>
      </c>
      <c r="HW18" s="814">
        <f t="shared" si="64"/>
        <v>0</v>
      </c>
      <c r="HX18" s="835">
        <f t="shared" si="65"/>
        <v>0</v>
      </c>
      <c r="HY18" s="815">
        <f t="shared" si="66"/>
        <v>0</v>
      </c>
      <c r="HZ18" s="814">
        <f t="shared" si="66"/>
        <v>0</v>
      </c>
      <c r="IA18" s="1163">
        <f t="shared" si="67"/>
        <v>0</v>
      </c>
      <c r="IB18" s="815">
        <f>[1]Субсидия_факт!FP15</f>
        <v>0</v>
      </c>
      <c r="IC18" s="814">
        <f>[1]Субсидия_факт!FT15</f>
        <v>0</v>
      </c>
      <c r="ID18" s="835">
        <f t="shared" si="68"/>
        <v>0</v>
      </c>
      <c r="IE18" s="815"/>
      <c r="IF18" s="816"/>
      <c r="IG18" s="854">
        <f t="shared" si="69"/>
        <v>0</v>
      </c>
      <c r="IH18" s="815">
        <f>[1]Субсидия_факт!ED15</f>
        <v>0</v>
      </c>
      <c r="II18" s="816">
        <f>[1]Субсидия_факт!EF15</f>
        <v>0</v>
      </c>
      <c r="IJ18" s="1013">
        <f t="shared" si="70"/>
        <v>0</v>
      </c>
      <c r="IK18" s="818"/>
      <c r="IL18" s="819"/>
      <c r="IM18" s="854">
        <f t="shared" si="71"/>
        <v>0</v>
      </c>
      <c r="IN18" s="815">
        <f>[1]Субсидия_факт!BX15</f>
        <v>0</v>
      </c>
      <c r="IO18" s="816">
        <f>[1]Субсидия_факт!BZ15</f>
        <v>0</v>
      </c>
      <c r="IP18" s="1013">
        <f t="shared" si="72"/>
        <v>0</v>
      </c>
      <c r="IQ18" s="818"/>
      <c r="IR18" s="819"/>
      <c r="IS18" s="854">
        <f t="shared" si="73"/>
        <v>0</v>
      </c>
      <c r="IT18" s="818">
        <f>[1]Субсидия_факт!EL15</f>
        <v>0</v>
      </c>
      <c r="IU18" s="819">
        <f>[1]Субсидия_факт!EN15</f>
        <v>0</v>
      </c>
      <c r="IV18" s="1013">
        <f t="shared" si="74"/>
        <v>0</v>
      </c>
      <c r="IW18" s="818"/>
      <c r="IX18" s="819"/>
      <c r="IY18" s="965">
        <f t="shared" si="75"/>
        <v>0</v>
      </c>
      <c r="IZ18" s="815">
        <f>[1]Субсидия_факт!EP15</f>
        <v>0</v>
      </c>
      <c r="JA18" s="814">
        <f>[1]Субсидия_факт!EV15</f>
        <v>0</v>
      </c>
      <c r="JB18" s="965">
        <f t="shared" si="76"/>
        <v>0</v>
      </c>
      <c r="JC18" s="815"/>
      <c r="JD18" s="816"/>
      <c r="JE18" s="965">
        <f t="shared" si="77"/>
        <v>0</v>
      </c>
      <c r="JF18" s="815">
        <f>[1]Субсидия_факт!ER15</f>
        <v>0</v>
      </c>
      <c r="JG18" s="816">
        <f>[1]Субсидия_факт!EX15</f>
        <v>0</v>
      </c>
      <c r="JH18" s="965">
        <f t="shared" si="78"/>
        <v>0</v>
      </c>
      <c r="JI18" s="806"/>
      <c r="JJ18" s="820"/>
      <c r="JK18" s="965">
        <f t="shared" si="79"/>
        <v>0</v>
      </c>
      <c r="JL18" s="807">
        <f>'Проверочная  таблица'!JF18-'Проверочная  таблица'!JR18</f>
        <v>0</v>
      </c>
      <c r="JM18" s="816">
        <f>'Проверочная  таблица'!JG18-'Проверочная  таблица'!JS18</f>
        <v>0</v>
      </c>
      <c r="JN18" s="1155">
        <f t="shared" si="80"/>
        <v>0</v>
      </c>
      <c r="JO18" s="806">
        <f>'Проверочная  таблица'!JI18-'Проверочная  таблица'!JU18</f>
        <v>0</v>
      </c>
      <c r="JP18" s="823">
        <f>'Проверочная  таблица'!JJ18-'Проверочная  таблица'!JV18</f>
        <v>0</v>
      </c>
      <c r="JQ18" s="965">
        <f t="shared" si="81"/>
        <v>0</v>
      </c>
      <c r="JR18" s="815">
        <f>[1]Субсидия_факт!ET15</f>
        <v>0</v>
      </c>
      <c r="JS18" s="814">
        <f>[1]Субсидия_факт!EZ15</f>
        <v>0</v>
      </c>
      <c r="JT18" s="835">
        <f t="shared" si="82"/>
        <v>0</v>
      </c>
      <c r="JU18" s="815"/>
      <c r="JV18" s="816"/>
      <c r="JW18" s="1148">
        <f t="shared" si="187"/>
        <v>103890</v>
      </c>
      <c r="JX18" s="806">
        <f>[1]Субсидия_факт!NR15</f>
        <v>0</v>
      </c>
      <c r="JY18" s="816">
        <f>[1]Субсидия_факт!NX15</f>
        <v>0</v>
      </c>
      <c r="JZ18" s="806">
        <f>[1]Субсидия_факт!OF15</f>
        <v>37850</v>
      </c>
      <c r="KA18" s="816">
        <f>[1]Субсидия_факт!OH15</f>
        <v>66040</v>
      </c>
      <c r="KB18" s="1148">
        <f t="shared" si="83"/>
        <v>0</v>
      </c>
      <c r="KC18" s="806"/>
      <c r="KD18" s="816"/>
      <c r="KE18" s="806"/>
      <c r="KF18" s="816"/>
      <c r="KG18" s="1148">
        <f t="shared" si="188"/>
        <v>0</v>
      </c>
      <c r="KH18" s="842">
        <f>[1]Субсидия_факт!NT15</f>
        <v>0</v>
      </c>
      <c r="KI18" s="819">
        <f>[1]Субсидия_факт!NZ15</f>
        <v>0</v>
      </c>
      <c r="KJ18" s="842"/>
      <c r="KK18" s="819"/>
      <c r="KL18" s="1148">
        <f t="shared" si="84"/>
        <v>0</v>
      </c>
      <c r="KM18" s="806"/>
      <c r="KN18" s="816"/>
      <c r="KO18" s="806"/>
      <c r="KP18" s="816"/>
      <c r="KQ18" s="1150">
        <f t="shared" si="85"/>
        <v>0</v>
      </c>
      <c r="KR18" s="842">
        <f t="shared" si="86"/>
        <v>0</v>
      </c>
      <c r="KS18" s="819">
        <f t="shared" si="86"/>
        <v>0</v>
      </c>
      <c r="KT18" s="1150">
        <f t="shared" si="87"/>
        <v>0</v>
      </c>
      <c r="KU18" s="842">
        <f t="shared" si="88"/>
        <v>0</v>
      </c>
      <c r="KV18" s="819">
        <f t="shared" si="88"/>
        <v>0</v>
      </c>
      <c r="KW18" s="1150">
        <f t="shared" si="89"/>
        <v>0</v>
      </c>
      <c r="KX18" s="815">
        <f>[1]Субсидия_факт!NV15</f>
        <v>0</v>
      </c>
      <c r="KY18" s="814">
        <f>[1]Субсидия_факт!OB15</f>
        <v>0</v>
      </c>
      <c r="KZ18" s="1150">
        <f t="shared" si="90"/>
        <v>0</v>
      </c>
      <c r="LA18" s="807"/>
      <c r="LB18" s="816"/>
      <c r="LC18" s="1013">
        <f t="shared" si="189"/>
        <v>0</v>
      </c>
      <c r="LD18" s="821">
        <f>[1]Субсидия_факт!DP15</f>
        <v>0</v>
      </c>
      <c r="LE18" s="806">
        <f>[1]Субсидия_факт!CB15</f>
        <v>0</v>
      </c>
      <c r="LF18" s="816">
        <f>[1]Субсидия_факт!CH15</f>
        <v>0</v>
      </c>
      <c r="LG18" s="1013">
        <f t="shared" si="91"/>
        <v>0</v>
      </c>
      <c r="LH18" s="821"/>
      <c r="LI18" s="806"/>
      <c r="LJ18" s="816"/>
      <c r="LK18" s="1013">
        <f t="shared" si="190"/>
        <v>0</v>
      </c>
      <c r="LL18" s="821">
        <f>[1]Субсидия_факт!DR15</f>
        <v>0</v>
      </c>
      <c r="LM18" s="806">
        <f>[1]Субсидия_факт!CD15</f>
        <v>0</v>
      </c>
      <c r="LN18" s="816">
        <f>[1]Субсидия_факт!CJ15</f>
        <v>0</v>
      </c>
      <c r="LO18" s="1013">
        <f t="shared" si="92"/>
        <v>0</v>
      </c>
      <c r="LP18" s="821"/>
      <c r="LQ18" s="806"/>
      <c r="LR18" s="814"/>
      <c r="LS18" s="836">
        <f t="shared" si="93"/>
        <v>0</v>
      </c>
      <c r="LT18" s="818">
        <f>'Проверочная  таблица'!LL18-MB18</f>
        <v>0</v>
      </c>
      <c r="LU18" s="818">
        <f>'Проверочная  таблица'!LM18-MC18</f>
        <v>0</v>
      </c>
      <c r="LV18" s="819">
        <f>'Проверочная  таблица'!LN18-MD18</f>
        <v>0</v>
      </c>
      <c r="LW18" s="836">
        <f t="shared" si="94"/>
        <v>0</v>
      </c>
      <c r="LX18" s="818">
        <f>'Проверочная  таблица'!LP18-MF18</f>
        <v>0</v>
      </c>
      <c r="LY18" s="818">
        <f>'Проверочная  таблица'!LQ18-MG18</f>
        <v>0</v>
      </c>
      <c r="LZ18" s="819">
        <f>'Проверочная  таблица'!LR18-MH18</f>
        <v>0</v>
      </c>
      <c r="MA18" s="836">
        <f t="shared" si="95"/>
        <v>0</v>
      </c>
      <c r="MB18" s="806">
        <f>[1]Субсидия_факт!DT15</f>
        <v>0</v>
      </c>
      <c r="MC18" s="806">
        <f>[1]Субсидия_факт!CF15</f>
        <v>0</v>
      </c>
      <c r="MD18" s="816">
        <f>[1]Субсидия_факт!CL15</f>
        <v>0</v>
      </c>
      <c r="ME18" s="836">
        <f t="shared" si="96"/>
        <v>0</v>
      </c>
      <c r="MF18" s="806"/>
      <c r="MG18" s="806"/>
      <c r="MH18" s="816"/>
      <c r="MI18" s="1154">
        <f t="shared" si="191"/>
        <v>83077.03</v>
      </c>
      <c r="MJ18" s="806">
        <f>[1]Субсидия_факт!CN15</f>
        <v>0</v>
      </c>
      <c r="MK18" s="814">
        <f>[1]Субсидия_факт!CP15</f>
        <v>0</v>
      </c>
      <c r="ML18" s="818">
        <f>[1]Субсидия_факт!CR15</f>
        <v>0</v>
      </c>
      <c r="MM18" s="819">
        <f>[1]Субсидия_факт!CT15</f>
        <v>0</v>
      </c>
      <c r="MN18" s="807">
        <f>[1]Субсидия_факт!DV15</f>
        <v>0</v>
      </c>
      <c r="MO18" s="815">
        <f>[1]Субсидия_факт!FB15</f>
        <v>21600.03</v>
      </c>
      <c r="MP18" s="814">
        <f>[1]Субсидия_факт!FH15</f>
        <v>61477</v>
      </c>
      <c r="MQ18" s="965">
        <f t="shared" si="97"/>
        <v>0</v>
      </c>
      <c r="MR18" s="806"/>
      <c r="MS18" s="816"/>
      <c r="MT18" s="822"/>
      <c r="MU18" s="847"/>
      <c r="MV18" s="806"/>
      <c r="MW18" s="806"/>
      <c r="MX18" s="816"/>
      <c r="MY18" s="965">
        <f t="shared" si="192"/>
        <v>0</v>
      </c>
      <c r="MZ18" s="815">
        <f>[1]Субсидия_факт!FD15</f>
        <v>0</v>
      </c>
      <c r="NA18" s="814">
        <f>[1]Субсидия_факт!FJ15</f>
        <v>0</v>
      </c>
      <c r="NB18" s="965">
        <f t="shared" si="98"/>
        <v>0</v>
      </c>
      <c r="NC18" s="807"/>
      <c r="ND18" s="816"/>
      <c r="NE18" s="835">
        <f t="shared" si="99"/>
        <v>0</v>
      </c>
      <c r="NF18" s="815">
        <f>'Проверочная  таблица'!MZ18-NL18</f>
        <v>0</v>
      </c>
      <c r="NG18" s="816">
        <f>'Проверочная  таблица'!NA18-NM18</f>
        <v>0</v>
      </c>
      <c r="NH18" s="835">
        <f t="shared" si="100"/>
        <v>0</v>
      </c>
      <c r="NI18" s="806">
        <f>'Проверочная  таблица'!NC18-NO18</f>
        <v>0</v>
      </c>
      <c r="NJ18" s="823">
        <f>'Проверочная  таблица'!ND18-NP18</f>
        <v>0</v>
      </c>
      <c r="NK18" s="835">
        <f t="shared" si="193"/>
        <v>0</v>
      </c>
      <c r="NL18" s="815">
        <f>[1]Субсидия_факт!FF15</f>
        <v>0</v>
      </c>
      <c r="NM18" s="814">
        <f>[1]Субсидия_факт!FL15</f>
        <v>0</v>
      </c>
      <c r="NN18" s="835">
        <f t="shared" si="101"/>
        <v>0</v>
      </c>
      <c r="NO18" s="806"/>
      <c r="NP18" s="816"/>
      <c r="NQ18" s="975">
        <f t="shared" si="194"/>
        <v>0</v>
      </c>
      <c r="NR18" s="815">
        <f>[1]Субсидия_факт!AR15</f>
        <v>0</v>
      </c>
      <c r="NS18" s="814">
        <f>[1]Субсидия_факт!AT15</f>
        <v>0</v>
      </c>
      <c r="NT18" s="815">
        <f>[1]Субсидия_факт!AV15</f>
        <v>0</v>
      </c>
      <c r="NU18" s="1013">
        <f t="shared" si="102"/>
        <v>0</v>
      </c>
      <c r="NV18" s="822"/>
      <c r="NW18" s="819"/>
      <c r="NX18" s="822"/>
      <c r="NY18" s="1166">
        <f t="shared" si="103"/>
        <v>0</v>
      </c>
      <c r="NZ18" s="815">
        <f>[1]Субсидия_факт!FV15</f>
        <v>0</v>
      </c>
      <c r="OA18" s="814">
        <f>[1]Субсидия_факт!GB15</f>
        <v>0</v>
      </c>
      <c r="OB18" s="822">
        <f>[1]Субсидия_факт!GH15</f>
        <v>0</v>
      </c>
      <c r="OC18" s="1166">
        <f t="shared" si="104"/>
        <v>0</v>
      </c>
      <c r="OD18" s="807"/>
      <c r="OE18" s="816"/>
      <c r="OF18" s="806"/>
      <c r="OG18" s="1148">
        <f t="shared" si="195"/>
        <v>9893329.0199999996</v>
      </c>
      <c r="OH18" s="815">
        <f>[1]Субсидия_факт!FX15</f>
        <v>0</v>
      </c>
      <c r="OI18" s="814">
        <f>[1]Субсидия_факт!GD15</f>
        <v>0</v>
      </c>
      <c r="OJ18" s="806">
        <f>[1]Субсидия_факт!GJ15</f>
        <v>9893329.0199999996</v>
      </c>
      <c r="OK18" s="1148">
        <f t="shared" si="105"/>
        <v>0</v>
      </c>
      <c r="OL18" s="806"/>
      <c r="OM18" s="823"/>
      <c r="ON18" s="806"/>
      <c r="OO18" s="1150">
        <f t="shared" si="106"/>
        <v>9893329.0199999996</v>
      </c>
      <c r="OP18" s="842">
        <f>'Проверочная  таблица'!OH18-OX18</f>
        <v>0</v>
      </c>
      <c r="OQ18" s="819">
        <f>'Проверочная  таблица'!OI18-OY18</f>
        <v>0</v>
      </c>
      <c r="OR18" s="822">
        <f>'Проверочная  таблица'!OJ18-OZ18</f>
        <v>9893329.0199999996</v>
      </c>
      <c r="OS18" s="1150">
        <f t="shared" si="196"/>
        <v>0</v>
      </c>
      <c r="OT18" s="807">
        <f>'Проверочная  таблица'!OL18-PB18</f>
        <v>0</v>
      </c>
      <c r="OU18" s="816">
        <f>'Проверочная  таблица'!OM18-PC18</f>
        <v>0</v>
      </c>
      <c r="OV18" s="806">
        <f>'Проверочная  таблица'!ON18-PD18</f>
        <v>0</v>
      </c>
      <c r="OW18" s="1150">
        <f t="shared" si="107"/>
        <v>0</v>
      </c>
      <c r="OX18" s="815">
        <f>[1]Субсидия_факт!FZ15</f>
        <v>0</v>
      </c>
      <c r="OY18" s="814">
        <f>[1]Субсидия_факт!GF15</f>
        <v>0</v>
      </c>
      <c r="OZ18" s="815">
        <f>[1]Субсидия_факт!GL15</f>
        <v>0</v>
      </c>
      <c r="PA18" s="1150">
        <f t="shared" si="108"/>
        <v>0</v>
      </c>
      <c r="PB18" s="807"/>
      <c r="PC18" s="816"/>
      <c r="PD18" s="815"/>
      <c r="PE18" s="901">
        <f t="shared" si="197"/>
        <v>0</v>
      </c>
      <c r="PF18" s="818">
        <f>[1]Субсидия_факт!IR15</f>
        <v>0</v>
      </c>
      <c r="PG18" s="819">
        <f>[1]Субсидия_факт!IX15</f>
        <v>0</v>
      </c>
      <c r="PH18" s="1013">
        <f t="shared" si="109"/>
        <v>0</v>
      </c>
      <c r="PI18" s="822"/>
      <c r="PJ18" s="847"/>
      <c r="PK18" s="1013">
        <f t="shared" si="110"/>
        <v>1995000</v>
      </c>
      <c r="PL18" s="818">
        <f>[1]Субсидия_факт!IT15</f>
        <v>99750</v>
      </c>
      <c r="PM18" s="819">
        <f>[1]Субсидия_факт!IZ15</f>
        <v>1895250</v>
      </c>
      <c r="PN18" s="1181">
        <f t="shared" si="111"/>
        <v>0</v>
      </c>
      <c r="PO18" s="822"/>
      <c r="PP18" s="847"/>
      <c r="PQ18" s="979">
        <f t="shared" si="198"/>
        <v>1995000</v>
      </c>
      <c r="PR18" s="822">
        <f t="shared" si="112"/>
        <v>99750</v>
      </c>
      <c r="PS18" s="819">
        <f t="shared" si="112"/>
        <v>1895250</v>
      </c>
      <c r="PT18" s="1165">
        <f t="shared" si="113"/>
        <v>0</v>
      </c>
      <c r="PU18" s="818">
        <f t="shared" si="114"/>
        <v>0</v>
      </c>
      <c r="PV18" s="819">
        <f t="shared" si="114"/>
        <v>0</v>
      </c>
      <c r="PW18" s="1165">
        <f t="shared" si="115"/>
        <v>0</v>
      </c>
      <c r="PX18" s="818">
        <f>[1]Субсидия_факт!IV15</f>
        <v>0</v>
      </c>
      <c r="PY18" s="819">
        <f>[1]Субсидия_факт!JB15</f>
        <v>0</v>
      </c>
      <c r="PZ18" s="979">
        <f t="shared" si="199"/>
        <v>0</v>
      </c>
      <c r="QA18" s="822"/>
      <c r="QB18" s="847"/>
      <c r="QC18" s="854">
        <f t="shared" si="116"/>
        <v>0</v>
      </c>
      <c r="QD18" s="818">
        <f>[1]Субсидия_факт!CV15</f>
        <v>0</v>
      </c>
      <c r="QE18" s="819">
        <f>[1]Субсидия_факт!CX15</f>
        <v>0</v>
      </c>
      <c r="QF18" s="1013">
        <f t="shared" si="117"/>
        <v>0</v>
      </c>
      <c r="QG18" s="818"/>
      <c r="QH18" s="819"/>
      <c r="QI18" s="854">
        <f t="shared" si="118"/>
        <v>0</v>
      </c>
      <c r="QJ18" s="818">
        <f>[1]Субсидия_факт!CZ15</f>
        <v>0</v>
      </c>
      <c r="QK18" s="819">
        <f>[1]Субсидия_факт!DF15</f>
        <v>0</v>
      </c>
      <c r="QL18" s="1013">
        <f t="shared" si="119"/>
        <v>0</v>
      </c>
      <c r="QM18" s="818"/>
      <c r="QN18" s="819"/>
      <c r="QO18" s="854">
        <f t="shared" si="120"/>
        <v>0</v>
      </c>
      <c r="QP18" s="818">
        <f>[1]Субсидия_факт!DB15</f>
        <v>0</v>
      </c>
      <c r="QQ18" s="819">
        <f>[1]Субсидия_факт!DH15</f>
        <v>0</v>
      </c>
      <c r="QR18" s="1013">
        <f t="shared" si="121"/>
        <v>0</v>
      </c>
      <c r="QS18" s="818"/>
      <c r="QT18" s="819"/>
      <c r="QU18" s="1165">
        <f t="shared" si="122"/>
        <v>0</v>
      </c>
      <c r="QV18" s="818">
        <f t="shared" si="123"/>
        <v>0</v>
      </c>
      <c r="QW18" s="819">
        <f t="shared" si="123"/>
        <v>0</v>
      </c>
      <c r="QX18" s="836">
        <f t="shared" si="124"/>
        <v>0</v>
      </c>
      <c r="QY18" s="818">
        <f t="shared" si="125"/>
        <v>0</v>
      </c>
      <c r="QZ18" s="819">
        <f t="shared" si="125"/>
        <v>0</v>
      </c>
      <c r="RA18" s="854">
        <f t="shared" si="126"/>
        <v>0</v>
      </c>
      <c r="RB18" s="818">
        <f>[1]Субсидия_факт!DD15</f>
        <v>0</v>
      </c>
      <c r="RC18" s="819">
        <f>[1]Субсидия_факт!DJ15</f>
        <v>0</v>
      </c>
      <c r="RD18" s="836">
        <f t="shared" si="127"/>
        <v>0</v>
      </c>
      <c r="RE18" s="818"/>
      <c r="RF18" s="819"/>
      <c r="RG18" s="854">
        <f t="shared" si="128"/>
        <v>0</v>
      </c>
      <c r="RH18" s="818">
        <f>[1]Субсидия_факт!DL15</f>
        <v>0</v>
      </c>
      <c r="RI18" s="819">
        <f>[1]Субсидия_факт!DN15</f>
        <v>0</v>
      </c>
      <c r="RJ18" s="1181">
        <f t="shared" si="129"/>
        <v>0</v>
      </c>
      <c r="RK18" s="842"/>
      <c r="RL18" s="846"/>
      <c r="RM18" s="1013">
        <f t="shared" si="200"/>
        <v>0</v>
      </c>
      <c r="RN18" s="815">
        <f>[1]Субсидия_факт!BJ15</f>
        <v>0</v>
      </c>
      <c r="RO18" s="818">
        <f>[1]Субсидия_факт!BF15</f>
        <v>0</v>
      </c>
      <c r="RP18" s="846">
        <f>[1]Субсидия_факт!BH15</f>
        <v>0</v>
      </c>
      <c r="RQ18" s="1013">
        <f t="shared" si="130"/>
        <v>0</v>
      </c>
      <c r="RR18" s="848"/>
      <c r="RS18" s="842"/>
      <c r="RT18" s="846"/>
      <c r="RU18" s="901">
        <f t="shared" si="131"/>
        <v>0</v>
      </c>
      <c r="RV18" s="818">
        <f>[1]Субсидия_факт!AD15</f>
        <v>0</v>
      </c>
      <c r="RW18" s="819">
        <f>[1]Субсидия_факт!AF15</f>
        <v>0</v>
      </c>
      <c r="RX18" s="1013">
        <f t="shared" si="132"/>
        <v>0</v>
      </c>
      <c r="RY18" s="842"/>
      <c r="RZ18" s="846"/>
      <c r="SA18" s="854">
        <f t="shared" si="201"/>
        <v>0</v>
      </c>
      <c r="SB18" s="818">
        <f>[1]Субсидия_факт!HT15</f>
        <v>0</v>
      </c>
      <c r="SC18" s="819">
        <f>[1]Субсидия_факт!HZ15</f>
        <v>0</v>
      </c>
      <c r="SD18" s="842">
        <f>[1]Субсидия_факт!IF15</f>
        <v>0</v>
      </c>
      <c r="SE18" s="819">
        <f>[1]Субсидия_факт!IL15</f>
        <v>0</v>
      </c>
      <c r="SF18" s="1087">
        <f>[1]Субсидия_факт!JN15</f>
        <v>0</v>
      </c>
      <c r="SG18" s="846">
        <f>[1]Субсидия_факт!JT15</f>
        <v>0</v>
      </c>
      <c r="SH18" s="1013">
        <f t="shared" si="133"/>
        <v>0</v>
      </c>
      <c r="SI18" s="1184"/>
      <c r="SJ18" s="847"/>
      <c r="SK18" s="1184"/>
      <c r="SL18" s="847"/>
      <c r="SM18" s="1087"/>
      <c r="SN18" s="846"/>
      <c r="SO18" s="901">
        <f t="shared" si="134"/>
        <v>0</v>
      </c>
      <c r="SP18" s="818">
        <f>[1]Субсидия_факт!HV15</f>
        <v>0</v>
      </c>
      <c r="SQ18" s="819">
        <f>[1]Субсидия_факт!IB15</f>
        <v>0</v>
      </c>
      <c r="SR18" s="842">
        <f>[1]Субсидия_факт!IH15</f>
        <v>0</v>
      </c>
      <c r="SS18" s="819">
        <f>[1]Субсидия_факт!IN15</f>
        <v>0</v>
      </c>
      <c r="ST18" s="842">
        <f>[1]Субсидия_факт!JP15</f>
        <v>0</v>
      </c>
      <c r="SU18" s="819">
        <f>[1]Субсидия_факт!JV15</f>
        <v>0</v>
      </c>
      <c r="SV18" s="1013">
        <f t="shared" si="135"/>
        <v>0</v>
      </c>
      <c r="SW18" s="822"/>
      <c r="SX18" s="847"/>
      <c r="SY18" s="1087"/>
      <c r="SZ18" s="847"/>
      <c r="TA18" s="822"/>
      <c r="TB18" s="847"/>
      <c r="TC18" s="979">
        <f t="shared" si="136"/>
        <v>0</v>
      </c>
      <c r="TD18" s="818">
        <f t="shared" si="137"/>
        <v>0</v>
      </c>
      <c r="TE18" s="819">
        <f t="shared" si="137"/>
        <v>0</v>
      </c>
      <c r="TF18" s="818">
        <f t="shared" si="137"/>
        <v>0</v>
      </c>
      <c r="TG18" s="819">
        <f t="shared" si="137"/>
        <v>0</v>
      </c>
      <c r="TH18" s="842">
        <f t="shared" si="137"/>
        <v>0</v>
      </c>
      <c r="TI18" s="819">
        <f t="shared" si="137"/>
        <v>0</v>
      </c>
      <c r="TJ18" s="836">
        <f t="shared" si="138"/>
        <v>0</v>
      </c>
      <c r="TK18" s="818">
        <f t="shared" si="139"/>
        <v>0</v>
      </c>
      <c r="TL18" s="819">
        <f t="shared" si="139"/>
        <v>0</v>
      </c>
      <c r="TM18" s="818">
        <f t="shared" si="139"/>
        <v>0</v>
      </c>
      <c r="TN18" s="819">
        <f t="shared" si="139"/>
        <v>0</v>
      </c>
      <c r="TO18" s="842">
        <f t="shared" si="139"/>
        <v>0</v>
      </c>
      <c r="TP18" s="819">
        <f t="shared" si="139"/>
        <v>0</v>
      </c>
      <c r="TQ18" s="992">
        <f t="shared" si="140"/>
        <v>0</v>
      </c>
      <c r="TR18" s="818">
        <f>[1]Субсидия_факт!HX15</f>
        <v>0</v>
      </c>
      <c r="TS18" s="819">
        <f>[1]Субсидия_факт!ID15</f>
        <v>0</v>
      </c>
      <c r="TT18" s="842">
        <f>[1]Субсидия_факт!IJ15</f>
        <v>0</v>
      </c>
      <c r="TU18" s="819">
        <f>[1]Субсидия_факт!IP15</f>
        <v>0</v>
      </c>
      <c r="TV18" s="842">
        <f>[1]Субсидия_факт!JR15</f>
        <v>0</v>
      </c>
      <c r="TW18" s="819">
        <f>[1]Субсидия_факт!JX15</f>
        <v>0</v>
      </c>
      <c r="TX18" s="836">
        <f t="shared" si="141"/>
        <v>0</v>
      </c>
      <c r="TY18" s="1087"/>
      <c r="TZ18" s="847"/>
      <c r="UA18" s="1087"/>
      <c r="UB18" s="847"/>
      <c r="UC18" s="1087"/>
      <c r="UD18" s="847"/>
      <c r="UE18" s="1013">
        <f>'Прочая  субсидия_МР  и  ГО'!B13</f>
        <v>55789706.460000001</v>
      </c>
      <c r="UF18" s="1013">
        <f>'Прочая  субсидия_МР  и  ГО'!C13</f>
        <v>2541474.9499999997</v>
      </c>
      <c r="UG18" s="1164">
        <f>'Прочая  субсидия_БП'!B13</f>
        <v>249832.9</v>
      </c>
      <c r="UH18" s="854">
        <f>'Прочая  субсидия_БП'!C13</f>
        <v>20916.840000000004</v>
      </c>
      <c r="UI18" s="1186">
        <f>'Прочая  субсидия_БП'!D13</f>
        <v>249832.9</v>
      </c>
      <c r="UJ18" s="1177">
        <f>'Прочая  субсидия_БП'!E13</f>
        <v>20916.840000000004</v>
      </c>
      <c r="UK18" s="1178">
        <f>'Прочая  субсидия_БП'!F13</f>
        <v>0</v>
      </c>
      <c r="UL18" s="1186">
        <f>'Прочая  субсидия_БП'!G13</f>
        <v>0</v>
      </c>
      <c r="UM18" s="854">
        <f t="shared" si="142"/>
        <v>286952764.09000003</v>
      </c>
      <c r="UN18" s="822">
        <f>'Проверочная  таблица'!VP18+'Проверочная  таблица'!US18+'Проверочная  таблица'!UU18+VJ18</f>
        <v>279918117.67000002</v>
      </c>
      <c r="UO18" s="848">
        <f>'Проверочная  таблица'!VQ18+'Проверочная  таблица'!UY18+'Проверочная  таблица'!VE18+'Проверочная  таблица'!VA18+'Проверочная  таблица'!VC18+VG18+VK18+UW18</f>
        <v>7034646.4199999999</v>
      </c>
      <c r="UP18" s="1013">
        <f t="shared" si="143"/>
        <v>63126699.880000003</v>
      </c>
      <c r="UQ18" s="822">
        <f>'Проверочная  таблица'!VS18+'Проверочная  таблица'!UT18+'Проверочная  таблица'!UV18+VM18</f>
        <v>61194152.520000003</v>
      </c>
      <c r="UR18" s="848">
        <f>'Проверочная  таблица'!VT18+'Проверочная  таблица'!UZ18+'Проверочная  таблица'!VF18+'Проверочная  таблица'!VB18+'Проверочная  таблица'!VD18+VH18+VN18+UX18</f>
        <v>1932547.3599999999</v>
      </c>
      <c r="US18" s="1181">
        <f>'Субвенция  на  полномочия'!B13</f>
        <v>268424552.20999998</v>
      </c>
      <c r="UT18" s="1164">
        <f>'Субвенция  на  полномочия'!C13</f>
        <v>58122639</v>
      </c>
      <c r="UU18" s="843">
        <f>[1]Субвенция_факт!M14*1000</f>
        <v>8748749</v>
      </c>
      <c r="UV18" s="849">
        <v>2250000</v>
      </c>
      <c r="UW18" s="843">
        <f>[1]Субвенция_факт!AE14*1000</f>
        <v>0</v>
      </c>
      <c r="UX18" s="849"/>
      <c r="UY18" s="843">
        <f>[1]Субвенция_факт!AF14*1000</f>
        <v>1769300</v>
      </c>
      <c r="UZ18" s="849">
        <f>ВУС!E54</f>
        <v>329662.84999999998</v>
      </c>
      <c r="VA18" s="1187">
        <f>[1]Субвенция_факт!AG14*1000</f>
        <v>0</v>
      </c>
      <c r="VB18" s="850"/>
      <c r="VC18" s="845">
        <f>[1]Субвенция_факт!E14*1000</f>
        <v>0</v>
      </c>
      <c r="VD18" s="850"/>
      <c r="VE18" s="845">
        <f>[1]Субвенция_факт!F14*1000</f>
        <v>0</v>
      </c>
      <c r="VF18" s="850"/>
      <c r="VG18" s="844">
        <f>[1]Субвенция_факт!G14*1000</f>
        <v>0</v>
      </c>
      <c r="VH18" s="849"/>
      <c r="VI18" s="854">
        <f t="shared" si="144"/>
        <v>6189657.3300000001</v>
      </c>
      <c r="VJ18" s="818">
        <f>[1]Субвенция_факт!P14*1000</f>
        <v>1609310.9100000001</v>
      </c>
      <c r="VK18" s="819">
        <f>[1]Субвенция_факт!Q14*1000</f>
        <v>4580346.42</v>
      </c>
      <c r="VL18" s="1013">
        <f t="shared" si="145"/>
        <v>2063513.52</v>
      </c>
      <c r="VM18" s="822">
        <v>536513.52</v>
      </c>
      <c r="VN18" s="851">
        <v>1527000</v>
      </c>
      <c r="VO18" s="1013">
        <f t="shared" si="146"/>
        <v>1820505.55</v>
      </c>
      <c r="VP18" s="852">
        <f>[1]Субвенция_факт!X14*1000</f>
        <v>1135505.55</v>
      </c>
      <c r="VQ18" s="853">
        <f>[1]Субвенция_факт!W14*1000</f>
        <v>685000</v>
      </c>
      <c r="VR18" s="1013">
        <f t="shared" si="147"/>
        <v>360884.51</v>
      </c>
      <c r="VS18" s="822">
        <v>285000</v>
      </c>
      <c r="VT18" s="851">
        <v>75884.509999999995</v>
      </c>
      <c r="VU18" s="1013">
        <f t="shared" si="202"/>
        <v>61775999.600000001</v>
      </c>
      <c r="VV18" s="1013">
        <f t="shared" si="203"/>
        <v>13586314.49</v>
      </c>
      <c r="VW18" s="1181">
        <f t="shared" si="148"/>
        <v>0</v>
      </c>
      <c r="VX18" s="852">
        <f>'[1]Иные межбюджетные трансферты'!AM15</f>
        <v>0</v>
      </c>
      <c r="VY18" s="853">
        <f>'[1]Иные межбюджетные трансферты'!AO15</f>
        <v>0</v>
      </c>
      <c r="VZ18" s="1181">
        <f t="shared" si="149"/>
        <v>0</v>
      </c>
      <c r="WA18" s="852"/>
      <c r="WB18" s="853"/>
      <c r="WC18" s="1013">
        <f t="shared" si="150"/>
        <v>1887333.97</v>
      </c>
      <c r="WD18" s="852">
        <f>'[1]Иные межбюджетные трансферты'!AI15</f>
        <v>94366.7</v>
      </c>
      <c r="WE18" s="853">
        <f>'[1]Иные межбюджетные трансферты'!AK15</f>
        <v>1792967.27</v>
      </c>
      <c r="WF18" s="1013">
        <f t="shared" si="151"/>
        <v>471833.67</v>
      </c>
      <c r="WG18" s="852">
        <v>23591.67</v>
      </c>
      <c r="WH18" s="853">
        <v>448242</v>
      </c>
      <c r="WI18" s="1013">
        <f t="shared" si="152"/>
        <v>11124208</v>
      </c>
      <c r="WJ18" s="852">
        <f>'[1]Иные межбюджетные трансферты'!I15</f>
        <v>0</v>
      </c>
      <c r="WK18" s="853">
        <f>'[1]Иные межбюджетные трансферты'!K15</f>
        <v>11124208</v>
      </c>
      <c r="WL18" s="1013">
        <f t="shared" si="204"/>
        <v>2636550</v>
      </c>
      <c r="WM18" s="839"/>
      <c r="WN18" s="853">
        <v>2636550</v>
      </c>
      <c r="WO18" s="1013">
        <f t="shared" si="154"/>
        <v>0</v>
      </c>
      <c r="WP18" s="842"/>
      <c r="WQ18" s="1013">
        <f t="shared" si="155"/>
        <v>0</v>
      </c>
      <c r="WR18" s="842"/>
      <c r="WS18" s="854">
        <f t="shared" si="156"/>
        <v>0</v>
      </c>
      <c r="WT18" s="818">
        <f>'[1]Иные межбюджетные трансферты'!M15</f>
        <v>0</v>
      </c>
      <c r="WU18" s="1013">
        <f t="shared" si="157"/>
        <v>0</v>
      </c>
      <c r="WV18" s="822"/>
      <c r="WW18" s="1180">
        <f t="shared" si="158"/>
        <v>0</v>
      </c>
      <c r="WX18" s="836">
        <f t="shared" si="159"/>
        <v>0</v>
      </c>
      <c r="WY18" s="1180">
        <f t="shared" si="160"/>
        <v>0</v>
      </c>
      <c r="WZ18" s="836">
        <f t="shared" si="161"/>
        <v>0</v>
      </c>
      <c r="XA18" s="1013">
        <f t="shared" si="205"/>
        <v>48764457.630000003</v>
      </c>
      <c r="XB18" s="840">
        <f>'[1]Иные межбюджетные трансферты'!E15</f>
        <v>0</v>
      </c>
      <c r="XC18" s="852">
        <f>'[1]Иные межбюджетные трансферты'!G15</f>
        <v>0</v>
      </c>
      <c r="XD18" s="839">
        <f>'[1]Иные межбюджетные трансферты'!Q15</f>
        <v>0</v>
      </c>
      <c r="XE18" s="840">
        <f>'[1]Иные межбюджетные трансферты'!W15</f>
        <v>0</v>
      </c>
      <c r="XF18" s="839">
        <f>'[1]Иные межбюджетные трансферты'!Y15</f>
        <v>10085600</v>
      </c>
      <c r="XG18" s="1188">
        <f>'[1]Иные межбюджетные трансферты'!AE15</f>
        <v>38286526.810000002</v>
      </c>
      <c r="XH18" s="840">
        <f>'[1]Иные межбюджетные трансферты'!AQ15</f>
        <v>0</v>
      </c>
      <c r="XI18" s="818">
        <f>'[1]Иные межбюджетные трансферты'!AW15</f>
        <v>0</v>
      </c>
      <c r="XJ18" s="839">
        <f>'[1]Иные межбюджетные трансферты'!AY15</f>
        <v>0</v>
      </c>
      <c r="XK18" s="1188">
        <f>'[1]Иные межбюджетные трансферты'!BA15</f>
        <v>392330.82</v>
      </c>
      <c r="XL18" s="1013">
        <f t="shared" si="206"/>
        <v>10477930.82</v>
      </c>
      <c r="XM18" s="839"/>
      <c r="XN18" s="839"/>
      <c r="XO18" s="807"/>
      <c r="XP18" s="839"/>
      <c r="XQ18" s="803">
        <f t="shared" si="207"/>
        <v>10085600</v>
      </c>
      <c r="XR18" s="803"/>
      <c r="XS18" s="803"/>
      <c r="XT18" s="803"/>
      <c r="XU18" s="803"/>
      <c r="XV18" s="803">
        <f t="shared" si="208"/>
        <v>392330.82</v>
      </c>
      <c r="XW18" s="1013">
        <f t="shared" si="162"/>
        <v>0</v>
      </c>
      <c r="XX18" s="852">
        <f>'[1]Иные межбюджетные трансферты'!S15</f>
        <v>0</v>
      </c>
      <c r="XY18" s="839">
        <f>'[1]Иные межбюджетные трансферты'!AA15</f>
        <v>0</v>
      </c>
      <c r="XZ18" s="1188">
        <f>'[1]Иные межбюджетные трансферты'!AG15</f>
        <v>0</v>
      </c>
      <c r="YA18" s="840">
        <f>'[1]Иные межбюджетные трансферты'!AS15</f>
        <v>0</v>
      </c>
      <c r="YB18" s="803">
        <f>'[1]Иные межбюджетные трансферты'!BC15</f>
        <v>0</v>
      </c>
      <c r="YC18" s="1013">
        <f t="shared" si="163"/>
        <v>0</v>
      </c>
      <c r="YD18" s="821"/>
      <c r="YE18" s="821">
        <f t="shared" si="209"/>
        <v>0</v>
      </c>
      <c r="YF18" s="821"/>
      <c r="YG18" s="803"/>
      <c r="YH18" s="803"/>
      <c r="YI18" s="836">
        <f t="shared" si="164"/>
        <v>0</v>
      </c>
      <c r="YJ18" s="815">
        <f>'Проверочная  таблица'!XX18-YV18</f>
        <v>0</v>
      </c>
      <c r="YK18" s="815">
        <f>'Проверочная  таблица'!XY18-YW18</f>
        <v>0</v>
      </c>
      <c r="YL18" s="815">
        <f>'Проверочная  таблица'!XZ18-YX18</f>
        <v>0</v>
      </c>
      <c r="YM18" s="815">
        <f>'Проверочная  таблица'!YA18-YY18</f>
        <v>0</v>
      </c>
      <c r="YN18" s="815">
        <f>'Проверочная  таблица'!YB18-YZ18</f>
        <v>0</v>
      </c>
      <c r="YO18" s="836">
        <f t="shared" si="165"/>
        <v>0</v>
      </c>
      <c r="YP18" s="815">
        <f>'Проверочная  таблица'!YD18-ZB18</f>
        <v>0</v>
      </c>
      <c r="YQ18" s="815">
        <f>'Проверочная  таблица'!YE18-ZC18</f>
        <v>0</v>
      </c>
      <c r="YR18" s="815">
        <f>'Проверочная  таблица'!YF18-ZD18</f>
        <v>0</v>
      </c>
      <c r="YS18" s="815">
        <f>'Проверочная  таблица'!YG18-ZE18</f>
        <v>0</v>
      </c>
      <c r="YT18" s="815">
        <f>'Проверочная  таблица'!YH18-ZF18</f>
        <v>0</v>
      </c>
      <c r="YU18" s="836">
        <f t="shared" si="166"/>
        <v>0</v>
      </c>
      <c r="YV18" s="852">
        <f>'[1]Иные межбюджетные трансферты'!U15</f>
        <v>0</v>
      </c>
      <c r="YW18" s="839">
        <f>'[1]Иные межбюджетные трансферты'!AC15</f>
        <v>0</v>
      </c>
      <c r="YX18" s="840"/>
      <c r="YY18" s="852">
        <f>'[1]Иные межбюджетные трансферты'!AU15</f>
        <v>0</v>
      </c>
      <c r="YZ18" s="803">
        <f>'[1]Иные межбюджетные трансферты'!$BE$10</f>
        <v>0</v>
      </c>
      <c r="ZA18" s="836">
        <f t="shared" si="167"/>
        <v>0</v>
      </c>
      <c r="ZB18" s="821"/>
      <c r="ZC18" s="821">
        <f t="shared" si="210"/>
        <v>0</v>
      </c>
      <c r="ZD18" s="821"/>
      <c r="ZE18" s="803"/>
      <c r="ZF18" s="803"/>
      <c r="ZG18" s="1013">
        <f>ZI18+'Проверочная  таблица'!ZQ18+ZM18+'Проверочная  таблица'!ZU18+ZO18+'Проверочная  таблица'!ZW18</f>
        <v>0</v>
      </c>
      <c r="ZH18" s="1013">
        <f>ZJ18+'Проверочная  таблица'!ZR18+ZN18+'Проверочная  таблица'!ZV18+ZP18+'Проверочная  таблица'!ZX18</f>
        <v>0</v>
      </c>
      <c r="ZI18" s="854"/>
      <c r="ZJ18" s="854"/>
      <c r="ZK18" s="854"/>
      <c r="ZL18" s="854"/>
      <c r="ZM18" s="1165">
        <f t="shared" si="168"/>
        <v>0</v>
      </c>
      <c r="ZN18" s="836">
        <f t="shared" si="168"/>
        <v>0</v>
      </c>
      <c r="ZO18" s="855"/>
      <c r="ZP18" s="836"/>
      <c r="ZQ18" s="854"/>
      <c r="ZR18" s="854"/>
      <c r="ZS18" s="854"/>
      <c r="ZT18" s="854"/>
      <c r="ZU18" s="1165">
        <f t="shared" si="169"/>
        <v>0</v>
      </c>
      <c r="ZV18" s="836">
        <f t="shared" si="169"/>
        <v>0</v>
      </c>
      <c r="ZW18" s="836"/>
      <c r="ZX18" s="836"/>
      <c r="ZY18" s="1175">
        <f>'Проверочная  таблица'!ZQ18+'Проверочная  таблица'!ZS18</f>
        <v>0</v>
      </c>
      <c r="ZZ18" s="1175">
        <f>'Проверочная  таблица'!ZR18+'Проверочная  таблица'!ZT18</f>
        <v>0</v>
      </c>
    </row>
    <row r="19" spans="1:702" ht="18" customHeight="1" x14ac:dyDescent="0.25">
      <c r="A19" s="856" t="s">
        <v>383</v>
      </c>
      <c r="B19" s="854">
        <f>D19+AI19+'Проверочная  таблица'!UM19+'Проверочная  таблица'!VU19</f>
        <v>685636235.73000002</v>
      </c>
      <c r="C19" s="1013">
        <f>E19+'Проверочная  таблица'!UP19+AJ19+'Проверочная  таблица'!VV19</f>
        <v>151788932.19</v>
      </c>
      <c r="D19" s="1164">
        <f t="shared" si="0"/>
        <v>96427873.210000008</v>
      </c>
      <c r="E19" s="854">
        <f t="shared" si="0"/>
        <v>24106968</v>
      </c>
      <c r="F19" s="1166">
        <f>'[1]Дотация  из  ОБ_факт'!M14</f>
        <v>30656877</v>
      </c>
      <c r="G19" s="1176">
        <v>7664235</v>
      </c>
      <c r="H19" s="1166">
        <f>'[1]Дотация  из  ОБ_факт'!G14</f>
        <v>41624014.210000001</v>
      </c>
      <c r="I19" s="1176">
        <v>10405992</v>
      </c>
      <c r="J19" s="1177">
        <f t="shared" si="1"/>
        <v>41624014.210000001</v>
      </c>
      <c r="K19" s="1178">
        <f t="shared" si="1"/>
        <v>10405992</v>
      </c>
      <c r="L19" s="1177">
        <f>'[1]Дотация  из  ОБ_факт'!K14</f>
        <v>0</v>
      </c>
      <c r="M19" s="838"/>
      <c r="N19" s="1166">
        <f>'[1]Дотация  из  ОБ_факт'!Q14</f>
        <v>0</v>
      </c>
      <c r="O19" s="1176"/>
      <c r="P19" s="1166">
        <f>'[1]Дотация  из  ОБ_факт'!S14</f>
        <v>24146982</v>
      </c>
      <c r="Q19" s="1176">
        <v>6036741</v>
      </c>
      <c r="R19" s="1177">
        <f t="shared" si="2"/>
        <v>24146982</v>
      </c>
      <c r="S19" s="1178">
        <f t="shared" si="2"/>
        <v>6036741</v>
      </c>
      <c r="T19" s="1177">
        <f>'[1]Дотация  из  ОБ_факт'!W14</f>
        <v>0</v>
      </c>
      <c r="U19" s="838"/>
      <c r="V19" s="1166">
        <f>'[1]Дотация  из  ОБ_факт'!AA14+'[1]Дотация  из  ОБ_факт'!AC14+'[1]Дотация  из  ОБ_факт'!AG14</f>
        <v>0</v>
      </c>
      <c r="W19" s="844">
        <f t="shared" si="3"/>
        <v>0</v>
      </c>
      <c r="X19" s="839"/>
      <c r="Y19" s="840"/>
      <c r="Z19" s="839"/>
      <c r="AA19" s="1179">
        <f>'[1]Дотация  из  ОБ_факт'!Y14+'[1]Дотация  из  ОБ_факт'!AE14</f>
        <v>0</v>
      </c>
      <c r="AB19" s="843">
        <f t="shared" si="4"/>
        <v>0</v>
      </c>
      <c r="AC19" s="840"/>
      <c r="AD19" s="839"/>
      <c r="AE19" s="1177">
        <f t="shared" si="5"/>
        <v>0</v>
      </c>
      <c r="AF19" s="1178">
        <f t="shared" si="5"/>
        <v>0</v>
      </c>
      <c r="AG19" s="1177">
        <f>'[1]Дотация  из  ОБ_факт'!AE14</f>
        <v>0</v>
      </c>
      <c r="AH19" s="841"/>
      <c r="AI19" s="975">
        <f>'Проверочная  таблица'!UE19+'Проверочная  таблица'!UG19+BO19+BQ19+BY19+CA19+BC19+BG19+'Проверочная  таблица'!MI19+'Проверочная  таблица'!MY19+'Проверочная  таблица'!DS19+'Проверочная  таблица'!NQ19+DK19+'Проверочная  таблица'!IY19+'Проверочная  таблица'!JE19+'Проверочная  таблица'!NY19+'Проверочная  таблица'!OG19+IS19+AK19+AQ19+ES19+EY19+CM19+SA19+DY19+SO19+PK19+EE19+EM19+LC19+LK19+RU19+GM19+RG19+QI19+JW19+KG19+QO19+RM19+CG19+QC19+HC19+FW19+HI19+HO19+FQ19+DA19+PE19+BW19+IG19+IM19+GU19+GC19</f>
        <v>54867405.659999996</v>
      </c>
      <c r="AJ19" s="976">
        <f>'Проверочная  таблица'!UF19+'Проверочная  таблица'!UH19+BP19+BR19+BZ19+CB19+BE19+BI19+'Проверочная  таблица'!MQ19+'Проверочная  таблица'!NB19+'Проверочная  таблица'!DV19+'Проверочная  таблица'!NU19+DO19+'Проверочная  таблица'!JB19+'Проверочная  таблица'!JH19+'Проверочная  таблица'!OC19+'Проверочная  таблица'!OK19+IV19+AN19+AS19+EV19+FB19+CT19+SH19+EB19+SV19+PN19+EI19+EP19+LG19+LO19+RX19+GQ19+RJ19+QL19+KB19+KL19+QR19+RQ19+CJ19+QF19+HF19+FZ19+HL19+HR19+FT19+DD19+PH19+BX19+IJ19+IP19+GW19+GF19</f>
        <v>399295.93</v>
      </c>
      <c r="AK19" s="977">
        <f t="shared" si="6"/>
        <v>0</v>
      </c>
      <c r="AL19" s="842">
        <f>[1]Субсидия_факт!HL16</f>
        <v>0</v>
      </c>
      <c r="AM19" s="822">
        <f>[1]Субсидия_факт!MF16</f>
        <v>0</v>
      </c>
      <c r="AN19" s="977">
        <f t="shared" si="7"/>
        <v>0</v>
      </c>
      <c r="AO19" s="822"/>
      <c r="AP19" s="842"/>
      <c r="AQ19" s="965">
        <f t="shared" si="8"/>
        <v>0</v>
      </c>
      <c r="AR19" s="822">
        <f>[1]Субсидия_факт!MJ16</f>
        <v>0</v>
      </c>
      <c r="AS19" s="1154">
        <f t="shared" si="9"/>
        <v>0</v>
      </c>
      <c r="AT19" s="822"/>
      <c r="AU19" s="1155">
        <f t="shared" si="10"/>
        <v>0</v>
      </c>
      <c r="AV19" s="822">
        <f t="shared" si="11"/>
        <v>0</v>
      </c>
      <c r="AW19" s="836">
        <f t="shared" si="12"/>
        <v>0</v>
      </c>
      <c r="AX19" s="842">
        <f t="shared" si="13"/>
        <v>0</v>
      </c>
      <c r="AY19" s="835">
        <f t="shared" si="14"/>
        <v>0</v>
      </c>
      <c r="AZ19" s="822">
        <f>[1]Субсидия_факт!ML16</f>
        <v>0</v>
      </c>
      <c r="BA19" s="855">
        <f t="shared" si="15"/>
        <v>0</v>
      </c>
      <c r="BB19" s="822"/>
      <c r="BC19" s="854">
        <f t="shared" si="16"/>
        <v>0</v>
      </c>
      <c r="BD19" s="822">
        <f>[1]Субсидия_факт!KN16</f>
        <v>0</v>
      </c>
      <c r="BE19" s="1013">
        <f t="shared" si="17"/>
        <v>0</v>
      </c>
      <c r="BF19" s="822"/>
      <c r="BG19" s="854">
        <f t="shared" si="18"/>
        <v>0</v>
      </c>
      <c r="BH19" s="822">
        <f>[1]Субсидия_факт!KP16</f>
        <v>0</v>
      </c>
      <c r="BI19" s="1013">
        <f t="shared" si="19"/>
        <v>0</v>
      </c>
      <c r="BJ19" s="822"/>
      <c r="BK19" s="1165">
        <f t="shared" si="20"/>
        <v>0</v>
      </c>
      <c r="BL19" s="836">
        <f t="shared" si="21"/>
        <v>0</v>
      </c>
      <c r="BM19" s="1180">
        <f t="shared" si="22"/>
        <v>0</v>
      </c>
      <c r="BN19" s="1165">
        <f t="shared" si="23"/>
        <v>0</v>
      </c>
      <c r="BO19" s="854">
        <f>[1]Субсидия_факт!GN16</f>
        <v>0</v>
      </c>
      <c r="BP19" s="843"/>
      <c r="BQ19" s="1181">
        <f>[1]Субсидия_факт!GP16</f>
        <v>0</v>
      </c>
      <c r="BR19" s="844"/>
      <c r="BS19" s="1180">
        <f t="shared" si="24"/>
        <v>0</v>
      </c>
      <c r="BT19" s="1165">
        <f t="shared" si="24"/>
        <v>0</v>
      </c>
      <c r="BU19" s="836">
        <f>[1]Субсидия_факт!GR16</f>
        <v>0</v>
      </c>
      <c r="BV19" s="838"/>
      <c r="BW19" s="1013">
        <f>[1]Субсидия_факт!HD16</f>
        <v>0</v>
      </c>
      <c r="BX19" s="844"/>
      <c r="BY19" s="1013">
        <f>[1]Субсидия_факт!GT16</f>
        <v>0</v>
      </c>
      <c r="BZ19" s="845"/>
      <c r="CA19" s="1013">
        <f>[1]Субсидия_факт!GV16</f>
        <v>0</v>
      </c>
      <c r="CB19" s="844"/>
      <c r="CC19" s="1156">
        <f t="shared" si="25"/>
        <v>0</v>
      </c>
      <c r="CD19" s="835">
        <f t="shared" si="25"/>
        <v>0</v>
      </c>
      <c r="CE19" s="1155">
        <f>[1]Субсидия_факт!GX16</f>
        <v>0</v>
      </c>
      <c r="CF19" s="805"/>
      <c r="CG19" s="901">
        <f t="shared" si="26"/>
        <v>0</v>
      </c>
      <c r="CH19" s="818">
        <f>[1]Субсидия_факт!HF16</f>
        <v>0</v>
      </c>
      <c r="CI19" s="822">
        <f>[1]Субсидия_факт!HH16</f>
        <v>0</v>
      </c>
      <c r="CJ19" s="977">
        <f t="shared" si="27"/>
        <v>0</v>
      </c>
      <c r="CK19" s="822"/>
      <c r="CL19" s="822"/>
      <c r="CM19" s="965">
        <f t="shared" si="28"/>
        <v>0</v>
      </c>
      <c r="CN19" s="815">
        <f>[1]Субсидия_факт!LF16</f>
        <v>0</v>
      </c>
      <c r="CO19" s="814">
        <f>[1]Субсидия_факт!LH16</f>
        <v>0</v>
      </c>
      <c r="CP19" s="806">
        <f>[1]Субсидия_факт!LJ16</f>
        <v>0</v>
      </c>
      <c r="CQ19" s="814">
        <f>[1]Субсидия_факт!LP16</f>
        <v>0</v>
      </c>
      <c r="CR19" s="806">
        <f>[1]Субсидия_факт!LV16</f>
        <v>0</v>
      </c>
      <c r="CS19" s="814">
        <f>[1]Субсидия_факт!LX16</f>
        <v>0</v>
      </c>
      <c r="CT19" s="965">
        <f t="shared" si="29"/>
        <v>0</v>
      </c>
      <c r="CU19" s="807"/>
      <c r="CV19" s="814"/>
      <c r="CW19" s="806"/>
      <c r="CX19" s="814"/>
      <c r="CY19" s="806"/>
      <c r="CZ19" s="814"/>
      <c r="DA19" s="976">
        <f t="shared" si="170"/>
        <v>0</v>
      </c>
      <c r="DB19" s="815">
        <f>[1]Субсидия_факт!LL16</f>
        <v>0</v>
      </c>
      <c r="DC19" s="814">
        <f>[1]Субсидия_факт!LR16</f>
        <v>0</v>
      </c>
      <c r="DD19" s="965">
        <f t="shared" si="31"/>
        <v>0</v>
      </c>
      <c r="DE19" s="815"/>
      <c r="DF19" s="816"/>
      <c r="DG19" s="1156">
        <f t="shared" si="171"/>
        <v>0</v>
      </c>
      <c r="DH19" s="835">
        <f t="shared" si="172"/>
        <v>0</v>
      </c>
      <c r="DI19" s="1155">
        <f t="shared" si="173"/>
        <v>0</v>
      </c>
      <c r="DJ19" s="805">
        <f t="shared" si="174"/>
        <v>0</v>
      </c>
      <c r="DK19" s="1013">
        <f t="shared" si="175"/>
        <v>0</v>
      </c>
      <c r="DL19" s="842">
        <f>[1]Субсидия_факт!R16</f>
        <v>0</v>
      </c>
      <c r="DM19" s="818">
        <f>[1]Субсидия_факт!T16</f>
        <v>0</v>
      </c>
      <c r="DN19" s="822">
        <f>[1]Субсидия_факт!V16</f>
        <v>0</v>
      </c>
      <c r="DO19" s="1013">
        <f t="shared" si="176"/>
        <v>0</v>
      </c>
      <c r="DP19" s="859"/>
      <c r="DQ19" s="859"/>
      <c r="DR19" s="859"/>
      <c r="DS19" s="901">
        <f t="shared" si="32"/>
        <v>0</v>
      </c>
      <c r="DT19" s="818">
        <f>[1]Субсидия_факт!AX16</f>
        <v>0</v>
      </c>
      <c r="DU19" s="819">
        <f>[1]Субсидия_факт!AZ16</f>
        <v>0</v>
      </c>
      <c r="DV19" s="1013">
        <f t="shared" si="33"/>
        <v>0</v>
      </c>
      <c r="DW19" s="842"/>
      <c r="DX19" s="846"/>
      <c r="DY19" s="854">
        <f t="shared" si="34"/>
        <v>0</v>
      </c>
      <c r="DZ19" s="818">
        <f>[1]Субсидия_факт!X16</f>
        <v>0</v>
      </c>
      <c r="EA19" s="819">
        <f>[1]Субсидия_факт!Z16</f>
        <v>0</v>
      </c>
      <c r="EB19" s="1013">
        <f t="shared" si="35"/>
        <v>0</v>
      </c>
      <c r="EC19" s="818"/>
      <c r="ED19" s="819"/>
      <c r="EE19" s="976">
        <f t="shared" si="177"/>
        <v>0</v>
      </c>
      <c r="EF19" s="815">
        <f>[1]Субсидия_факт!AP16</f>
        <v>0</v>
      </c>
      <c r="EG19" s="815">
        <f>[1]Субсидия_факт!AL16</f>
        <v>0</v>
      </c>
      <c r="EH19" s="816">
        <f>[1]Субсидия_факт!AN16</f>
        <v>0</v>
      </c>
      <c r="EI19" s="976">
        <f t="shared" si="36"/>
        <v>0</v>
      </c>
      <c r="EJ19" s="815"/>
      <c r="EK19" s="815"/>
      <c r="EL19" s="816"/>
      <c r="EM19" s="976">
        <f t="shared" si="37"/>
        <v>0</v>
      </c>
      <c r="EN19" s="815">
        <f>[1]Субсидия_факт!GZ16</f>
        <v>0</v>
      </c>
      <c r="EO19" s="814">
        <f>[1]Субсидия_факт!HB16</f>
        <v>0</v>
      </c>
      <c r="EP19" s="965">
        <f t="shared" si="38"/>
        <v>0</v>
      </c>
      <c r="EQ19" s="815"/>
      <c r="ER19" s="814"/>
      <c r="ES19" s="976">
        <f t="shared" si="39"/>
        <v>0</v>
      </c>
      <c r="ET19" s="818">
        <f>[1]Субсидия_факт!OY16</f>
        <v>0</v>
      </c>
      <c r="EU19" s="819">
        <f>[1]Субсидия_факт!PE16</f>
        <v>0</v>
      </c>
      <c r="EV19" s="965">
        <f t="shared" si="40"/>
        <v>0</v>
      </c>
      <c r="EW19" s="815"/>
      <c r="EX19" s="816"/>
      <c r="EY19" s="976">
        <f t="shared" si="41"/>
        <v>768475.59</v>
      </c>
      <c r="EZ19" s="815">
        <f>[1]Субсидия_факт!PA16</f>
        <v>200582.08999999997</v>
      </c>
      <c r="FA19" s="814">
        <f>[1]Субсидия_факт!PG16</f>
        <v>567893.5</v>
      </c>
      <c r="FB19" s="965">
        <f t="shared" si="42"/>
        <v>0</v>
      </c>
      <c r="FC19" s="815"/>
      <c r="FD19" s="816"/>
      <c r="FE19" s="1163">
        <f t="shared" si="43"/>
        <v>768475.59</v>
      </c>
      <c r="FF19" s="815">
        <f t="shared" si="44"/>
        <v>200582.08999999997</v>
      </c>
      <c r="FG19" s="814">
        <f t="shared" si="44"/>
        <v>567893.5</v>
      </c>
      <c r="FH19" s="835">
        <f t="shared" si="45"/>
        <v>0</v>
      </c>
      <c r="FI19" s="815">
        <f t="shared" si="46"/>
        <v>0</v>
      </c>
      <c r="FJ19" s="814">
        <f t="shared" si="46"/>
        <v>0</v>
      </c>
      <c r="FK19" s="1163">
        <f t="shared" si="47"/>
        <v>0</v>
      </c>
      <c r="FL19" s="815">
        <f>[1]Субсидия_факт!PC16</f>
        <v>0</v>
      </c>
      <c r="FM19" s="814">
        <f>[1]Субсидия_факт!PI16</f>
        <v>0</v>
      </c>
      <c r="FN19" s="835">
        <f t="shared" si="48"/>
        <v>0</v>
      </c>
      <c r="FO19" s="815"/>
      <c r="FP19" s="816"/>
      <c r="FQ19" s="901">
        <f t="shared" si="49"/>
        <v>0</v>
      </c>
      <c r="FR19" s="818">
        <f>[1]Субсидия_факт!EH16</f>
        <v>0</v>
      </c>
      <c r="FS19" s="819">
        <f>[1]Субсидия_факт!EJ16</f>
        <v>0</v>
      </c>
      <c r="FT19" s="1164">
        <f t="shared" si="50"/>
        <v>0</v>
      </c>
      <c r="FU19" s="818"/>
      <c r="FV19" s="819"/>
      <c r="FW19" s="901">
        <f t="shared" si="51"/>
        <v>0</v>
      </c>
      <c r="FX19" s="818">
        <f>[1]Субсидия_факт!JD16</f>
        <v>0</v>
      </c>
      <c r="FY19" s="819">
        <f>[1]Субсидия_факт!JF16</f>
        <v>0</v>
      </c>
      <c r="FZ19" s="854">
        <f t="shared" si="52"/>
        <v>0</v>
      </c>
      <c r="GA19" s="818"/>
      <c r="GB19" s="819"/>
      <c r="GC19" s="992">
        <f t="shared" si="53"/>
        <v>0</v>
      </c>
      <c r="GD19" s="815">
        <f>[1]Субсидия_факт!JH16</f>
        <v>0</v>
      </c>
      <c r="GE19" s="816">
        <f>[1]Субсидия_факт!JJ16</f>
        <v>0</v>
      </c>
      <c r="GF19" s="1165">
        <f t="shared" si="54"/>
        <v>0</v>
      </c>
      <c r="GG19" s="818"/>
      <c r="GH19" s="846"/>
      <c r="GI19" s="1165">
        <f t="shared" si="178"/>
        <v>0</v>
      </c>
      <c r="GJ19" s="836">
        <f t="shared" si="179"/>
        <v>0</v>
      </c>
      <c r="GK19" s="1180">
        <f t="shared" si="180"/>
        <v>0</v>
      </c>
      <c r="GL19" s="836">
        <f t="shared" si="181"/>
        <v>0</v>
      </c>
      <c r="GM19" s="1164">
        <f t="shared" si="55"/>
        <v>0</v>
      </c>
      <c r="GN19" s="818">
        <f>[1]Субсидия_факт!JZ16</f>
        <v>0</v>
      </c>
      <c r="GO19" s="819">
        <f>[1]Субсидия_факт!KB16</f>
        <v>0</v>
      </c>
      <c r="GP19" s="818">
        <f>[1]Субсидия_факт!KD16</f>
        <v>0</v>
      </c>
      <c r="GQ19" s="854">
        <f t="shared" si="56"/>
        <v>0</v>
      </c>
      <c r="GR19" s="818"/>
      <c r="GS19" s="819"/>
      <c r="GT19" s="822"/>
      <c r="GU19" s="1165">
        <f t="shared" si="182"/>
        <v>0</v>
      </c>
      <c r="GV19" s="818">
        <f>[1]Субсидия_факт!KF16</f>
        <v>0</v>
      </c>
      <c r="GW19" s="1165">
        <f t="shared" si="182"/>
        <v>0</v>
      </c>
      <c r="GX19" s="822"/>
      <c r="GY19" s="1165">
        <f t="shared" si="183"/>
        <v>0</v>
      </c>
      <c r="GZ19" s="1165">
        <f t="shared" si="184"/>
        <v>0</v>
      </c>
      <c r="HA19" s="1165">
        <f t="shared" si="185"/>
        <v>0</v>
      </c>
      <c r="HB19" s="1165">
        <f t="shared" si="186"/>
        <v>0</v>
      </c>
      <c r="HC19" s="901">
        <f t="shared" si="57"/>
        <v>0</v>
      </c>
      <c r="HD19" s="818">
        <f>[1]Субсидия_факт!KJ16</f>
        <v>0</v>
      </c>
      <c r="HE19" s="819">
        <f>[1]Субсидия_факт!KL16</f>
        <v>0</v>
      </c>
      <c r="HF19" s="1013">
        <f t="shared" si="58"/>
        <v>0</v>
      </c>
      <c r="HG19" s="818"/>
      <c r="HH19" s="819"/>
      <c r="HI19" s="901">
        <f t="shared" si="59"/>
        <v>0</v>
      </c>
      <c r="HJ19" s="818"/>
      <c r="HK19" s="819"/>
      <c r="HL19" s="1013">
        <f t="shared" si="60"/>
        <v>0</v>
      </c>
      <c r="HM19" s="818"/>
      <c r="HN19" s="819"/>
      <c r="HO19" s="901">
        <f t="shared" si="61"/>
        <v>0</v>
      </c>
      <c r="HP19" s="818">
        <f>[1]Субсидия_факт!FN16</f>
        <v>0</v>
      </c>
      <c r="HQ19" s="819">
        <f>[1]Субсидия_факт!FR16</f>
        <v>0</v>
      </c>
      <c r="HR19" s="1013">
        <f t="shared" si="62"/>
        <v>0</v>
      </c>
      <c r="HS19" s="818"/>
      <c r="HT19" s="819"/>
      <c r="HU19" s="1163">
        <f t="shared" si="63"/>
        <v>0</v>
      </c>
      <c r="HV19" s="815">
        <f t="shared" si="64"/>
        <v>0</v>
      </c>
      <c r="HW19" s="814">
        <f t="shared" si="64"/>
        <v>0</v>
      </c>
      <c r="HX19" s="835">
        <f t="shared" si="65"/>
        <v>0</v>
      </c>
      <c r="HY19" s="815">
        <f t="shared" si="66"/>
        <v>0</v>
      </c>
      <c r="HZ19" s="814">
        <f t="shared" si="66"/>
        <v>0</v>
      </c>
      <c r="IA19" s="1163">
        <f t="shared" si="67"/>
        <v>0</v>
      </c>
      <c r="IB19" s="815">
        <f>[1]Субсидия_факт!FP16</f>
        <v>0</v>
      </c>
      <c r="IC19" s="814">
        <f>[1]Субсидия_факт!FT16</f>
        <v>0</v>
      </c>
      <c r="ID19" s="835">
        <f t="shared" si="68"/>
        <v>0</v>
      </c>
      <c r="IE19" s="815"/>
      <c r="IF19" s="816"/>
      <c r="IG19" s="901">
        <f t="shared" si="69"/>
        <v>0</v>
      </c>
      <c r="IH19" s="815">
        <f>[1]Субсидия_факт!ED16</f>
        <v>0</v>
      </c>
      <c r="II19" s="816">
        <f>[1]Субсидия_факт!EF16</f>
        <v>0</v>
      </c>
      <c r="IJ19" s="1013">
        <f t="shared" si="70"/>
        <v>0</v>
      </c>
      <c r="IK19" s="818"/>
      <c r="IL19" s="819"/>
      <c r="IM19" s="901">
        <f t="shared" si="71"/>
        <v>0</v>
      </c>
      <c r="IN19" s="815">
        <f>[1]Субсидия_факт!BX16</f>
        <v>0</v>
      </c>
      <c r="IO19" s="816">
        <f>[1]Субсидия_факт!BZ16</f>
        <v>0</v>
      </c>
      <c r="IP19" s="1013">
        <f t="shared" si="72"/>
        <v>0</v>
      </c>
      <c r="IQ19" s="818"/>
      <c r="IR19" s="819"/>
      <c r="IS19" s="901">
        <f t="shared" si="73"/>
        <v>0</v>
      </c>
      <c r="IT19" s="818">
        <f>[1]Субсидия_факт!EL16</f>
        <v>0</v>
      </c>
      <c r="IU19" s="819">
        <f>[1]Субсидия_факт!EN16</f>
        <v>0</v>
      </c>
      <c r="IV19" s="1013">
        <f t="shared" si="74"/>
        <v>0</v>
      </c>
      <c r="IW19" s="818"/>
      <c r="IX19" s="819"/>
      <c r="IY19" s="965">
        <f t="shared" si="75"/>
        <v>0</v>
      </c>
      <c r="IZ19" s="815">
        <f>[1]Субсидия_факт!EP16</f>
        <v>0</v>
      </c>
      <c r="JA19" s="814">
        <f>[1]Субсидия_факт!EV16</f>
        <v>0</v>
      </c>
      <c r="JB19" s="965">
        <f t="shared" si="76"/>
        <v>0</v>
      </c>
      <c r="JC19" s="815"/>
      <c r="JD19" s="816"/>
      <c r="JE19" s="965">
        <f t="shared" si="77"/>
        <v>0</v>
      </c>
      <c r="JF19" s="815">
        <f>[1]Субсидия_факт!ER16</f>
        <v>0</v>
      </c>
      <c r="JG19" s="816">
        <f>[1]Субсидия_факт!EX16</f>
        <v>0</v>
      </c>
      <c r="JH19" s="965">
        <f t="shared" si="78"/>
        <v>0</v>
      </c>
      <c r="JI19" s="806"/>
      <c r="JJ19" s="820"/>
      <c r="JK19" s="965">
        <f t="shared" si="79"/>
        <v>0</v>
      </c>
      <c r="JL19" s="807">
        <f>'Проверочная  таблица'!JF19-'Проверочная  таблица'!JR19</f>
        <v>0</v>
      </c>
      <c r="JM19" s="816">
        <f>'Проверочная  таблица'!JG19-'Проверочная  таблица'!JS19</f>
        <v>0</v>
      </c>
      <c r="JN19" s="1155">
        <f t="shared" si="80"/>
        <v>0</v>
      </c>
      <c r="JO19" s="806">
        <f>'Проверочная  таблица'!JI19-'Проверочная  таблица'!JU19</f>
        <v>0</v>
      </c>
      <c r="JP19" s="823">
        <f>'Проверочная  таблица'!JJ19-'Проверочная  таблица'!JV19</f>
        <v>0</v>
      </c>
      <c r="JQ19" s="965">
        <f t="shared" si="81"/>
        <v>0</v>
      </c>
      <c r="JR19" s="815">
        <f>[1]Субсидия_факт!ET16</f>
        <v>0</v>
      </c>
      <c r="JS19" s="814">
        <f>[1]Субсидия_факт!EZ16</f>
        <v>0</v>
      </c>
      <c r="JT19" s="835">
        <f t="shared" si="82"/>
        <v>0</v>
      </c>
      <c r="JU19" s="815"/>
      <c r="JV19" s="816"/>
      <c r="JW19" s="1148">
        <f t="shared" si="187"/>
        <v>134810</v>
      </c>
      <c r="JX19" s="806">
        <f>[1]Субсидия_факт!NR16</f>
        <v>0</v>
      </c>
      <c r="JY19" s="816">
        <f>[1]Субсидия_факт!NX16</f>
        <v>0</v>
      </c>
      <c r="JZ19" s="806">
        <f>[1]Субсидия_факт!OF16</f>
        <v>49120</v>
      </c>
      <c r="KA19" s="816">
        <f>[1]Субсидия_факт!OH16</f>
        <v>85690</v>
      </c>
      <c r="KB19" s="1148">
        <f t="shared" si="83"/>
        <v>0</v>
      </c>
      <c r="KC19" s="806"/>
      <c r="KD19" s="816"/>
      <c r="KE19" s="806"/>
      <c r="KF19" s="816"/>
      <c r="KG19" s="1148">
        <f t="shared" si="188"/>
        <v>0</v>
      </c>
      <c r="KH19" s="842">
        <f>[1]Субсидия_факт!NT16</f>
        <v>0</v>
      </c>
      <c r="KI19" s="819">
        <f>[1]Субсидия_факт!NZ16</f>
        <v>0</v>
      </c>
      <c r="KJ19" s="842"/>
      <c r="KK19" s="819"/>
      <c r="KL19" s="1148">
        <f t="shared" si="84"/>
        <v>0</v>
      </c>
      <c r="KM19" s="806"/>
      <c r="KN19" s="816"/>
      <c r="KO19" s="806"/>
      <c r="KP19" s="816"/>
      <c r="KQ19" s="1150">
        <f t="shared" si="85"/>
        <v>0</v>
      </c>
      <c r="KR19" s="842">
        <f t="shared" si="86"/>
        <v>0</v>
      </c>
      <c r="KS19" s="819">
        <f t="shared" si="86"/>
        <v>0</v>
      </c>
      <c r="KT19" s="1150">
        <f t="shared" si="87"/>
        <v>0</v>
      </c>
      <c r="KU19" s="842">
        <f t="shared" si="88"/>
        <v>0</v>
      </c>
      <c r="KV19" s="819">
        <f t="shared" si="88"/>
        <v>0</v>
      </c>
      <c r="KW19" s="1150">
        <f t="shared" si="89"/>
        <v>0</v>
      </c>
      <c r="KX19" s="815">
        <f>[1]Субсидия_факт!NV16</f>
        <v>0</v>
      </c>
      <c r="KY19" s="814">
        <f>[1]Субсидия_факт!OB16</f>
        <v>0</v>
      </c>
      <c r="KZ19" s="1150">
        <f t="shared" si="90"/>
        <v>0</v>
      </c>
      <c r="LA19" s="807"/>
      <c r="LB19" s="816"/>
      <c r="LC19" s="1013">
        <f t="shared" si="189"/>
        <v>0</v>
      </c>
      <c r="LD19" s="821">
        <f>[1]Субсидия_факт!DP16</f>
        <v>0</v>
      </c>
      <c r="LE19" s="806">
        <f>[1]Субсидия_факт!CB16</f>
        <v>0</v>
      </c>
      <c r="LF19" s="816">
        <f>[1]Субсидия_факт!CH16</f>
        <v>0</v>
      </c>
      <c r="LG19" s="1013">
        <f t="shared" si="91"/>
        <v>0</v>
      </c>
      <c r="LH19" s="821"/>
      <c r="LI19" s="806"/>
      <c r="LJ19" s="816"/>
      <c r="LK19" s="1013">
        <f t="shared" si="190"/>
        <v>0</v>
      </c>
      <c r="LL19" s="821">
        <f>[1]Субсидия_факт!DR16</f>
        <v>0</v>
      </c>
      <c r="LM19" s="806">
        <f>[1]Субсидия_факт!CD16</f>
        <v>0</v>
      </c>
      <c r="LN19" s="816">
        <f>[1]Субсидия_факт!CJ16</f>
        <v>0</v>
      </c>
      <c r="LO19" s="1013">
        <f t="shared" si="92"/>
        <v>0</v>
      </c>
      <c r="LP19" s="821"/>
      <c r="LQ19" s="806"/>
      <c r="LR19" s="814"/>
      <c r="LS19" s="836">
        <f t="shared" si="93"/>
        <v>0</v>
      </c>
      <c r="LT19" s="818">
        <f>'Проверочная  таблица'!LL19-MB19</f>
        <v>0</v>
      </c>
      <c r="LU19" s="818">
        <f>'Проверочная  таблица'!LM19-MC19</f>
        <v>0</v>
      </c>
      <c r="LV19" s="819">
        <f>'Проверочная  таблица'!LN19-MD19</f>
        <v>0</v>
      </c>
      <c r="LW19" s="836">
        <f t="shared" si="94"/>
        <v>0</v>
      </c>
      <c r="LX19" s="818">
        <f>'Проверочная  таблица'!LP19-MF19</f>
        <v>0</v>
      </c>
      <c r="LY19" s="818">
        <f>'Проверочная  таблица'!LQ19-MG19</f>
        <v>0</v>
      </c>
      <c r="LZ19" s="819">
        <f>'Проверочная  таблица'!LR19-MH19</f>
        <v>0</v>
      </c>
      <c r="MA19" s="836">
        <f t="shared" si="95"/>
        <v>0</v>
      </c>
      <c r="MB19" s="806">
        <f>[1]Субсидия_факт!DT16</f>
        <v>0</v>
      </c>
      <c r="MC19" s="806">
        <f>[1]Субсидия_факт!CF16</f>
        <v>0</v>
      </c>
      <c r="MD19" s="816">
        <f>[1]Субсидия_факт!CL16</f>
        <v>0</v>
      </c>
      <c r="ME19" s="836">
        <f t="shared" si="96"/>
        <v>0</v>
      </c>
      <c r="MF19" s="806"/>
      <c r="MG19" s="806"/>
      <c r="MH19" s="816"/>
      <c r="MI19" s="1154">
        <f t="shared" si="191"/>
        <v>157855.43</v>
      </c>
      <c r="MJ19" s="806">
        <f>[1]Субсидия_факт!CN16</f>
        <v>0</v>
      </c>
      <c r="MK19" s="814">
        <f>[1]Субсидия_факт!CP16</f>
        <v>0</v>
      </c>
      <c r="ML19" s="818">
        <f>[1]Субсидия_факт!CR16</f>
        <v>0</v>
      </c>
      <c r="MM19" s="819">
        <f>[1]Субсидия_факт!CT16</f>
        <v>0</v>
      </c>
      <c r="MN19" s="807">
        <f>[1]Субсидия_факт!DV16</f>
        <v>0</v>
      </c>
      <c r="MO19" s="815">
        <f>[1]Субсидия_факт!FB16</f>
        <v>41042.409999999989</v>
      </c>
      <c r="MP19" s="814">
        <f>[1]Субсидия_факт!FH16</f>
        <v>116813.02</v>
      </c>
      <c r="MQ19" s="965">
        <f t="shared" si="97"/>
        <v>0</v>
      </c>
      <c r="MR19" s="806"/>
      <c r="MS19" s="816"/>
      <c r="MT19" s="822"/>
      <c r="MU19" s="847"/>
      <c r="MV19" s="806"/>
      <c r="MW19" s="806"/>
      <c r="MX19" s="816"/>
      <c r="MY19" s="965">
        <f t="shared" si="192"/>
        <v>0</v>
      </c>
      <c r="MZ19" s="815">
        <f>[1]Субсидия_факт!FD16</f>
        <v>0</v>
      </c>
      <c r="NA19" s="814">
        <f>[1]Субсидия_факт!FJ16</f>
        <v>0</v>
      </c>
      <c r="NB19" s="965">
        <f t="shared" si="98"/>
        <v>0</v>
      </c>
      <c r="NC19" s="807"/>
      <c r="ND19" s="816"/>
      <c r="NE19" s="835">
        <f t="shared" si="99"/>
        <v>0</v>
      </c>
      <c r="NF19" s="815">
        <f>'Проверочная  таблица'!MZ19-NL19</f>
        <v>0</v>
      </c>
      <c r="NG19" s="816">
        <f>'Проверочная  таблица'!NA19-NM19</f>
        <v>0</v>
      </c>
      <c r="NH19" s="835">
        <f t="shared" si="100"/>
        <v>0</v>
      </c>
      <c r="NI19" s="806">
        <f>'Проверочная  таблица'!NC19-NO19</f>
        <v>0</v>
      </c>
      <c r="NJ19" s="823">
        <f>'Проверочная  таблица'!ND19-NP19</f>
        <v>0</v>
      </c>
      <c r="NK19" s="835">
        <f t="shared" si="193"/>
        <v>0</v>
      </c>
      <c r="NL19" s="815">
        <f>[1]Субсидия_факт!FF16</f>
        <v>0</v>
      </c>
      <c r="NM19" s="814">
        <f>[1]Субсидия_факт!FL16</f>
        <v>0</v>
      </c>
      <c r="NN19" s="835">
        <f t="shared" si="101"/>
        <v>0</v>
      </c>
      <c r="NO19" s="806"/>
      <c r="NP19" s="816"/>
      <c r="NQ19" s="975">
        <f t="shared" si="194"/>
        <v>0</v>
      </c>
      <c r="NR19" s="815">
        <f>[1]Субсидия_факт!AR16</f>
        <v>0</v>
      </c>
      <c r="NS19" s="814">
        <f>[1]Субсидия_факт!AT16</f>
        <v>0</v>
      </c>
      <c r="NT19" s="815">
        <f>[1]Субсидия_факт!AV16</f>
        <v>0</v>
      </c>
      <c r="NU19" s="1013">
        <f t="shared" si="102"/>
        <v>0</v>
      </c>
      <c r="NV19" s="822"/>
      <c r="NW19" s="819"/>
      <c r="NX19" s="822"/>
      <c r="NY19" s="1166">
        <f t="shared" si="103"/>
        <v>0</v>
      </c>
      <c r="NZ19" s="815">
        <f>[1]Субсидия_факт!FV16</f>
        <v>0</v>
      </c>
      <c r="OA19" s="814">
        <f>[1]Субсидия_факт!GB16</f>
        <v>0</v>
      </c>
      <c r="OB19" s="822">
        <f>[1]Субсидия_факт!GH16</f>
        <v>0</v>
      </c>
      <c r="OC19" s="1166">
        <f t="shared" si="104"/>
        <v>0</v>
      </c>
      <c r="OD19" s="807"/>
      <c r="OE19" s="816"/>
      <c r="OF19" s="806"/>
      <c r="OG19" s="1148">
        <f t="shared" si="195"/>
        <v>18504809.469999999</v>
      </c>
      <c r="OH19" s="815">
        <f>[1]Субсидия_факт!FX16</f>
        <v>0</v>
      </c>
      <c r="OI19" s="814">
        <f>[1]Субсидия_факт!GD16</f>
        <v>0</v>
      </c>
      <c r="OJ19" s="806">
        <f>[1]Субсидия_факт!GJ16</f>
        <v>18504809.469999999</v>
      </c>
      <c r="OK19" s="1148">
        <f t="shared" si="105"/>
        <v>0</v>
      </c>
      <c r="OL19" s="806"/>
      <c r="OM19" s="823"/>
      <c r="ON19" s="806"/>
      <c r="OO19" s="1150">
        <f t="shared" si="106"/>
        <v>18504809.469999999</v>
      </c>
      <c r="OP19" s="842">
        <f>'Проверочная  таблица'!OH19-OX19</f>
        <v>0</v>
      </c>
      <c r="OQ19" s="819">
        <f>'Проверочная  таблица'!OI19-OY19</f>
        <v>0</v>
      </c>
      <c r="OR19" s="822">
        <f>'Проверочная  таблица'!OJ19-OZ19</f>
        <v>18504809.469999999</v>
      </c>
      <c r="OS19" s="1150">
        <f t="shared" si="196"/>
        <v>0</v>
      </c>
      <c r="OT19" s="807">
        <f>'Проверочная  таблица'!OL19-PB19</f>
        <v>0</v>
      </c>
      <c r="OU19" s="816">
        <f>'Проверочная  таблица'!OM19-PC19</f>
        <v>0</v>
      </c>
      <c r="OV19" s="806">
        <f>'Проверочная  таблица'!ON19-PD19</f>
        <v>0</v>
      </c>
      <c r="OW19" s="1150">
        <f t="shared" si="107"/>
        <v>0</v>
      </c>
      <c r="OX19" s="815">
        <f>[1]Субсидия_факт!FZ16</f>
        <v>0</v>
      </c>
      <c r="OY19" s="814">
        <f>[1]Субсидия_факт!GF16</f>
        <v>0</v>
      </c>
      <c r="OZ19" s="815">
        <f>[1]Субсидия_факт!GL16</f>
        <v>0</v>
      </c>
      <c r="PA19" s="1150">
        <f t="shared" si="108"/>
        <v>0</v>
      </c>
      <c r="PB19" s="807"/>
      <c r="PC19" s="816"/>
      <c r="PD19" s="815"/>
      <c r="PE19" s="854">
        <f t="shared" si="197"/>
        <v>0</v>
      </c>
      <c r="PF19" s="818">
        <f>[1]Субсидия_факт!IR16</f>
        <v>0</v>
      </c>
      <c r="PG19" s="819">
        <f>[1]Субсидия_факт!IX16</f>
        <v>0</v>
      </c>
      <c r="PH19" s="1013">
        <f t="shared" si="109"/>
        <v>0</v>
      </c>
      <c r="PI19" s="822"/>
      <c r="PJ19" s="847"/>
      <c r="PK19" s="1013">
        <f t="shared" si="110"/>
        <v>0</v>
      </c>
      <c r="PL19" s="818">
        <f>[1]Субсидия_факт!IT16</f>
        <v>0</v>
      </c>
      <c r="PM19" s="819">
        <f>[1]Субсидия_факт!IZ16</f>
        <v>0</v>
      </c>
      <c r="PN19" s="1181">
        <f t="shared" si="111"/>
        <v>0</v>
      </c>
      <c r="PO19" s="822"/>
      <c r="PP19" s="847"/>
      <c r="PQ19" s="836">
        <f t="shared" si="198"/>
        <v>0</v>
      </c>
      <c r="PR19" s="822">
        <f t="shared" si="112"/>
        <v>0</v>
      </c>
      <c r="PS19" s="819">
        <f t="shared" si="112"/>
        <v>0</v>
      </c>
      <c r="PT19" s="1165">
        <f t="shared" si="113"/>
        <v>0</v>
      </c>
      <c r="PU19" s="818">
        <f t="shared" si="114"/>
        <v>0</v>
      </c>
      <c r="PV19" s="819">
        <f t="shared" si="114"/>
        <v>0</v>
      </c>
      <c r="PW19" s="1165">
        <f t="shared" si="115"/>
        <v>0</v>
      </c>
      <c r="PX19" s="818">
        <f>[1]Субсидия_факт!IV16</f>
        <v>0</v>
      </c>
      <c r="PY19" s="819">
        <f>[1]Субсидия_факт!JB16</f>
        <v>0</v>
      </c>
      <c r="PZ19" s="836">
        <f t="shared" si="199"/>
        <v>0</v>
      </c>
      <c r="QA19" s="822"/>
      <c r="QB19" s="847"/>
      <c r="QC19" s="901">
        <f t="shared" si="116"/>
        <v>0</v>
      </c>
      <c r="QD19" s="818">
        <f>[1]Субсидия_факт!CV16</f>
        <v>0</v>
      </c>
      <c r="QE19" s="819">
        <f>[1]Субсидия_факт!CX16</f>
        <v>0</v>
      </c>
      <c r="QF19" s="1013">
        <f t="shared" si="117"/>
        <v>0</v>
      </c>
      <c r="QG19" s="818"/>
      <c r="QH19" s="819"/>
      <c r="QI19" s="854">
        <f t="shared" si="118"/>
        <v>0</v>
      </c>
      <c r="QJ19" s="818">
        <f>[1]Субсидия_факт!CZ16</f>
        <v>0</v>
      </c>
      <c r="QK19" s="819">
        <f>[1]Субсидия_факт!DF16</f>
        <v>0</v>
      </c>
      <c r="QL19" s="1013">
        <f t="shared" si="119"/>
        <v>0</v>
      </c>
      <c r="QM19" s="818"/>
      <c r="QN19" s="819"/>
      <c r="QO19" s="901">
        <f t="shared" si="120"/>
        <v>0</v>
      </c>
      <c r="QP19" s="818">
        <f>[1]Субсидия_факт!DB16</f>
        <v>0</v>
      </c>
      <c r="QQ19" s="819">
        <f>[1]Субсидия_факт!DH16</f>
        <v>0</v>
      </c>
      <c r="QR19" s="1013">
        <f t="shared" si="121"/>
        <v>0</v>
      </c>
      <c r="QS19" s="818"/>
      <c r="QT19" s="819"/>
      <c r="QU19" s="1165">
        <f t="shared" si="122"/>
        <v>0</v>
      </c>
      <c r="QV19" s="818">
        <f t="shared" si="123"/>
        <v>0</v>
      </c>
      <c r="QW19" s="819">
        <f t="shared" si="123"/>
        <v>0</v>
      </c>
      <c r="QX19" s="836">
        <f t="shared" si="124"/>
        <v>0</v>
      </c>
      <c r="QY19" s="818">
        <f t="shared" si="125"/>
        <v>0</v>
      </c>
      <c r="QZ19" s="819">
        <f t="shared" si="125"/>
        <v>0</v>
      </c>
      <c r="RA19" s="901">
        <f t="shared" si="126"/>
        <v>0</v>
      </c>
      <c r="RB19" s="818">
        <f>[1]Субсидия_факт!DD16</f>
        <v>0</v>
      </c>
      <c r="RC19" s="819">
        <f>[1]Субсидия_факт!DJ16</f>
        <v>0</v>
      </c>
      <c r="RD19" s="836">
        <f t="shared" si="127"/>
        <v>0</v>
      </c>
      <c r="RE19" s="818"/>
      <c r="RF19" s="819"/>
      <c r="RG19" s="854">
        <f t="shared" si="128"/>
        <v>0</v>
      </c>
      <c r="RH19" s="818">
        <f>[1]Субсидия_факт!DL16</f>
        <v>0</v>
      </c>
      <c r="RI19" s="819">
        <f>[1]Субсидия_факт!DN16</f>
        <v>0</v>
      </c>
      <c r="RJ19" s="1181">
        <f t="shared" si="129"/>
        <v>0</v>
      </c>
      <c r="RK19" s="842"/>
      <c r="RL19" s="846"/>
      <c r="RM19" s="1013">
        <f t="shared" si="200"/>
        <v>0</v>
      </c>
      <c r="RN19" s="815">
        <f>[1]Субсидия_факт!BJ16</f>
        <v>0</v>
      </c>
      <c r="RO19" s="818">
        <f>[1]Субсидия_факт!BF16</f>
        <v>0</v>
      </c>
      <c r="RP19" s="846">
        <f>[1]Субсидия_факт!BH16</f>
        <v>0</v>
      </c>
      <c r="RQ19" s="1013">
        <f t="shared" si="130"/>
        <v>0</v>
      </c>
      <c r="RR19" s="848"/>
      <c r="RS19" s="842"/>
      <c r="RT19" s="846"/>
      <c r="RU19" s="854">
        <f t="shared" si="131"/>
        <v>0</v>
      </c>
      <c r="RV19" s="818">
        <f>[1]Субсидия_факт!AD16</f>
        <v>0</v>
      </c>
      <c r="RW19" s="819">
        <f>[1]Субсидия_факт!AF16</f>
        <v>0</v>
      </c>
      <c r="RX19" s="1013">
        <f t="shared" si="132"/>
        <v>0</v>
      </c>
      <c r="RY19" s="842"/>
      <c r="RZ19" s="846"/>
      <c r="SA19" s="854">
        <f t="shared" si="201"/>
        <v>0</v>
      </c>
      <c r="SB19" s="818">
        <f>[1]Субсидия_факт!HT16</f>
        <v>0</v>
      </c>
      <c r="SC19" s="819">
        <f>[1]Субсидия_факт!HZ16</f>
        <v>0</v>
      </c>
      <c r="SD19" s="842">
        <f>[1]Субсидия_факт!IF16</f>
        <v>0</v>
      </c>
      <c r="SE19" s="819">
        <f>[1]Субсидия_факт!IL16</f>
        <v>0</v>
      </c>
      <c r="SF19" s="1087">
        <f>[1]Субсидия_факт!JN16</f>
        <v>0</v>
      </c>
      <c r="SG19" s="846">
        <f>[1]Субсидия_факт!JT16</f>
        <v>0</v>
      </c>
      <c r="SH19" s="1013">
        <f t="shared" si="133"/>
        <v>0</v>
      </c>
      <c r="SI19" s="1184"/>
      <c r="SJ19" s="847"/>
      <c r="SK19" s="1184"/>
      <c r="SL19" s="847"/>
      <c r="SM19" s="1087"/>
      <c r="SN19" s="846"/>
      <c r="SO19" s="854">
        <f t="shared" si="134"/>
        <v>0</v>
      </c>
      <c r="SP19" s="818">
        <f>[1]Субсидия_факт!HV16</f>
        <v>0</v>
      </c>
      <c r="SQ19" s="819">
        <f>[1]Субсидия_факт!IB16</f>
        <v>0</v>
      </c>
      <c r="SR19" s="842">
        <f>[1]Субсидия_факт!IH16</f>
        <v>0</v>
      </c>
      <c r="SS19" s="819">
        <f>[1]Субсидия_факт!IN16</f>
        <v>0</v>
      </c>
      <c r="ST19" s="842">
        <f>[1]Субсидия_факт!JP16</f>
        <v>0</v>
      </c>
      <c r="SU19" s="819">
        <f>[1]Субсидия_факт!JV16</f>
        <v>0</v>
      </c>
      <c r="SV19" s="1013">
        <f t="shared" si="135"/>
        <v>0</v>
      </c>
      <c r="SW19" s="822"/>
      <c r="SX19" s="847"/>
      <c r="SY19" s="1087"/>
      <c r="SZ19" s="847"/>
      <c r="TA19" s="822"/>
      <c r="TB19" s="847"/>
      <c r="TC19" s="836">
        <f t="shared" si="136"/>
        <v>0</v>
      </c>
      <c r="TD19" s="818">
        <f t="shared" si="137"/>
        <v>0</v>
      </c>
      <c r="TE19" s="819">
        <f t="shared" si="137"/>
        <v>0</v>
      </c>
      <c r="TF19" s="818">
        <f t="shared" si="137"/>
        <v>0</v>
      </c>
      <c r="TG19" s="819">
        <f t="shared" si="137"/>
        <v>0</v>
      </c>
      <c r="TH19" s="842">
        <f t="shared" si="137"/>
        <v>0</v>
      </c>
      <c r="TI19" s="819">
        <f t="shared" si="137"/>
        <v>0</v>
      </c>
      <c r="TJ19" s="836">
        <f t="shared" si="138"/>
        <v>0</v>
      </c>
      <c r="TK19" s="818">
        <f t="shared" si="139"/>
        <v>0</v>
      </c>
      <c r="TL19" s="819">
        <f t="shared" si="139"/>
        <v>0</v>
      </c>
      <c r="TM19" s="818">
        <f t="shared" si="139"/>
        <v>0</v>
      </c>
      <c r="TN19" s="819">
        <f t="shared" si="139"/>
        <v>0</v>
      </c>
      <c r="TO19" s="842">
        <f t="shared" si="139"/>
        <v>0</v>
      </c>
      <c r="TP19" s="819">
        <f t="shared" si="139"/>
        <v>0</v>
      </c>
      <c r="TQ19" s="1165">
        <f t="shared" si="140"/>
        <v>0</v>
      </c>
      <c r="TR19" s="818">
        <f>[1]Субсидия_факт!HX16</f>
        <v>0</v>
      </c>
      <c r="TS19" s="819">
        <f>[1]Субсидия_факт!ID16</f>
        <v>0</v>
      </c>
      <c r="TT19" s="842">
        <f>[1]Субсидия_факт!IJ16</f>
        <v>0</v>
      </c>
      <c r="TU19" s="819">
        <f>[1]Субсидия_факт!IP16</f>
        <v>0</v>
      </c>
      <c r="TV19" s="842">
        <f>[1]Субсидия_факт!JR16</f>
        <v>0</v>
      </c>
      <c r="TW19" s="819">
        <f>[1]Субсидия_факт!JX16</f>
        <v>0</v>
      </c>
      <c r="TX19" s="836">
        <f t="shared" si="141"/>
        <v>0</v>
      </c>
      <c r="TY19" s="1087"/>
      <c r="TZ19" s="847"/>
      <c r="UA19" s="1087"/>
      <c r="UB19" s="847"/>
      <c r="UC19" s="1087"/>
      <c r="UD19" s="847"/>
      <c r="UE19" s="1013">
        <f>'Прочая  субсидия_МР  и  ГО'!B14</f>
        <v>34782112.509999998</v>
      </c>
      <c r="UF19" s="1013">
        <f>'Прочая  субсидия_МР  и  ГО'!C14</f>
        <v>330542</v>
      </c>
      <c r="UG19" s="1164">
        <f>'Прочая  субсидия_БП'!B14</f>
        <v>519342.66000000003</v>
      </c>
      <c r="UH19" s="854">
        <f>'Прочая  субсидия_БП'!C14</f>
        <v>68753.930000000008</v>
      </c>
      <c r="UI19" s="1186">
        <f>'Прочая  субсидия_БП'!D14</f>
        <v>519342.66000000003</v>
      </c>
      <c r="UJ19" s="1177">
        <f>'Прочая  субсидия_БП'!E14</f>
        <v>68753.930000000008</v>
      </c>
      <c r="UK19" s="1178">
        <f>'Прочая  субсидия_БП'!F14</f>
        <v>0</v>
      </c>
      <c r="UL19" s="1186">
        <f>'Прочая  субсидия_БП'!G14</f>
        <v>0</v>
      </c>
      <c r="UM19" s="854">
        <f t="shared" si="142"/>
        <v>488043654.78999996</v>
      </c>
      <c r="UN19" s="822">
        <f>'Проверочная  таблица'!VP19+'Проверочная  таблица'!US19+'Проверочная  таблица'!UU19+VJ19</f>
        <v>476068972.66999996</v>
      </c>
      <c r="UO19" s="848">
        <f>'Проверочная  таблица'!VQ19+'Проверочная  таблица'!UY19+'Проверочная  таблица'!VE19+'Проверочная  таблица'!VA19+'Проверочная  таблица'!VC19+VG19+VK19+UW19</f>
        <v>11974682.120000001</v>
      </c>
      <c r="UP19" s="1013">
        <f t="shared" si="143"/>
        <v>122940024.28999999</v>
      </c>
      <c r="UQ19" s="822">
        <f>'Проверочная  таблица'!VS19+'Проверочная  таблица'!UT19+'Проверочная  таблица'!UV19+VM19</f>
        <v>119058128.31999999</v>
      </c>
      <c r="UR19" s="848">
        <f>'Проверочная  таблица'!VT19+'Проверочная  таблица'!UZ19+'Проверочная  таблица'!VF19+'Проверочная  таблица'!VB19+'Проверочная  таблица'!VD19+VH19+VN19+UX19</f>
        <v>3881895.97</v>
      </c>
      <c r="US19" s="1181">
        <f>'Субвенция  на  полномочия'!B14</f>
        <v>451281060.26999998</v>
      </c>
      <c r="UT19" s="1164">
        <f>'Субвенция  на  полномочия'!C14</f>
        <v>112893804</v>
      </c>
      <c r="UU19" s="843">
        <f>[1]Субвенция_факт!M15*1000</f>
        <v>19772881</v>
      </c>
      <c r="UV19" s="849">
        <v>4500000</v>
      </c>
      <c r="UW19" s="843">
        <f>[1]Субвенция_факт!AE15*1000</f>
        <v>0</v>
      </c>
      <c r="UX19" s="849"/>
      <c r="UY19" s="843">
        <f>[1]Субвенция_факт!AF15*1000</f>
        <v>2786400</v>
      </c>
      <c r="UZ19" s="849">
        <f>ВУС!E67</f>
        <v>559463.22000000009</v>
      </c>
      <c r="VA19" s="1187">
        <f>[1]Субвенция_факт!AG15*1000</f>
        <v>0</v>
      </c>
      <c r="VB19" s="850"/>
      <c r="VC19" s="845">
        <f>[1]Субвенция_факт!E15*1000</f>
        <v>0</v>
      </c>
      <c r="VD19" s="850"/>
      <c r="VE19" s="845">
        <f>[1]Субвенция_факт!F15*1000</f>
        <v>0</v>
      </c>
      <c r="VF19" s="850"/>
      <c r="VG19" s="844">
        <f>[1]Субвенция_факт!G15*1000</f>
        <v>0</v>
      </c>
      <c r="VH19" s="849"/>
      <c r="VI19" s="854">
        <f t="shared" si="144"/>
        <v>11155786.65</v>
      </c>
      <c r="VJ19" s="818">
        <f>[1]Субвенция_факт!P15*1000</f>
        <v>2900504.5300000003</v>
      </c>
      <c r="VK19" s="819">
        <f>[1]Субвенция_факт!Q15*1000</f>
        <v>8255282.1200000001</v>
      </c>
      <c r="VL19" s="1013">
        <f t="shared" si="145"/>
        <v>4324324.32</v>
      </c>
      <c r="VM19" s="822">
        <v>1124324.32</v>
      </c>
      <c r="VN19" s="851">
        <v>3200000</v>
      </c>
      <c r="VO19" s="1013">
        <f t="shared" si="146"/>
        <v>3047526.87</v>
      </c>
      <c r="VP19" s="852">
        <f>[1]Субвенция_факт!X15*1000</f>
        <v>2114526.87</v>
      </c>
      <c r="VQ19" s="853">
        <f>[1]Субвенция_факт!W15*1000</f>
        <v>933000</v>
      </c>
      <c r="VR19" s="1013">
        <f t="shared" si="147"/>
        <v>662432.75</v>
      </c>
      <c r="VS19" s="822">
        <v>540000</v>
      </c>
      <c r="VT19" s="851">
        <v>122432.75</v>
      </c>
      <c r="VU19" s="1013">
        <f t="shared" si="202"/>
        <v>46297302.07</v>
      </c>
      <c r="VV19" s="1013">
        <f t="shared" si="203"/>
        <v>4342643.97</v>
      </c>
      <c r="VW19" s="1181">
        <f t="shared" si="148"/>
        <v>0</v>
      </c>
      <c r="VX19" s="852">
        <f>'[1]Иные межбюджетные трансферты'!AM16</f>
        <v>0</v>
      </c>
      <c r="VY19" s="853">
        <f>'[1]Иные межбюджетные трансферты'!AO16</f>
        <v>0</v>
      </c>
      <c r="VZ19" s="1181">
        <f t="shared" si="149"/>
        <v>0</v>
      </c>
      <c r="WA19" s="852"/>
      <c r="WB19" s="853"/>
      <c r="WC19" s="1013">
        <f t="shared" si="150"/>
        <v>1348095.69</v>
      </c>
      <c r="WD19" s="852">
        <f>'[1]Иные межбюджетные трансферты'!AI16</f>
        <v>67404.78</v>
      </c>
      <c r="WE19" s="853">
        <f>'[1]Иные межбюджетные трансферты'!AK16</f>
        <v>1280690.9099999999</v>
      </c>
      <c r="WF19" s="1013">
        <f t="shared" si="151"/>
        <v>337263.15</v>
      </c>
      <c r="WG19" s="852">
        <v>16863.150000000001</v>
      </c>
      <c r="WH19" s="853">
        <v>320400</v>
      </c>
      <c r="WI19" s="1013">
        <f t="shared" si="152"/>
        <v>15003043</v>
      </c>
      <c r="WJ19" s="852">
        <f>'[1]Иные межбюджетные трансферты'!I16</f>
        <v>0</v>
      </c>
      <c r="WK19" s="853">
        <f>'[1]Иные межбюджетные трансферты'!K16</f>
        <v>15003043</v>
      </c>
      <c r="WL19" s="1013">
        <f t="shared" si="204"/>
        <v>3613050</v>
      </c>
      <c r="WM19" s="839"/>
      <c r="WN19" s="853">
        <v>3613050</v>
      </c>
      <c r="WO19" s="1013">
        <f t="shared" si="154"/>
        <v>0</v>
      </c>
      <c r="WP19" s="842"/>
      <c r="WQ19" s="1013">
        <f t="shared" si="155"/>
        <v>0</v>
      </c>
      <c r="WR19" s="842"/>
      <c r="WS19" s="854">
        <f t="shared" si="156"/>
        <v>0</v>
      </c>
      <c r="WT19" s="818">
        <f>'[1]Иные межбюджетные трансферты'!M16</f>
        <v>0</v>
      </c>
      <c r="WU19" s="1013">
        <f t="shared" si="157"/>
        <v>0</v>
      </c>
      <c r="WV19" s="822"/>
      <c r="WW19" s="1180">
        <f t="shared" si="158"/>
        <v>0</v>
      </c>
      <c r="WX19" s="836">
        <f t="shared" si="159"/>
        <v>0</v>
      </c>
      <c r="WY19" s="1180">
        <f t="shared" si="160"/>
        <v>0</v>
      </c>
      <c r="WZ19" s="836">
        <f t="shared" si="161"/>
        <v>0</v>
      </c>
      <c r="XA19" s="1013">
        <f t="shared" si="205"/>
        <v>18423063.02</v>
      </c>
      <c r="XB19" s="840">
        <f>'[1]Иные межбюджетные трансферты'!E16</f>
        <v>0</v>
      </c>
      <c r="XC19" s="852">
        <f>'[1]Иные межбюджетные трансферты'!G16</f>
        <v>0</v>
      </c>
      <c r="XD19" s="839">
        <f>'[1]Иные межбюджетные трансферты'!Q16</f>
        <v>0</v>
      </c>
      <c r="XE19" s="840">
        <f>'[1]Иные межбюджетные трансферты'!W16</f>
        <v>0</v>
      </c>
      <c r="XF19" s="839">
        <f>'[1]Иные межбюджетные трансферты'!Y16</f>
        <v>0</v>
      </c>
      <c r="XG19" s="1188">
        <f>'[1]Иные межбюджетные трансферты'!AE16</f>
        <v>18030732.199999999</v>
      </c>
      <c r="XH19" s="840">
        <f>'[1]Иные межбюджетные трансферты'!AQ16</f>
        <v>0</v>
      </c>
      <c r="XI19" s="818">
        <f>'[1]Иные межбюджетные трансферты'!AW16</f>
        <v>0</v>
      </c>
      <c r="XJ19" s="839">
        <f>'[1]Иные межбюджетные трансферты'!AY16</f>
        <v>0</v>
      </c>
      <c r="XK19" s="1188">
        <f>'[1]Иные межбюджетные трансферты'!BA16</f>
        <v>392330.82</v>
      </c>
      <c r="XL19" s="1013">
        <f t="shared" si="206"/>
        <v>392330.82</v>
      </c>
      <c r="XM19" s="839"/>
      <c r="XN19" s="839"/>
      <c r="XO19" s="807"/>
      <c r="XP19" s="839"/>
      <c r="XQ19" s="803">
        <f t="shared" si="207"/>
        <v>0</v>
      </c>
      <c r="XR19" s="803"/>
      <c r="XS19" s="803"/>
      <c r="XT19" s="803"/>
      <c r="XU19" s="803"/>
      <c r="XV19" s="803">
        <f t="shared" si="208"/>
        <v>392330.82</v>
      </c>
      <c r="XW19" s="1013">
        <f t="shared" si="162"/>
        <v>11523100.360000001</v>
      </c>
      <c r="XX19" s="852">
        <f>'[1]Иные межбюджетные трансферты'!S16</f>
        <v>1034493.8099999999</v>
      </c>
      <c r="XY19" s="839">
        <f>'[1]Иные межбюджетные трансферты'!AA16</f>
        <v>0</v>
      </c>
      <c r="XZ19" s="1188">
        <f>'[1]Иные межбюджетные трансферты'!AG16</f>
        <v>0</v>
      </c>
      <c r="YA19" s="840">
        <f>'[1]Иные межбюджетные трансферты'!AS16</f>
        <v>10488606.550000001</v>
      </c>
      <c r="YB19" s="803">
        <f>'[1]Иные межбюджетные трансферты'!BC16</f>
        <v>0</v>
      </c>
      <c r="YC19" s="1013">
        <f t="shared" si="163"/>
        <v>0</v>
      </c>
      <c r="YD19" s="821"/>
      <c r="YE19" s="821">
        <f t="shared" si="209"/>
        <v>0</v>
      </c>
      <c r="YF19" s="821"/>
      <c r="YG19" s="803"/>
      <c r="YH19" s="803"/>
      <c r="YI19" s="836">
        <f t="shared" si="164"/>
        <v>11523100.360000001</v>
      </c>
      <c r="YJ19" s="815">
        <f>'Проверочная  таблица'!XX19-YV19</f>
        <v>1034493.8099999999</v>
      </c>
      <c r="YK19" s="815">
        <f>'Проверочная  таблица'!XY19-YW19</f>
        <v>0</v>
      </c>
      <c r="YL19" s="815">
        <f>'Проверочная  таблица'!XZ19-YX19</f>
        <v>0</v>
      </c>
      <c r="YM19" s="815">
        <f>'Проверочная  таблица'!YA19-YY19</f>
        <v>10488606.550000001</v>
      </c>
      <c r="YN19" s="815">
        <f>'Проверочная  таблица'!YB19-YZ19</f>
        <v>0</v>
      </c>
      <c r="YO19" s="836">
        <f t="shared" si="165"/>
        <v>0</v>
      </c>
      <c r="YP19" s="815">
        <f>'Проверочная  таблица'!YD19-ZB19</f>
        <v>0</v>
      </c>
      <c r="YQ19" s="815">
        <f>'Проверочная  таблица'!YE19-ZC19</f>
        <v>0</v>
      </c>
      <c r="YR19" s="815">
        <f>'Проверочная  таблица'!YF19-ZD19</f>
        <v>0</v>
      </c>
      <c r="YS19" s="815">
        <f>'Проверочная  таблица'!YG19-ZE19</f>
        <v>0</v>
      </c>
      <c r="YT19" s="815">
        <f>'Проверочная  таблица'!YH19-ZF19</f>
        <v>0</v>
      </c>
      <c r="YU19" s="836">
        <f t="shared" si="166"/>
        <v>0</v>
      </c>
      <c r="YV19" s="852">
        <f>'[1]Иные межбюджетные трансферты'!U16</f>
        <v>0</v>
      </c>
      <c r="YW19" s="839">
        <f>'[1]Иные межбюджетные трансферты'!AC16</f>
        <v>0</v>
      </c>
      <c r="YX19" s="840"/>
      <c r="YY19" s="852">
        <f>'[1]Иные межбюджетные трансферты'!AU16</f>
        <v>0</v>
      </c>
      <c r="YZ19" s="803">
        <f>'[1]Иные межбюджетные трансферты'!$BE$10</f>
        <v>0</v>
      </c>
      <c r="ZA19" s="836">
        <f t="shared" si="167"/>
        <v>0</v>
      </c>
      <c r="ZB19" s="821"/>
      <c r="ZC19" s="821">
        <f t="shared" si="210"/>
        <v>0</v>
      </c>
      <c r="ZD19" s="821"/>
      <c r="ZE19" s="803"/>
      <c r="ZF19" s="803"/>
      <c r="ZG19" s="1013">
        <f>ZI19+'Проверочная  таблица'!ZQ19+ZM19+'Проверочная  таблица'!ZU19+ZO19+'Проверочная  таблица'!ZW19</f>
        <v>0</v>
      </c>
      <c r="ZH19" s="1013">
        <f>ZJ19+'Проверочная  таблица'!ZR19+ZN19+'Проверочная  таблица'!ZV19+ZP19+'Проверочная  таблица'!ZX19</f>
        <v>0</v>
      </c>
      <c r="ZI19" s="854"/>
      <c r="ZJ19" s="854"/>
      <c r="ZK19" s="854"/>
      <c r="ZL19" s="854"/>
      <c r="ZM19" s="1165">
        <f t="shared" si="168"/>
        <v>0</v>
      </c>
      <c r="ZN19" s="836">
        <f t="shared" si="168"/>
        <v>0</v>
      </c>
      <c r="ZO19" s="855"/>
      <c r="ZP19" s="836"/>
      <c r="ZQ19" s="854"/>
      <c r="ZR19" s="854"/>
      <c r="ZS19" s="854"/>
      <c r="ZT19" s="854"/>
      <c r="ZU19" s="1165">
        <f t="shared" si="169"/>
        <v>0</v>
      </c>
      <c r="ZV19" s="836">
        <f t="shared" si="169"/>
        <v>0</v>
      </c>
      <c r="ZW19" s="836"/>
      <c r="ZX19" s="836"/>
      <c r="ZY19" s="1175">
        <f>'Проверочная  таблица'!ZQ19+'Проверочная  таблица'!ZS19</f>
        <v>0</v>
      </c>
      <c r="ZZ19" s="1175">
        <f>'Проверочная  таблица'!ZR19+'Проверочная  таблица'!ZT19</f>
        <v>0</v>
      </c>
    </row>
    <row r="20" spans="1:702" ht="18" customHeight="1" x14ac:dyDescent="0.25">
      <c r="A20" s="837" t="s">
        <v>384</v>
      </c>
      <c r="B20" s="854">
        <f>D20+AI20+'Проверочная  таблица'!UM20+'Проверочная  таблица'!VU20</f>
        <v>1175678391.01</v>
      </c>
      <c r="C20" s="1013">
        <f>E20+'Проверочная  таблица'!UP20+AJ20+'Проверочная  таблица'!VV20</f>
        <v>178646887.32000002</v>
      </c>
      <c r="D20" s="1164">
        <f t="shared" si="0"/>
        <v>196486919.19</v>
      </c>
      <c r="E20" s="854">
        <f t="shared" si="0"/>
        <v>54371724</v>
      </c>
      <c r="F20" s="1166">
        <f>'[1]Дотация  из  ОБ_факт'!M15</f>
        <v>59630205</v>
      </c>
      <c r="G20" s="1176">
        <v>14907552</v>
      </c>
      <c r="H20" s="1166">
        <f>'[1]Дотация  из  ОБ_факт'!G15</f>
        <v>53609761.189999998</v>
      </c>
      <c r="I20" s="1176">
        <v>13402439</v>
      </c>
      <c r="J20" s="1177">
        <f t="shared" si="1"/>
        <v>33486094.23</v>
      </c>
      <c r="K20" s="1178">
        <f t="shared" si="1"/>
        <v>8371522</v>
      </c>
      <c r="L20" s="1177">
        <f>'[1]Дотация  из  ОБ_факт'!K15</f>
        <v>20123666.959999997</v>
      </c>
      <c r="M20" s="838">
        <v>5030917</v>
      </c>
      <c r="N20" s="1166">
        <f>'[1]Дотация  из  ОБ_факт'!Q15</f>
        <v>7000000</v>
      </c>
      <c r="O20" s="1176">
        <v>7000000</v>
      </c>
      <c r="P20" s="1166">
        <f>'[1]Дотация  из  ОБ_факт'!S15</f>
        <v>76246953</v>
      </c>
      <c r="Q20" s="1176">
        <v>19061733</v>
      </c>
      <c r="R20" s="1177">
        <f t="shared" si="2"/>
        <v>57847562</v>
      </c>
      <c r="S20" s="1178">
        <f t="shared" si="2"/>
        <v>14461885</v>
      </c>
      <c r="T20" s="1177">
        <f>'[1]Дотация  из  ОБ_факт'!W15</f>
        <v>18399391</v>
      </c>
      <c r="U20" s="838">
        <v>4599848</v>
      </c>
      <c r="V20" s="1166">
        <f>'[1]Дотация  из  ОБ_факт'!AA15+'[1]Дотация  из  ОБ_факт'!AC15+'[1]Дотация  из  ОБ_факт'!AG15</f>
        <v>0</v>
      </c>
      <c r="W20" s="844">
        <f t="shared" si="3"/>
        <v>0</v>
      </c>
      <c r="X20" s="839"/>
      <c r="Y20" s="840"/>
      <c r="Z20" s="839"/>
      <c r="AA20" s="1179">
        <f>'[1]Дотация  из  ОБ_факт'!Y15+'[1]Дотация  из  ОБ_факт'!AE15</f>
        <v>0</v>
      </c>
      <c r="AB20" s="843">
        <f t="shared" si="4"/>
        <v>0</v>
      </c>
      <c r="AC20" s="840"/>
      <c r="AD20" s="839"/>
      <c r="AE20" s="1177">
        <f t="shared" si="5"/>
        <v>0</v>
      </c>
      <c r="AF20" s="1178">
        <f t="shared" si="5"/>
        <v>0</v>
      </c>
      <c r="AG20" s="1177">
        <f>'[1]Дотация  из  ОБ_факт'!AE15</f>
        <v>0</v>
      </c>
      <c r="AH20" s="841"/>
      <c r="AI20" s="975">
        <f>'Проверочная  таблица'!UE20+'Проверочная  таблица'!UG20+BO20+BQ20+BY20+CA20+BC20+BG20+'Проверочная  таблица'!MI20+'Проверочная  таблица'!MY20+'Проверочная  таблица'!DS20+'Проверочная  таблица'!NQ20+DK20+'Проверочная  таблица'!IY20+'Проверочная  таблица'!JE20+'Проверочная  таблица'!NY20+'Проверочная  таблица'!OG20+IS20+AK20+AQ20+ES20+EY20+CM20+SA20+DY20+SO20+PK20+EE20+EM20+LC20+LK20+RU20+GM20+RG20+QI20+JW20+KG20+QO20+RM20+CG20+QC20+HC20+FW20+HI20+HO20+FQ20+DA20+PE20+BW20+IG20+IM20+GU20+GC20</f>
        <v>478054961.50999993</v>
      </c>
      <c r="AJ20" s="976">
        <f>'Проверочная  таблица'!UF20+'Проверочная  таблица'!UH20+BP20+BR20+BZ20+CB20+BE20+BI20+'Проверочная  таблица'!MQ20+'Проверочная  таблица'!NB20+'Проверочная  таблица'!DV20+'Проверочная  таблица'!NU20+DO20+'Проверочная  таблица'!JB20+'Проверочная  таблица'!JH20+'Проверочная  таблица'!OC20+'Проверочная  таблица'!OK20+IV20+AN20+AS20+EV20+FB20+CT20+SH20+EB20+SV20+PN20+EI20+EP20+LG20+LO20+RX20+GQ20+RJ20+QL20+KB20+KL20+QR20+RQ20+CJ20+QF20+HF20+FZ20+HL20+HR20+FT20+DD20+PH20+BX20+IJ20+IP20+GW20+GF20</f>
        <v>2855718.75</v>
      </c>
      <c r="AK20" s="1013">
        <f t="shared" si="6"/>
        <v>35842050.659999996</v>
      </c>
      <c r="AL20" s="842">
        <f>[1]Субсидия_факт!HL17</f>
        <v>35842050.659999996</v>
      </c>
      <c r="AM20" s="822">
        <f>[1]Субсидия_факт!MF17</f>
        <v>0</v>
      </c>
      <c r="AN20" s="1013">
        <f t="shared" si="7"/>
        <v>0</v>
      </c>
      <c r="AO20" s="822">
        <v>0</v>
      </c>
      <c r="AP20" s="842"/>
      <c r="AQ20" s="965">
        <f t="shared" si="8"/>
        <v>0</v>
      </c>
      <c r="AR20" s="822">
        <f>[1]Субсидия_факт!MJ17</f>
        <v>0</v>
      </c>
      <c r="AS20" s="1154">
        <f t="shared" si="9"/>
        <v>0</v>
      </c>
      <c r="AT20" s="822"/>
      <c r="AU20" s="1155">
        <f t="shared" si="10"/>
        <v>0</v>
      </c>
      <c r="AV20" s="822">
        <f t="shared" si="11"/>
        <v>0</v>
      </c>
      <c r="AW20" s="836">
        <f t="shared" si="12"/>
        <v>0</v>
      </c>
      <c r="AX20" s="842">
        <f t="shared" si="13"/>
        <v>0</v>
      </c>
      <c r="AY20" s="835">
        <f t="shared" si="14"/>
        <v>0</v>
      </c>
      <c r="AZ20" s="822">
        <f>[1]Субсидия_факт!ML17</f>
        <v>0</v>
      </c>
      <c r="BA20" s="855">
        <f t="shared" si="15"/>
        <v>0</v>
      </c>
      <c r="BB20" s="822"/>
      <c r="BC20" s="854">
        <f t="shared" si="16"/>
        <v>0</v>
      </c>
      <c r="BD20" s="822">
        <f>[1]Субсидия_факт!KN17</f>
        <v>0</v>
      </c>
      <c r="BE20" s="1013">
        <f t="shared" si="17"/>
        <v>0</v>
      </c>
      <c r="BF20" s="822"/>
      <c r="BG20" s="854">
        <f t="shared" si="18"/>
        <v>88076907.099999994</v>
      </c>
      <c r="BH20" s="822">
        <f>[1]Субсидия_факт!KP17</f>
        <v>88076907.099999994</v>
      </c>
      <c r="BI20" s="1013">
        <f t="shared" si="19"/>
        <v>0</v>
      </c>
      <c r="BJ20" s="822"/>
      <c r="BK20" s="992">
        <f t="shared" si="20"/>
        <v>0</v>
      </c>
      <c r="BL20" s="979">
        <f t="shared" si="21"/>
        <v>0</v>
      </c>
      <c r="BM20" s="990">
        <f t="shared" si="22"/>
        <v>88076907.099999994</v>
      </c>
      <c r="BN20" s="992">
        <f t="shared" si="23"/>
        <v>0</v>
      </c>
      <c r="BO20" s="854">
        <f>[1]Субсидия_факт!GN17</f>
        <v>0</v>
      </c>
      <c r="BP20" s="843"/>
      <c r="BQ20" s="1181">
        <f>[1]Субсидия_факт!GP17</f>
        <v>0</v>
      </c>
      <c r="BR20" s="844"/>
      <c r="BS20" s="1180">
        <f t="shared" si="24"/>
        <v>0</v>
      </c>
      <c r="BT20" s="1165">
        <f t="shared" si="24"/>
        <v>0</v>
      </c>
      <c r="BU20" s="836">
        <f>[1]Субсидия_факт!GR17</f>
        <v>0</v>
      </c>
      <c r="BV20" s="857"/>
      <c r="BW20" s="1013">
        <f>[1]Субсидия_факт!HD17</f>
        <v>0</v>
      </c>
      <c r="BX20" s="844"/>
      <c r="BY20" s="1013">
        <f>[1]Субсидия_факт!GT17</f>
        <v>0</v>
      </c>
      <c r="BZ20" s="845"/>
      <c r="CA20" s="1013">
        <f>[1]Субсидия_факт!GV17</f>
        <v>0</v>
      </c>
      <c r="CB20" s="858"/>
      <c r="CC20" s="1156">
        <f t="shared" si="25"/>
        <v>0</v>
      </c>
      <c r="CD20" s="835">
        <f t="shared" si="25"/>
        <v>0</v>
      </c>
      <c r="CE20" s="1155">
        <f>[1]Субсидия_факт!GX17</f>
        <v>0</v>
      </c>
      <c r="CF20" s="805"/>
      <c r="CG20" s="854">
        <f t="shared" si="26"/>
        <v>0</v>
      </c>
      <c r="CH20" s="818">
        <f>[1]Субсидия_факт!HF17</f>
        <v>0</v>
      </c>
      <c r="CI20" s="822">
        <f>[1]Субсидия_факт!HH17</f>
        <v>0</v>
      </c>
      <c r="CJ20" s="1013">
        <f t="shared" si="27"/>
        <v>0</v>
      </c>
      <c r="CK20" s="822"/>
      <c r="CL20" s="822"/>
      <c r="CM20" s="965">
        <f t="shared" si="28"/>
        <v>0</v>
      </c>
      <c r="CN20" s="815">
        <f>[1]Субсидия_факт!LF17</f>
        <v>0</v>
      </c>
      <c r="CO20" s="814">
        <f>[1]Субсидия_факт!LH17</f>
        <v>0</v>
      </c>
      <c r="CP20" s="806">
        <f>[1]Субсидия_факт!LJ17</f>
        <v>0</v>
      </c>
      <c r="CQ20" s="814">
        <f>[1]Субсидия_факт!LP17</f>
        <v>0</v>
      </c>
      <c r="CR20" s="806">
        <f>[1]Субсидия_факт!LV17</f>
        <v>0</v>
      </c>
      <c r="CS20" s="814">
        <f>[1]Субсидия_факт!LX17</f>
        <v>0</v>
      </c>
      <c r="CT20" s="965">
        <f t="shared" si="29"/>
        <v>0</v>
      </c>
      <c r="CU20" s="807"/>
      <c r="CV20" s="814"/>
      <c r="CW20" s="806"/>
      <c r="CX20" s="814"/>
      <c r="CY20" s="806"/>
      <c r="CZ20" s="814"/>
      <c r="DA20" s="976">
        <f t="shared" si="170"/>
        <v>0</v>
      </c>
      <c r="DB20" s="815">
        <f>[1]Субсидия_факт!LL17</f>
        <v>0</v>
      </c>
      <c r="DC20" s="814">
        <f>[1]Субсидия_факт!LR17</f>
        <v>0</v>
      </c>
      <c r="DD20" s="965">
        <f t="shared" si="31"/>
        <v>0</v>
      </c>
      <c r="DE20" s="815"/>
      <c r="DF20" s="816"/>
      <c r="DG20" s="1156">
        <f t="shared" si="171"/>
        <v>0</v>
      </c>
      <c r="DH20" s="835">
        <f t="shared" si="172"/>
        <v>0</v>
      </c>
      <c r="DI20" s="1155">
        <f t="shared" si="173"/>
        <v>0</v>
      </c>
      <c r="DJ20" s="805">
        <f t="shared" si="174"/>
        <v>0</v>
      </c>
      <c r="DK20" s="1013">
        <f t="shared" si="175"/>
        <v>0</v>
      </c>
      <c r="DL20" s="842">
        <f>[1]Субсидия_факт!R17</f>
        <v>0</v>
      </c>
      <c r="DM20" s="818">
        <f>[1]Субсидия_факт!T17</f>
        <v>0</v>
      </c>
      <c r="DN20" s="822">
        <f>[1]Субсидия_факт!V17</f>
        <v>0</v>
      </c>
      <c r="DO20" s="1013">
        <f t="shared" si="176"/>
        <v>0</v>
      </c>
      <c r="DP20" s="822"/>
      <c r="DQ20" s="822"/>
      <c r="DR20" s="822"/>
      <c r="DS20" s="854">
        <f t="shared" si="32"/>
        <v>0</v>
      </c>
      <c r="DT20" s="818">
        <f>[1]Субсидия_факт!AX17</f>
        <v>0</v>
      </c>
      <c r="DU20" s="819">
        <f>[1]Субсидия_факт!AZ17</f>
        <v>0</v>
      </c>
      <c r="DV20" s="1013">
        <f t="shared" si="33"/>
        <v>0</v>
      </c>
      <c r="DW20" s="842"/>
      <c r="DX20" s="846"/>
      <c r="DY20" s="854">
        <f t="shared" si="34"/>
        <v>0</v>
      </c>
      <c r="DZ20" s="818">
        <f>[1]Субсидия_факт!X17</f>
        <v>0</v>
      </c>
      <c r="EA20" s="819">
        <f>[1]Субсидия_факт!Z17</f>
        <v>0</v>
      </c>
      <c r="EB20" s="1013">
        <f t="shared" si="35"/>
        <v>0</v>
      </c>
      <c r="EC20" s="818"/>
      <c r="ED20" s="819"/>
      <c r="EE20" s="976">
        <f t="shared" si="177"/>
        <v>0</v>
      </c>
      <c r="EF20" s="815">
        <f>[1]Субсидия_факт!AP17</f>
        <v>0</v>
      </c>
      <c r="EG20" s="815">
        <f>[1]Субсидия_факт!AL17</f>
        <v>0</v>
      </c>
      <c r="EH20" s="816">
        <f>[1]Субсидия_факт!AN17</f>
        <v>0</v>
      </c>
      <c r="EI20" s="976">
        <f t="shared" si="36"/>
        <v>0</v>
      </c>
      <c r="EJ20" s="815"/>
      <c r="EK20" s="815"/>
      <c r="EL20" s="816"/>
      <c r="EM20" s="976">
        <f t="shared" si="37"/>
        <v>0</v>
      </c>
      <c r="EN20" s="815">
        <f>[1]Субсидия_факт!GZ17</f>
        <v>0</v>
      </c>
      <c r="EO20" s="814">
        <f>[1]Субсидия_факт!HB17</f>
        <v>0</v>
      </c>
      <c r="EP20" s="965">
        <f t="shared" si="38"/>
        <v>0</v>
      </c>
      <c r="EQ20" s="815"/>
      <c r="ER20" s="814"/>
      <c r="ES20" s="976">
        <f t="shared" si="39"/>
        <v>0</v>
      </c>
      <c r="ET20" s="818">
        <f>[1]Субсидия_факт!OY17</f>
        <v>0</v>
      </c>
      <c r="EU20" s="819">
        <f>[1]Субсидия_факт!PE17</f>
        <v>0</v>
      </c>
      <c r="EV20" s="965">
        <f t="shared" si="40"/>
        <v>0</v>
      </c>
      <c r="EW20" s="815"/>
      <c r="EX20" s="816"/>
      <c r="EY20" s="976">
        <f t="shared" si="41"/>
        <v>0</v>
      </c>
      <c r="EZ20" s="815">
        <f>[1]Субсидия_факт!PA17</f>
        <v>0</v>
      </c>
      <c r="FA20" s="814">
        <f>[1]Субсидия_факт!PG17</f>
        <v>0</v>
      </c>
      <c r="FB20" s="965">
        <f t="shared" si="42"/>
        <v>0</v>
      </c>
      <c r="FC20" s="815"/>
      <c r="FD20" s="816"/>
      <c r="FE20" s="1163">
        <f t="shared" si="43"/>
        <v>0</v>
      </c>
      <c r="FF20" s="815">
        <f t="shared" si="44"/>
        <v>0</v>
      </c>
      <c r="FG20" s="814">
        <f t="shared" si="44"/>
        <v>0</v>
      </c>
      <c r="FH20" s="835">
        <f t="shared" si="45"/>
        <v>0</v>
      </c>
      <c r="FI20" s="815">
        <f t="shared" si="46"/>
        <v>0</v>
      </c>
      <c r="FJ20" s="814">
        <f t="shared" si="46"/>
        <v>0</v>
      </c>
      <c r="FK20" s="1163">
        <f t="shared" si="47"/>
        <v>0</v>
      </c>
      <c r="FL20" s="815">
        <f>[1]Субсидия_факт!PC17</f>
        <v>0</v>
      </c>
      <c r="FM20" s="814">
        <f>[1]Субсидия_факт!PI17</f>
        <v>0</v>
      </c>
      <c r="FN20" s="835">
        <f t="shared" si="48"/>
        <v>0</v>
      </c>
      <c r="FO20" s="815"/>
      <c r="FP20" s="816"/>
      <c r="FQ20" s="854">
        <f t="shared" si="49"/>
        <v>0</v>
      </c>
      <c r="FR20" s="818">
        <f>[1]Субсидия_факт!EH17</f>
        <v>0</v>
      </c>
      <c r="FS20" s="819">
        <f>[1]Субсидия_факт!EJ17</f>
        <v>0</v>
      </c>
      <c r="FT20" s="1164">
        <f t="shared" si="50"/>
        <v>0</v>
      </c>
      <c r="FU20" s="818"/>
      <c r="FV20" s="819"/>
      <c r="FW20" s="854">
        <f t="shared" si="51"/>
        <v>0</v>
      </c>
      <c r="FX20" s="818">
        <f>[1]Субсидия_факт!JD17</f>
        <v>0</v>
      </c>
      <c r="FY20" s="819">
        <f>[1]Субсидия_факт!JF17</f>
        <v>0</v>
      </c>
      <c r="FZ20" s="854">
        <f t="shared" si="52"/>
        <v>0</v>
      </c>
      <c r="GA20" s="818"/>
      <c r="GB20" s="819"/>
      <c r="GC20" s="1165">
        <f t="shared" si="53"/>
        <v>0</v>
      </c>
      <c r="GD20" s="815">
        <f>[1]Субсидия_факт!JH17</f>
        <v>0</v>
      </c>
      <c r="GE20" s="816">
        <f>[1]Субсидия_факт!JJ17</f>
        <v>0</v>
      </c>
      <c r="GF20" s="1165">
        <f t="shared" si="54"/>
        <v>0</v>
      </c>
      <c r="GG20" s="818"/>
      <c r="GH20" s="846"/>
      <c r="GI20" s="1165">
        <f t="shared" si="178"/>
        <v>0</v>
      </c>
      <c r="GJ20" s="836">
        <f t="shared" si="179"/>
        <v>0</v>
      </c>
      <c r="GK20" s="1180">
        <f t="shared" si="180"/>
        <v>0</v>
      </c>
      <c r="GL20" s="836">
        <f t="shared" si="181"/>
        <v>0</v>
      </c>
      <c r="GM20" s="1164">
        <f t="shared" si="55"/>
        <v>0</v>
      </c>
      <c r="GN20" s="818">
        <f>[1]Субсидия_факт!JZ17</f>
        <v>0</v>
      </c>
      <c r="GO20" s="819">
        <f>[1]Субсидия_факт!KB17</f>
        <v>0</v>
      </c>
      <c r="GP20" s="818">
        <f>[1]Субсидия_факт!KD17</f>
        <v>0</v>
      </c>
      <c r="GQ20" s="854">
        <f t="shared" si="56"/>
        <v>0</v>
      </c>
      <c r="GR20" s="818"/>
      <c r="GS20" s="819"/>
      <c r="GT20" s="822"/>
      <c r="GU20" s="1165">
        <f t="shared" si="182"/>
        <v>0</v>
      </c>
      <c r="GV20" s="818">
        <f>[1]Субсидия_факт!KF17</f>
        <v>0</v>
      </c>
      <c r="GW20" s="1165">
        <f t="shared" si="182"/>
        <v>0</v>
      </c>
      <c r="GX20" s="822"/>
      <c r="GY20" s="1165">
        <f t="shared" si="183"/>
        <v>0</v>
      </c>
      <c r="GZ20" s="1165">
        <f t="shared" si="184"/>
        <v>0</v>
      </c>
      <c r="HA20" s="1165">
        <f t="shared" si="185"/>
        <v>0</v>
      </c>
      <c r="HB20" s="1165">
        <f t="shared" si="186"/>
        <v>0</v>
      </c>
      <c r="HC20" s="854">
        <f t="shared" si="57"/>
        <v>0</v>
      </c>
      <c r="HD20" s="818">
        <f>[1]Субсидия_факт!KJ17</f>
        <v>0</v>
      </c>
      <c r="HE20" s="819">
        <f>[1]Субсидия_факт!KL17</f>
        <v>0</v>
      </c>
      <c r="HF20" s="1013">
        <f t="shared" si="58"/>
        <v>0</v>
      </c>
      <c r="HG20" s="818"/>
      <c r="HH20" s="819"/>
      <c r="HI20" s="854">
        <f t="shared" si="59"/>
        <v>0</v>
      </c>
      <c r="HJ20" s="818"/>
      <c r="HK20" s="819"/>
      <c r="HL20" s="1013">
        <f t="shared" si="60"/>
        <v>0</v>
      </c>
      <c r="HM20" s="818"/>
      <c r="HN20" s="819"/>
      <c r="HO20" s="854">
        <f t="shared" si="61"/>
        <v>0</v>
      </c>
      <c r="HP20" s="818">
        <f>[1]Субсидия_факт!FN17</f>
        <v>0</v>
      </c>
      <c r="HQ20" s="819">
        <f>[1]Субсидия_факт!FR17</f>
        <v>0</v>
      </c>
      <c r="HR20" s="1013">
        <f t="shared" si="62"/>
        <v>0</v>
      </c>
      <c r="HS20" s="818"/>
      <c r="HT20" s="819"/>
      <c r="HU20" s="1163">
        <f t="shared" si="63"/>
        <v>0</v>
      </c>
      <c r="HV20" s="815">
        <f t="shared" si="64"/>
        <v>0</v>
      </c>
      <c r="HW20" s="814">
        <f t="shared" si="64"/>
        <v>0</v>
      </c>
      <c r="HX20" s="835">
        <f t="shared" si="65"/>
        <v>0</v>
      </c>
      <c r="HY20" s="815">
        <f t="shared" si="66"/>
        <v>0</v>
      </c>
      <c r="HZ20" s="814">
        <f t="shared" si="66"/>
        <v>0</v>
      </c>
      <c r="IA20" s="1163">
        <f t="shared" si="67"/>
        <v>0</v>
      </c>
      <c r="IB20" s="815">
        <f>[1]Субсидия_факт!FP17</f>
        <v>0</v>
      </c>
      <c r="IC20" s="814">
        <f>[1]Субсидия_факт!FT17</f>
        <v>0</v>
      </c>
      <c r="ID20" s="835">
        <f t="shared" si="68"/>
        <v>0</v>
      </c>
      <c r="IE20" s="815"/>
      <c r="IF20" s="816"/>
      <c r="IG20" s="854">
        <f t="shared" si="69"/>
        <v>0</v>
      </c>
      <c r="IH20" s="815">
        <f>[1]Субсидия_факт!ED17</f>
        <v>0</v>
      </c>
      <c r="II20" s="816">
        <f>[1]Субсидия_факт!EF17</f>
        <v>0</v>
      </c>
      <c r="IJ20" s="1013">
        <f t="shared" si="70"/>
        <v>0</v>
      </c>
      <c r="IK20" s="818"/>
      <c r="IL20" s="819"/>
      <c r="IM20" s="854">
        <f t="shared" si="71"/>
        <v>0</v>
      </c>
      <c r="IN20" s="815">
        <f>[1]Субсидия_факт!BX17</f>
        <v>0</v>
      </c>
      <c r="IO20" s="816">
        <f>[1]Субсидия_факт!BZ17</f>
        <v>0</v>
      </c>
      <c r="IP20" s="1013">
        <f t="shared" si="72"/>
        <v>0</v>
      </c>
      <c r="IQ20" s="818"/>
      <c r="IR20" s="819"/>
      <c r="IS20" s="854">
        <f t="shared" si="73"/>
        <v>0</v>
      </c>
      <c r="IT20" s="818">
        <f>[1]Субсидия_факт!EL17</f>
        <v>0</v>
      </c>
      <c r="IU20" s="819">
        <f>[1]Субсидия_факт!EN17</f>
        <v>0</v>
      </c>
      <c r="IV20" s="1013">
        <f t="shared" si="74"/>
        <v>0</v>
      </c>
      <c r="IW20" s="818"/>
      <c r="IX20" s="819"/>
      <c r="IY20" s="965">
        <f t="shared" si="75"/>
        <v>0</v>
      </c>
      <c r="IZ20" s="815">
        <f>[1]Субсидия_факт!EP17</f>
        <v>0</v>
      </c>
      <c r="JA20" s="814">
        <f>[1]Субсидия_факт!EV17</f>
        <v>0</v>
      </c>
      <c r="JB20" s="965">
        <f t="shared" si="76"/>
        <v>0</v>
      </c>
      <c r="JC20" s="815"/>
      <c r="JD20" s="816"/>
      <c r="JE20" s="965">
        <f t="shared" si="77"/>
        <v>0</v>
      </c>
      <c r="JF20" s="815">
        <f>[1]Субсидия_факт!ER17</f>
        <v>0</v>
      </c>
      <c r="JG20" s="816">
        <f>[1]Субсидия_факт!EX17</f>
        <v>0</v>
      </c>
      <c r="JH20" s="965">
        <f t="shared" si="78"/>
        <v>0</v>
      </c>
      <c r="JI20" s="806"/>
      <c r="JJ20" s="820"/>
      <c r="JK20" s="965">
        <f t="shared" si="79"/>
        <v>0</v>
      </c>
      <c r="JL20" s="807">
        <f>'Проверочная  таблица'!JF20-'Проверочная  таблица'!JR20</f>
        <v>0</v>
      </c>
      <c r="JM20" s="816">
        <f>'Проверочная  таблица'!JG20-'Проверочная  таблица'!JS20</f>
        <v>0</v>
      </c>
      <c r="JN20" s="1155">
        <f t="shared" si="80"/>
        <v>0</v>
      </c>
      <c r="JO20" s="806">
        <f>'Проверочная  таблица'!JI20-'Проверочная  таблица'!JU20</f>
        <v>0</v>
      </c>
      <c r="JP20" s="823">
        <f>'Проверочная  таблица'!JJ20-'Проверочная  таблица'!JV20</f>
        <v>0</v>
      </c>
      <c r="JQ20" s="965">
        <f t="shared" si="81"/>
        <v>0</v>
      </c>
      <c r="JR20" s="815">
        <f>[1]Субсидия_факт!ET17</f>
        <v>0</v>
      </c>
      <c r="JS20" s="814">
        <f>[1]Субсидия_факт!EZ17</f>
        <v>0</v>
      </c>
      <c r="JT20" s="835">
        <f t="shared" si="82"/>
        <v>0</v>
      </c>
      <c r="JU20" s="815"/>
      <c r="JV20" s="816"/>
      <c r="JW20" s="1148">
        <f t="shared" si="187"/>
        <v>156450</v>
      </c>
      <c r="JX20" s="806">
        <f>[1]Субсидия_факт!NR17</f>
        <v>0</v>
      </c>
      <c r="JY20" s="816">
        <f>[1]Субсидия_факт!NX17</f>
        <v>0</v>
      </c>
      <c r="JZ20" s="806">
        <f>[1]Субсидия_факт!OF17</f>
        <v>57390</v>
      </c>
      <c r="KA20" s="816">
        <f>[1]Субсидия_факт!OH17</f>
        <v>99060</v>
      </c>
      <c r="KB20" s="1148">
        <f t="shared" si="83"/>
        <v>0</v>
      </c>
      <c r="KC20" s="806"/>
      <c r="KD20" s="816"/>
      <c r="KE20" s="806"/>
      <c r="KF20" s="816"/>
      <c r="KG20" s="1148">
        <f t="shared" si="188"/>
        <v>0</v>
      </c>
      <c r="KH20" s="842">
        <f>[1]Субсидия_факт!NT17</f>
        <v>0</v>
      </c>
      <c r="KI20" s="819">
        <f>[1]Субсидия_факт!NZ17</f>
        <v>0</v>
      </c>
      <c r="KJ20" s="842"/>
      <c r="KK20" s="819"/>
      <c r="KL20" s="1148">
        <f t="shared" si="84"/>
        <v>0</v>
      </c>
      <c r="KM20" s="806"/>
      <c r="KN20" s="816"/>
      <c r="KO20" s="806"/>
      <c r="KP20" s="816"/>
      <c r="KQ20" s="1150">
        <f t="shared" si="85"/>
        <v>0</v>
      </c>
      <c r="KR20" s="842">
        <f t="shared" si="86"/>
        <v>0</v>
      </c>
      <c r="KS20" s="819">
        <f t="shared" si="86"/>
        <v>0</v>
      </c>
      <c r="KT20" s="1150">
        <f t="shared" si="87"/>
        <v>0</v>
      </c>
      <c r="KU20" s="842">
        <f t="shared" si="88"/>
        <v>0</v>
      </c>
      <c r="KV20" s="819">
        <f t="shared" si="88"/>
        <v>0</v>
      </c>
      <c r="KW20" s="1150">
        <f t="shared" si="89"/>
        <v>0</v>
      </c>
      <c r="KX20" s="815">
        <f>[1]Субсидия_факт!NV17</f>
        <v>0</v>
      </c>
      <c r="KY20" s="814">
        <f>[1]Субсидия_факт!OB17</f>
        <v>0</v>
      </c>
      <c r="KZ20" s="1150">
        <f t="shared" si="90"/>
        <v>0</v>
      </c>
      <c r="LA20" s="807"/>
      <c r="LB20" s="816"/>
      <c r="LC20" s="1013">
        <f t="shared" si="189"/>
        <v>0</v>
      </c>
      <c r="LD20" s="821">
        <f>[1]Субсидия_факт!DP17</f>
        <v>0</v>
      </c>
      <c r="LE20" s="806">
        <f>[1]Субсидия_факт!CB17</f>
        <v>0</v>
      </c>
      <c r="LF20" s="816">
        <f>[1]Субсидия_факт!CH17</f>
        <v>0</v>
      </c>
      <c r="LG20" s="1013">
        <f t="shared" si="91"/>
        <v>0</v>
      </c>
      <c r="LH20" s="821"/>
      <c r="LI20" s="806"/>
      <c r="LJ20" s="816"/>
      <c r="LK20" s="1013">
        <f t="shared" si="190"/>
        <v>0</v>
      </c>
      <c r="LL20" s="821">
        <f>[1]Субсидия_факт!DR17</f>
        <v>0</v>
      </c>
      <c r="LM20" s="806">
        <f>[1]Субсидия_факт!CD17</f>
        <v>0</v>
      </c>
      <c r="LN20" s="816">
        <f>[1]Субсидия_факт!CJ17</f>
        <v>0</v>
      </c>
      <c r="LO20" s="1013">
        <f t="shared" si="92"/>
        <v>0</v>
      </c>
      <c r="LP20" s="821"/>
      <c r="LQ20" s="806"/>
      <c r="LR20" s="814"/>
      <c r="LS20" s="836">
        <f t="shared" si="93"/>
        <v>0</v>
      </c>
      <c r="LT20" s="818">
        <f>'Проверочная  таблица'!LL20-MB20</f>
        <v>0</v>
      </c>
      <c r="LU20" s="818">
        <f>'Проверочная  таблица'!LM20-MC20</f>
        <v>0</v>
      </c>
      <c r="LV20" s="819">
        <f>'Проверочная  таблица'!LN20-MD20</f>
        <v>0</v>
      </c>
      <c r="LW20" s="836">
        <f t="shared" si="94"/>
        <v>0</v>
      </c>
      <c r="LX20" s="818">
        <f>'Проверочная  таблица'!LP20-MF20</f>
        <v>0</v>
      </c>
      <c r="LY20" s="818">
        <f>'Проверочная  таблица'!LQ20-MG20</f>
        <v>0</v>
      </c>
      <c r="LZ20" s="819">
        <f>'Проверочная  таблица'!LR20-MH20</f>
        <v>0</v>
      </c>
      <c r="MA20" s="836">
        <f t="shared" si="95"/>
        <v>0</v>
      </c>
      <c r="MB20" s="806">
        <f>[1]Субсидия_факт!DT17</f>
        <v>0</v>
      </c>
      <c r="MC20" s="806">
        <f>[1]Субсидия_факт!CF17</f>
        <v>0</v>
      </c>
      <c r="MD20" s="816">
        <f>[1]Субсидия_факт!CL17</f>
        <v>0</v>
      </c>
      <c r="ME20" s="836">
        <f t="shared" si="96"/>
        <v>0</v>
      </c>
      <c r="MF20" s="806"/>
      <c r="MG20" s="806"/>
      <c r="MH20" s="816"/>
      <c r="MI20" s="1154">
        <f t="shared" si="191"/>
        <v>129327.85</v>
      </c>
      <c r="MJ20" s="806">
        <f>[1]Субсидия_факт!CN17</f>
        <v>0</v>
      </c>
      <c r="MK20" s="814">
        <f>[1]Субсидия_факт!CP17</f>
        <v>0</v>
      </c>
      <c r="ML20" s="818">
        <f>[1]Субсидия_факт!CR17</f>
        <v>0</v>
      </c>
      <c r="MM20" s="819">
        <f>[1]Субсидия_факт!CT17</f>
        <v>0</v>
      </c>
      <c r="MN20" s="807">
        <f>[1]Субсидия_факт!DV17</f>
        <v>0</v>
      </c>
      <c r="MO20" s="815">
        <f>[1]Субсидия_факт!FB17</f>
        <v>33625.240000000005</v>
      </c>
      <c r="MP20" s="814">
        <f>[1]Субсидия_факт!FH17</f>
        <v>95702.61</v>
      </c>
      <c r="MQ20" s="965">
        <f t="shared" si="97"/>
        <v>0</v>
      </c>
      <c r="MR20" s="806"/>
      <c r="MS20" s="816"/>
      <c r="MT20" s="822"/>
      <c r="MU20" s="847"/>
      <c r="MV20" s="806"/>
      <c r="MW20" s="806"/>
      <c r="MX20" s="816"/>
      <c r="MY20" s="965">
        <f t="shared" si="192"/>
        <v>45274.409999999989</v>
      </c>
      <c r="MZ20" s="815">
        <f>[1]Субсидия_факт!FD17</f>
        <v>11771.349999999991</v>
      </c>
      <c r="NA20" s="814">
        <f>[1]Субсидия_факт!FJ17</f>
        <v>33503.06</v>
      </c>
      <c r="NB20" s="965">
        <f t="shared" si="98"/>
        <v>0</v>
      </c>
      <c r="NC20" s="807"/>
      <c r="ND20" s="816"/>
      <c r="NE20" s="835">
        <f t="shared" si="99"/>
        <v>0</v>
      </c>
      <c r="NF20" s="815">
        <f>'Проверочная  таблица'!MZ20-NL20</f>
        <v>0</v>
      </c>
      <c r="NG20" s="816">
        <f>'Проверочная  таблица'!NA20-NM20</f>
        <v>0</v>
      </c>
      <c r="NH20" s="835">
        <f t="shared" si="100"/>
        <v>0</v>
      </c>
      <c r="NI20" s="806">
        <f>'Проверочная  таблица'!NC20-NO20</f>
        <v>0</v>
      </c>
      <c r="NJ20" s="823">
        <f>'Проверочная  таблица'!ND20-NP20</f>
        <v>0</v>
      </c>
      <c r="NK20" s="835">
        <f t="shared" si="193"/>
        <v>45274.409999999989</v>
      </c>
      <c r="NL20" s="815">
        <f>[1]Субсидия_факт!FF17</f>
        <v>11771.349999999991</v>
      </c>
      <c r="NM20" s="814">
        <f>[1]Субсидия_факт!FL17</f>
        <v>33503.06</v>
      </c>
      <c r="NN20" s="835">
        <f t="shared" si="101"/>
        <v>0</v>
      </c>
      <c r="NO20" s="806"/>
      <c r="NP20" s="816"/>
      <c r="NQ20" s="975">
        <f t="shared" si="194"/>
        <v>0</v>
      </c>
      <c r="NR20" s="815">
        <f>[1]Субсидия_факт!AR17</f>
        <v>0</v>
      </c>
      <c r="NS20" s="814">
        <f>[1]Субсидия_факт!AT17</f>
        <v>0</v>
      </c>
      <c r="NT20" s="815">
        <f>[1]Субсидия_факт!AV17</f>
        <v>0</v>
      </c>
      <c r="NU20" s="1013">
        <f t="shared" si="102"/>
        <v>0</v>
      </c>
      <c r="NV20" s="822"/>
      <c r="NW20" s="819"/>
      <c r="NX20" s="822"/>
      <c r="NY20" s="1166">
        <f t="shared" si="103"/>
        <v>0</v>
      </c>
      <c r="NZ20" s="815">
        <f>[1]Субсидия_факт!FV17</f>
        <v>0</v>
      </c>
      <c r="OA20" s="814">
        <f>[1]Субсидия_факт!GB17</f>
        <v>0</v>
      </c>
      <c r="OB20" s="822">
        <f>[1]Субсидия_факт!GH17</f>
        <v>0</v>
      </c>
      <c r="OC20" s="1166">
        <f t="shared" si="104"/>
        <v>0</v>
      </c>
      <c r="OD20" s="807"/>
      <c r="OE20" s="816"/>
      <c r="OF20" s="806"/>
      <c r="OG20" s="1148">
        <f t="shared" si="195"/>
        <v>16421052.84</v>
      </c>
      <c r="OH20" s="815">
        <f>[1]Субсидия_факт!FX17</f>
        <v>821052.83999999985</v>
      </c>
      <c r="OI20" s="814">
        <f>[1]Субсидия_факт!GD17</f>
        <v>15600000</v>
      </c>
      <c r="OJ20" s="806">
        <f>[1]Субсидия_факт!GJ17</f>
        <v>0</v>
      </c>
      <c r="OK20" s="1148">
        <f t="shared" si="105"/>
        <v>0</v>
      </c>
      <c r="OL20" s="806"/>
      <c r="OM20" s="823"/>
      <c r="ON20" s="806"/>
      <c r="OO20" s="1150">
        <f t="shared" si="106"/>
        <v>0</v>
      </c>
      <c r="OP20" s="842">
        <f>'Проверочная  таблица'!OH20-OX20</f>
        <v>0</v>
      </c>
      <c r="OQ20" s="819">
        <f>'Проверочная  таблица'!OI20-OY20</f>
        <v>0</v>
      </c>
      <c r="OR20" s="822">
        <f>'Проверочная  таблица'!OJ20-OZ20</f>
        <v>0</v>
      </c>
      <c r="OS20" s="1150">
        <f t="shared" si="196"/>
        <v>0</v>
      </c>
      <c r="OT20" s="807">
        <f>'Проверочная  таблица'!OL20-PB20</f>
        <v>0</v>
      </c>
      <c r="OU20" s="816">
        <f>'Проверочная  таблица'!OM20-PC20</f>
        <v>0</v>
      </c>
      <c r="OV20" s="806">
        <f>'Проверочная  таблица'!ON20-PD20</f>
        <v>0</v>
      </c>
      <c r="OW20" s="1150">
        <f t="shared" si="107"/>
        <v>16421052.84</v>
      </c>
      <c r="OX20" s="815">
        <f>[1]Субсидия_факт!FZ17</f>
        <v>821052.83999999985</v>
      </c>
      <c r="OY20" s="814">
        <f>[1]Субсидия_факт!GF17</f>
        <v>15600000</v>
      </c>
      <c r="OZ20" s="815">
        <f>[1]Субсидия_факт!GL17</f>
        <v>0</v>
      </c>
      <c r="PA20" s="1150">
        <f t="shared" si="108"/>
        <v>0</v>
      </c>
      <c r="PB20" s="807"/>
      <c r="PC20" s="816"/>
      <c r="PD20" s="815"/>
      <c r="PE20" s="901">
        <f t="shared" si="197"/>
        <v>0</v>
      </c>
      <c r="PF20" s="818">
        <f>[1]Субсидия_факт!IR17</f>
        <v>0</v>
      </c>
      <c r="PG20" s="819">
        <f>[1]Субсидия_факт!IX17</f>
        <v>0</v>
      </c>
      <c r="PH20" s="1013">
        <f t="shared" si="109"/>
        <v>0</v>
      </c>
      <c r="PI20" s="822"/>
      <c r="PJ20" s="847"/>
      <c r="PK20" s="1013">
        <f t="shared" si="110"/>
        <v>0</v>
      </c>
      <c r="PL20" s="818">
        <f>[1]Субсидия_факт!IT17</f>
        <v>0</v>
      </c>
      <c r="PM20" s="819">
        <f>[1]Субсидия_факт!IZ17</f>
        <v>0</v>
      </c>
      <c r="PN20" s="1181">
        <f t="shared" si="111"/>
        <v>0</v>
      </c>
      <c r="PO20" s="822"/>
      <c r="PP20" s="847"/>
      <c r="PQ20" s="979">
        <f t="shared" si="198"/>
        <v>0</v>
      </c>
      <c r="PR20" s="822">
        <f t="shared" si="112"/>
        <v>0</v>
      </c>
      <c r="PS20" s="819">
        <f t="shared" si="112"/>
        <v>0</v>
      </c>
      <c r="PT20" s="1165">
        <f t="shared" si="113"/>
        <v>0</v>
      </c>
      <c r="PU20" s="818">
        <f t="shared" si="114"/>
        <v>0</v>
      </c>
      <c r="PV20" s="819">
        <f t="shared" si="114"/>
        <v>0</v>
      </c>
      <c r="PW20" s="1165">
        <f t="shared" si="115"/>
        <v>0</v>
      </c>
      <c r="PX20" s="818">
        <f>[1]Субсидия_факт!IV17</f>
        <v>0</v>
      </c>
      <c r="PY20" s="819">
        <f>[1]Субсидия_факт!JB17</f>
        <v>0</v>
      </c>
      <c r="PZ20" s="979">
        <f t="shared" si="199"/>
        <v>0</v>
      </c>
      <c r="QA20" s="822"/>
      <c r="QB20" s="847"/>
      <c r="QC20" s="854">
        <f t="shared" si="116"/>
        <v>0</v>
      </c>
      <c r="QD20" s="818">
        <f>[1]Субсидия_факт!CV17</f>
        <v>0</v>
      </c>
      <c r="QE20" s="819">
        <f>[1]Субсидия_факт!CX17</f>
        <v>0</v>
      </c>
      <c r="QF20" s="1013">
        <f t="shared" si="117"/>
        <v>0</v>
      </c>
      <c r="QG20" s="818"/>
      <c r="QH20" s="819"/>
      <c r="QI20" s="854">
        <f t="shared" si="118"/>
        <v>0</v>
      </c>
      <c r="QJ20" s="818">
        <f>[1]Субсидия_факт!CZ17</f>
        <v>0</v>
      </c>
      <c r="QK20" s="819">
        <f>[1]Субсидия_факт!DF17</f>
        <v>0</v>
      </c>
      <c r="QL20" s="1013">
        <f t="shared" si="119"/>
        <v>0</v>
      </c>
      <c r="QM20" s="818"/>
      <c r="QN20" s="819"/>
      <c r="QO20" s="854">
        <f t="shared" si="120"/>
        <v>0</v>
      </c>
      <c r="QP20" s="818">
        <f>[1]Субсидия_факт!DB17</f>
        <v>0</v>
      </c>
      <c r="QQ20" s="819">
        <f>[1]Субсидия_факт!DH17</f>
        <v>0</v>
      </c>
      <c r="QR20" s="1013">
        <f t="shared" si="121"/>
        <v>0</v>
      </c>
      <c r="QS20" s="818"/>
      <c r="QT20" s="819"/>
      <c r="QU20" s="1165">
        <f t="shared" si="122"/>
        <v>0</v>
      </c>
      <c r="QV20" s="818">
        <f t="shared" si="123"/>
        <v>0</v>
      </c>
      <c r="QW20" s="819">
        <f t="shared" si="123"/>
        <v>0</v>
      </c>
      <c r="QX20" s="836">
        <f t="shared" si="124"/>
        <v>0</v>
      </c>
      <c r="QY20" s="818">
        <f t="shared" si="125"/>
        <v>0</v>
      </c>
      <c r="QZ20" s="819">
        <f t="shared" si="125"/>
        <v>0</v>
      </c>
      <c r="RA20" s="854">
        <f t="shared" si="126"/>
        <v>0</v>
      </c>
      <c r="RB20" s="818">
        <f>[1]Субсидия_факт!DD17</f>
        <v>0</v>
      </c>
      <c r="RC20" s="819">
        <f>[1]Субсидия_факт!DJ17</f>
        <v>0</v>
      </c>
      <c r="RD20" s="836">
        <f t="shared" si="127"/>
        <v>0</v>
      </c>
      <c r="RE20" s="818"/>
      <c r="RF20" s="819"/>
      <c r="RG20" s="854">
        <f t="shared" si="128"/>
        <v>0</v>
      </c>
      <c r="RH20" s="818">
        <f>[1]Субсидия_факт!DL17</f>
        <v>0</v>
      </c>
      <c r="RI20" s="819">
        <f>[1]Субсидия_факт!DN17</f>
        <v>0</v>
      </c>
      <c r="RJ20" s="1181">
        <f t="shared" si="129"/>
        <v>0</v>
      </c>
      <c r="RK20" s="842"/>
      <c r="RL20" s="846"/>
      <c r="RM20" s="1013">
        <f t="shared" si="200"/>
        <v>101646756.76000001</v>
      </c>
      <c r="RN20" s="815">
        <f>[1]Субсидия_факт!BJ17</f>
        <v>0</v>
      </c>
      <c r="RO20" s="818">
        <f>[1]Субсидия_факт!BF17</f>
        <v>26428156.760000005</v>
      </c>
      <c r="RP20" s="846">
        <f>[1]Субсидия_факт!BH17</f>
        <v>75218600</v>
      </c>
      <c r="RQ20" s="1013">
        <f t="shared" si="130"/>
        <v>0</v>
      </c>
      <c r="RR20" s="848"/>
      <c r="RS20" s="842"/>
      <c r="RT20" s="846"/>
      <c r="RU20" s="901">
        <f t="shared" si="131"/>
        <v>0</v>
      </c>
      <c r="RV20" s="818">
        <f>[1]Субсидия_факт!AD17</f>
        <v>0</v>
      </c>
      <c r="RW20" s="819">
        <f>[1]Субсидия_факт!AF17</f>
        <v>0</v>
      </c>
      <c r="RX20" s="1013">
        <f t="shared" si="132"/>
        <v>0</v>
      </c>
      <c r="RY20" s="842"/>
      <c r="RZ20" s="846"/>
      <c r="SA20" s="854">
        <f t="shared" si="201"/>
        <v>65248526.32</v>
      </c>
      <c r="SB20" s="818">
        <f>[1]Субсидия_факт!HT17</f>
        <v>0</v>
      </c>
      <c r="SC20" s="819">
        <f>[1]Субсидия_факт!HZ17</f>
        <v>0</v>
      </c>
      <c r="SD20" s="842">
        <f>[1]Субсидия_факт!IF17</f>
        <v>0</v>
      </c>
      <c r="SE20" s="819">
        <f>[1]Субсидия_факт!IL17</f>
        <v>0</v>
      </c>
      <c r="SF20" s="1087">
        <f>[1]Субсидия_факт!JN17</f>
        <v>3262426.3200000003</v>
      </c>
      <c r="SG20" s="846">
        <f>[1]Субсидия_факт!JT17</f>
        <v>61986100</v>
      </c>
      <c r="SH20" s="1013">
        <f t="shared" si="133"/>
        <v>2024040.68</v>
      </c>
      <c r="SI20" s="1184"/>
      <c r="SJ20" s="847"/>
      <c r="SK20" s="1184"/>
      <c r="SL20" s="847"/>
      <c r="SM20" s="1087">
        <v>101202.03</v>
      </c>
      <c r="SN20" s="846">
        <v>1922838.65</v>
      </c>
      <c r="SO20" s="901">
        <f t="shared" si="134"/>
        <v>0</v>
      </c>
      <c r="SP20" s="818">
        <f>[1]Субсидия_факт!HV17</f>
        <v>0</v>
      </c>
      <c r="SQ20" s="819">
        <f>[1]Субсидия_факт!IB17</f>
        <v>0</v>
      </c>
      <c r="SR20" s="842">
        <f>[1]Субсидия_факт!IH17</f>
        <v>0</v>
      </c>
      <c r="SS20" s="819">
        <f>[1]Субсидия_факт!IN17</f>
        <v>0</v>
      </c>
      <c r="ST20" s="842">
        <f>[1]Субсидия_факт!JP17</f>
        <v>0</v>
      </c>
      <c r="SU20" s="819">
        <f>[1]Субсидия_факт!JV17</f>
        <v>0</v>
      </c>
      <c r="SV20" s="1013">
        <f t="shared" si="135"/>
        <v>0</v>
      </c>
      <c r="SW20" s="822"/>
      <c r="SX20" s="847"/>
      <c r="SY20" s="1087"/>
      <c r="SZ20" s="847"/>
      <c r="TA20" s="822"/>
      <c r="TB20" s="847"/>
      <c r="TC20" s="979">
        <f t="shared" si="136"/>
        <v>0</v>
      </c>
      <c r="TD20" s="818">
        <f t="shared" si="137"/>
        <v>0</v>
      </c>
      <c r="TE20" s="819">
        <f t="shared" si="137"/>
        <v>0</v>
      </c>
      <c r="TF20" s="818">
        <f t="shared" si="137"/>
        <v>0</v>
      </c>
      <c r="TG20" s="819">
        <f t="shared" si="137"/>
        <v>0</v>
      </c>
      <c r="TH20" s="842">
        <f t="shared" si="137"/>
        <v>0</v>
      </c>
      <c r="TI20" s="819">
        <f t="shared" si="137"/>
        <v>0</v>
      </c>
      <c r="TJ20" s="836">
        <f t="shared" si="138"/>
        <v>0</v>
      </c>
      <c r="TK20" s="818">
        <f t="shared" si="139"/>
        <v>0</v>
      </c>
      <c r="TL20" s="819">
        <f t="shared" si="139"/>
        <v>0</v>
      </c>
      <c r="TM20" s="818">
        <f t="shared" si="139"/>
        <v>0</v>
      </c>
      <c r="TN20" s="819">
        <f t="shared" si="139"/>
        <v>0</v>
      </c>
      <c r="TO20" s="842">
        <f t="shared" si="139"/>
        <v>0</v>
      </c>
      <c r="TP20" s="819">
        <f t="shared" si="139"/>
        <v>0</v>
      </c>
      <c r="TQ20" s="992">
        <f t="shared" si="140"/>
        <v>0</v>
      </c>
      <c r="TR20" s="818">
        <f>[1]Субсидия_факт!HX17</f>
        <v>0</v>
      </c>
      <c r="TS20" s="819">
        <f>[1]Субсидия_факт!ID17</f>
        <v>0</v>
      </c>
      <c r="TT20" s="842">
        <f>[1]Субсидия_факт!IJ17</f>
        <v>0</v>
      </c>
      <c r="TU20" s="819">
        <f>[1]Субсидия_факт!IP17</f>
        <v>0</v>
      </c>
      <c r="TV20" s="842">
        <f>[1]Субсидия_факт!JR17</f>
        <v>0</v>
      </c>
      <c r="TW20" s="819">
        <f>[1]Субсидия_факт!JX17</f>
        <v>0</v>
      </c>
      <c r="TX20" s="836">
        <f t="shared" si="141"/>
        <v>0</v>
      </c>
      <c r="TY20" s="1087"/>
      <c r="TZ20" s="847"/>
      <c r="UA20" s="1087"/>
      <c r="UB20" s="847"/>
      <c r="UC20" s="1087"/>
      <c r="UD20" s="847"/>
      <c r="UE20" s="1013">
        <f>'Прочая  субсидия_МР  и  ГО'!B15</f>
        <v>165548500.66</v>
      </c>
      <c r="UF20" s="1013">
        <f>'Прочая  субсидия_МР  и  ГО'!C15</f>
        <v>823066.24</v>
      </c>
      <c r="UG20" s="1164">
        <f>'Прочая  субсидия_БП'!B15</f>
        <v>4940114.9099999974</v>
      </c>
      <c r="UH20" s="854">
        <f>'Прочая  субсидия_БП'!C15</f>
        <v>8611.83</v>
      </c>
      <c r="UI20" s="1186">
        <f>'Прочая  субсидия_БП'!D15</f>
        <v>236608.62</v>
      </c>
      <c r="UJ20" s="1177">
        <f>'Прочая  субсидия_БП'!E15</f>
        <v>0</v>
      </c>
      <c r="UK20" s="1178">
        <f>'Прочая  субсидия_БП'!F15</f>
        <v>4703506.2899999972</v>
      </c>
      <c r="UL20" s="1186">
        <f>'Прочая  субсидия_БП'!G15</f>
        <v>8611.83</v>
      </c>
      <c r="UM20" s="854">
        <f t="shared" si="142"/>
        <v>393551591.07999998</v>
      </c>
      <c r="UN20" s="822">
        <f>'Проверочная  таблица'!VP20+'Проверочная  таблица'!US20+'Проверочная  таблица'!UU20+VJ20</f>
        <v>381203996.56</v>
      </c>
      <c r="UO20" s="848">
        <f>'Проверочная  таблица'!VQ20+'Проверочная  таблица'!UY20+'Проверочная  таблица'!VE20+'Проверочная  таблица'!VA20+'Проверочная  таблица'!VC20+VG20+VK20+UW20</f>
        <v>12347594.52</v>
      </c>
      <c r="UP20" s="1013">
        <f t="shared" si="143"/>
        <v>106387975.35000001</v>
      </c>
      <c r="UQ20" s="822">
        <f>'Проверочная  таблица'!VS20+'Проверочная  таблица'!UT20+'Проверочная  таблица'!UV20+VM20</f>
        <v>102263976.49000001</v>
      </c>
      <c r="UR20" s="848">
        <f>'Проверочная  таблица'!VT20+'Проверочная  таблица'!UZ20+'Проверочная  таблица'!VF20+'Проверочная  таблица'!VB20+'Проверочная  таблица'!VD20+VH20+VN20+UX20</f>
        <v>4123998.86</v>
      </c>
      <c r="US20" s="1181">
        <f>'Субвенция  на  полномочия'!B15</f>
        <v>362324879.94</v>
      </c>
      <c r="UT20" s="1164">
        <f>'Субвенция  на  полномочия'!C15</f>
        <v>97062322.730000004</v>
      </c>
      <c r="UU20" s="843">
        <f>[1]Субвенция_факт!M16*1000</f>
        <v>13206288</v>
      </c>
      <c r="UV20" s="849">
        <v>3388600</v>
      </c>
      <c r="UW20" s="843">
        <f>[1]Субвенция_факт!AE16*1000</f>
        <v>0</v>
      </c>
      <c r="UX20" s="849"/>
      <c r="UY20" s="843">
        <f>[1]Субвенция_факт!AF16*1000</f>
        <v>2705300</v>
      </c>
      <c r="UZ20" s="849">
        <f>ВУС!E82</f>
        <v>535040.61</v>
      </c>
      <c r="VA20" s="1187">
        <f>[1]Субвенция_факт!AG16*1000</f>
        <v>0</v>
      </c>
      <c r="VB20" s="850"/>
      <c r="VC20" s="845">
        <f>[1]Субвенция_факт!E16*1000</f>
        <v>0</v>
      </c>
      <c r="VD20" s="850"/>
      <c r="VE20" s="845">
        <f>[1]Субвенция_факт!F16*1000</f>
        <v>0</v>
      </c>
      <c r="VF20" s="850"/>
      <c r="VG20" s="844">
        <f>[1]Субвенция_факт!G16*1000</f>
        <v>0</v>
      </c>
      <c r="VH20" s="849"/>
      <c r="VI20" s="854">
        <f t="shared" si="144"/>
        <v>12084181.789999999</v>
      </c>
      <c r="VJ20" s="818">
        <f>[1]Субвенция_факт!P16*1000</f>
        <v>3141887.2699999996</v>
      </c>
      <c r="VK20" s="819">
        <f>[1]Субвенция_факт!Q16*1000</f>
        <v>8942294.5199999996</v>
      </c>
      <c r="VL20" s="1013">
        <f t="shared" si="145"/>
        <v>4550206.76</v>
      </c>
      <c r="VM20" s="822">
        <v>1183053.76</v>
      </c>
      <c r="VN20" s="851">
        <v>3367153</v>
      </c>
      <c r="VO20" s="1013">
        <f t="shared" si="146"/>
        <v>3230941.35</v>
      </c>
      <c r="VP20" s="852">
        <f>[1]Субвенция_факт!X16*1000</f>
        <v>2530941.35</v>
      </c>
      <c r="VQ20" s="853">
        <f>[1]Субвенция_факт!W16*1000</f>
        <v>700000</v>
      </c>
      <c r="VR20" s="1013">
        <f t="shared" si="147"/>
        <v>851805.25</v>
      </c>
      <c r="VS20" s="822">
        <v>630000</v>
      </c>
      <c r="VT20" s="851">
        <v>221805.25</v>
      </c>
      <c r="VU20" s="1013">
        <f t="shared" si="202"/>
        <v>107584919.23</v>
      </c>
      <c r="VV20" s="1013">
        <f t="shared" si="203"/>
        <v>15031469.220000001</v>
      </c>
      <c r="VW20" s="1181">
        <f t="shared" si="148"/>
        <v>0</v>
      </c>
      <c r="VX20" s="852">
        <f>'[1]Иные межбюджетные трансферты'!AM17</f>
        <v>0</v>
      </c>
      <c r="VY20" s="853">
        <f>'[1]Иные межбюджетные трансферты'!AO17</f>
        <v>0</v>
      </c>
      <c r="VZ20" s="1181">
        <f t="shared" si="149"/>
        <v>0</v>
      </c>
      <c r="WA20" s="852"/>
      <c r="WB20" s="853"/>
      <c r="WC20" s="1013">
        <f t="shared" si="150"/>
        <v>1617714.8299999998</v>
      </c>
      <c r="WD20" s="852">
        <f>'[1]Иные межбюджетные трансферты'!AI17</f>
        <v>80885.740000000005</v>
      </c>
      <c r="WE20" s="853">
        <f>'[1]Иные межбюджетные трансферты'!AK17</f>
        <v>1536829.0899999999</v>
      </c>
      <c r="WF20" s="1013">
        <f t="shared" si="151"/>
        <v>404423.33999999997</v>
      </c>
      <c r="WG20" s="852">
        <v>20221.169999999998</v>
      </c>
      <c r="WH20" s="853">
        <v>384202.17</v>
      </c>
      <c r="WI20" s="1013">
        <f t="shared" si="152"/>
        <v>13295934</v>
      </c>
      <c r="WJ20" s="852">
        <f>'[1]Иные межбюджетные трансферты'!I17</f>
        <v>0</v>
      </c>
      <c r="WK20" s="853">
        <f>'[1]Иные межбюджетные трансферты'!K17</f>
        <v>13295934</v>
      </c>
      <c r="WL20" s="1013">
        <f t="shared" si="204"/>
        <v>3480802.56</v>
      </c>
      <c r="WM20" s="839"/>
      <c r="WN20" s="853">
        <v>3480802.56</v>
      </c>
      <c r="WO20" s="1013">
        <f t="shared" si="154"/>
        <v>0</v>
      </c>
      <c r="WP20" s="842"/>
      <c r="WQ20" s="1013">
        <f t="shared" si="155"/>
        <v>0</v>
      </c>
      <c r="WR20" s="842"/>
      <c r="WS20" s="854">
        <f t="shared" si="156"/>
        <v>27167689.879999999</v>
      </c>
      <c r="WT20" s="818">
        <f>'[1]Иные межбюджетные трансферты'!M17</f>
        <v>27167689.879999999</v>
      </c>
      <c r="WU20" s="1013">
        <f t="shared" si="157"/>
        <v>0</v>
      </c>
      <c r="WV20" s="822"/>
      <c r="WW20" s="1180">
        <f t="shared" si="158"/>
        <v>0</v>
      </c>
      <c r="WX20" s="836">
        <f t="shared" si="159"/>
        <v>0</v>
      </c>
      <c r="WY20" s="1180">
        <f t="shared" si="160"/>
        <v>27167689.879999999</v>
      </c>
      <c r="WZ20" s="836">
        <f t="shared" si="161"/>
        <v>0</v>
      </c>
      <c r="XA20" s="1013">
        <f t="shared" si="205"/>
        <v>65503580.520000003</v>
      </c>
      <c r="XB20" s="840">
        <f>'[1]Иные межбюджетные трансферты'!E17</f>
        <v>0</v>
      </c>
      <c r="XC20" s="852">
        <f>'[1]Иные межбюджетные трансферты'!G17</f>
        <v>0</v>
      </c>
      <c r="XD20" s="839">
        <f>'[1]Иные межбюджетные трансферты'!Q17</f>
        <v>0</v>
      </c>
      <c r="XE20" s="840">
        <f>'[1]Иные межбюджетные трансферты'!W17</f>
        <v>0</v>
      </c>
      <c r="XF20" s="839">
        <f>'[1]Иные межбюджетные трансферты'!Y17</f>
        <v>10950000</v>
      </c>
      <c r="XG20" s="1188">
        <f>'[1]Иные межбюджетные трансферты'!AE17</f>
        <v>54357337.200000003</v>
      </c>
      <c r="XH20" s="840">
        <f>'[1]Иные межбюджетные трансферты'!AQ17</f>
        <v>0</v>
      </c>
      <c r="XI20" s="818">
        <f>'[1]Иные межбюджетные трансферты'!AW17</f>
        <v>0</v>
      </c>
      <c r="XJ20" s="839">
        <f>'[1]Иные межбюджетные трансферты'!AY17</f>
        <v>0</v>
      </c>
      <c r="XK20" s="1188">
        <f>'[1]Иные межбюджетные трансферты'!BA17</f>
        <v>196243.32</v>
      </c>
      <c r="XL20" s="1013">
        <f t="shared" si="206"/>
        <v>11146243.32</v>
      </c>
      <c r="XM20" s="839"/>
      <c r="XN20" s="839"/>
      <c r="XO20" s="807"/>
      <c r="XP20" s="839"/>
      <c r="XQ20" s="803">
        <f t="shared" si="207"/>
        <v>10950000</v>
      </c>
      <c r="XR20" s="803"/>
      <c r="XS20" s="803"/>
      <c r="XT20" s="803"/>
      <c r="XU20" s="803"/>
      <c r="XV20" s="803">
        <f t="shared" si="208"/>
        <v>196243.32</v>
      </c>
      <c r="XW20" s="1013">
        <f t="shared" si="162"/>
        <v>0</v>
      </c>
      <c r="XX20" s="852">
        <f>'[1]Иные межбюджетные трансферты'!S17</f>
        <v>0</v>
      </c>
      <c r="XY20" s="839">
        <f>'[1]Иные межбюджетные трансферты'!AA17</f>
        <v>0</v>
      </c>
      <c r="XZ20" s="1188">
        <f>'[1]Иные межбюджетные трансферты'!AG17</f>
        <v>0</v>
      </c>
      <c r="YA20" s="840">
        <f>'[1]Иные межбюджетные трансферты'!AS17</f>
        <v>0</v>
      </c>
      <c r="YB20" s="803">
        <f>'[1]Иные межбюджетные трансферты'!BC17</f>
        <v>0</v>
      </c>
      <c r="YC20" s="1013">
        <f t="shared" si="163"/>
        <v>0</v>
      </c>
      <c r="YD20" s="821"/>
      <c r="YE20" s="821">
        <f t="shared" si="209"/>
        <v>0</v>
      </c>
      <c r="YF20" s="821"/>
      <c r="YG20" s="803"/>
      <c r="YH20" s="803"/>
      <c r="YI20" s="836">
        <f t="shared" si="164"/>
        <v>0</v>
      </c>
      <c r="YJ20" s="815">
        <f>'Проверочная  таблица'!XX20-YV20</f>
        <v>0</v>
      </c>
      <c r="YK20" s="815">
        <f>'Проверочная  таблица'!XY20-YW20</f>
        <v>0</v>
      </c>
      <c r="YL20" s="815">
        <f>'Проверочная  таблица'!XZ20-YX20</f>
        <v>0</v>
      </c>
      <c r="YM20" s="815">
        <f>'Проверочная  таблица'!YA20-YY20</f>
        <v>0</v>
      </c>
      <c r="YN20" s="815">
        <f>'Проверочная  таблица'!YB20-YZ20</f>
        <v>0</v>
      </c>
      <c r="YO20" s="836">
        <f t="shared" si="165"/>
        <v>0</v>
      </c>
      <c r="YP20" s="815">
        <f>'Проверочная  таблица'!YD20-ZB20</f>
        <v>0</v>
      </c>
      <c r="YQ20" s="815">
        <f>'Проверочная  таблица'!YE20-ZC20</f>
        <v>0</v>
      </c>
      <c r="YR20" s="815">
        <f>'Проверочная  таблица'!YF20-ZD20</f>
        <v>0</v>
      </c>
      <c r="YS20" s="815">
        <f>'Проверочная  таблица'!YG20-ZE20</f>
        <v>0</v>
      </c>
      <c r="YT20" s="815">
        <f>'Проверочная  таблица'!YH20-ZF20</f>
        <v>0</v>
      </c>
      <c r="YU20" s="836">
        <f t="shared" si="166"/>
        <v>0</v>
      </c>
      <c r="YV20" s="852">
        <f>'[1]Иные межбюджетные трансферты'!U17</f>
        <v>0</v>
      </c>
      <c r="YW20" s="839">
        <f>'[1]Иные межбюджетные трансферты'!AC17</f>
        <v>0</v>
      </c>
      <c r="YX20" s="840"/>
      <c r="YY20" s="852">
        <f>'[1]Иные межбюджетные трансферты'!AU17</f>
        <v>0</v>
      </c>
      <c r="YZ20" s="803">
        <f>'[1]Иные межбюджетные трансферты'!$BE$10</f>
        <v>0</v>
      </c>
      <c r="ZA20" s="836">
        <f t="shared" si="167"/>
        <v>0</v>
      </c>
      <c r="ZB20" s="821"/>
      <c r="ZC20" s="821">
        <f t="shared" si="210"/>
        <v>0</v>
      </c>
      <c r="ZD20" s="821"/>
      <c r="ZE20" s="803"/>
      <c r="ZF20" s="803"/>
      <c r="ZG20" s="1013">
        <f>ZI20+'Проверочная  таблица'!ZQ20+ZM20+'Проверочная  таблица'!ZU20+ZO20+'Проверочная  таблица'!ZW20</f>
        <v>0</v>
      </c>
      <c r="ZH20" s="1013">
        <f>ZJ20+'Проверочная  таблица'!ZR20+ZN20+'Проверочная  таблица'!ZV20+ZP20+'Проверочная  таблица'!ZX20</f>
        <v>0</v>
      </c>
      <c r="ZI20" s="854"/>
      <c r="ZJ20" s="854"/>
      <c r="ZK20" s="854"/>
      <c r="ZL20" s="854"/>
      <c r="ZM20" s="1165">
        <f t="shared" si="168"/>
        <v>0</v>
      </c>
      <c r="ZN20" s="836">
        <f t="shared" si="168"/>
        <v>0</v>
      </c>
      <c r="ZO20" s="855"/>
      <c r="ZP20" s="836"/>
      <c r="ZQ20" s="854"/>
      <c r="ZR20" s="854"/>
      <c r="ZS20" s="854"/>
      <c r="ZT20" s="854"/>
      <c r="ZU20" s="1165">
        <f t="shared" si="169"/>
        <v>0</v>
      </c>
      <c r="ZV20" s="836">
        <f t="shared" si="169"/>
        <v>0</v>
      </c>
      <c r="ZW20" s="836"/>
      <c r="ZX20" s="836"/>
      <c r="ZY20" s="1175">
        <f>'Проверочная  таблица'!ZQ20+'Проверочная  таблица'!ZS20</f>
        <v>0</v>
      </c>
      <c r="ZZ20" s="1175">
        <f>'Проверочная  таблица'!ZR20+'Проверочная  таблица'!ZT20</f>
        <v>0</v>
      </c>
    </row>
    <row r="21" spans="1:702" ht="18" customHeight="1" x14ac:dyDescent="0.25">
      <c r="A21" s="860" t="s">
        <v>385</v>
      </c>
      <c r="B21" s="846">
        <f>D21+AI21+'Проверочная  таблица'!UM21+'Проверочная  таблица'!VU21</f>
        <v>748339168.40999997</v>
      </c>
      <c r="C21" s="819">
        <f>E21+'Проверочная  таблица'!UP21+AJ21+'Проверочная  таблица'!VV21</f>
        <v>184946512.66000003</v>
      </c>
      <c r="D21" s="1164">
        <f t="shared" si="0"/>
        <v>185528920</v>
      </c>
      <c r="E21" s="854">
        <f t="shared" si="0"/>
        <v>46380000</v>
      </c>
      <c r="F21" s="1166">
        <f>'[1]Дотация  из  ОБ_факт'!M16</f>
        <v>185528920</v>
      </c>
      <c r="G21" s="1176">
        <v>46380000</v>
      </c>
      <c r="H21" s="1166">
        <f>'[1]Дотация  из  ОБ_факт'!G16</f>
        <v>0</v>
      </c>
      <c r="I21" s="1176"/>
      <c r="J21" s="1177">
        <f t="shared" si="1"/>
        <v>0</v>
      </c>
      <c r="K21" s="1178">
        <f t="shared" si="1"/>
        <v>0</v>
      </c>
      <c r="L21" s="1177">
        <f>'[1]Дотация  из  ОБ_факт'!K16</f>
        <v>0</v>
      </c>
      <c r="M21" s="838"/>
      <c r="N21" s="1166">
        <f>'[1]Дотация  из  ОБ_факт'!Q16</f>
        <v>0</v>
      </c>
      <c r="O21" s="1176"/>
      <c r="P21" s="1166">
        <f>'[1]Дотация  из  ОБ_факт'!S16</f>
        <v>0</v>
      </c>
      <c r="Q21" s="1176"/>
      <c r="R21" s="1177">
        <f t="shared" si="2"/>
        <v>0</v>
      </c>
      <c r="S21" s="1178">
        <f t="shared" si="2"/>
        <v>0</v>
      </c>
      <c r="T21" s="1177">
        <f>'[1]Дотация  из  ОБ_факт'!W16</f>
        <v>0</v>
      </c>
      <c r="U21" s="838"/>
      <c r="V21" s="1166">
        <f>'[1]Дотация  из  ОБ_факт'!AA16+'[1]Дотация  из  ОБ_факт'!AC16+'[1]Дотация  из  ОБ_факт'!AG16</f>
        <v>0</v>
      </c>
      <c r="W21" s="844">
        <f t="shared" si="3"/>
        <v>0</v>
      </c>
      <c r="X21" s="839"/>
      <c r="Y21" s="840"/>
      <c r="Z21" s="839"/>
      <c r="AA21" s="1179">
        <f>'[1]Дотация  из  ОБ_факт'!Y16+'[1]Дотация  из  ОБ_факт'!AE16</f>
        <v>0</v>
      </c>
      <c r="AB21" s="843">
        <f t="shared" si="4"/>
        <v>0</v>
      </c>
      <c r="AC21" s="840"/>
      <c r="AD21" s="839"/>
      <c r="AE21" s="1177">
        <f t="shared" si="5"/>
        <v>0</v>
      </c>
      <c r="AF21" s="1178">
        <f t="shared" si="5"/>
        <v>0</v>
      </c>
      <c r="AG21" s="1177">
        <f>'[1]Дотация  из  ОБ_факт'!AE16</f>
        <v>0</v>
      </c>
      <c r="AH21" s="841"/>
      <c r="AI21" s="975">
        <f>'Проверочная  таблица'!UE21+'Проверочная  таблица'!UG21+BO21+BQ21+BY21+CA21+BC21+BG21+'Проверочная  таблица'!MI21+'Проверочная  таблица'!MY21+'Проверочная  таблица'!DS21+'Проверочная  таблица'!NQ21+DK21+'Проверочная  таблица'!IY21+'Проверочная  таблица'!JE21+'Проверочная  таблица'!NY21+'Проверочная  таблица'!OG21+IS21+AK21+AQ21+ES21+EY21+CM21+SA21+DY21+SO21+PK21+EE21+EM21+LC21+LK21+RU21+GM21+RG21+QI21+JW21+KG21+QO21+RM21+CG21+QC21+HC21+FW21+HI21+HO21+FQ21+DA21+PE21+BW21+IG21+IM21+GU21+GC21</f>
        <v>276184098.62</v>
      </c>
      <c r="AJ21" s="976">
        <f>'Проверочная  таблица'!UF21+'Проверочная  таблица'!UH21+BP21+BR21+BZ21+CB21+BE21+BI21+'Проверочная  таблица'!MQ21+'Проверочная  таблица'!NB21+'Проверочная  таблица'!DV21+'Проверочная  таблица'!NU21+DO21+'Проверочная  таблица'!JB21+'Проверочная  таблица'!JH21+'Проверочная  таблица'!OC21+'Проверочная  таблица'!OK21+IV21+AN21+AS21+EV21+FB21+CT21+SH21+EB21+SV21+PN21+EI21+EP21+LG21+LO21+RX21+GQ21+RJ21+QL21+KB21+KL21+QR21+RQ21+CJ21+QF21+HF21+FZ21+HL21+HR21+FT21+DD21+PH21+BX21+IJ21+IP21+GW21+GF21</f>
        <v>63837782.289999999</v>
      </c>
      <c r="AK21" s="977">
        <f t="shared" si="6"/>
        <v>16551305.479999999</v>
      </c>
      <c r="AL21" s="842">
        <f>[1]Субсидия_факт!HL18</f>
        <v>16551305.479999999</v>
      </c>
      <c r="AM21" s="822">
        <f>[1]Субсидия_факт!MF18</f>
        <v>0</v>
      </c>
      <c r="AN21" s="977">
        <f t="shared" si="7"/>
        <v>0</v>
      </c>
      <c r="AO21" s="822">
        <v>0</v>
      </c>
      <c r="AP21" s="842"/>
      <c r="AQ21" s="965">
        <f t="shared" si="8"/>
        <v>0</v>
      </c>
      <c r="AR21" s="822">
        <f>[1]Субсидия_факт!MJ18</f>
        <v>0</v>
      </c>
      <c r="AS21" s="1154">
        <f t="shared" si="9"/>
        <v>0</v>
      </c>
      <c r="AT21" s="822"/>
      <c r="AU21" s="1155">
        <f t="shared" si="10"/>
        <v>0</v>
      </c>
      <c r="AV21" s="822">
        <f t="shared" si="11"/>
        <v>0</v>
      </c>
      <c r="AW21" s="836">
        <f t="shared" si="12"/>
        <v>0</v>
      </c>
      <c r="AX21" s="842">
        <f t="shared" si="13"/>
        <v>0</v>
      </c>
      <c r="AY21" s="835">
        <f t="shared" si="14"/>
        <v>0</v>
      </c>
      <c r="AZ21" s="822">
        <f>[1]Субсидия_факт!ML18</f>
        <v>0</v>
      </c>
      <c r="BA21" s="855">
        <f t="shared" si="15"/>
        <v>0</v>
      </c>
      <c r="BB21" s="822"/>
      <c r="BC21" s="854">
        <f t="shared" si="16"/>
        <v>0</v>
      </c>
      <c r="BD21" s="822">
        <f>[1]Субсидия_факт!KN18</f>
        <v>0</v>
      </c>
      <c r="BE21" s="1013">
        <f t="shared" si="17"/>
        <v>0</v>
      </c>
      <c r="BF21" s="822"/>
      <c r="BG21" s="854">
        <f t="shared" si="18"/>
        <v>0</v>
      </c>
      <c r="BH21" s="822">
        <f>[1]Субсидия_факт!KP18</f>
        <v>0</v>
      </c>
      <c r="BI21" s="1013">
        <f t="shared" si="19"/>
        <v>0</v>
      </c>
      <c r="BJ21" s="822"/>
      <c r="BK21" s="1165">
        <f t="shared" si="20"/>
        <v>0</v>
      </c>
      <c r="BL21" s="836">
        <f t="shared" si="21"/>
        <v>0</v>
      </c>
      <c r="BM21" s="1180">
        <f t="shared" si="22"/>
        <v>0</v>
      </c>
      <c r="BN21" s="1165">
        <f t="shared" si="23"/>
        <v>0</v>
      </c>
      <c r="BO21" s="854">
        <f>[1]Субсидия_факт!GN18</f>
        <v>0</v>
      </c>
      <c r="BP21" s="843"/>
      <c r="BQ21" s="1181">
        <f>[1]Субсидия_факт!GP18</f>
        <v>0</v>
      </c>
      <c r="BR21" s="844"/>
      <c r="BS21" s="1180">
        <f t="shared" si="24"/>
        <v>0</v>
      </c>
      <c r="BT21" s="1165">
        <f t="shared" si="24"/>
        <v>0</v>
      </c>
      <c r="BU21" s="836">
        <f>[1]Субсидия_факт!GR18</f>
        <v>0</v>
      </c>
      <c r="BV21" s="838"/>
      <c r="BW21" s="1013">
        <f>[1]Субсидия_факт!HD18</f>
        <v>0</v>
      </c>
      <c r="BX21" s="844"/>
      <c r="BY21" s="1013">
        <f>[1]Субсидия_факт!GT18</f>
        <v>0</v>
      </c>
      <c r="BZ21" s="845"/>
      <c r="CA21" s="1013">
        <f>[1]Субсидия_факт!GV18</f>
        <v>0</v>
      </c>
      <c r="CB21" s="844"/>
      <c r="CC21" s="1156">
        <f t="shared" si="25"/>
        <v>0</v>
      </c>
      <c r="CD21" s="835">
        <f t="shared" si="25"/>
        <v>0</v>
      </c>
      <c r="CE21" s="1155">
        <f>[1]Субсидия_факт!GX18</f>
        <v>0</v>
      </c>
      <c r="CF21" s="805"/>
      <c r="CG21" s="901">
        <f t="shared" si="26"/>
        <v>0</v>
      </c>
      <c r="CH21" s="818">
        <f>[1]Субсидия_факт!HF18</f>
        <v>0</v>
      </c>
      <c r="CI21" s="822">
        <f>[1]Субсидия_факт!HH18</f>
        <v>0</v>
      </c>
      <c r="CJ21" s="977">
        <f t="shared" si="27"/>
        <v>0</v>
      </c>
      <c r="CK21" s="822"/>
      <c r="CL21" s="822"/>
      <c r="CM21" s="965">
        <f t="shared" si="28"/>
        <v>0</v>
      </c>
      <c r="CN21" s="815">
        <f>[1]Субсидия_факт!LF18</f>
        <v>0</v>
      </c>
      <c r="CO21" s="814">
        <f>[1]Субсидия_факт!LH18</f>
        <v>0</v>
      </c>
      <c r="CP21" s="806">
        <f>[1]Субсидия_факт!LJ18</f>
        <v>0</v>
      </c>
      <c r="CQ21" s="814">
        <f>[1]Субсидия_факт!LP18</f>
        <v>0</v>
      </c>
      <c r="CR21" s="806">
        <f>[1]Субсидия_факт!LV18</f>
        <v>0</v>
      </c>
      <c r="CS21" s="814">
        <f>[1]Субсидия_факт!LX18</f>
        <v>0</v>
      </c>
      <c r="CT21" s="965">
        <f t="shared" si="29"/>
        <v>0</v>
      </c>
      <c r="CU21" s="807"/>
      <c r="CV21" s="814"/>
      <c r="CW21" s="806"/>
      <c r="CX21" s="814"/>
      <c r="CY21" s="806"/>
      <c r="CZ21" s="814"/>
      <c r="DA21" s="976">
        <f t="shared" si="170"/>
        <v>0</v>
      </c>
      <c r="DB21" s="815">
        <f>[1]Субсидия_факт!LL18</f>
        <v>0</v>
      </c>
      <c r="DC21" s="814">
        <f>[1]Субсидия_факт!LR18</f>
        <v>0</v>
      </c>
      <c r="DD21" s="965">
        <f t="shared" si="31"/>
        <v>0</v>
      </c>
      <c r="DE21" s="815"/>
      <c r="DF21" s="816"/>
      <c r="DG21" s="1156">
        <f t="shared" si="171"/>
        <v>0</v>
      </c>
      <c r="DH21" s="835">
        <f t="shared" si="172"/>
        <v>0</v>
      </c>
      <c r="DI21" s="1155">
        <f t="shared" si="173"/>
        <v>0</v>
      </c>
      <c r="DJ21" s="805">
        <f t="shared" si="174"/>
        <v>0</v>
      </c>
      <c r="DK21" s="1013">
        <f t="shared" si="175"/>
        <v>0</v>
      </c>
      <c r="DL21" s="842">
        <f>[1]Субсидия_факт!R18</f>
        <v>0</v>
      </c>
      <c r="DM21" s="818">
        <f>[1]Субсидия_факт!T18</f>
        <v>0</v>
      </c>
      <c r="DN21" s="822">
        <f>[1]Субсидия_факт!V18</f>
        <v>0</v>
      </c>
      <c r="DO21" s="1013">
        <f t="shared" si="176"/>
        <v>0</v>
      </c>
      <c r="DP21" s="859"/>
      <c r="DQ21" s="859"/>
      <c r="DR21" s="859"/>
      <c r="DS21" s="901">
        <f t="shared" si="32"/>
        <v>0</v>
      </c>
      <c r="DT21" s="818">
        <f>[1]Субсидия_факт!AX18</f>
        <v>0</v>
      </c>
      <c r="DU21" s="819">
        <f>[1]Субсидия_факт!AZ18</f>
        <v>0</v>
      </c>
      <c r="DV21" s="1013">
        <f t="shared" si="33"/>
        <v>0</v>
      </c>
      <c r="DW21" s="842"/>
      <c r="DX21" s="846"/>
      <c r="DY21" s="854">
        <f t="shared" si="34"/>
        <v>0</v>
      </c>
      <c r="DZ21" s="818">
        <f>[1]Субсидия_факт!X18</f>
        <v>0</v>
      </c>
      <c r="EA21" s="819">
        <f>[1]Субсидия_факт!Z18</f>
        <v>0</v>
      </c>
      <c r="EB21" s="1013">
        <f t="shared" si="35"/>
        <v>0</v>
      </c>
      <c r="EC21" s="818"/>
      <c r="ED21" s="819"/>
      <c r="EE21" s="976">
        <f t="shared" si="177"/>
        <v>0</v>
      </c>
      <c r="EF21" s="815">
        <f>[1]Субсидия_факт!AP18</f>
        <v>0</v>
      </c>
      <c r="EG21" s="815">
        <f>[1]Субсидия_факт!AL18</f>
        <v>0</v>
      </c>
      <c r="EH21" s="816">
        <f>[1]Субсидия_факт!AN18</f>
        <v>0</v>
      </c>
      <c r="EI21" s="976">
        <f t="shared" si="36"/>
        <v>0</v>
      </c>
      <c r="EJ21" s="815"/>
      <c r="EK21" s="815"/>
      <c r="EL21" s="816"/>
      <c r="EM21" s="976">
        <f t="shared" si="37"/>
        <v>0</v>
      </c>
      <c r="EN21" s="815">
        <f>[1]Субсидия_факт!GZ18</f>
        <v>0</v>
      </c>
      <c r="EO21" s="814">
        <f>[1]Субсидия_факт!HB18</f>
        <v>0</v>
      </c>
      <c r="EP21" s="965">
        <f t="shared" si="38"/>
        <v>0</v>
      </c>
      <c r="EQ21" s="815"/>
      <c r="ER21" s="814"/>
      <c r="ES21" s="976">
        <f t="shared" si="39"/>
        <v>2027026.14</v>
      </c>
      <c r="ET21" s="818">
        <f>[1]Субсидия_факт!OY18</f>
        <v>529080.10999999987</v>
      </c>
      <c r="EU21" s="819">
        <f>[1]Субсидия_факт!PE18</f>
        <v>1497946.03</v>
      </c>
      <c r="EV21" s="965">
        <f t="shared" si="40"/>
        <v>0</v>
      </c>
      <c r="EW21" s="815"/>
      <c r="EX21" s="816"/>
      <c r="EY21" s="976">
        <f t="shared" si="41"/>
        <v>0</v>
      </c>
      <c r="EZ21" s="815">
        <f>[1]Субсидия_факт!PA18</f>
        <v>0</v>
      </c>
      <c r="FA21" s="814">
        <f>[1]Субсидия_факт!PG18</f>
        <v>0</v>
      </c>
      <c r="FB21" s="965">
        <f t="shared" si="42"/>
        <v>0</v>
      </c>
      <c r="FC21" s="815"/>
      <c r="FD21" s="816"/>
      <c r="FE21" s="1163">
        <f t="shared" si="43"/>
        <v>0</v>
      </c>
      <c r="FF21" s="815">
        <f t="shared" si="44"/>
        <v>0</v>
      </c>
      <c r="FG21" s="814">
        <f t="shared" si="44"/>
        <v>0</v>
      </c>
      <c r="FH21" s="835">
        <f t="shared" si="45"/>
        <v>0</v>
      </c>
      <c r="FI21" s="815">
        <f t="shared" si="46"/>
        <v>0</v>
      </c>
      <c r="FJ21" s="814">
        <f t="shared" si="46"/>
        <v>0</v>
      </c>
      <c r="FK21" s="1163">
        <f t="shared" si="47"/>
        <v>0</v>
      </c>
      <c r="FL21" s="815">
        <f>[1]Субсидия_факт!PC18</f>
        <v>0</v>
      </c>
      <c r="FM21" s="814">
        <f>[1]Субсидия_факт!PI18</f>
        <v>0</v>
      </c>
      <c r="FN21" s="835">
        <f t="shared" si="48"/>
        <v>0</v>
      </c>
      <c r="FO21" s="815"/>
      <c r="FP21" s="816"/>
      <c r="FQ21" s="901">
        <f t="shared" si="49"/>
        <v>0</v>
      </c>
      <c r="FR21" s="818">
        <f>[1]Субсидия_факт!EH18</f>
        <v>0</v>
      </c>
      <c r="FS21" s="819">
        <f>[1]Субсидия_факт!EJ18</f>
        <v>0</v>
      </c>
      <c r="FT21" s="1164">
        <f t="shared" si="50"/>
        <v>0</v>
      </c>
      <c r="FU21" s="818"/>
      <c r="FV21" s="819"/>
      <c r="FW21" s="901">
        <f t="shared" si="51"/>
        <v>0</v>
      </c>
      <c r="FX21" s="818">
        <f>[1]Субсидия_факт!JD18</f>
        <v>0</v>
      </c>
      <c r="FY21" s="819">
        <f>[1]Субсидия_факт!JF18</f>
        <v>0</v>
      </c>
      <c r="FZ21" s="854">
        <f t="shared" si="52"/>
        <v>0</v>
      </c>
      <c r="GA21" s="818"/>
      <c r="GB21" s="819"/>
      <c r="GC21" s="992">
        <f t="shared" si="53"/>
        <v>0</v>
      </c>
      <c r="GD21" s="815">
        <f>[1]Субсидия_факт!JH18</f>
        <v>0</v>
      </c>
      <c r="GE21" s="816">
        <f>[1]Субсидия_факт!JJ18</f>
        <v>0</v>
      </c>
      <c r="GF21" s="1165">
        <f t="shared" si="54"/>
        <v>0</v>
      </c>
      <c r="GG21" s="818"/>
      <c r="GH21" s="846"/>
      <c r="GI21" s="1165">
        <f t="shared" si="178"/>
        <v>0</v>
      </c>
      <c r="GJ21" s="836">
        <f t="shared" si="179"/>
        <v>0</v>
      </c>
      <c r="GK21" s="1180">
        <f t="shared" si="180"/>
        <v>0</v>
      </c>
      <c r="GL21" s="836">
        <f t="shared" si="181"/>
        <v>0</v>
      </c>
      <c r="GM21" s="1164">
        <f t="shared" si="55"/>
        <v>0</v>
      </c>
      <c r="GN21" s="818">
        <f>[1]Субсидия_факт!JZ18</f>
        <v>0</v>
      </c>
      <c r="GO21" s="819">
        <f>[1]Субсидия_факт!KB18</f>
        <v>0</v>
      </c>
      <c r="GP21" s="818">
        <f>[1]Субсидия_факт!KD18</f>
        <v>0</v>
      </c>
      <c r="GQ21" s="854">
        <f t="shared" si="56"/>
        <v>0</v>
      </c>
      <c r="GR21" s="818"/>
      <c r="GS21" s="819"/>
      <c r="GT21" s="822"/>
      <c r="GU21" s="1165">
        <f t="shared" si="182"/>
        <v>0</v>
      </c>
      <c r="GV21" s="818">
        <f>[1]Субсидия_факт!KF18</f>
        <v>0</v>
      </c>
      <c r="GW21" s="1165">
        <f t="shared" si="182"/>
        <v>0</v>
      </c>
      <c r="GX21" s="822"/>
      <c r="GY21" s="1165">
        <f t="shared" si="183"/>
        <v>0</v>
      </c>
      <c r="GZ21" s="1165">
        <f t="shared" si="184"/>
        <v>0</v>
      </c>
      <c r="HA21" s="1165">
        <f t="shared" si="185"/>
        <v>0</v>
      </c>
      <c r="HB21" s="1165">
        <f t="shared" si="186"/>
        <v>0</v>
      </c>
      <c r="HC21" s="901">
        <f t="shared" si="57"/>
        <v>0</v>
      </c>
      <c r="HD21" s="818">
        <f>[1]Субсидия_факт!KJ18</f>
        <v>0</v>
      </c>
      <c r="HE21" s="819">
        <f>[1]Субсидия_факт!KL18</f>
        <v>0</v>
      </c>
      <c r="HF21" s="1013">
        <f t="shared" si="58"/>
        <v>0</v>
      </c>
      <c r="HG21" s="818"/>
      <c r="HH21" s="819"/>
      <c r="HI21" s="901">
        <f t="shared" si="59"/>
        <v>0</v>
      </c>
      <c r="HJ21" s="818"/>
      <c r="HK21" s="819"/>
      <c r="HL21" s="1013">
        <f t="shared" si="60"/>
        <v>0</v>
      </c>
      <c r="HM21" s="818"/>
      <c r="HN21" s="819"/>
      <c r="HO21" s="901">
        <f t="shared" si="61"/>
        <v>0</v>
      </c>
      <c r="HP21" s="818">
        <f>[1]Субсидия_факт!FN18</f>
        <v>0</v>
      </c>
      <c r="HQ21" s="819">
        <f>[1]Субсидия_факт!FR18</f>
        <v>0</v>
      </c>
      <c r="HR21" s="1013">
        <f t="shared" si="62"/>
        <v>0</v>
      </c>
      <c r="HS21" s="818"/>
      <c r="HT21" s="819"/>
      <c r="HU21" s="1163">
        <f t="shared" si="63"/>
        <v>0</v>
      </c>
      <c r="HV21" s="815">
        <f t="shared" si="64"/>
        <v>0</v>
      </c>
      <c r="HW21" s="814">
        <f t="shared" si="64"/>
        <v>0</v>
      </c>
      <c r="HX21" s="835">
        <f t="shared" si="65"/>
        <v>0</v>
      </c>
      <c r="HY21" s="815">
        <f t="shared" si="66"/>
        <v>0</v>
      </c>
      <c r="HZ21" s="814">
        <f t="shared" si="66"/>
        <v>0</v>
      </c>
      <c r="IA21" s="1163">
        <f t="shared" si="67"/>
        <v>0</v>
      </c>
      <c r="IB21" s="815">
        <f>[1]Субсидия_факт!FP18</f>
        <v>0</v>
      </c>
      <c r="IC21" s="814">
        <f>[1]Субсидия_факт!FT18</f>
        <v>0</v>
      </c>
      <c r="ID21" s="835">
        <f t="shared" si="68"/>
        <v>0</v>
      </c>
      <c r="IE21" s="815"/>
      <c r="IF21" s="816"/>
      <c r="IG21" s="901">
        <f t="shared" si="69"/>
        <v>0</v>
      </c>
      <c r="IH21" s="815">
        <f>[1]Субсидия_факт!ED18</f>
        <v>0</v>
      </c>
      <c r="II21" s="816">
        <f>[1]Субсидия_факт!EF18</f>
        <v>0</v>
      </c>
      <c r="IJ21" s="1013">
        <f t="shared" si="70"/>
        <v>0</v>
      </c>
      <c r="IK21" s="818"/>
      <c r="IL21" s="819"/>
      <c r="IM21" s="901">
        <f t="shared" si="71"/>
        <v>0</v>
      </c>
      <c r="IN21" s="815">
        <f>[1]Субсидия_факт!BX18</f>
        <v>0</v>
      </c>
      <c r="IO21" s="816">
        <f>[1]Субсидия_факт!BZ18</f>
        <v>0</v>
      </c>
      <c r="IP21" s="1013">
        <f t="shared" si="72"/>
        <v>0</v>
      </c>
      <c r="IQ21" s="818"/>
      <c r="IR21" s="819"/>
      <c r="IS21" s="901">
        <f t="shared" si="73"/>
        <v>0</v>
      </c>
      <c r="IT21" s="818">
        <f>[1]Субсидия_факт!EL18</f>
        <v>0</v>
      </c>
      <c r="IU21" s="819">
        <f>[1]Субсидия_факт!EN18</f>
        <v>0</v>
      </c>
      <c r="IV21" s="1013">
        <f t="shared" si="74"/>
        <v>0</v>
      </c>
      <c r="IW21" s="818"/>
      <c r="IX21" s="819"/>
      <c r="IY21" s="965">
        <f t="shared" si="75"/>
        <v>0</v>
      </c>
      <c r="IZ21" s="815">
        <f>[1]Субсидия_факт!EP18</f>
        <v>0</v>
      </c>
      <c r="JA21" s="814">
        <f>[1]Субсидия_факт!EV18</f>
        <v>0</v>
      </c>
      <c r="JB21" s="965">
        <f t="shared" si="76"/>
        <v>0</v>
      </c>
      <c r="JC21" s="815"/>
      <c r="JD21" s="816"/>
      <c r="JE21" s="965">
        <f t="shared" si="77"/>
        <v>0</v>
      </c>
      <c r="JF21" s="815">
        <f>[1]Субсидия_факт!ER18</f>
        <v>0</v>
      </c>
      <c r="JG21" s="816">
        <f>[1]Субсидия_факт!EX18</f>
        <v>0</v>
      </c>
      <c r="JH21" s="965">
        <f t="shared" si="78"/>
        <v>0</v>
      </c>
      <c r="JI21" s="806"/>
      <c r="JJ21" s="820"/>
      <c r="JK21" s="965">
        <f t="shared" si="79"/>
        <v>0</v>
      </c>
      <c r="JL21" s="807">
        <f>'Проверочная  таблица'!JF21-'Проверочная  таблица'!JR21</f>
        <v>0</v>
      </c>
      <c r="JM21" s="816">
        <f>'Проверочная  таблица'!JG21-'Проверочная  таблица'!JS21</f>
        <v>0</v>
      </c>
      <c r="JN21" s="1155">
        <f t="shared" si="80"/>
        <v>0</v>
      </c>
      <c r="JO21" s="806">
        <f>'Проверочная  таблица'!JI21-'Проверочная  таблица'!JU21</f>
        <v>0</v>
      </c>
      <c r="JP21" s="823">
        <f>'Проверочная  таблица'!JJ21-'Проверочная  таблица'!JV21</f>
        <v>0</v>
      </c>
      <c r="JQ21" s="965">
        <f t="shared" si="81"/>
        <v>0</v>
      </c>
      <c r="JR21" s="815">
        <f>[1]Субсидия_факт!ET18</f>
        <v>0</v>
      </c>
      <c r="JS21" s="814">
        <f>[1]Субсидия_факт!EZ18</f>
        <v>0</v>
      </c>
      <c r="JT21" s="835">
        <f t="shared" si="82"/>
        <v>0</v>
      </c>
      <c r="JU21" s="815"/>
      <c r="JV21" s="816"/>
      <c r="JW21" s="1148">
        <f t="shared" si="187"/>
        <v>86240</v>
      </c>
      <c r="JX21" s="806">
        <f>[1]Субсидия_факт!NR18</f>
        <v>0</v>
      </c>
      <c r="JY21" s="816">
        <f>[1]Субсидия_факт!NX18</f>
        <v>0</v>
      </c>
      <c r="JZ21" s="806">
        <f>[1]Субсидия_факт!OF18</f>
        <v>31210</v>
      </c>
      <c r="KA21" s="816">
        <f>[1]Субсидия_факт!OH18</f>
        <v>55030</v>
      </c>
      <c r="KB21" s="1148">
        <f t="shared" si="83"/>
        <v>0</v>
      </c>
      <c r="KC21" s="806"/>
      <c r="KD21" s="816"/>
      <c r="KE21" s="806"/>
      <c r="KF21" s="816"/>
      <c r="KG21" s="1148">
        <f t="shared" si="188"/>
        <v>0</v>
      </c>
      <c r="KH21" s="842">
        <f>[1]Субсидия_факт!NT18</f>
        <v>0</v>
      </c>
      <c r="KI21" s="819">
        <f>[1]Субсидия_факт!NZ18</f>
        <v>0</v>
      </c>
      <c r="KJ21" s="842"/>
      <c r="KK21" s="819"/>
      <c r="KL21" s="1148">
        <f t="shared" si="84"/>
        <v>0</v>
      </c>
      <c r="KM21" s="806"/>
      <c r="KN21" s="816"/>
      <c r="KO21" s="806"/>
      <c r="KP21" s="816"/>
      <c r="KQ21" s="1150">
        <f t="shared" si="85"/>
        <v>0</v>
      </c>
      <c r="KR21" s="842">
        <f t="shared" si="86"/>
        <v>0</v>
      </c>
      <c r="KS21" s="819">
        <f t="shared" si="86"/>
        <v>0</v>
      </c>
      <c r="KT21" s="1150">
        <f t="shared" si="87"/>
        <v>0</v>
      </c>
      <c r="KU21" s="842">
        <f t="shared" si="88"/>
        <v>0</v>
      </c>
      <c r="KV21" s="819">
        <f t="shared" si="88"/>
        <v>0</v>
      </c>
      <c r="KW21" s="1150">
        <f t="shared" si="89"/>
        <v>0</v>
      </c>
      <c r="KX21" s="815">
        <f>[1]Субсидия_факт!NV18</f>
        <v>0</v>
      </c>
      <c r="KY21" s="814">
        <f>[1]Субсидия_факт!OB18</f>
        <v>0</v>
      </c>
      <c r="KZ21" s="1150">
        <f t="shared" si="90"/>
        <v>0</v>
      </c>
      <c r="LA21" s="807"/>
      <c r="LB21" s="816"/>
      <c r="LC21" s="1013">
        <f t="shared" si="189"/>
        <v>0</v>
      </c>
      <c r="LD21" s="821">
        <f>[1]Субсидия_факт!DP18</f>
        <v>0</v>
      </c>
      <c r="LE21" s="806">
        <f>[1]Субсидия_факт!CB18</f>
        <v>0</v>
      </c>
      <c r="LF21" s="816">
        <f>[1]Субсидия_факт!CH18</f>
        <v>0</v>
      </c>
      <c r="LG21" s="1013">
        <f t="shared" si="91"/>
        <v>0</v>
      </c>
      <c r="LH21" s="821"/>
      <c r="LI21" s="806"/>
      <c r="LJ21" s="816"/>
      <c r="LK21" s="1013">
        <f t="shared" si="190"/>
        <v>0</v>
      </c>
      <c r="LL21" s="821">
        <f>[1]Субсидия_факт!DR18</f>
        <v>0</v>
      </c>
      <c r="LM21" s="806">
        <f>[1]Субсидия_факт!CD18</f>
        <v>0</v>
      </c>
      <c r="LN21" s="816">
        <f>[1]Субсидия_факт!CJ18</f>
        <v>0</v>
      </c>
      <c r="LO21" s="1013">
        <f t="shared" si="92"/>
        <v>0</v>
      </c>
      <c r="LP21" s="821"/>
      <c r="LQ21" s="806"/>
      <c r="LR21" s="814"/>
      <c r="LS21" s="836">
        <f t="shared" si="93"/>
        <v>0</v>
      </c>
      <c r="LT21" s="818">
        <f>'Проверочная  таблица'!LL21-MB21</f>
        <v>0</v>
      </c>
      <c r="LU21" s="818">
        <f>'Проверочная  таблица'!LM21-MC21</f>
        <v>0</v>
      </c>
      <c r="LV21" s="819">
        <f>'Проверочная  таблица'!LN21-MD21</f>
        <v>0</v>
      </c>
      <c r="LW21" s="836">
        <f t="shared" si="94"/>
        <v>0</v>
      </c>
      <c r="LX21" s="818">
        <f>'Проверочная  таблица'!LP21-MF21</f>
        <v>0</v>
      </c>
      <c r="LY21" s="818">
        <f>'Проверочная  таблица'!LQ21-MG21</f>
        <v>0</v>
      </c>
      <c r="LZ21" s="819">
        <f>'Проверочная  таблица'!LR21-MH21</f>
        <v>0</v>
      </c>
      <c r="MA21" s="836">
        <f t="shared" si="95"/>
        <v>0</v>
      </c>
      <c r="MB21" s="806">
        <f>[1]Субсидия_факт!DT18</f>
        <v>0</v>
      </c>
      <c r="MC21" s="806">
        <f>[1]Субсидия_факт!CF18</f>
        <v>0</v>
      </c>
      <c r="MD21" s="816">
        <f>[1]Субсидия_факт!CL18</f>
        <v>0</v>
      </c>
      <c r="ME21" s="836">
        <f t="shared" si="96"/>
        <v>0</v>
      </c>
      <c r="MF21" s="806"/>
      <c r="MG21" s="806"/>
      <c r="MH21" s="816"/>
      <c r="MI21" s="1154">
        <f t="shared" si="191"/>
        <v>122521.57</v>
      </c>
      <c r="MJ21" s="806">
        <f>[1]Субсидия_факт!CN18</f>
        <v>0</v>
      </c>
      <c r="MK21" s="814">
        <f>[1]Субсидия_факт!CP18</f>
        <v>0</v>
      </c>
      <c r="ML21" s="818">
        <f>[1]Субсидия_факт!CR18</f>
        <v>0</v>
      </c>
      <c r="MM21" s="819">
        <f>[1]Субсидия_факт!CT18</f>
        <v>0</v>
      </c>
      <c r="MN21" s="807">
        <f>[1]Субсидия_факт!DV18</f>
        <v>0</v>
      </c>
      <c r="MO21" s="815">
        <f>[1]Субсидия_факт!FB18</f>
        <v>31855.61</v>
      </c>
      <c r="MP21" s="814">
        <f>[1]Субсидия_факт!FH18</f>
        <v>90665.96</v>
      </c>
      <c r="MQ21" s="965">
        <f t="shared" si="97"/>
        <v>0</v>
      </c>
      <c r="MR21" s="806"/>
      <c r="MS21" s="816"/>
      <c r="MT21" s="822"/>
      <c r="MU21" s="847"/>
      <c r="MV21" s="806"/>
      <c r="MW21" s="806"/>
      <c r="MX21" s="816"/>
      <c r="MY21" s="965">
        <f t="shared" si="192"/>
        <v>0</v>
      </c>
      <c r="MZ21" s="815">
        <f>[1]Субсидия_факт!FD18</f>
        <v>0</v>
      </c>
      <c r="NA21" s="814">
        <f>[1]Субсидия_факт!FJ18</f>
        <v>0</v>
      </c>
      <c r="NB21" s="965">
        <f t="shared" si="98"/>
        <v>0</v>
      </c>
      <c r="NC21" s="807"/>
      <c r="ND21" s="816"/>
      <c r="NE21" s="835">
        <f t="shared" si="99"/>
        <v>0</v>
      </c>
      <c r="NF21" s="815">
        <f>'Проверочная  таблица'!MZ21-NL21</f>
        <v>0</v>
      </c>
      <c r="NG21" s="816">
        <f>'Проверочная  таблица'!NA21-NM21</f>
        <v>0</v>
      </c>
      <c r="NH21" s="835">
        <f t="shared" si="100"/>
        <v>0</v>
      </c>
      <c r="NI21" s="806">
        <f>'Проверочная  таблица'!NC21-NO21</f>
        <v>0</v>
      </c>
      <c r="NJ21" s="823">
        <f>'Проверочная  таблица'!ND21-NP21</f>
        <v>0</v>
      </c>
      <c r="NK21" s="835">
        <f t="shared" si="193"/>
        <v>0</v>
      </c>
      <c r="NL21" s="815">
        <f>[1]Субсидия_факт!FF18</f>
        <v>0</v>
      </c>
      <c r="NM21" s="814">
        <f>[1]Субсидия_факт!FL18</f>
        <v>0</v>
      </c>
      <c r="NN21" s="835">
        <f t="shared" si="101"/>
        <v>0</v>
      </c>
      <c r="NO21" s="806"/>
      <c r="NP21" s="816"/>
      <c r="NQ21" s="975">
        <f t="shared" si="194"/>
        <v>0</v>
      </c>
      <c r="NR21" s="815">
        <f>[1]Субсидия_факт!AR18</f>
        <v>0</v>
      </c>
      <c r="NS21" s="814">
        <f>[1]Субсидия_факт!AT18</f>
        <v>0</v>
      </c>
      <c r="NT21" s="815">
        <f>[1]Субсидия_факт!AV18</f>
        <v>0</v>
      </c>
      <c r="NU21" s="1013">
        <f t="shared" si="102"/>
        <v>0</v>
      </c>
      <c r="NV21" s="822"/>
      <c r="NW21" s="819"/>
      <c r="NX21" s="822"/>
      <c r="NY21" s="1166">
        <f t="shared" si="103"/>
        <v>0</v>
      </c>
      <c r="NZ21" s="815">
        <f>[1]Субсидия_факт!FV18</f>
        <v>0</v>
      </c>
      <c r="OA21" s="814">
        <f>[1]Субсидия_факт!GB18</f>
        <v>0</v>
      </c>
      <c r="OB21" s="822">
        <f>[1]Субсидия_факт!GH18</f>
        <v>0</v>
      </c>
      <c r="OC21" s="1166">
        <f t="shared" si="104"/>
        <v>0</v>
      </c>
      <c r="OD21" s="807"/>
      <c r="OE21" s="816"/>
      <c r="OF21" s="806"/>
      <c r="OG21" s="1148">
        <f t="shared" si="195"/>
        <v>0</v>
      </c>
      <c r="OH21" s="815">
        <f>[1]Субсидия_факт!FX18</f>
        <v>0</v>
      </c>
      <c r="OI21" s="814">
        <f>[1]Субсидия_факт!GD18</f>
        <v>0</v>
      </c>
      <c r="OJ21" s="806">
        <f>[1]Субсидия_факт!GJ18</f>
        <v>0</v>
      </c>
      <c r="OK21" s="1148">
        <f t="shared" si="105"/>
        <v>0</v>
      </c>
      <c r="OL21" s="806"/>
      <c r="OM21" s="823"/>
      <c r="ON21" s="806"/>
      <c r="OO21" s="1150">
        <f t="shared" si="106"/>
        <v>0</v>
      </c>
      <c r="OP21" s="842">
        <f>'Проверочная  таблица'!OH21-OX21</f>
        <v>0</v>
      </c>
      <c r="OQ21" s="819">
        <f>'Проверочная  таблица'!OI21-OY21</f>
        <v>0</v>
      </c>
      <c r="OR21" s="822">
        <f>'Проверочная  таблица'!OJ21-OZ21</f>
        <v>0</v>
      </c>
      <c r="OS21" s="1150">
        <f t="shared" si="196"/>
        <v>0</v>
      </c>
      <c r="OT21" s="807">
        <f>'Проверочная  таблица'!OL21-PB21</f>
        <v>0</v>
      </c>
      <c r="OU21" s="816">
        <f>'Проверочная  таблица'!OM21-PC21</f>
        <v>0</v>
      </c>
      <c r="OV21" s="806">
        <f>'Проверочная  таблица'!ON21-PD21</f>
        <v>0</v>
      </c>
      <c r="OW21" s="1150">
        <f t="shared" si="107"/>
        <v>0</v>
      </c>
      <c r="OX21" s="815">
        <f>[1]Субсидия_факт!FZ18</f>
        <v>0</v>
      </c>
      <c r="OY21" s="814">
        <f>[1]Субсидия_факт!GF18</f>
        <v>0</v>
      </c>
      <c r="OZ21" s="815">
        <f>[1]Субсидия_факт!GL18</f>
        <v>0</v>
      </c>
      <c r="PA21" s="1150">
        <f t="shared" si="108"/>
        <v>0</v>
      </c>
      <c r="PB21" s="807"/>
      <c r="PC21" s="816"/>
      <c r="PD21" s="815"/>
      <c r="PE21" s="1183">
        <f t="shared" si="197"/>
        <v>0</v>
      </c>
      <c r="PF21" s="818">
        <f>[1]Субсидия_факт!IR18</f>
        <v>0</v>
      </c>
      <c r="PG21" s="819">
        <f>[1]Субсидия_факт!IX18</f>
        <v>0</v>
      </c>
      <c r="PH21" s="1013">
        <f t="shared" si="109"/>
        <v>0</v>
      </c>
      <c r="PI21" s="822"/>
      <c r="PJ21" s="847"/>
      <c r="PK21" s="1013">
        <f t="shared" si="110"/>
        <v>0</v>
      </c>
      <c r="PL21" s="818">
        <f>[1]Субсидия_факт!IT18</f>
        <v>0</v>
      </c>
      <c r="PM21" s="819">
        <f>[1]Субсидия_факт!IZ18</f>
        <v>0</v>
      </c>
      <c r="PN21" s="1181">
        <f t="shared" si="111"/>
        <v>0</v>
      </c>
      <c r="PO21" s="822"/>
      <c r="PP21" s="847"/>
      <c r="PQ21" s="1182">
        <f t="shared" si="198"/>
        <v>0</v>
      </c>
      <c r="PR21" s="822">
        <f t="shared" si="112"/>
        <v>0</v>
      </c>
      <c r="PS21" s="819">
        <f t="shared" si="112"/>
        <v>0</v>
      </c>
      <c r="PT21" s="1165">
        <f t="shared" si="113"/>
        <v>0</v>
      </c>
      <c r="PU21" s="818">
        <f t="shared" si="114"/>
        <v>0</v>
      </c>
      <c r="PV21" s="819">
        <f t="shared" si="114"/>
        <v>0</v>
      </c>
      <c r="PW21" s="1165">
        <f t="shared" si="115"/>
        <v>0</v>
      </c>
      <c r="PX21" s="818">
        <f>[1]Субсидия_факт!IV18</f>
        <v>0</v>
      </c>
      <c r="PY21" s="819">
        <f>[1]Субсидия_факт!JB18</f>
        <v>0</v>
      </c>
      <c r="PZ21" s="836">
        <f t="shared" si="199"/>
        <v>0</v>
      </c>
      <c r="QA21" s="822"/>
      <c r="QB21" s="847"/>
      <c r="QC21" s="901">
        <f t="shared" si="116"/>
        <v>0</v>
      </c>
      <c r="QD21" s="818">
        <f>[1]Субсидия_факт!CV18</f>
        <v>0</v>
      </c>
      <c r="QE21" s="819">
        <f>[1]Субсидия_факт!CX18</f>
        <v>0</v>
      </c>
      <c r="QF21" s="1013">
        <f t="shared" si="117"/>
        <v>0</v>
      </c>
      <c r="QG21" s="818"/>
      <c r="QH21" s="819"/>
      <c r="QI21" s="854">
        <f t="shared" si="118"/>
        <v>0</v>
      </c>
      <c r="QJ21" s="818">
        <f>[1]Субсидия_факт!CZ18</f>
        <v>0</v>
      </c>
      <c r="QK21" s="819">
        <f>[1]Субсидия_факт!DF18</f>
        <v>0</v>
      </c>
      <c r="QL21" s="1013">
        <f t="shared" si="119"/>
        <v>0</v>
      </c>
      <c r="QM21" s="818"/>
      <c r="QN21" s="819"/>
      <c r="QO21" s="901">
        <f t="shared" si="120"/>
        <v>0</v>
      </c>
      <c r="QP21" s="818">
        <f>[1]Субсидия_факт!DB18</f>
        <v>0</v>
      </c>
      <c r="QQ21" s="819">
        <f>[1]Субсидия_факт!DH18</f>
        <v>0</v>
      </c>
      <c r="QR21" s="1013">
        <f t="shared" si="121"/>
        <v>0</v>
      </c>
      <c r="QS21" s="818"/>
      <c r="QT21" s="819"/>
      <c r="QU21" s="1165">
        <f t="shared" si="122"/>
        <v>0</v>
      </c>
      <c r="QV21" s="818">
        <f t="shared" si="123"/>
        <v>0</v>
      </c>
      <c r="QW21" s="819">
        <f t="shared" si="123"/>
        <v>0</v>
      </c>
      <c r="QX21" s="836">
        <f t="shared" si="124"/>
        <v>0</v>
      </c>
      <c r="QY21" s="818">
        <f t="shared" si="125"/>
        <v>0</v>
      </c>
      <c r="QZ21" s="819">
        <f t="shared" si="125"/>
        <v>0</v>
      </c>
      <c r="RA21" s="901">
        <f t="shared" si="126"/>
        <v>0</v>
      </c>
      <c r="RB21" s="818">
        <f>[1]Субсидия_факт!DD18</f>
        <v>0</v>
      </c>
      <c r="RC21" s="819">
        <f>[1]Субсидия_факт!DJ18</f>
        <v>0</v>
      </c>
      <c r="RD21" s="836">
        <f t="shared" si="127"/>
        <v>0</v>
      </c>
      <c r="RE21" s="818"/>
      <c r="RF21" s="819"/>
      <c r="RG21" s="854">
        <f t="shared" si="128"/>
        <v>0</v>
      </c>
      <c r="RH21" s="818">
        <f>[1]Субсидия_факт!DL18</f>
        <v>0</v>
      </c>
      <c r="RI21" s="819">
        <f>[1]Субсидия_факт!DN18</f>
        <v>0</v>
      </c>
      <c r="RJ21" s="1181">
        <f t="shared" si="129"/>
        <v>0</v>
      </c>
      <c r="RK21" s="842"/>
      <c r="RL21" s="846"/>
      <c r="RM21" s="1013">
        <f t="shared" si="200"/>
        <v>0</v>
      </c>
      <c r="RN21" s="815">
        <f>[1]Субсидия_факт!BJ18</f>
        <v>0</v>
      </c>
      <c r="RO21" s="818">
        <f>[1]Субсидия_факт!BF18</f>
        <v>0</v>
      </c>
      <c r="RP21" s="846">
        <f>[1]Субсидия_факт!BH18</f>
        <v>0</v>
      </c>
      <c r="RQ21" s="1013">
        <f t="shared" si="130"/>
        <v>0</v>
      </c>
      <c r="RR21" s="848"/>
      <c r="RS21" s="842"/>
      <c r="RT21" s="846"/>
      <c r="RU21" s="854">
        <f t="shared" si="131"/>
        <v>0</v>
      </c>
      <c r="RV21" s="818">
        <f>[1]Субсидия_факт!AD18</f>
        <v>0</v>
      </c>
      <c r="RW21" s="819">
        <f>[1]Субсидия_факт!AF18</f>
        <v>0</v>
      </c>
      <c r="RX21" s="1013">
        <f t="shared" si="132"/>
        <v>0</v>
      </c>
      <c r="RY21" s="842"/>
      <c r="RZ21" s="846"/>
      <c r="SA21" s="854">
        <f t="shared" si="201"/>
        <v>212816736.84</v>
      </c>
      <c r="SB21" s="818">
        <f>[1]Субсидия_факт!HT18</f>
        <v>0</v>
      </c>
      <c r="SC21" s="819">
        <f>[1]Субсидия_факт!HZ18</f>
        <v>0</v>
      </c>
      <c r="SD21" s="842">
        <f>[1]Субсидия_факт!IF18</f>
        <v>0</v>
      </c>
      <c r="SE21" s="819">
        <f>[1]Субсидия_факт!IL18</f>
        <v>0</v>
      </c>
      <c r="SF21" s="1087">
        <f>[1]Субсидия_факт!JN18</f>
        <v>10640836.840000004</v>
      </c>
      <c r="SG21" s="846">
        <f>[1]Субсидия_факт!JT18</f>
        <v>202175900</v>
      </c>
      <c r="SH21" s="1013">
        <f t="shared" si="133"/>
        <v>62672749.07</v>
      </c>
      <c r="SI21" s="1184"/>
      <c r="SJ21" s="847"/>
      <c r="SK21" s="1184"/>
      <c r="SL21" s="847"/>
      <c r="SM21" s="1087">
        <v>3133637.45</v>
      </c>
      <c r="SN21" s="846">
        <v>59539111.619999997</v>
      </c>
      <c r="SO21" s="854">
        <f t="shared" si="134"/>
        <v>0</v>
      </c>
      <c r="SP21" s="818">
        <f>[1]Субсидия_факт!HV18</f>
        <v>0</v>
      </c>
      <c r="SQ21" s="819">
        <f>[1]Субсидия_факт!IB18</f>
        <v>0</v>
      </c>
      <c r="SR21" s="842">
        <f>[1]Субсидия_факт!IH18</f>
        <v>0</v>
      </c>
      <c r="SS21" s="819">
        <f>[1]Субсидия_факт!IN18</f>
        <v>0</v>
      </c>
      <c r="ST21" s="842">
        <f>[1]Субсидия_факт!JP18</f>
        <v>0</v>
      </c>
      <c r="SU21" s="819">
        <f>[1]Субсидия_факт!JV18</f>
        <v>0</v>
      </c>
      <c r="SV21" s="1013">
        <f t="shared" si="135"/>
        <v>0</v>
      </c>
      <c r="SW21" s="822"/>
      <c r="SX21" s="847"/>
      <c r="SY21" s="1087"/>
      <c r="SZ21" s="847"/>
      <c r="TA21" s="822"/>
      <c r="TB21" s="847"/>
      <c r="TC21" s="836">
        <f t="shared" si="136"/>
        <v>0</v>
      </c>
      <c r="TD21" s="818">
        <f t="shared" si="137"/>
        <v>0</v>
      </c>
      <c r="TE21" s="819">
        <f t="shared" si="137"/>
        <v>0</v>
      </c>
      <c r="TF21" s="818">
        <f t="shared" si="137"/>
        <v>0</v>
      </c>
      <c r="TG21" s="819">
        <f t="shared" si="137"/>
        <v>0</v>
      </c>
      <c r="TH21" s="842">
        <f t="shared" si="137"/>
        <v>0</v>
      </c>
      <c r="TI21" s="819">
        <f t="shared" si="137"/>
        <v>0</v>
      </c>
      <c r="TJ21" s="836">
        <f t="shared" si="138"/>
        <v>0</v>
      </c>
      <c r="TK21" s="818">
        <f t="shared" si="139"/>
        <v>0</v>
      </c>
      <c r="TL21" s="819">
        <f t="shared" si="139"/>
        <v>0</v>
      </c>
      <c r="TM21" s="818">
        <f t="shared" si="139"/>
        <v>0</v>
      </c>
      <c r="TN21" s="819">
        <f t="shared" si="139"/>
        <v>0</v>
      </c>
      <c r="TO21" s="842">
        <f t="shared" si="139"/>
        <v>0</v>
      </c>
      <c r="TP21" s="819">
        <f t="shared" si="139"/>
        <v>0</v>
      </c>
      <c r="TQ21" s="1165">
        <f t="shared" si="140"/>
        <v>0</v>
      </c>
      <c r="TR21" s="818">
        <f>[1]Субсидия_факт!HX18</f>
        <v>0</v>
      </c>
      <c r="TS21" s="819">
        <f>[1]Субсидия_факт!ID18</f>
        <v>0</v>
      </c>
      <c r="TT21" s="842">
        <f>[1]Субсидия_факт!IJ18</f>
        <v>0</v>
      </c>
      <c r="TU21" s="819">
        <f>[1]Субсидия_факт!IP18</f>
        <v>0</v>
      </c>
      <c r="TV21" s="842">
        <f>[1]Субсидия_факт!JR18</f>
        <v>0</v>
      </c>
      <c r="TW21" s="819">
        <f>[1]Субсидия_факт!JX18</f>
        <v>0</v>
      </c>
      <c r="TX21" s="836">
        <f t="shared" si="141"/>
        <v>0</v>
      </c>
      <c r="TY21" s="1087"/>
      <c r="TZ21" s="847"/>
      <c r="UA21" s="1087"/>
      <c r="UB21" s="847"/>
      <c r="UC21" s="1087"/>
      <c r="UD21" s="847"/>
      <c r="UE21" s="1013">
        <f>'Прочая  субсидия_МР  и  ГО'!B16</f>
        <v>44580268.590000004</v>
      </c>
      <c r="UF21" s="1013">
        <f>'Прочая  субсидия_МР  и  ГО'!C16</f>
        <v>1165033.22</v>
      </c>
      <c r="UG21" s="1164">
        <f>'Прочая  субсидия_БП'!B16</f>
        <v>0</v>
      </c>
      <c r="UH21" s="854">
        <f>'Прочая  субсидия_БП'!C16</f>
        <v>0</v>
      </c>
      <c r="UI21" s="1186">
        <f>'Прочая  субсидия_БП'!D16</f>
        <v>0</v>
      </c>
      <c r="UJ21" s="1177">
        <f>'Прочая  субсидия_БП'!E16</f>
        <v>0</v>
      </c>
      <c r="UK21" s="1178">
        <f>'Прочая  субсидия_БП'!F16</f>
        <v>0</v>
      </c>
      <c r="UL21" s="1186">
        <f>'Прочая  субсидия_БП'!G16</f>
        <v>0</v>
      </c>
      <c r="UM21" s="854">
        <f t="shared" si="142"/>
        <v>272381370.15999997</v>
      </c>
      <c r="UN21" s="822">
        <f>'Проверочная  таблица'!VP21+'Проверочная  таблица'!US21+'Проверочная  таблица'!UU21+VJ21</f>
        <v>265207105.31999999</v>
      </c>
      <c r="UO21" s="848">
        <f>'Проверочная  таблица'!VQ21+'Проверочная  таблица'!UY21+'Проверочная  таблица'!VE21+'Проверочная  таблица'!VA21+'Проверочная  таблица'!VC21+VG21+VK21+UW21</f>
        <v>7174264.8399999999</v>
      </c>
      <c r="UP21" s="1013">
        <f t="shared" si="143"/>
        <v>71405714.040000007</v>
      </c>
      <c r="UQ21" s="822">
        <f>'Проверочная  таблица'!VS21+'Проверочная  таблица'!UT21+'Проверочная  таблица'!UV21+VM21</f>
        <v>70053546</v>
      </c>
      <c r="UR21" s="848">
        <f>'Проверочная  таблица'!VT21+'Проверочная  таблица'!UZ21+'Проверочная  таблица'!VF21+'Проверочная  таблица'!VB21+'Проверочная  таблица'!VD21+VH21+VN21+UX21</f>
        <v>1352168.04</v>
      </c>
      <c r="US21" s="1181">
        <f>'Субвенция  на  полномочия'!B16</f>
        <v>253755114.63</v>
      </c>
      <c r="UT21" s="1164">
        <f>'Субвенция  на  полномочия'!C16</f>
        <v>66309546</v>
      </c>
      <c r="UU21" s="843">
        <f>[1]Субвенция_факт!M17*1000</f>
        <v>8414872</v>
      </c>
      <c r="UV21" s="849">
        <v>2800000</v>
      </c>
      <c r="UW21" s="843">
        <f>[1]Субвенция_факт!AE17*1000</f>
        <v>2029300</v>
      </c>
      <c r="UX21" s="849">
        <f>ВУС!E99</f>
        <v>115212.33</v>
      </c>
      <c r="UY21" s="843">
        <f>[1]Субвенция_факт!AF17*1000</f>
        <v>0</v>
      </c>
      <c r="UZ21" s="849"/>
      <c r="VA21" s="1187">
        <f>[1]Субвенция_факт!AG17*1000</f>
        <v>0</v>
      </c>
      <c r="VB21" s="850"/>
      <c r="VC21" s="845">
        <f>[1]Субвенция_факт!E17*1000</f>
        <v>0</v>
      </c>
      <c r="VD21" s="850"/>
      <c r="VE21" s="845">
        <f>[1]Субвенция_факт!F17*1000</f>
        <v>0</v>
      </c>
      <c r="VF21" s="850"/>
      <c r="VG21" s="844">
        <f>[1]Субвенция_факт!G17*1000</f>
        <v>0</v>
      </c>
      <c r="VH21" s="849"/>
      <c r="VI21" s="854">
        <f t="shared" si="144"/>
        <v>5844547.0700000003</v>
      </c>
      <c r="VJ21" s="818">
        <f>[1]Субвенция_факт!P17*1000</f>
        <v>1519582.2300000004</v>
      </c>
      <c r="VK21" s="819">
        <f>[1]Субвенция_факт!Q17*1000</f>
        <v>4324964.84</v>
      </c>
      <c r="VL21" s="1013">
        <f t="shared" si="145"/>
        <v>1500000</v>
      </c>
      <c r="VM21" s="822">
        <v>390000</v>
      </c>
      <c r="VN21" s="851">
        <v>1110000</v>
      </c>
      <c r="VO21" s="1013">
        <f t="shared" si="146"/>
        <v>2337536.46</v>
      </c>
      <c r="VP21" s="852">
        <f>[1]Субвенция_факт!X17*1000</f>
        <v>1517536.46</v>
      </c>
      <c r="VQ21" s="853">
        <f>[1]Субвенция_факт!W17*1000</f>
        <v>820000</v>
      </c>
      <c r="VR21" s="1013">
        <f t="shared" si="147"/>
        <v>680955.71</v>
      </c>
      <c r="VS21" s="822">
        <v>554000</v>
      </c>
      <c r="VT21" s="851">
        <v>126955.71</v>
      </c>
      <c r="VU21" s="1013">
        <f t="shared" si="202"/>
        <v>14244779.629999999</v>
      </c>
      <c r="VV21" s="1013">
        <f t="shared" si="203"/>
        <v>3323016.33</v>
      </c>
      <c r="VW21" s="1181">
        <f t="shared" si="148"/>
        <v>0</v>
      </c>
      <c r="VX21" s="852">
        <f>'[1]Иные межбюджетные трансферты'!AM18</f>
        <v>0</v>
      </c>
      <c r="VY21" s="853">
        <f>'[1]Иные межбюджетные трансферты'!AO18</f>
        <v>0</v>
      </c>
      <c r="VZ21" s="1181">
        <f t="shared" si="149"/>
        <v>0</v>
      </c>
      <c r="WA21" s="852"/>
      <c r="WB21" s="853"/>
      <c r="WC21" s="1013">
        <f t="shared" si="150"/>
        <v>2156953.11</v>
      </c>
      <c r="WD21" s="852">
        <f>'[1]Иные межбюджетные трансферты'!AI18</f>
        <v>107847.66</v>
      </c>
      <c r="WE21" s="853">
        <f>'[1]Иные межбюджетные трансферты'!AK18</f>
        <v>2049105.45</v>
      </c>
      <c r="WF21" s="1013">
        <f t="shared" si="151"/>
        <v>539242.11</v>
      </c>
      <c r="WG21" s="852">
        <v>26962.11</v>
      </c>
      <c r="WH21" s="853">
        <v>512280</v>
      </c>
      <c r="WI21" s="1013">
        <f t="shared" si="152"/>
        <v>9704906</v>
      </c>
      <c r="WJ21" s="852">
        <f>'[1]Иные межбюджетные трансферты'!I18</f>
        <v>0</v>
      </c>
      <c r="WK21" s="853">
        <f>'[1]Иные межбюджетные трансферты'!K18</f>
        <v>9704906</v>
      </c>
      <c r="WL21" s="1013">
        <f t="shared" si="204"/>
        <v>2402190</v>
      </c>
      <c r="WM21" s="839"/>
      <c r="WN21" s="853">
        <v>2402190</v>
      </c>
      <c r="WO21" s="1013">
        <f t="shared" si="154"/>
        <v>0</v>
      </c>
      <c r="WP21" s="842"/>
      <c r="WQ21" s="1013">
        <f t="shared" si="155"/>
        <v>0</v>
      </c>
      <c r="WR21" s="842"/>
      <c r="WS21" s="854">
        <f t="shared" si="156"/>
        <v>0</v>
      </c>
      <c r="WT21" s="818">
        <f>'[1]Иные межбюджетные трансферты'!M18</f>
        <v>0</v>
      </c>
      <c r="WU21" s="1013">
        <f t="shared" si="157"/>
        <v>0</v>
      </c>
      <c r="WV21" s="822"/>
      <c r="WW21" s="1180">
        <f t="shared" si="158"/>
        <v>0</v>
      </c>
      <c r="WX21" s="836">
        <f t="shared" si="159"/>
        <v>0</v>
      </c>
      <c r="WY21" s="1180">
        <f t="shared" si="160"/>
        <v>0</v>
      </c>
      <c r="WZ21" s="836">
        <f t="shared" si="161"/>
        <v>0</v>
      </c>
      <c r="XA21" s="1013">
        <f t="shared" si="205"/>
        <v>2382920.52</v>
      </c>
      <c r="XB21" s="840">
        <f>'[1]Иные межбюджетные трансферты'!E18</f>
        <v>0</v>
      </c>
      <c r="XC21" s="852">
        <f>'[1]Иные межбюджетные трансферты'!G18</f>
        <v>0</v>
      </c>
      <c r="XD21" s="839">
        <f>'[1]Иные межбюджетные трансферты'!Q18</f>
        <v>2001336.3</v>
      </c>
      <c r="XE21" s="840">
        <f>'[1]Иные межбюджетные трансферты'!W18</f>
        <v>0</v>
      </c>
      <c r="XF21" s="839">
        <f>'[1]Иные межбюджетные трансферты'!Y18</f>
        <v>0</v>
      </c>
      <c r="XG21" s="1188">
        <f>'[1]Иные межбюджетные трансферты'!AE18</f>
        <v>0</v>
      </c>
      <c r="XH21" s="840">
        <f>'[1]Иные межбюджетные трансферты'!AQ18</f>
        <v>0</v>
      </c>
      <c r="XI21" s="818">
        <f>'[1]Иные межбюджетные трансферты'!AW18</f>
        <v>0</v>
      </c>
      <c r="XJ21" s="839">
        <f>'[1]Иные межбюджетные трансферты'!AY18</f>
        <v>0</v>
      </c>
      <c r="XK21" s="1188">
        <f>'[1]Иные межбюджетные трансферты'!BA18</f>
        <v>381584.22</v>
      </c>
      <c r="XL21" s="1013">
        <f t="shared" si="206"/>
        <v>381584.22</v>
      </c>
      <c r="XM21" s="839"/>
      <c r="XN21" s="839"/>
      <c r="XO21" s="807"/>
      <c r="XP21" s="839"/>
      <c r="XQ21" s="803">
        <f t="shared" si="207"/>
        <v>0</v>
      </c>
      <c r="XR21" s="803"/>
      <c r="XS21" s="803"/>
      <c r="XT21" s="803"/>
      <c r="XU21" s="803"/>
      <c r="XV21" s="803">
        <f t="shared" si="208"/>
        <v>381584.22</v>
      </c>
      <c r="XW21" s="1013">
        <f t="shared" si="162"/>
        <v>0</v>
      </c>
      <c r="XX21" s="852">
        <f>'[1]Иные межбюджетные трансферты'!S18</f>
        <v>0</v>
      </c>
      <c r="XY21" s="839">
        <f>'[1]Иные межбюджетные трансферты'!AA18</f>
        <v>0</v>
      </c>
      <c r="XZ21" s="1188">
        <f>'[1]Иные межбюджетные трансферты'!AG18</f>
        <v>0</v>
      </c>
      <c r="YA21" s="840">
        <f>'[1]Иные межбюджетные трансферты'!AS18</f>
        <v>0</v>
      </c>
      <c r="YB21" s="803">
        <f>'[1]Иные межбюджетные трансферты'!BC18</f>
        <v>0</v>
      </c>
      <c r="YC21" s="1013">
        <f t="shared" si="163"/>
        <v>0</v>
      </c>
      <c r="YD21" s="821"/>
      <c r="YE21" s="821">
        <f t="shared" si="209"/>
        <v>0</v>
      </c>
      <c r="YF21" s="821"/>
      <c r="YG21" s="803"/>
      <c r="YH21" s="803"/>
      <c r="YI21" s="836">
        <f t="shared" si="164"/>
        <v>0</v>
      </c>
      <c r="YJ21" s="815">
        <f>'Проверочная  таблица'!XX21-YV21</f>
        <v>0</v>
      </c>
      <c r="YK21" s="815">
        <f>'Проверочная  таблица'!XY21-YW21</f>
        <v>0</v>
      </c>
      <c r="YL21" s="815">
        <f>'Проверочная  таблица'!XZ21-YX21</f>
        <v>0</v>
      </c>
      <c r="YM21" s="815">
        <f>'Проверочная  таблица'!YA21-YY21</f>
        <v>0</v>
      </c>
      <c r="YN21" s="815">
        <f>'Проверочная  таблица'!YB21-YZ21</f>
        <v>0</v>
      </c>
      <c r="YO21" s="836">
        <f t="shared" si="165"/>
        <v>0</v>
      </c>
      <c r="YP21" s="815">
        <f>'Проверочная  таблица'!YD21-ZB21</f>
        <v>0</v>
      </c>
      <c r="YQ21" s="815">
        <f>'Проверочная  таблица'!YE21-ZC21</f>
        <v>0</v>
      </c>
      <c r="YR21" s="815">
        <f>'Проверочная  таблица'!YF21-ZD21</f>
        <v>0</v>
      </c>
      <c r="YS21" s="815">
        <f>'Проверочная  таблица'!YG21-ZE21</f>
        <v>0</v>
      </c>
      <c r="YT21" s="815">
        <f>'Проверочная  таблица'!YH21-ZF21</f>
        <v>0</v>
      </c>
      <c r="YU21" s="836">
        <f t="shared" si="166"/>
        <v>0</v>
      </c>
      <c r="YV21" s="852">
        <f>'[1]Иные межбюджетные трансферты'!U18</f>
        <v>0</v>
      </c>
      <c r="YW21" s="839">
        <f>'[1]Иные межбюджетные трансферты'!AC18</f>
        <v>0</v>
      </c>
      <c r="YX21" s="840"/>
      <c r="YY21" s="852">
        <f>'[1]Иные межбюджетные трансферты'!AU18</f>
        <v>0</v>
      </c>
      <c r="YZ21" s="803">
        <f>'[1]Иные межбюджетные трансферты'!$BE$10</f>
        <v>0</v>
      </c>
      <c r="ZA21" s="836">
        <f t="shared" si="167"/>
        <v>0</v>
      </c>
      <c r="ZB21" s="821"/>
      <c r="ZC21" s="821">
        <f t="shared" si="210"/>
        <v>0</v>
      </c>
      <c r="ZD21" s="821"/>
      <c r="ZE21" s="803"/>
      <c r="ZF21" s="803"/>
      <c r="ZG21" s="1013">
        <f>ZI21+'Проверочная  таблица'!ZQ21+ZM21+'Проверочная  таблица'!ZU21+ZO21+'Проверочная  таблица'!ZW21</f>
        <v>0</v>
      </c>
      <c r="ZH21" s="1013">
        <f>ZJ21+'Проверочная  таблица'!ZR21+ZN21+'Проверочная  таблица'!ZV21+ZP21+'Проверочная  таблица'!ZX21</f>
        <v>0</v>
      </c>
      <c r="ZI21" s="854"/>
      <c r="ZJ21" s="854"/>
      <c r="ZK21" s="854"/>
      <c r="ZL21" s="854"/>
      <c r="ZM21" s="1165">
        <f t="shared" si="168"/>
        <v>0</v>
      </c>
      <c r="ZN21" s="836">
        <f t="shared" si="168"/>
        <v>0</v>
      </c>
      <c r="ZO21" s="855"/>
      <c r="ZP21" s="836"/>
      <c r="ZQ21" s="854"/>
      <c r="ZR21" s="854"/>
      <c r="ZS21" s="854"/>
      <c r="ZT21" s="854"/>
      <c r="ZU21" s="1165">
        <f t="shared" si="169"/>
        <v>0</v>
      </c>
      <c r="ZV21" s="836">
        <f t="shared" si="169"/>
        <v>0</v>
      </c>
      <c r="ZW21" s="836"/>
      <c r="ZX21" s="836"/>
      <c r="ZY21" s="1175">
        <f>'Проверочная  таблица'!ZQ21+'Проверочная  таблица'!ZS21</f>
        <v>0</v>
      </c>
      <c r="ZZ21" s="1175">
        <f>'Проверочная  таблица'!ZR21+'Проверочная  таблица'!ZT21</f>
        <v>0</v>
      </c>
    </row>
    <row r="22" spans="1:702" ht="18" customHeight="1" x14ac:dyDescent="0.25">
      <c r="A22" s="837" t="s">
        <v>386</v>
      </c>
      <c r="B22" s="854">
        <f>D22+AI22+'Проверочная  таблица'!UM22+'Проверочная  таблица'!VU22</f>
        <v>418894708.80000007</v>
      </c>
      <c r="C22" s="1013">
        <f>E22+'Проверочная  таблица'!UP22+AJ22+'Проверочная  таблица'!VV22</f>
        <v>83699643.600000009</v>
      </c>
      <c r="D22" s="1164">
        <f t="shared" si="0"/>
        <v>50677082.189999998</v>
      </c>
      <c r="E22" s="854">
        <f t="shared" si="0"/>
        <v>12669270</v>
      </c>
      <c r="F22" s="1166">
        <f>'[1]Дотация  из  ОБ_факт'!M17</f>
        <v>17781373</v>
      </c>
      <c r="G22" s="1176">
        <v>4445400</v>
      </c>
      <c r="H22" s="1166">
        <f>'[1]Дотация  из  ОБ_факт'!G17</f>
        <v>8135482.1899999995</v>
      </c>
      <c r="I22" s="1176">
        <v>2033670</v>
      </c>
      <c r="J22" s="1177">
        <f t="shared" si="1"/>
        <v>8135482.1899999995</v>
      </c>
      <c r="K22" s="1178">
        <f t="shared" si="1"/>
        <v>2033670</v>
      </c>
      <c r="L22" s="1177">
        <f>'[1]Дотация  из  ОБ_факт'!K17</f>
        <v>0</v>
      </c>
      <c r="M22" s="838"/>
      <c r="N22" s="1166">
        <f>'[1]Дотация  из  ОБ_факт'!Q17</f>
        <v>0</v>
      </c>
      <c r="O22" s="1176"/>
      <c r="P22" s="1166">
        <f>'[1]Дотация  из  ОБ_факт'!S17</f>
        <v>24760227</v>
      </c>
      <c r="Q22" s="1176">
        <v>6190200</v>
      </c>
      <c r="R22" s="1177">
        <f t="shared" si="2"/>
        <v>24760227</v>
      </c>
      <c r="S22" s="1178">
        <f t="shared" si="2"/>
        <v>6190200</v>
      </c>
      <c r="T22" s="1177">
        <f>'[1]Дотация  из  ОБ_факт'!W17</f>
        <v>0</v>
      </c>
      <c r="U22" s="838"/>
      <c r="V22" s="1166">
        <f>'[1]Дотация  из  ОБ_факт'!AA17+'[1]Дотация  из  ОБ_факт'!AC17+'[1]Дотация  из  ОБ_факт'!AG17</f>
        <v>0</v>
      </c>
      <c r="W22" s="844">
        <f t="shared" si="3"/>
        <v>0</v>
      </c>
      <c r="X22" s="839"/>
      <c r="Y22" s="840"/>
      <c r="Z22" s="839"/>
      <c r="AA22" s="1179">
        <f>'[1]Дотация  из  ОБ_факт'!Y17+'[1]Дотация  из  ОБ_факт'!AE17</f>
        <v>0</v>
      </c>
      <c r="AB22" s="843">
        <f t="shared" si="4"/>
        <v>0</v>
      </c>
      <c r="AC22" s="840"/>
      <c r="AD22" s="839"/>
      <c r="AE22" s="1177">
        <f t="shared" si="5"/>
        <v>0</v>
      </c>
      <c r="AF22" s="1178">
        <f t="shared" si="5"/>
        <v>0</v>
      </c>
      <c r="AG22" s="1177">
        <f>'[1]Дотация  из  ОБ_факт'!AE17</f>
        <v>0</v>
      </c>
      <c r="AH22" s="841"/>
      <c r="AI22" s="975">
        <f>'Проверочная  таблица'!UE22+'Проверочная  таблица'!UG22+BO22+BQ22+BY22+CA22+BC22+BG22+'Проверочная  таблица'!MI22+'Проверочная  таблица'!MY22+'Проверочная  таблица'!DS22+'Проверочная  таблица'!NQ22+DK22+'Проверочная  таблица'!IY22+'Проверочная  таблица'!JE22+'Проверочная  таблица'!NY22+'Проверочная  таблица'!OG22+IS22+AK22+AQ22+ES22+EY22+CM22+SA22+DY22+SO22+PK22+EE22+EM22+LC22+LK22+RU22+GM22+RG22+QI22+JW22+KG22+QO22+RM22+CG22+QC22+HC22+FW22+HI22+HO22+FQ22+DA22+PE22+BW22+IG22+IM22+GU22+GC22</f>
        <v>85542170.200000003</v>
      </c>
      <c r="AJ22" s="976">
        <f>'Проверочная  таблица'!UF22+'Проверочная  таблица'!UH22+BP22+BR22+BZ22+CB22+BE22+BI22+'Проверочная  таблица'!MQ22+'Проверочная  таблица'!NB22+'Проверочная  таблица'!DV22+'Проверочная  таблица'!NU22+DO22+'Проверочная  таблица'!JB22+'Проверочная  таблица'!JH22+'Проверочная  таблица'!OC22+'Проверочная  таблица'!OK22+IV22+AN22+AS22+EV22+FB22+CT22+SH22+EB22+SV22+PN22+EI22+EP22+LG22+LO22+RX22+GQ22+RJ22+QL22+KB22+KL22+QR22+RQ22+CJ22+QF22+HF22+FZ22+HL22+HR22+FT22+DD22+PH22+BX22+IJ22+IP22+GW22+GF22</f>
        <v>4531961.2600000007</v>
      </c>
      <c r="AK22" s="1013">
        <f t="shared" si="6"/>
        <v>19108300</v>
      </c>
      <c r="AL22" s="842">
        <f>[1]Субсидия_факт!HL19</f>
        <v>19108300</v>
      </c>
      <c r="AM22" s="822">
        <f>[1]Субсидия_факт!MF19</f>
        <v>0</v>
      </c>
      <c r="AN22" s="1013">
        <f t="shared" si="7"/>
        <v>0</v>
      </c>
      <c r="AO22" s="822">
        <v>0</v>
      </c>
      <c r="AP22" s="842"/>
      <c r="AQ22" s="965">
        <f t="shared" si="8"/>
        <v>0</v>
      </c>
      <c r="AR22" s="822">
        <f>[1]Субсидия_факт!MJ19</f>
        <v>0</v>
      </c>
      <c r="AS22" s="1154">
        <f t="shared" si="9"/>
        <v>0</v>
      </c>
      <c r="AT22" s="822"/>
      <c r="AU22" s="1155">
        <f t="shared" si="10"/>
        <v>0</v>
      </c>
      <c r="AV22" s="822">
        <f t="shared" si="11"/>
        <v>0</v>
      </c>
      <c r="AW22" s="836">
        <f t="shared" si="12"/>
        <v>0</v>
      </c>
      <c r="AX22" s="842">
        <f t="shared" si="13"/>
        <v>0</v>
      </c>
      <c r="AY22" s="835">
        <f t="shared" si="14"/>
        <v>0</v>
      </c>
      <c r="AZ22" s="822">
        <f>[1]Субсидия_факт!ML19</f>
        <v>0</v>
      </c>
      <c r="BA22" s="855">
        <f t="shared" si="15"/>
        <v>0</v>
      </c>
      <c r="BB22" s="822"/>
      <c r="BC22" s="854">
        <f t="shared" si="16"/>
        <v>0</v>
      </c>
      <c r="BD22" s="822">
        <f>[1]Субсидия_факт!KN19</f>
        <v>0</v>
      </c>
      <c r="BE22" s="1013">
        <f t="shared" si="17"/>
        <v>0</v>
      </c>
      <c r="BF22" s="822"/>
      <c r="BG22" s="854">
        <f t="shared" si="18"/>
        <v>0</v>
      </c>
      <c r="BH22" s="822">
        <f>[1]Субсидия_факт!KP19</f>
        <v>0</v>
      </c>
      <c r="BI22" s="1013">
        <f t="shared" si="19"/>
        <v>0</v>
      </c>
      <c r="BJ22" s="822"/>
      <c r="BK22" s="992">
        <f t="shared" si="20"/>
        <v>0</v>
      </c>
      <c r="BL22" s="979">
        <f t="shared" si="21"/>
        <v>0</v>
      </c>
      <c r="BM22" s="990">
        <f t="shared" si="22"/>
        <v>0</v>
      </c>
      <c r="BN22" s="992">
        <f t="shared" si="23"/>
        <v>0</v>
      </c>
      <c r="BO22" s="854">
        <f>[1]Субсидия_факт!GN19</f>
        <v>0</v>
      </c>
      <c r="BP22" s="843"/>
      <c r="BQ22" s="1181">
        <f>[1]Субсидия_факт!GP19</f>
        <v>0</v>
      </c>
      <c r="BR22" s="844"/>
      <c r="BS22" s="1180">
        <f t="shared" si="24"/>
        <v>0</v>
      </c>
      <c r="BT22" s="1165">
        <f t="shared" si="24"/>
        <v>0</v>
      </c>
      <c r="BU22" s="836">
        <f>[1]Субсидия_факт!GR19</f>
        <v>0</v>
      </c>
      <c r="BV22" s="857"/>
      <c r="BW22" s="1013">
        <f>[1]Субсидия_факт!HD19</f>
        <v>0</v>
      </c>
      <c r="BX22" s="844"/>
      <c r="BY22" s="1013">
        <f>[1]Субсидия_факт!GT19</f>
        <v>0</v>
      </c>
      <c r="BZ22" s="845"/>
      <c r="CA22" s="1013">
        <f>[1]Субсидия_факт!GV19</f>
        <v>0</v>
      </c>
      <c r="CB22" s="858"/>
      <c r="CC22" s="1156">
        <f t="shared" si="25"/>
        <v>0</v>
      </c>
      <c r="CD22" s="835">
        <f t="shared" si="25"/>
        <v>0</v>
      </c>
      <c r="CE22" s="1155">
        <f>[1]Субсидия_факт!GX19</f>
        <v>0</v>
      </c>
      <c r="CF22" s="805"/>
      <c r="CG22" s="854">
        <f t="shared" si="26"/>
        <v>0</v>
      </c>
      <c r="CH22" s="818">
        <f>[1]Субсидия_факт!HF19</f>
        <v>0</v>
      </c>
      <c r="CI22" s="822">
        <f>[1]Субсидия_факт!HH19</f>
        <v>0</v>
      </c>
      <c r="CJ22" s="1013">
        <f t="shared" si="27"/>
        <v>0</v>
      </c>
      <c r="CK22" s="822"/>
      <c r="CL22" s="822"/>
      <c r="CM22" s="965">
        <f t="shared" si="28"/>
        <v>0</v>
      </c>
      <c r="CN22" s="815">
        <f>[1]Субсидия_факт!LF19</f>
        <v>0</v>
      </c>
      <c r="CO22" s="814">
        <f>[1]Субсидия_факт!LH19</f>
        <v>0</v>
      </c>
      <c r="CP22" s="806">
        <f>[1]Субсидия_факт!LJ19</f>
        <v>0</v>
      </c>
      <c r="CQ22" s="814">
        <f>[1]Субсидия_факт!LP19</f>
        <v>0</v>
      </c>
      <c r="CR22" s="806">
        <f>[1]Субсидия_факт!LV19</f>
        <v>0</v>
      </c>
      <c r="CS22" s="814">
        <f>[1]Субсидия_факт!LX19</f>
        <v>0</v>
      </c>
      <c r="CT22" s="965">
        <f t="shared" si="29"/>
        <v>0</v>
      </c>
      <c r="CU22" s="807"/>
      <c r="CV22" s="814"/>
      <c r="CW22" s="806"/>
      <c r="CX22" s="814"/>
      <c r="CY22" s="806"/>
      <c r="CZ22" s="814"/>
      <c r="DA22" s="976">
        <f t="shared" si="170"/>
        <v>0</v>
      </c>
      <c r="DB22" s="815">
        <f>[1]Субсидия_факт!LL19</f>
        <v>0</v>
      </c>
      <c r="DC22" s="814">
        <f>[1]Субсидия_факт!LR19</f>
        <v>0</v>
      </c>
      <c r="DD22" s="965">
        <f t="shared" si="31"/>
        <v>0</v>
      </c>
      <c r="DE22" s="815"/>
      <c r="DF22" s="816"/>
      <c r="DG22" s="1156">
        <f t="shared" si="171"/>
        <v>0</v>
      </c>
      <c r="DH22" s="835">
        <f t="shared" si="172"/>
        <v>0</v>
      </c>
      <c r="DI22" s="1155">
        <f t="shared" si="173"/>
        <v>0</v>
      </c>
      <c r="DJ22" s="805">
        <f t="shared" si="174"/>
        <v>0</v>
      </c>
      <c r="DK22" s="1013">
        <f t="shared" si="175"/>
        <v>0</v>
      </c>
      <c r="DL22" s="842">
        <f>[1]Субсидия_факт!R19</f>
        <v>0</v>
      </c>
      <c r="DM22" s="818">
        <f>[1]Субсидия_факт!T19</f>
        <v>0</v>
      </c>
      <c r="DN22" s="822">
        <f>[1]Субсидия_факт!V19</f>
        <v>0</v>
      </c>
      <c r="DO22" s="1013">
        <f t="shared" si="176"/>
        <v>0</v>
      </c>
      <c r="DP22" s="822"/>
      <c r="DQ22" s="822"/>
      <c r="DR22" s="822"/>
      <c r="DS22" s="854">
        <f t="shared" si="32"/>
        <v>0</v>
      </c>
      <c r="DT22" s="818">
        <f>[1]Субсидия_факт!AX19</f>
        <v>0</v>
      </c>
      <c r="DU22" s="819">
        <f>[1]Субсидия_факт!AZ19</f>
        <v>0</v>
      </c>
      <c r="DV22" s="1013">
        <f t="shared" si="33"/>
        <v>0</v>
      </c>
      <c r="DW22" s="842"/>
      <c r="DX22" s="846"/>
      <c r="DY22" s="854">
        <f t="shared" si="34"/>
        <v>0</v>
      </c>
      <c r="DZ22" s="818">
        <f>[1]Субсидия_факт!X19</f>
        <v>0</v>
      </c>
      <c r="EA22" s="819">
        <f>[1]Субсидия_факт!Z19</f>
        <v>0</v>
      </c>
      <c r="EB22" s="1013">
        <f t="shared" si="35"/>
        <v>0</v>
      </c>
      <c r="EC22" s="818"/>
      <c r="ED22" s="819"/>
      <c r="EE22" s="976">
        <f t="shared" si="177"/>
        <v>0</v>
      </c>
      <c r="EF22" s="815">
        <f>[1]Субсидия_факт!AP19</f>
        <v>0</v>
      </c>
      <c r="EG22" s="815">
        <f>[1]Субсидия_факт!AL19</f>
        <v>0</v>
      </c>
      <c r="EH22" s="816">
        <f>[1]Субсидия_факт!AN19</f>
        <v>0</v>
      </c>
      <c r="EI22" s="976">
        <f t="shared" si="36"/>
        <v>0</v>
      </c>
      <c r="EJ22" s="815"/>
      <c r="EK22" s="815"/>
      <c r="EL22" s="816"/>
      <c r="EM22" s="976">
        <f t="shared" si="37"/>
        <v>0</v>
      </c>
      <c r="EN22" s="815">
        <f>[1]Субсидия_факт!GZ19</f>
        <v>0</v>
      </c>
      <c r="EO22" s="814">
        <f>[1]Субсидия_факт!HB19</f>
        <v>0</v>
      </c>
      <c r="EP22" s="965">
        <f t="shared" si="38"/>
        <v>0</v>
      </c>
      <c r="EQ22" s="815"/>
      <c r="ER22" s="814"/>
      <c r="ES22" s="976">
        <f t="shared" si="39"/>
        <v>0</v>
      </c>
      <c r="ET22" s="818">
        <f>[1]Субсидия_факт!OY19</f>
        <v>0</v>
      </c>
      <c r="EU22" s="819">
        <f>[1]Субсидия_факт!PE19</f>
        <v>0</v>
      </c>
      <c r="EV22" s="965">
        <f t="shared" si="40"/>
        <v>0</v>
      </c>
      <c r="EW22" s="815"/>
      <c r="EX22" s="816"/>
      <c r="EY22" s="976">
        <f t="shared" si="41"/>
        <v>0</v>
      </c>
      <c r="EZ22" s="815">
        <f>[1]Субсидия_факт!PA19</f>
        <v>0</v>
      </c>
      <c r="FA22" s="814">
        <f>[1]Субсидия_факт!PG19</f>
        <v>0</v>
      </c>
      <c r="FB22" s="965">
        <f t="shared" si="42"/>
        <v>0</v>
      </c>
      <c r="FC22" s="815"/>
      <c r="FD22" s="816"/>
      <c r="FE22" s="1163">
        <f t="shared" si="43"/>
        <v>0</v>
      </c>
      <c r="FF22" s="815">
        <f t="shared" si="44"/>
        <v>0</v>
      </c>
      <c r="FG22" s="814">
        <f t="shared" si="44"/>
        <v>0</v>
      </c>
      <c r="FH22" s="835">
        <f t="shared" si="45"/>
        <v>0</v>
      </c>
      <c r="FI22" s="815">
        <f t="shared" si="46"/>
        <v>0</v>
      </c>
      <c r="FJ22" s="814">
        <f t="shared" si="46"/>
        <v>0</v>
      </c>
      <c r="FK22" s="1163">
        <f t="shared" si="47"/>
        <v>0</v>
      </c>
      <c r="FL22" s="815">
        <f>[1]Субсидия_факт!PC19</f>
        <v>0</v>
      </c>
      <c r="FM22" s="814">
        <f>[1]Субсидия_факт!PI19</f>
        <v>0</v>
      </c>
      <c r="FN22" s="835">
        <f t="shared" si="48"/>
        <v>0</v>
      </c>
      <c r="FO22" s="815"/>
      <c r="FP22" s="816"/>
      <c r="FQ22" s="1183">
        <f t="shared" si="49"/>
        <v>0</v>
      </c>
      <c r="FR22" s="818">
        <f>[1]Субсидия_факт!EH19</f>
        <v>0</v>
      </c>
      <c r="FS22" s="819">
        <f>[1]Субсидия_факт!EJ19</f>
        <v>0</v>
      </c>
      <c r="FT22" s="1164">
        <f t="shared" si="50"/>
        <v>0</v>
      </c>
      <c r="FU22" s="818"/>
      <c r="FV22" s="819"/>
      <c r="FW22" s="1183">
        <f t="shared" si="51"/>
        <v>0</v>
      </c>
      <c r="FX22" s="818">
        <f>[1]Субсидия_факт!JD19</f>
        <v>0</v>
      </c>
      <c r="FY22" s="819">
        <f>[1]Субсидия_факт!JF19</f>
        <v>0</v>
      </c>
      <c r="FZ22" s="854">
        <f t="shared" si="52"/>
        <v>0</v>
      </c>
      <c r="GA22" s="818"/>
      <c r="GB22" s="819"/>
      <c r="GC22" s="1185">
        <f t="shared" si="53"/>
        <v>0</v>
      </c>
      <c r="GD22" s="815">
        <f>[1]Субсидия_факт!JH19</f>
        <v>0</v>
      </c>
      <c r="GE22" s="816">
        <f>[1]Субсидия_факт!JJ19</f>
        <v>0</v>
      </c>
      <c r="GF22" s="1165">
        <f t="shared" si="54"/>
        <v>0</v>
      </c>
      <c r="GG22" s="818"/>
      <c r="GH22" s="846"/>
      <c r="GI22" s="1165">
        <f t="shared" si="178"/>
        <v>0</v>
      </c>
      <c r="GJ22" s="836">
        <f t="shared" si="179"/>
        <v>0</v>
      </c>
      <c r="GK22" s="1180">
        <f t="shared" si="180"/>
        <v>0</v>
      </c>
      <c r="GL22" s="836">
        <f t="shared" si="181"/>
        <v>0</v>
      </c>
      <c r="GM22" s="1164">
        <f t="shared" si="55"/>
        <v>0</v>
      </c>
      <c r="GN22" s="818">
        <f>[1]Субсидия_факт!JZ19</f>
        <v>0</v>
      </c>
      <c r="GO22" s="819">
        <f>[1]Субсидия_факт!KB19</f>
        <v>0</v>
      </c>
      <c r="GP22" s="818">
        <f>[1]Субсидия_факт!KD19</f>
        <v>0</v>
      </c>
      <c r="GQ22" s="854">
        <f t="shared" si="56"/>
        <v>0</v>
      </c>
      <c r="GR22" s="818"/>
      <c r="GS22" s="819"/>
      <c r="GT22" s="822"/>
      <c r="GU22" s="1165">
        <f t="shared" si="182"/>
        <v>0</v>
      </c>
      <c r="GV22" s="818">
        <f>[1]Субсидия_факт!KF19</f>
        <v>0</v>
      </c>
      <c r="GW22" s="1165">
        <f t="shared" si="182"/>
        <v>0</v>
      </c>
      <c r="GX22" s="822"/>
      <c r="GY22" s="1165">
        <f t="shared" si="183"/>
        <v>0</v>
      </c>
      <c r="GZ22" s="1165">
        <f t="shared" si="184"/>
        <v>0</v>
      </c>
      <c r="HA22" s="1165">
        <f t="shared" si="185"/>
        <v>0</v>
      </c>
      <c r="HB22" s="1165">
        <f t="shared" si="186"/>
        <v>0</v>
      </c>
      <c r="HC22" s="1183">
        <f t="shared" si="57"/>
        <v>0</v>
      </c>
      <c r="HD22" s="818">
        <f>[1]Субсидия_факт!KJ19</f>
        <v>0</v>
      </c>
      <c r="HE22" s="819">
        <f>[1]Субсидия_факт!KL19</f>
        <v>0</v>
      </c>
      <c r="HF22" s="1013">
        <f t="shared" si="58"/>
        <v>0</v>
      </c>
      <c r="HG22" s="818"/>
      <c r="HH22" s="819"/>
      <c r="HI22" s="1183">
        <f t="shared" si="59"/>
        <v>0</v>
      </c>
      <c r="HJ22" s="818"/>
      <c r="HK22" s="819"/>
      <c r="HL22" s="1013">
        <f t="shared" si="60"/>
        <v>0</v>
      </c>
      <c r="HM22" s="818"/>
      <c r="HN22" s="819"/>
      <c r="HO22" s="1183">
        <f t="shared" si="61"/>
        <v>0</v>
      </c>
      <c r="HP22" s="818">
        <f>[1]Субсидия_факт!FN19</f>
        <v>0</v>
      </c>
      <c r="HQ22" s="819">
        <f>[1]Субсидия_факт!FR19</f>
        <v>0</v>
      </c>
      <c r="HR22" s="1013">
        <f t="shared" si="62"/>
        <v>0</v>
      </c>
      <c r="HS22" s="818"/>
      <c r="HT22" s="819"/>
      <c r="HU22" s="1163">
        <f t="shared" si="63"/>
        <v>0</v>
      </c>
      <c r="HV22" s="815">
        <f t="shared" si="64"/>
        <v>0</v>
      </c>
      <c r="HW22" s="814">
        <f t="shared" si="64"/>
        <v>0</v>
      </c>
      <c r="HX22" s="835">
        <f t="shared" si="65"/>
        <v>0</v>
      </c>
      <c r="HY22" s="815">
        <f t="shared" si="66"/>
        <v>0</v>
      </c>
      <c r="HZ22" s="814">
        <f t="shared" si="66"/>
        <v>0</v>
      </c>
      <c r="IA22" s="1163">
        <f t="shared" si="67"/>
        <v>0</v>
      </c>
      <c r="IB22" s="815">
        <f>[1]Субсидия_факт!FP19</f>
        <v>0</v>
      </c>
      <c r="IC22" s="814">
        <f>[1]Субсидия_факт!FT19</f>
        <v>0</v>
      </c>
      <c r="ID22" s="835">
        <f t="shared" si="68"/>
        <v>0</v>
      </c>
      <c r="IE22" s="815"/>
      <c r="IF22" s="816"/>
      <c r="IG22" s="1183">
        <f t="shared" si="69"/>
        <v>0</v>
      </c>
      <c r="IH22" s="815">
        <f>[1]Субсидия_факт!ED19</f>
        <v>0</v>
      </c>
      <c r="II22" s="816">
        <f>[1]Субсидия_факт!EF19</f>
        <v>0</v>
      </c>
      <c r="IJ22" s="1013">
        <f t="shared" si="70"/>
        <v>0</v>
      </c>
      <c r="IK22" s="818"/>
      <c r="IL22" s="819"/>
      <c r="IM22" s="1183">
        <f t="shared" si="71"/>
        <v>0</v>
      </c>
      <c r="IN22" s="815">
        <f>[1]Субсидия_факт!BX19</f>
        <v>0</v>
      </c>
      <c r="IO22" s="816">
        <f>[1]Субсидия_факт!BZ19</f>
        <v>0</v>
      </c>
      <c r="IP22" s="1013">
        <f t="shared" si="72"/>
        <v>0</v>
      </c>
      <c r="IQ22" s="818"/>
      <c r="IR22" s="819"/>
      <c r="IS22" s="1183">
        <f t="shared" si="73"/>
        <v>0</v>
      </c>
      <c r="IT22" s="818">
        <f>[1]Субсидия_факт!EL19</f>
        <v>0</v>
      </c>
      <c r="IU22" s="819">
        <f>[1]Субсидия_факт!EN19</f>
        <v>0</v>
      </c>
      <c r="IV22" s="1013">
        <f t="shared" si="74"/>
        <v>0</v>
      </c>
      <c r="IW22" s="818"/>
      <c r="IX22" s="819"/>
      <c r="IY22" s="965">
        <f t="shared" si="75"/>
        <v>0</v>
      </c>
      <c r="IZ22" s="815">
        <f>[1]Субсидия_факт!EP19</f>
        <v>0</v>
      </c>
      <c r="JA22" s="814">
        <f>[1]Субсидия_факт!EV19</f>
        <v>0</v>
      </c>
      <c r="JB22" s="965">
        <f t="shared" si="76"/>
        <v>0</v>
      </c>
      <c r="JC22" s="815"/>
      <c r="JD22" s="816"/>
      <c r="JE22" s="965">
        <f t="shared" si="77"/>
        <v>0</v>
      </c>
      <c r="JF22" s="815">
        <f>[1]Субсидия_факт!ER19</f>
        <v>0</v>
      </c>
      <c r="JG22" s="816">
        <f>[1]Субсидия_факт!EX19</f>
        <v>0</v>
      </c>
      <c r="JH22" s="965">
        <f t="shared" si="78"/>
        <v>0</v>
      </c>
      <c r="JI22" s="806"/>
      <c r="JJ22" s="820"/>
      <c r="JK22" s="965">
        <f t="shared" si="79"/>
        <v>0</v>
      </c>
      <c r="JL22" s="807">
        <f>'Проверочная  таблица'!JF22-'Проверочная  таблица'!JR22</f>
        <v>0</v>
      </c>
      <c r="JM22" s="816">
        <f>'Проверочная  таблица'!JG22-'Проверочная  таблица'!JS22</f>
        <v>0</v>
      </c>
      <c r="JN22" s="1155">
        <f t="shared" si="80"/>
        <v>0</v>
      </c>
      <c r="JO22" s="806">
        <f>'Проверочная  таблица'!JI22-'Проверочная  таблица'!JU22</f>
        <v>0</v>
      </c>
      <c r="JP22" s="823">
        <f>'Проверочная  таблица'!JJ22-'Проверочная  таблица'!JV22</f>
        <v>0</v>
      </c>
      <c r="JQ22" s="965">
        <f t="shared" si="81"/>
        <v>0</v>
      </c>
      <c r="JR22" s="815">
        <f>[1]Субсидия_факт!ET19</f>
        <v>0</v>
      </c>
      <c r="JS22" s="814">
        <f>[1]Субсидия_факт!EZ19</f>
        <v>0</v>
      </c>
      <c r="JT22" s="835">
        <f t="shared" si="82"/>
        <v>0</v>
      </c>
      <c r="JU22" s="815"/>
      <c r="JV22" s="816"/>
      <c r="JW22" s="1148">
        <f t="shared" si="187"/>
        <v>101810</v>
      </c>
      <c r="JX22" s="806">
        <f>[1]Субсидия_факт!NR19</f>
        <v>0</v>
      </c>
      <c r="JY22" s="816">
        <f>[1]Субсидия_факт!NX19</f>
        <v>0</v>
      </c>
      <c r="JZ22" s="806">
        <f>[1]Субсидия_факт!OF19</f>
        <v>37340</v>
      </c>
      <c r="KA22" s="816">
        <f>[1]Субсидия_факт!OH19</f>
        <v>64470</v>
      </c>
      <c r="KB22" s="1148">
        <f t="shared" si="83"/>
        <v>0</v>
      </c>
      <c r="KC22" s="806"/>
      <c r="KD22" s="816"/>
      <c r="KE22" s="806"/>
      <c r="KF22" s="816"/>
      <c r="KG22" s="1148">
        <f t="shared" si="188"/>
        <v>0</v>
      </c>
      <c r="KH22" s="842">
        <f>[1]Субсидия_факт!NT19</f>
        <v>0</v>
      </c>
      <c r="KI22" s="819">
        <f>[1]Субсидия_факт!NZ19</f>
        <v>0</v>
      </c>
      <c r="KJ22" s="842"/>
      <c r="KK22" s="819"/>
      <c r="KL22" s="1148">
        <f t="shared" si="84"/>
        <v>0</v>
      </c>
      <c r="KM22" s="806"/>
      <c r="KN22" s="816"/>
      <c r="KO22" s="806"/>
      <c r="KP22" s="816"/>
      <c r="KQ22" s="1150">
        <f t="shared" si="85"/>
        <v>0</v>
      </c>
      <c r="KR22" s="842">
        <f t="shared" si="86"/>
        <v>0</v>
      </c>
      <c r="KS22" s="819">
        <f t="shared" si="86"/>
        <v>0</v>
      </c>
      <c r="KT22" s="1150">
        <f t="shared" si="87"/>
        <v>0</v>
      </c>
      <c r="KU22" s="842">
        <f t="shared" si="88"/>
        <v>0</v>
      </c>
      <c r="KV22" s="819">
        <f t="shared" si="88"/>
        <v>0</v>
      </c>
      <c r="KW22" s="1150">
        <f t="shared" si="89"/>
        <v>0</v>
      </c>
      <c r="KX22" s="815">
        <f>[1]Субсидия_факт!NV19</f>
        <v>0</v>
      </c>
      <c r="KY22" s="814">
        <f>[1]Субсидия_факт!OB19</f>
        <v>0</v>
      </c>
      <c r="KZ22" s="1150">
        <f t="shared" si="90"/>
        <v>0</v>
      </c>
      <c r="LA22" s="807"/>
      <c r="LB22" s="816"/>
      <c r="LC22" s="1013">
        <f t="shared" si="189"/>
        <v>0</v>
      </c>
      <c r="LD22" s="821">
        <f>[1]Субсидия_факт!DP19</f>
        <v>0</v>
      </c>
      <c r="LE22" s="806">
        <f>[1]Субсидия_факт!CB19</f>
        <v>0</v>
      </c>
      <c r="LF22" s="816">
        <f>[1]Субсидия_факт!CH19</f>
        <v>0</v>
      </c>
      <c r="LG22" s="1013">
        <f t="shared" si="91"/>
        <v>0</v>
      </c>
      <c r="LH22" s="821"/>
      <c r="LI22" s="806"/>
      <c r="LJ22" s="816"/>
      <c r="LK22" s="1013">
        <f t="shared" si="190"/>
        <v>0</v>
      </c>
      <c r="LL22" s="821">
        <f>[1]Субсидия_факт!DR19</f>
        <v>0</v>
      </c>
      <c r="LM22" s="806">
        <f>[1]Субсидия_факт!CD19</f>
        <v>0</v>
      </c>
      <c r="LN22" s="816">
        <f>[1]Субсидия_факт!CJ19</f>
        <v>0</v>
      </c>
      <c r="LO22" s="1013">
        <f t="shared" si="92"/>
        <v>0</v>
      </c>
      <c r="LP22" s="821"/>
      <c r="LQ22" s="806"/>
      <c r="LR22" s="814"/>
      <c r="LS22" s="836">
        <f t="shared" si="93"/>
        <v>0</v>
      </c>
      <c r="LT22" s="818">
        <f>'Проверочная  таблица'!LL22-MB22</f>
        <v>0</v>
      </c>
      <c r="LU22" s="818">
        <f>'Проверочная  таблица'!LM22-MC22</f>
        <v>0</v>
      </c>
      <c r="LV22" s="819">
        <f>'Проверочная  таблица'!LN22-MD22</f>
        <v>0</v>
      </c>
      <c r="LW22" s="836">
        <f t="shared" si="94"/>
        <v>0</v>
      </c>
      <c r="LX22" s="818">
        <f>'Проверочная  таблица'!LP22-MF22</f>
        <v>0</v>
      </c>
      <c r="LY22" s="818">
        <f>'Проверочная  таблица'!LQ22-MG22</f>
        <v>0</v>
      </c>
      <c r="LZ22" s="819">
        <f>'Проверочная  таблица'!LR22-MH22</f>
        <v>0</v>
      </c>
      <c r="MA22" s="836">
        <f t="shared" si="95"/>
        <v>0</v>
      </c>
      <c r="MB22" s="806">
        <f>[1]Субсидия_факт!DT19</f>
        <v>0</v>
      </c>
      <c r="MC22" s="806">
        <f>[1]Субсидия_факт!CF19</f>
        <v>0</v>
      </c>
      <c r="MD22" s="816">
        <f>[1]Субсидия_факт!CL19</f>
        <v>0</v>
      </c>
      <c r="ME22" s="836">
        <f t="shared" si="96"/>
        <v>0</v>
      </c>
      <c r="MF22" s="806"/>
      <c r="MG22" s="806"/>
      <c r="MH22" s="816"/>
      <c r="MI22" s="1154">
        <f t="shared" si="191"/>
        <v>86515.47</v>
      </c>
      <c r="MJ22" s="806">
        <f>[1]Субсидия_факт!CN19</f>
        <v>0</v>
      </c>
      <c r="MK22" s="814">
        <f>[1]Субсидия_факт!CP19</f>
        <v>0</v>
      </c>
      <c r="ML22" s="818">
        <f>[1]Субсидия_факт!CR19</f>
        <v>0</v>
      </c>
      <c r="MM22" s="819">
        <f>[1]Субсидия_факт!CT19</f>
        <v>0</v>
      </c>
      <c r="MN22" s="807">
        <f>[1]Субсидия_факт!DV19</f>
        <v>0</v>
      </c>
      <c r="MO22" s="815">
        <f>[1]Субсидия_факт!FB19</f>
        <v>22494.020000000004</v>
      </c>
      <c r="MP22" s="814">
        <f>[1]Субсидия_факт!FH19</f>
        <v>64021.45</v>
      </c>
      <c r="MQ22" s="965">
        <f t="shared" si="97"/>
        <v>0</v>
      </c>
      <c r="MR22" s="806"/>
      <c r="MS22" s="816"/>
      <c r="MT22" s="822"/>
      <c r="MU22" s="847"/>
      <c r="MV22" s="806"/>
      <c r="MW22" s="806"/>
      <c r="MX22" s="816"/>
      <c r="MY22" s="965">
        <f t="shared" si="192"/>
        <v>0</v>
      </c>
      <c r="MZ22" s="815">
        <f>[1]Субсидия_факт!FD19</f>
        <v>0</v>
      </c>
      <c r="NA22" s="814">
        <f>[1]Субсидия_факт!FJ19</f>
        <v>0</v>
      </c>
      <c r="NB22" s="965">
        <f t="shared" si="98"/>
        <v>0</v>
      </c>
      <c r="NC22" s="807"/>
      <c r="ND22" s="816"/>
      <c r="NE22" s="835">
        <f t="shared" si="99"/>
        <v>0</v>
      </c>
      <c r="NF22" s="815">
        <f>'Проверочная  таблица'!MZ22-NL22</f>
        <v>0</v>
      </c>
      <c r="NG22" s="816">
        <f>'Проверочная  таблица'!NA22-NM22</f>
        <v>0</v>
      </c>
      <c r="NH22" s="835">
        <f t="shared" si="100"/>
        <v>0</v>
      </c>
      <c r="NI22" s="806">
        <f>'Проверочная  таблица'!NC22-NO22</f>
        <v>0</v>
      </c>
      <c r="NJ22" s="823">
        <f>'Проверочная  таблица'!ND22-NP22</f>
        <v>0</v>
      </c>
      <c r="NK22" s="835">
        <f t="shared" si="193"/>
        <v>0</v>
      </c>
      <c r="NL22" s="815">
        <f>[1]Субсидия_факт!FF19</f>
        <v>0</v>
      </c>
      <c r="NM22" s="814">
        <f>[1]Субсидия_факт!FL19</f>
        <v>0</v>
      </c>
      <c r="NN22" s="835">
        <f t="shared" si="101"/>
        <v>0</v>
      </c>
      <c r="NO22" s="806"/>
      <c r="NP22" s="816"/>
      <c r="NQ22" s="975">
        <f t="shared" si="194"/>
        <v>0</v>
      </c>
      <c r="NR22" s="815">
        <f>[1]Субсидия_факт!AR19</f>
        <v>0</v>
      </c>
      <c r="NS22" s="814">
        <f>[1]Субсидия_факт!AT19</f>
        <v>0</v>
      </c>
      <c r="NT22" s="815">
        <f>[1]Субсидия_факт!AV19</f>
        <v>0</v>
      </c>
      <c r="NU22" s="1013">
        <f t="shared" si="102"/>
        <v>0</v>
      </c>
      <c r="NV22" s="822"/>
      <c r="NW22" s="819"/>
      <c r="NX22" s="822"/>
      <c r="NY22" s="1166">
        <f t="shared" si="103"/>
        <v>0</v>
      </c>
      <c r="NZ22" s="815">
        <f>[1]Субсидия_факт!FV19</f>
        <v>0</v>
      </c>
      <c r="OA22" s="814">
        <f>[1]Субсидия_факт!GB19</f>
        <v>0</v>
      </c>
      <c r="OB22" s="822">
        <f>[1]Субсидия_факт!GH19</f>
        <v>0</v>
      </c>
      <c r="OC22" s="1166">
        <f t="shared" si="104"/>
        <v>0</v>
      </c>
      <c r="OD22" s="807"/>
      <c r="OE22" s="816"/>
      <c r="OF22" s="806"/>
      <c r="OG22" s="1148">
        <f t="shared" si="195"/>
        <v>7388479.1600000001</v>
      </c>
      <c r="OH22" s="815">
        <f>[1]Субсидия_факт!FX19</f>
        <v>0</v>
      </c>
      <c r="OI22" s="814">
        <f>[1]Субсидия_факт!GD19</f>
        <v>0</v>
      </c>
      <c r="OJ22" s="806">
        <f>[1]Субсидия_факт!GJ19</f>
        <v>7388479.1600000001</v>
      </c>
      <c r="OK22" s="1148">
        <f t="shared" si="105"/>
        <v>0</v>
      </c>
      <c r="OL22" s="806"/>
      <c r="OM22" s="823"/>
      <c r="ON22" s="806"/>
      <c r="OO22" s="1150">
        <f t="shared" si="106"/>
        <v>7388479.1600000001</v>
      </c>
      <c r="OP22" s="842">
        <f>'Проверочная  таблица'!OH22-OX22</f>
        <v>0</v>
      </c>
      <c r="OQ22" s="819">
        <f>'Проверочная  таблица'!OI22-OY22</f>
        <v>0</v>
      </c>
      <c r="OR22" s="822">
        <f>'Проверочная  таблица'!OJ22-OZ22</f>
        <v>7388479.1600000001</v>
      </c>
      <c r="OS22" s="1150">
        <f t="shared" si="196"/>
        <v>0</v>
      </c>
      <c r="OT22" s="807">
        <f>'Проверочная  таблица'!OL22-PB22</f>
        <v>0</v>
      </c>
      <c r="OU22" s="816">
        <f>'Проверочная  таблица'!OM22-PC22</f>
        <v>0</v>
      </c>
      <c r="OV22" s="806">
        <f>'Проверочная  таблица'!ON22-PD22</f>
        <v>0</v>
      </c>
      <c r="OW22" s="1150">
        <f t="shared" si="107"/>
        <v>0</v>
      </c>
      <c r="OX22" s="815">
        <f>[1]Субсидия_факт!FZ19</f>
        <v>0</v>
      </c>
      <c r="OY22" s="814">
        <f>[1]Субсидия_факт!GF19</f>
        <v>0</v>
      </c>
      <c r="OZ22" s="815">
        <f>[1]Субсидия_факт!GL19</f>
        <v>0</v>
      </c>
      <c r="PA22" s="1150">
        <f t="shared" si="108"/>
        <v>0</v>
      </c>
      <c r="PB22" s="807"/>
      <c r="PC22" s="816"/>
      <c r="PD22" s="815"/>
      <c r="PE22" s="854">
        <f t="shared" si="197"/>
        <v>0</v>
      </c>
      <c r="PF22" s="818">
        <f>[1]Субсидия_факт!IR19</f>
        <v>0</v>
      </c>
      <c r="PG22" s="819">
        <f>[1]Субсидия_факт!IX19</f>
        <v>0</v>
      </c>
      <c r="PH22" s="1013">
        <f t="shared" si="109"/>
        <v>0</v>
      </c>
      <c r="PI22" s="822"/>
      <c r="PJ22" s="847"/>
      <c r="PK22" s="1013">
        <f t="shared" si="110"/>
        <v>0</v>
      </c>
      <c r="PL22" s="818">
        <f>[1]Субсидия_факт!IT19</f>
        <v>0</v>
      </c>
      <c r="PM22" s="819">
        <f>[1]Субсидия_факт!IZ19</f>
        <v>0</v>
      </c>
      <c r="PN22" s="1181">
        <f t="shared" si="111"/>
        <v>0</v>
      </c>
      <c r="PO22" s="822"/>
      <c r="PP22" s="847"/>
      <c r="PQ22" s="836">
        <f t="shared" si="198"/>
        <v>0</v>
      </c>
      <c r="PR22" s="822">
        <f t="shared" si="112"/>
        <v>0</v>
      </c>
      <c r="PS22" s="819">
        <f t="shared" si="112"/>
        <v>0</v>
      </c>
      <c r="PT22" s="1165">
        <f t="shared" si="113"/>
        <v>0</v>
      </c>
      <c r="PU22" s="818">
        <f t="shared" si="114"/>
        <v>0</v>
      </c>
      <c r="PV22" s="819">
        <f t="shared" si="114"/>
        <v>0</v>
      </c>
      <c r="PW22" s="1165">
        <f t="shared" si="115"/>
        <v>0</v>
      </c>
      <c r="PX22" s="818">
        <f>[1]Субсидия_факт!IV19</f>
        <v>0</v>
      </c>
      <c r="PY22" s="819">
        <f>[1]Субсидия_факт!JB19</f>
        <v>0</v>
      </c>
      <c r="PZ22" s="979">
        <f t="shared" si="199"/>
        <v>0</v>
      </c>
      <c r="QA22" s="822"/>
      <c r="QB22" s="847"/>
      <c r="QC22" s="1183">
        <f t="shared" si="116"/>
        <v>0</v>
      </c>
      <c r="QD22" s="818">
        <f>[1]Субсидия_факт!CV19</f>
        <v>0</v>
      </c>
      <c r="QE22" s="819">
        <f>[1]Субсидия_факт!CX19</f>
        <v>0</v>
      </c>
      <c r="QF22" s="1013">
        <f t="shared" si="117"/>
        <v>0</v>
      </c>
      <c r="QG22" s="818"/>
      <c r="QH22" s="819"/>
      <c r="QI22" s="854">
        <f t="shared" si="118"/>
        <v>0</v>
      </c>
      <c r="QJ22" s="818">
        <f>[1]Субсидия_факт!CZ19</f>
        <v>0</v>
      </c>
      <c r="QK22" s="819">
        <f>[1]Субсидия_факт!DF19</f>
        <v>0</v>
      </c>
      <c r="QL22" s="1013">
        <f t="shared" si="119"/>
        <v>0</v>
      </c>
      <c r="QM22" s="818"/>
      <c r="QN22" s="819"/>
      <c r="QO22" s="1183">
        <f t="shared" si="120"/>
        <v>0</v>
      </c>
      <c r="QP22" s="818">
        <f>[1]Субсидия_факт!DB19</f>
        <v>0</v>
      </c>
      <c r="QQ22" s="819">
        <f>[1]Субсидия_факт!DH19</f>
        <v>0</v>
      </c>
      <c r="QR22" s="1013">
        <f t="shared" si="121"/>
        <v>0</v>
      </c>
      <c r="QS22" s="818"/>
      <c r="QT22" s="819"/>
      <c r="QU22" s="1165">
        <f t="shared" si="122"/>
        <v>0</v>
      </c>
      <c r="QV22" s="818">
        <f t="shared" si="123"/>
        <v>0</v>
      </c>
      <c r="QW22" s="819">
        <f t="shared" si="123"/>
        <v>0</v>
      </c>
      <c r="QX22" s="836">
        <f t="shared" si="124"/>
        <v>0</v>
      </c>
      <c r="QY22" s="818">
        <f t="shared" si="125"/>
        <v>0</v>
      </c>
      <c r="QZ22" s="819">
        <f t="shared" si="125"/>
        <v>0</v>
      </c>
      <c r="RA22" s="1183">
        <f t="shared" si="126"/>
        <v>0</v>
      </c>
      <c r="RB22" s="818">
        <f>[1]Субсидия_факт!DD19</f>
        <v>0</v>
      </c>
      <c r="RC22" s="819">
        <f>[1]Субсидия_факт!DJ19</f>
        <v>0</v>
      </c>
      <c r="RD22" s="836">
        <f t="shared" si="127"/>
        <v>0</v>
      </c>
      <c r="RE22" s="818"/>
      <c r="RF22" s="819"/>
      <c r="RG22" s="854">
        <f t="shared" si="128"/>
        <v>0</v>
      </c>
      <c r="RH22" s="818">
        <f>[1]Субсидия_факт!DL19</f>
        <v>0</v>
      </c>
      <c r="RI22" s="819">
        <f>[1]Субсидия_факт!DN19</f>
        <v>0</v>
      </c>
      <c r="RJ22" s="1181">
        <f t="shared" si="129"/>
        <v>0</v>
      </c>
      <c r="RK22" s="842"/>
      <c r="RL22" s="846"/>
      <c r="RM22" s="1013">
        <f t="shared" si="200"/>
        <v>0</v>
      </c>
      <c r="RN22" s="815">
        <f>[1]Субсидия_факт!BJ19</f>
        <v>0</v>
      </c>
      <c r="RO22" s="818">
        <f>[1]Субсидия_факт!BF19</f>
        <v>0</v>
      </c>
      <c r="RP22" s="846">
        <f>[1]Субсидия_факт!BH19</f>
        <v>0</v>
      </c>
      <c r="RQ22" s="1013">
        <f t="shared" si="130"/>
        <v>0</v>
      </c>
      <c r="RR22" s="848"/>
      <c r="RS22" s="842"/>
      <c r="RT22" s="846"/>
      <c r="RU22" s="901">
        <f t="shared" si="131"/>
        <v>0</v>
      </c>
      <c r="RV22" s="818">
        <f>[1]Субсидия_факт!AD19</f>
        <v>0</v>
      </c>
      <c r="RW22" s="819">
        <f>[1]Субсидия_факт!AF19</f>
        <v>0</v>
      </c>
      <c r="RX22" s="1013">
        <f t="shared" si="132"/>
        <v>0</v>
      </c>
      <c r="RY22" s="842"/>
      <c r="RZ22" s="846"/>
      <c r="SA22" s="854">
        <f t="shared" si="201"/>
        <v>0</v>
      </c>
      <c r="SB22" s="818">
        <f>[1]Субсидия_факт!HT19</f>
        <v>0</v>
      </c>
      <c r="SC22" s="819">
        <f>[1]Субсидия_факт!HZ19</f>
        <v>0</v>
      </c>
      <c r="SD22" s="842">
        <f>[1]Субсидия_факт!IF19</f>
        <v>0</v>
      </c>
      <c r="SE22" s="819">
        <f>[1]Субсидия_факт!IL19</f>
        <v>0</v>
      </c>
      <c r="SF22" s="1087">
        <f>[1]Субсидия_факт!JN19</f>
        <v>0</v>
      </c>
      <c r="SG22" s="846">
        <f>[1]Субсидия_факт!JT19</f>
        <v>0</v>
      </c>
      <c r="SH22" s="1013">
        <f t="shared" si="133"/>
        <v>0</v>
      </c>
      <c r="SI22" s="1184"/>
      <c r="SJ22" s="847"/>
      <c r="SK22" s="1184"/>
      <c r="SL22" s="847"/>
      <c r="SM22" s="1087"/>
      <c r="SN22" s="846"/>
      <c r="SO22" s="901">
        <f t="shared" si="134"/>
        <v>14291813.720000001</v>
      </c>
      <c r="SP22" s="818">
        <f>[1]Субсидия_факт!HV19</f>
        <v>714590.71000000089</v>
      </c>
      <c r="SQ22" s="819">
        <f>[1]Субсидия_факт!IB19</f>
        <v>13577223.01</v>
      </c>
      <c r="SR22" s="842">
        <f>[1]Субсидия_факт!IH19</f>
        <v>0</v>
      </c>
      <c r="SS22" s="819">
        <f>[1]Субсидия_факт!IN19</f>
        <v>0</v>
      </c>
      <c r="ST22" s="842">
        <f>[1]Субсидия_факт!JP19</f>
        <v>0</v>
      </c>
      <c r="SU22" s="819">
        <f>[1]Субсидия_факт!JV19</f>
        <v>0</v>
      </c>
      <c r="SV22" s="1013">
        <f t="shared" si="135"/>
        <v>0</v>
      </c>
      <c r="SW22" s="822"/>
      <c r="SX22" s="847"/>
      <c r="SY22" s="1087"/>
      <c r="SZ22" s="847"/>
      <c r="TA22" s="822"/>
      <c r="TB22" s="847"/>
      <c r="TC22" s="979">
        <f t="shared" si="136"/>
        <v>14291813.720000001</v>
      </c>
      <c r="TD22" s="818">
        <f t="shared" si="137"/>
        <v>714590.71000000089</v>
      </c>
      <c r="TE22" s="819">
        <f t="shared" si="137"/>
        <v>13577223.01</v>
      </c>
      <c r="TF22" s="818">
        <f t="shared" si="137"/>
        <v>0</v>
      </c>
      <c r="TG22" s="819">
        <f t="shared" si="137"/>
        <v>0</v>
      </c>
      <c r="TH22" s="842">
        <f t="shared" si="137"/>
        <v>0</v>
      </c>
      <c r="TI22" s="819">
        <f t="shared" si="137"/>
        <v>0</v>
      </c>
      <c r="TJ22" s="836">
        <f t="shared" si="138"/>
        <v>0</v>
      </c>
      <c r="TK22" s="818">
        <f t="shared" si="139"/>
        <v>0</v>
      </c>
      <c r="TL22" s="819">
        <f t="shared" si="139"/>
        <v>0</v>
      </c>
      <c r="TM22" s="818">
        <f t="shared" si="139"/>
        <v>0</v>
      </c>
      <c r="TN22" s="819">
        <f t="shared" si="139"/>
        <v>0</v>
      </c>
      <c r="TO22" s="842">
        <f t="shared" si="139"/>
        <v>0</v>
      </c>
      <c r="TP22" s="819">
        <f t="shared" si="139"/>
        <v>0</v>
      </c>
      <c r="TQ22" s="992">
        <f t="shared" si="140"/>
        <v>0</v>
      </c>
      <c r="TR22" s="818">
        <f>[1]Субсидия_факт!HX19</f>
        <v>0</v>
      </c>
      <c r="TS22" s="819">
        <f>[1]Субсидия_факт!ID19</f>
        <v>0</v>
      </c>
      <c r="TT22" s="842">
        <f>[1]Субсидия_факт!IJ19</f>
        <v>0</v>
      </c>
      <c r="TU22" s="819">
        <f>[1]Субсидия_факт!IP19</f>
        <v>0</v>
      </c>
      <c r="TV22" s="842">
        <f>[1]Субсидия_факт!JR19</f>
        <v>0</v>
      </c>
      <c r="TW22" s="819">
        <f>[1]Субсидия_факт!JX19</f>
        <v>0</v>
      </c>
      <c r="TX22" s="836">
        <f t="shared" si="141"/>
        <v>0</v>
      </c>
      <c r="TY22" s="1087"/>
      <c r="TZ22" s="847"/>
      <c r="UA22" s="1087"/>
      <c r="UB22" s="847"/>
      <c r="UC22" s="1087"/>
      <c r="UD22" s="847"/>
      <c r="UE22" s="1013">
        <f>'Прочая  субсидия_МР  и  ГО'!B17</f>
        <v>44350525.539999999</v>
      </c>
      <c r="UF22" s="1013">
        <f>'Прочая  субсидия_МР  и  ГО'!C17</f>
        <v>4524654.9000000004</v>
      </c>
      <c r="UG22" s="1164">
        <f>'Прочая  субсидия_БП'!B17</f>
        <v>214726.30999999997</v>
      </c>
      <c r="UH22" s="854">
        <f>'Прочая  субсидия_БП'!C17</f>
        <v>7306.3600000000006</v>
      </c>
      <c r="UI22" s="1186">
        <f>'Прочая  субсидия_БП'!D17</f>
        <v>214726.30999999997</v>
      </c>
      <c r="UJ22" s="1177">
        <f>'Прочая  субсидия_БП'!E17</f>
        <v>7306.3600000000006</v>
      </c>
      <c r="UK22" s="1178">
        <f>'Прочая  субсидия_БП'!F17</f>
        <v>0</v>
      </c>
      <c r="UL22" s="1186">
        <f>'Прочая  субсидия_БП'!G17</f>
        <v>0</v>
      </c>
      <c r="UM22" s="854">
        <f t="shared" si="142"/>
        <v>246105991.44000003</v>
      </c>
      <c r="UN22" s="822">
        <f>'Проверочная  таблица'!VP22+'Проверочная  таблица'!US22+'Проверочная  таблица'!UU22+VJ22</f>
        <v>239839003.16000003</v>
      </c>
      <c r="UO22" s="848">
        <f>'Проверочная  таблица'!VQ22+'Проверочная  таблица'!UY22+'Проверочная  таблица'!VE22+'Проверочная  таблица'!VA22+'Проверочная  таблица'!VC22+VG22+VK22+UW22</f>
        <v>6266988.2800000003</v>
      </c>
      <c r="UP22" s="1013">
        <f t="shared" si="143"/>
        <v>64137352.400000006</v>
      </c>
      <c r="UQ22" s="822">
        <f>'Проверочная  таблица'!VS22+'Проверочная  таблица'!UT22+'Проверочная  таблица'!UV22+VM22</f>
        <v>62270907.630000003</v>
      </c>
      <c r="UR22" s="848">
        <f>'Проверочная  таблица'!VT22+'Проверочная  таблица'!UZ22+'Проверочная  таблица'!VF22+'Проверочная  таблица'!VB22+'Проверочная  таблица'!VD22+VH22+VN22+UX22</f>
        <v>1866444.77</v>
      </c>
      <c r="US22" s="1181">
        <f>'Субвенция  на  полномочия'!B17</f>
        <v>228414243.13000003</v>
      </c>
      <c r="UT22" s="1164">
        <f>'Субвенция  на  полномочия'!C17</f>
        <v>59091300.850000001</v>
      </c>
      <c r="UU22" s="843">
        <f>[1]Субвенция_факт!M18*1000</f>
        <v>8772874</v>
      </c>
      <c r="UV22" s="849">
        <v>2400000</v>
      </c>
      <c r="UW22" s="843">
        <f>[1]Субвенция_факт!AE18*1000</f>
        <v>0</v>
      </c>
      <c r="UX22" s="849"/>
      <c r="UY22" s="843">
        <f>[1]Субвенция_факт!AF18*1000</f>
        <v>1137400</v>
      </c>
      <c r="UZ22" s="849">
        <f>ВУС!E100</f>
        <v>260175.3</v>
      </c>
      <c r="VA22" s="1187">
        <f>[1]Субвенция_факт!AG18*1000</f>
        <v>0</v>
      </c>
      <c r="VB22" s="850"/>
      <c r="VC22" s="845">
        <f>[1]Субвенция_факт!E18*1000</f>
        <v>0</v>
      </c>
      <c r="VD22" s="850"/>
      <c r="VE22" s="845">
        <f>[1]Субвенция_факт!F18*1000</f>
        <v>0</v>
      </c>
      <c r="VF22" s="850"/>
      <c r="VG22" s="844">
        <f>[1]Субвенция_факт!G18*1000</f>
        <v>0</v>
      </c>
      <c r="VH22" s="849"/>
      <c r="VI22" s="854">
        <f t="shared" si="144"/>
        <v>5871065.25</v>
      </c>
      <c r="VJ22" s="818">
        <f>[1]Субвенция_факт!P18*1000</f>
        <v>1526476.9699999997</v>
      </c>
      <c r="VK22" s="819">
        <f>[1]Субвенция_факт!Q18*1000</f>
        <v>4344588.28</v>
      </c>
      <c r="VL22" s="1013">
        <f t="shared" si="145"/>
        <v>1902333.78</v>
      </c>
      <c r="VM22" s="822">
        <v>494606.78</v>
      </c>
      <c r="VN22" s="851">
        <v>1407727</v>
      </c>
      <c r="VO22" s="1013">
        <f t="shared" si="146"/>
        <v>1910409.06</v>
      </c>
      <c r="VP22" s="852">
        <f>[1]Субвенция_факт!X18*1000</f>
        <v>1125409.06</v>
      </c>
      <c r="VQ22" s="853">
        <f>[1]Субвенция_факт!W18*1000</f>
        <v>785000</v>
      </c>
      <c r="VR22" s="1013">
        <f t="shared" si="147"/>
        <v>483542.47</v>
      </c>
      <c r="VS22" s="822">
        <v>285000</v>
      </c>
      <c r="VT22" s="851">
        <v>198542.47</v>
      </c>
      <c r="VU22" s="1013">
        <f t="shared" si="202"/>
        <v>36569464.969999999</v>
      </c>
      <c r="VV22" s="1013">
        <f t="shared" si="203"/>
        <v>2361059.94</v>
      </c>
      <c r="VW22" s="1181">
        <f t="shared" si="148"/>
        <v>0</v>
      </c>
      <c r="VX22" s="852">
        <f>'[1]Иные межбюджетные трансферты'!AM19</f>
        <v>0</v>
      </c>
      <c r="VY22" s="853">
        <f>'[1]Иные межбюджетные трансферты'!AO19</f>
        <v>0</v>
      </c>
      <c r="VZ22" s="1181">
        <f t="shared" si="149"/>
        <v>0</v>
      </c>
      <c r="WA22" s="852"/>
      <c r="WB22" s="853"/>
      <c r="WC22" s="1013">
        <f t="shared" si="150"/>
        <v>1078476.56</v>
      </c>
      <c r="WD22" s="852">
        <f>'[1]Иные межбюджетные трансферты'!AI19</f>
        <v>53923.83</v>
      </c>
      <c r="WE22" s="853">
        <f>'[1]Иные межбюджетные трансферты'!AK19</f>
        <v>1024552.7300000001</v>
      </c>
      <c r="WF22" s="1013">
        <f t="shared" si="151"/>
        <v>269619.12</v>
      </c>
      <c r="WG22" s="852">
        <v>13480.96</v>
      </c>
      <c r="WH22" s="853">
        <v>256138.16</v>
      </c>
      <c r="WI22" s="1013">
        <f t="shared" si="152"/>
        <v>6952630</v>
      </c>
      <c r="WJ22" s="852">
        <f>'[1]Иные межбюджетные трансферты'!I19</f>
        <v>0</v>
      </c>
      <c r="WK22" s="853">
        <f>'[1]Иные межбюджетные трансферты'!K19</f>
        <v>6952630</v>
      </c>
      <c r="WL22" s="1013">
        <f t="shared" si="204"/>
        <v>1699110</v>
      </c>
      <c r="WM22" s="839"/>
      <c r="WN22" s="853">
        <v>1699110</v>
      </c>
      <c r="WO22" s="1013">
        <f t="shared" si="154"/>
        <v>0</v>
      </c>
      <c r="WP22" s="842"/>
      <c r="WQ22" s="1013">
        <f t="shared" si="155"/>
        <v>0</v>
      </c>
      <c r="WR22" s="842"/>
      <c r="WS22" s="854">
        <f t="shared" si="156"/>
        <v>0</v>
      </c>
      <c r="WT22" s="818">
        <f>'[1]Иные межбюджетные трансферты'!M19</f>
        <v>0</v>
      </c>
      <c r="WU22" s="1013">
        <f t="shared" si="157"/>
        <v>0</v>
      </c>
      <c r="WV22" s="822"/>
      <c r="WW22" s="1180">
        <f t="shared" si="158"/>
        <v>0</v>
      </c>
      <c r="WX22" s="836">
        <f t="shared" si="159"/>
        <v>0</v>
      </c>
      <c r="WY22" s="1180">
        <f t="shared" si="160"/>
        <v>0</v>
      </c>
      <c r="WZ22" s="836">
        <f t="shared" si="161"/>
        <v>0</v>
      </c>
      <c r="XA22" s="1013">
        <f t="shared" si="205"/>
        <v>1008720.8200000001</v>
      </c>
      <c r="XB22" s="840">
        <f>'[1]Иные межбюджетные трансферты'!E19</f>
        <v>0</v>
      </c>
      <c r="XC22" s="852">
        <f>'[1]Иные межбюджетные трансферты'!G19</f>
        <v>0</v>
      </c>
      <c r="XD22" s="839">
        <f>'[1]Иные межбюджетные трансферты'!Q19</f>
        <v>0</v>
      </c>
      <c r="XE22" s="840">
        <f>'[1]Иные межбюджетные трансферты'!W19</f>
        <v>0</v>
      </c>
      <c r="XF22" s="839">
        <f>'[1]Иные межбюджетные трансферты'!Y19</f>
        <v>0</v>
      </c>
      <c r="XG22" s="1188">
        <f>'[1]Иные межбюджетные трансферты'!AE19</f>
        <v>616390</v>
      </c>
      <c r="XH22" s="840">
        <f>'[1]Иные межбюджетные трансферты'!AQ19</f>
        <v>0</v>
      </c>
      <c r="XI22" s="818">
        <f>'[1]Иные межбюджетные трансферты'!AW19</f>
        <v>0</v>
      </c>
      <c r="XJ22" s="839">
        <f>'[1]Иные межбюджетные трансферты'!AY19</f>
        <v>0</v>
      </c>
      <c r="XK22" s="1188">
        <f>'[1]Иные межбюджетные трансферты'!BA19</f>
        <v>392330.82</v>
      </c>
      <c r="XL22" s="1013">
        <f t="shared" si="206"/>
        <v>392330.82</v>
      </c>
      <c r="XM22" s="839"/>
      <c r="XN22" s="839"/>
      <c r="XO22" s="807"/>
      <c r="XP22" s="839"/>
      <c r="XQ22" s="803">
        <f t="shared" si="207"/>
        <v>0</v>
      </c>
      <c r="XR22" s="803"/>
      <c r="XS22" s="803"/>
      <c r="XT22" s="803"/>
      <c r="XU22" s="803"/>
      <c r="XV22" s="803">
        <f t="shared" si="208"/>
        <v>392330.82</v>
      </c>
      <c r="XW22" s="1013">
        <f t="shared" si="162"/>
        <v>27529637.59</v>
      </c>
      <c r="XX22" s="852">
        <f>'[1]Иные межбюджетные трансферты'!S19</f>
        <v>5759637.5899999999</v>
      </c>
      <c r="XY22" s="839">
        <f>'[1]Иные межбюджетные трансферты'!AA19</f>
        <v>0</v>
      </c>
      <c r="XZ22" s="1188">
        <f>'[1]Иные межбюджетные трансферты'!AG19</f>
        <v>21770000</v>
      </c>
      <c r="YA22" s="840">
        <f>'[1]Иные межбюджетные трансферты'!AS19</f>
        <v>0</v>
      </c>
      <c r="YB22" s="803">
        <f>'[1]Иные межбюджетные трансферты'!BC19</f>
        <v>0</v>
      </c>
      <c r="YC22" s="1013">
        <f t="shared" si="163"/>
        <v>0</v>
      </c>
      <c r="YD22" s="821"/>
      <c r="YE22" s="821">
        <f t="shared" si="209"/>
        <v>0</v>
      </c>
      <c r="YF22" s="821"/>
      <c r="YG22" s="803"/>
      <c r="YH22" s="803"/>
      <c r="YI22" s="836">
        <f t="shared" si="164"/>
        <v>27529637.59</v>
      </c>
      <c r="YJ22" s="815">
        <f>'Проверочная  таблица'!XX22-YV22</f>
        <v>5759637.5899999999</v>
      </c>
      <c r="YK22" s="815">
        <f>'Проверочная  таблица'!XY22-YW22</f>
        <v>0</v>
      </c>
      <c r="YL22" s="815">
        <f>'Проверочная  таблица'!XZ22-YX22</f>
        <v>21770000</v>
      </c>
      <c r="YM22" s="815">
        <f>'Проверочная  таблица'!YA22-YY22</f>
        <v>0</v>
      </c>
      <c r="YN22" s="815">
        <f>'Проверочная  таблица'!YB22-YZ22</f>
        <v>0</v>
      </c>
      <c r="YO22" s="836">
        <f t="shared" si="165"/>
        <v>0</v>
      </c>
      <c r="YP22" s="815">
        <f>'Проверочная  таблица'!YD22-ZB22</f>
        <v>0</v>
      </c>
      <c r="YQ22" s="815">
        <f>'Проверочная  таблица'!YE22-ZC22</f>
        <v>0</v>
      </c>
      <c r="YR22" s="815">
        <f>'Проверочная  таблица'!YF22-ZD22</f>
        <v>0</v>
      </c>
      <c r="YS22" s="815">
        <f>'Проверочная  таблица'!YG22-ZE22</f>
        <v>0</v>
      </c>
      <c r="YT22" s="815">
        <f>'Проверочная  таблица'!YH22-ZF22</f>
        <v>0</v>
      </c>
      <c r="YU22" s="836">
        <f t="shared" si="166"/>
        <v>0</v>
      </c>
      <c r="YV22" s="852">
        <f>'[1]Иные межбюджетные трансферты'!U19</f>
        <v>0</v>
      </c>
      <c r="YW22" s="839">
        <f>'[1]Иные межбюджетные трансферты'!AC19</f>
        <v>0</v>
      </c>
      <c r="YX22" s="840"/>
      <c r="YY22" s="852">
        <f>'[1]Иные межбюджетные трансферты'!AU19</f>
        <v>0</v>
      </c>
      <c r="YZ22" s="803">
        <f>'[1]Иные межбюджетные трансферты'!$BE$10</f>
        <v>0</v>
      </c>
      <c r="ZA22" s="836">
        <f t="shared" si="167"/>
        <v>0</v>
      </c>
      <c r="ZB22" s="821"/>
      <c r="ZC22" s="821">
        <f t="shared" si="210"/>
        <v>0</v>
      </c>
      <c r="ZD22" s="821"/>
      <c r="ZE22" s="803"/>
      <c r="ZF22" s="803"/>
      <c r="ZG22" s="1013">
        <f>ZI22+'Проверочная  таблица'!ZQ22+ZM22+'Проверочная  таблица'!ZU22+ZO22+'Проверочная  таблица'!ZW22</f>
        <v>0</v>
      </c>
      <c r="ZH22" s="1013">
        <f>ZJ22+'Проверочная  таблица'!ZR22+ZN22+'Проверочная  таблица'!ZV22+ZP22+'Проверочная  таблица'!ZX22</f>
        <v>0</v>
      </c>
      <c r="ZI22" s="854"/>
      <c r="ZJ22" s="854"/>
      <c r="ZK22" s="854"/>
      <c r="ZL22" s="854"/>
      <c r="ZM22" s="1165">
        <f t="shared" si="168"/>
        <v>0</v>
      </c>
      <c r="ZN22" s="836">
        <f t="shared" si="168"/>
        <v>0</v>
      </c>
      <c r="ZO22" s="855"/>
      <c r="ZP22" s="836"/>
      <c r="ZQ22" s="854"/>
      <c r="ZR22" s="854"/>
      <c r="ZS22" s="854"/>
      <c r="ZT22" s="854"/>
      <c r="ZU22" s="1165">
        <f t="shared" si="169"/>
        <v>0</v>
      </c>
      <c r="ZV22" s="836">
        <f t="shared" si="169"/>
        <v>0</v>
      </c>
      <c r="ZW22" s="836"/>
      <c r="ZX22" s="836"/>
      <c r="ZY22" s="1175">
        <f>'Проверочная  таблица'!ZQ22+'Проверочная  таблица'!ZS22</f>
        <v>0</v>
      </c>
      <c r="ZZ22" s="1175">
        <f>'Проверочная  таблица'!ZR22+'Проверочная  таблица'!ZT22</f>
        <v>0</v>
      </c>
    </row>
    <row r="23" spans="1:702" ht="18" customHeight="1" x14ac:dyDescent="0.25">
      <c r="A23" s="856" t="s">
        <v>387</v>
      </c>
      <c r="B23" s="854">
        <f>D23+AI23+'Проверочная  таблица'!UM23+'Проверочная  таблица'!VU23</f>
        <v>2264645306.1000004</v>
      </c>
      <c r="C23" s="1013">
        <f>E23+'Проверочная  таблица'!UP23+AJ23+'Проверочная  таблица'!VV23</f>
        <v>430720876.14999998</v>
      </c>
      <c r="D23" s="1164">
        <f t="shared" si="0"/>
        <v>554083893.0200001</v>
      </c>
      <c r="E23" s="854">
        <f t="shared" si="0"/>
        <v>179221400</v>
      </c>
      <c r="F23" s="1166">
        <f>'[1]Дотация  из  ОБ_факт'!M18</f>
        <v>110073841</v>
      </c>
      <c r="G23" s="1176">
        <v>56818400</v>
      </c>
      <c r="H23" s="1166">
        <f>'[1]Дотация  из  ОБ_факт'!G18</f>
        <v>26240093.02</v>
      </c>
      <c r="I23" s="1176">
        <v>6899570</v>
      </c>
      <c r="J23" s="1177">
        <f t="shared" si="1"/>
        <v>26240093.02</v>
      </c>
      <c r="K23" s="1178">
        <f t="shared" si="1"/>
        <v>6899570</v>
      </c>
      <c r="L23" s="1177">
        <f>'[1]Дотация  из  ОБ_факт'!K18</f>
        <v>0</v>
      </c>
      <c r="M23" s="838"/>
      <c r="N23" s="1166">
        <f>'[1]Дотация  из  ОБ_факт'!Q18</f>
        <v>0</v>
      </c>
      <c r="O23" s="1176"/>
      <c r="P23" s="1166">
        <f>'[1]Дотация  из  ОБ_факт'!S18</f>
        <v>417769959.00000006</v>
      </c>
      <c r="Q23" s="1176">
        <v>115503430</v>
      </c>
      <c r="R23" s="1177">
        <f t="shared" si="2"/>
        <v>50965057.00000006</v>
      </c>
      <c r="S23" s="1178">
        <f t="shared" si="2"/>
        <v>13727230</v>
      </c>
      <c r="T23" s="1177">
        <f>'[1]Дотация  из  ОБ_факт'!W18</f>
        <v>366804902</v>
      </c>
      <c r="U23" s="838">
        <v>101776200</v>
      </c>
      <c r="V23" s="1166">
        <f>'[1]Дотация  из  ОБ_факт'!AA18+'[1]Дотация  из  ОБ_факт'!AC18+'[1]Дотация  из  ОБ_факт'!AG18</f>
        <v>0</v>
      </c>
      <c r="W23" s="844">
        <f t="shared" si="3"/>
        <v>0</v>
      </c>
      <c r="X23" s="839"/>
      <c r="Y23" s="840"/>
      <c r="Z23" s="839"/>
      <c r="AA23" s="1179">
        <f>'[1]Дотация  из  ОБ_факт'!Y18+'[1]Дотация  из  ОБ_факт'!AE18</f>
        <v>0</v>
      </c>
      <c r="AB23" s="843">
        <f t="shared" si="4"/>
        <v>0</v>
      </c>
      <c r="AC23" s="840"/>
      <c r="AD23" s="839"/>
      <c r="AE23" s="1177">
        <f t="shared" si="5"/>
        <v>0</v>
      </c>
      <c r="AF23" s="1178">
        <f t="shared" si="5"/>
        <v>0</v>
      </c>
      <c r="AG23" s="1177">
        <f>'[1]Дотация  из  ОБ_факт'!AE18</f>
        <v>0</v>
      </c>
      <c r="AH23" s="841"/>
      <c r="AI23" s="975">
        <f>'Проверочная  таблица'!UE23+'Проверочная  таблица'!UG23+BO23+BQ23+BY23+CA23+BC23+BG23+'Проверочная  таблица'!MI23+'Проверочная  таблица'!MY23+'Проверочная  таблица'!DS23+'Проверочная  таблица'!NQ23+DK23+'Проверочная  таблица'!IY23+'Проверочная  таблица'!JE23+'Проверочная  таблица'!NY23+'Проверочная  таблица'!OG23+IS23+AK23+AQ23+ES23+EY23+CM23+SA23+DY23+SO23+PK23+EE23+EM23+LC23+LK23+RU23+GM23+RG23+QI23+JW23+KG23+QO23+RM23+CG23+QC23+HC23+FW23+HI23+HO23+FQ23+DA23+PE23+BW23+IG23+IM23+GU23+GC23</f>
        <v>1038627631.8</v>
      </c>
      <c r="AJ23" s="976">
        <f>'Проверочная  таблица'!UF23+'Проверочная  таблица'!UH23+BP23+BR23+BZ23+CB23+BE23+BI23+'Проверочная  таблица'!MQ23+'Проверочная  таблица'!NB23+'Проверочная  таблица'!DV23+'Проверочная  таблица'!NU23+DO23+'Проверочная  таблица'!JB23+'Проверочная  таблица'!JH23+'Проверочная  таблица'!OC23+'Проверочная  таблица'!OK23+IV23+AN23+AS23+EV23+FB23+CT23+SH23+EB23+SV23+PN23+EI23+EP23+LG23+LO23+RX23+GQ23+RJ23+QL23+KB23+KL23+QR23+RQ23+CJ23+QF23+HF23+FZ23+HL23+HR23+FT23+DD23+PH23+BX23+IJ23+IP23+GW23+GF23</f>
        <v>85414976.989999995</v>
      </c>
      <c r="AK23" s="977">
        <f t="shared" si="6"/>
        <v>188669450.18000001</v>
      </c>
      <c r="AL23" s="842">
        <f>[1]Субсидия_факт!HL20</f>
        <v>188669450.18000001</v>
      </c>
      <c r="AM23" s="822">
        <f>[1]Субсидия_факт!MF20</f>
        <v>0</v>
      </c>
      <c r="AN23" s="977">
        <f t="shared" si="7"/>
        <v>19844712.379999999</v>
      </c>
      <c r="AO23" s="822">
        <v>19844712.379999999</v>
      </c>
      <c r="AP23" s="842"/>
      <c r="AQ23" s="965">
        <f t="shared" si="8"/>
        <v>0</v>
      </c>
      <c r="AR23" s="822">
        <f>[1]Субсидия_факт!MJ20</f>
        <v>0</v>
      </c>
      <c r="AS23" s="1154">
        <f t="shared" si="9"/>
        <v>0</v>
      </c>
      <c r="AT23" s="822"/>
      <c r="AU23" s="1155">
        <f t="shared" si="10"/>
        <v>0</v>
      </c>
      <c r="AV23" s="822">
        <f t="shared" si="11"/>
        <v>0</v>
      </c>
      <c r="AW23" s="836">
        <f t="shared" si="12"/>
        <v>0</v>
      </c>
      <c r="AX23" s="842">
        <f t="shared" si="13"/>
        <v>0</v>
      </c>
      <c r="AY23" s="835">
        <f t="shared" si="14"/>
        <v>0</v>
      </c>
      <c r="AZ23" s="822">
        <f>[1]Субсидия_факт!ML20</f>
        <v>0</v>
      </c>
      <c r="BA23" s="855">
        <f t="shared" si="15"/>
        <v>0</v>
      </c>
      <c r="BB23" s="822"/>
      <c r="BC23" s="854">
        <f t="shared" si="16"/>
        <v>0</v>
      </c>
      <c r="BD23" s="822">
        <f>[1]Субсидия_факт!KN20</f>
        <v>0</v>
      </c>
      <c r="BE23" s="1013">
        <f t="shared" si="17"/>
        <v>0</v>
      </c>
      <c r="BF23" s="822"/>
      <c r="BG23" s="854">
        <f t="shared" si="18"/>
        <v>59325881.299999997</v>
      </c>
      <c r="BH23" s="822">
        <f>[1]Субсидия_факт!KP20</f>
        <v>59325881.299999997</v>
      </c>
      <c r="BI23" s="1013">
        <f t="shared" si="19"/>
        <v>59325881.299999997</v>
      </c>
      <c r="BJ23" s="822">
        <v>59325881.299999997</v>
      </c>
      <c r="BK23" s="1165">
        <f t="shared" si="20"/>
        <v>0</v>
      </c>
      <c r="BL23" s="836">
        <f t="shared" si="21"/>
        <v>0</v>
      </c>
      <c r="BM23" s="1180">
        <f t="shared" si="22"/>
        <v>59325881.299999997</v>
      </c>
      <c r="BN23" s="1165">
        <f t="shared" si="23"/>
        <v>59325881.299999997</v>
      </c>
      <c r="BO23" s="854">
        <f>[1]Субсидия_факт!GN20</f>
        <v>0</v>
      </c>
      <c r="BP23" s="843"/>
      <c r="BQ23" s="1181">
        <f>[1]Субсидия_факт!GP20</f>
        <v>0</v>
      </c>
      <c r="BR23" s="844"/>
      <c r="BS23" s="1180">
        <f t="shared" si="24"/>
        <v>0</v>
      </c>
      <c r="BT23" s="1165">
        <f t="shared" si="24"/>
        <v>0</v>
      </c>
      <c r="BU23" s="836">
        <f>[1]Субсидия_факт!GR20</f>
        <v>0</v>
      </c>
      <c r="BV23" s="838"/>
      <c r="BW23" s="1013">
        <f>[1]Субсидия_факт!HD20</f>
        <v>0</v>
      </c>
      <c r="BX23" s="844"/>
      <c r="BY23" s="1013">
        <f>[1]Субсидия_факт!GT20</f>
        <v>0</v>
      </c>
      <c r="BZ23" s="845"/>
      <c r="CA23" s="1013">
        <f>[1]Субсидия_факт!GV20</f>
        <v>0</v>
      </c>
      <c r="CB23" s="844"/>
      <c r="CC23" s="1156">
        <f t="shared" si="25"/>
        <v>0</v>
      </c>
      <c r="CD23" s="835">
        <f t="shared" si="25"/>
        <v>0</v>
      </c>
      <c r="CE23" s="1155">
        <f>[1]Субсидия_факт!GX20</f>
        <v>0</v>
      </c>
      <c r="CF23" s="805"/>
      <c r="CG23" s="901">
        <f t="shared" si="26"/>
        <v>0</v>
      </c>
      <c r="CH23" s="818">
        <f>[1]Субсидия_факт!HF20</f>
        <v>0</v>
      </c>
      <c r="CI23" s="822">
        <f>[1]Субсидия_факт!HH20</f>
        <v>0</v>
      </c>
      <c r="CJ23" s="977">
        <f t="shared" si="27"/>
        <v>0</v>
      </c>
      <c r="CK23" s="822"/>
      <c r="CL23" s="822"/>
      <c r="CM23" s="965">
        <f t="shared" si="28"/>
        <v>0</v>
      </c>
      <c r="CN23" s="815">
        <f>[1]Субсидия_факт!LF20</f>
        <v>0</v>
      </c>
      <c r="CO23" s="814">
        <f>[1]Субсидия_факт!LH20</f>
        <v>0</v>
      </c>
      <c r="CP23" s="806">
        <f>[1]Субсидия_факт!LJ20</f>
        <v>0</v>
      </c>
      <c r="CQ23" s="814">
        <f>[1]Субсидия_факт!LP20</f>
        <v>0</v>
      </c>
      <c r="CR23" s="806">
        <f>[1]Субсидия_факт!LV20</f>
        <v>0</v>
      </c>
      <c r="CS23" s="814">
        <f>[1]Субсидия_факт!LX20</f>
        <v>0</v>
      </c>
      <c r="CT23" s="965">
        <f t="shared" si="29"/>
        <v>0</v>
      </c>
      <c r="CU23" s="807"/>
      <c r="CV23" s="814"/>
      <c r="CW23" s="806"/>
      <c r="CX23" s="814"/>
      <c r="CY23" s="806"/>
      <c r="CZ23" s="814"/>
      <c r="DA23" s="976">
        <f t="shared" si="170"/>
        <v>0</v>
      </c>
      <c r="DB23" s="815">
        <f>[1]Субсидия_факт!LL20</f>
        <v>0</v>
      </c>
      <c r="DC23" s="814">
        <f>[1]Субсидия_факт!LR20</f>
        <v>0</v>
      </c>
      <c r="DD23" s="965">
        <f t="shared" si="31"/>
        <v>0</v>
      </c>
      <c r="DE23" s="815"/>
      <c r="DF23" s="816"/>
      <c r="DG23" s="1156">
        <f t="shared" si="171"/>
        <v>0</v>
      </c>
      <c r="DH23" s="835">
        <f t="shared" si="172"/>
        <v>0</v>
      </c>
      <c r="DI23" s="1155">
        <f t="shared" si="173"/>
        <v>0</v>
      </c>
      <c r="DJ23" s="805">
        <f t="shared" si="174"/>
        <v>0</v>
      </c>
      <c r="DK23" s="1013">
        <f t="shared" si="175"/>
        <v>0</v>
      </c>
      <c r="DL23" s="842">
        <f>[1]Субсидия_факт!R20</f>
        <v>0</v>
      </c>
      <c r="DM23" s="818">
        <f>[1]Субсидия_факт!T20</f>
        <v>0</v>
      </c>
      <c r="DN23" s="822">
        <f>[1]Субсидия_факт!V20</f>
        <v>0</v>
      </c>
      <c r="DO23" s="1013">
        <f t="shared" si="176"/>
        <v>0</v>
      </c>
      <c r="DP23" s="859"/>
      <c r="DQ23" s="859"/>
      <c r="DR23" s="859"/>
      <c r="DS23" s="901">
        <f t="shared" si="32"/>
        <v>0</v>
      </c>
      <c r="DT23" s="818">
        <f>[1]Субсидия_факт!AX20</f>
        <v>0</v>
      </c>
      <c r="DU23" s="819">
        <f>[1]Субсидия_факт!AZ20</f>
        <v>0</v>
      </c>
      <c r="DV23" s="1013">
        <f t="shared" si="33"/>
        <v>0</v>
      </c>
      <c r="DW23" s="842"/>
      <c r="DX23" s="846"/>
      <c r="DY23" s="854">
        <f t="shared" si="34"/>
        <v>0</v>
      </c>
      <c r="DZ23" s="818">
        <f>[1]Субсидия_факт!X20</f>
        <v>0</v>
      </c>
      <c r="EA23" s="819">
        <f>[1]Субсидия_факт!Z20</f>
        <v>0</v>
      </c>
      <c r="EB23" s="1013">
        <f t="shared" si="35"/>
        <v>0</v>
      </c>
      <c r="EC23" s="818"/>
      <c r="ED23" s="819"/>
      <c r="EE23" s="976">
        <f t="shared" si="177"/>
        <v>0</v>
      </c>
      <c r="EF23" s="815">
        <f>[1]Субсидия_факт!AP20</f>
        <v>0</v>
      </c>
      <c r="EG23" s="815">
        <f>[1]Субсидия_факт!AL20</f>
        <v>0</v>
      </c>
      <c r="EH23" s="816">
        <f>[1]Субсидия_факт!AN20</f>
        <v>0</v>
      </c>
      <c r="EI23" s="976">
        <f t="shared" si="36"/>
        <v>0</v>
      </c>
      <c r="EJ23" s="815"/>
      <c r="EK23" s="815"/>
      <c r="EL23" s="816"/>
      <c r="EM23" s="976">
        <f t="shared" si="37"/>
        <v>0</v>
      </c>
      <c r="EN23" s="815">
        <f>[1]Субсидия_факт!GZ20</f>
        <v>0</v>
      </c>
      <c r="EO23" s="814">
        <f>[1]Субсидия_факт!HB20</f>
        <v>0</v>
      </c>
      <c r="EP23" s="965">
        <f t="shared" si="38"/>
        <v>0</v>
      </c>
      <c r="EQ23" s="815"/>
      <c r="ER23" s="814"/>
      <c r="ES23" s="976">
        <f t="shared" si="39"/>
        <v>0</v>
      </c>
      <c r="ET23" s="818">
        <f>[1]Субсидия_факт!OY20</f>
        <v>0</v>
      </c>
      <c r="EU23" s="819">
        <f>[1]Субсидия_факт!PE20</f>
        <v>0</v>
      </c>
      <c r="EV23" s="965">
        <f t="shared" si="40"/>
        <v>0</v>
      </c>
      <c r="EW23" s="815"/>
      <c r="EX23" s="816"/>
      <c r="EY23" s="976">
        <f t="shared" si="41"/>
        <v>0</v>
      </c>
      <c r="EZ23" s="815">
        <f>[1]Субсидия_факт!PA20</f>
        <v>0</v>
      </c>
      <c r="FA23" s="814">
        <f>[1]Субсидия_факт!PG20</f>
        <v>0</v>
      </c>
      <c r="FB23" s="965">
        <f t="shared" si="42"/>
        <v>0</v>
      </c>
      <c r="FC23" s="815"/>
      <c r="FD23" s="816"/>
      <c r="FE23" s="1163">
        <f t="shared" si="43"/>
        <v>0</v>
      </c>
      <c r="FF23" s="815">
        <f t="shared" si="44"/>
        <v>0</v>
      </c>
      <c r="FG23" s="814">
        <f t="shared" si="44"/>
        <v>0</v>
      </c>
      <c r="FH23" s="835">
        <f t="shared" si="45"/>
        <v>0</v>
      </c>
      <c r="FI23" s="815">
        <f t="shared" si="46"/>
        <v>0</v>
      </c>
      <c r="FJ23" s="814">
        <f t="shared" si="46"/>
        <v>0</v>
      </c>
      <c r="FK23" s="1163">
        <f t="shared" si="47"/>
        <v>0</v>
      </c>
      <c r="FL23" s="815">
        <f>[1]Субсидия_факт!PC20</f>
        <v>0</v>
      </c>
      <c r="FM23" s="814">
        <f>[1]Субсидия_факт!PI20</f>
        <v>0</v>
      </c>
      <c r="FN23" s="835">
        <f t="shared" si="48"/>
        <v>0</v>
      </c>
      <c r="FO23" s="815"/>
      <c r="FP23" s="816"/>
      <c r="FQ23" s="854">
        <f t="shared" si="49"/>
        <v>0</v>
      </c>
      <c r="FR23" s="818">
        <f>[1]Субсидия_факт!EH20</f>
        <v>0</v>
      </c>
      <c r="FS23" s="819">
        <f>[1]Субсидия_факт!EJ20</f>
        <v>0</v>
      </c>
      <c r="FT23" s="1164">
        <f t="shared" si="50"/>
        <v>0</v>
      </c>
      <c r="FU23" s="818"/>
      <c r="FV23" s="819"/>
      <c r="FW23" s="854">
        <f t="shared" si="51"/>
        <v>0</v>
      </c>
      <c r="FX23" s="818">
        <f>[1]Субсидия_факт!JD20</f>
        <v>0</v>
      </c>
      <c r="FY23" s="819">
        <f>[1]Субсидия_факт!JF20</f>
        <v>0</v>
      </c>
      <c r="FZ23" s="854">
        <f t="shared" si="52"/>
        <v>0</v>
      </c>
      <c r="GA23" s="818"/>
      <c r="GB23" s="819"/>
      <c r="GC23" s="1165">
        <f t="shared" si="53"/>
        <v>0</v>
      </c>
      <c r="GD23" s="815">
        <f>[1]Субсидия_факт!JH20</f>
        <v>0</v>
      </c>
      <c r="GE23" s="816">
        <f>[1]Субсидия_факт!JJ20</f>
        <v>0</v>
      </c>
      <c r="GF23" s="1165">
        <f t="shared" si="54"/>
        <v>0</v>
      </c>
      <c r="GG23" s="818"/>
      <c r="GH23" s="846"/>
      <c r="GI23" s="1165">
        <f t="shared" si="178"/>
        <v>0</v>
      </c>
      <c r="GJ23" s="836">
        <f t="shared" si="179"/>
        <v>0</v>
      </c>
      <c r="GK23" s="1180">
        <f t="shared" si="180"/>
        <v>0</v>
      </c>
      <c r="GL23" s="836">
        <f t="shared" si="181"/>
        <v>0</v>
      </c>
      <c r="GM23" s="1164">
        <f t="shared" si="55"/>
        <v>0</v>
      </c>
      <c r="GN23" s="818">
        <f>[1]Субсидия_факт!JZ20</f>
        <v>0</v>
      </c>
      <c r="GO23" s="819">
        <f>[1]Субсидия_факт!KB20</f>
        <v>0</v>
      </c>
      <c r="GP23" s="818">
        <f>[1]Субсидия_факт!KD20</f>
        <v>0</v>
      </c>
      <c r="GQ23" s="854">
        <f t="shared" si="56"/>
        <v>0</v>
      </c>
      <c r="GR23" s="818"/>
      <c r="GS23" s="819"/>
      <c r="GT23" s="822"/>
      <c r="GU23" s="1165">
        <f t="shared" si="182"/>
        <v>0</v>
      </c>
      <c r="GV23" s="818">
        <f>[1]Субсидия_факт!KF20</f>
        <v>0</v>
      </c>
      <c r="GW23" s="1165">
        <f t="shared" si="182"/>
        <v>0</v>
      </c>
      <c r="GX23" s="822"/>
      <c r="GY23" s="1165">
        <f t="shared" si="183"/>
        <v>0</v>
      </c>
      <c r="GZ23" s="1165">
        <f t="shared" si="184"/>
        <v>0</v>
      </c>
      <c r="HA23" s="1165">
        <f t="shared" si="185"/>
        <v>0</v>
      </c>
      <c r="HB23" s="1165">
        <f t="shared" si="186"/>
        <v>0</v>
      </c>
      <c r="HC23" s="854">
        <f t="shared" si="57"/>
        <v>0</v>
      </c>
      <c r="HD23" s="818">
        <f>[1]Субсидия_факт!KJ20</f>
        <v>0</v>
      </c>
      <c r="HE23" s="819">
        <f>[1]Субсидия_факт!KL20</f>
        <v>0</v>
      </c>
      <c r="HF23" s="1013">
        <f t="shared" si="58"/>
        <v>0</v>
      </c>
      <c r="HG23" s="818"/>
      <c r="HH23" s="819"/>
      <c r="HI23" s="854">
        <f t="shared" si="59"/>
        <v>0</v>
      </c>
      <c r="HJ23" s="818"/>
      <c r="HK23" s="819"/>
      <c r="HL23" s="1013">
        <f t="shared" si="60"/>
        <v>0</v>
      </c>
      <c r="HM23" s="818"/>
      <c r="HN23" s="819"/>
      <c r="HO23" s="854">
        <f t="shared" si="61"/>
        <v>0</v>
      </c>
      <c r="HP23" s="818">
        <f>[1]Субсидия_факт!FN20</f>
        <v>0</v>
      </c>
      <c r="HQ23" s="819">
        <f>[1]Субсидия_факт!FR20</f>
        <v>0</v>
      </c>
      <c r="HR23" s="1013">
        <f t="shared" si="62"/>
        <v>0</v>
      </c>
      <c r="HS23" s="818"/>
      <c r="HT23" s="819"/>
      <c r="HU23" s="1163">
        <f t="shared" si="63"/>
        <v>0</v>
      </c>
      <c r="HV23" s="815">
        <f t="shared" si="64"/>
        <v>0</v>
      </c>
      <c r="HW23" s="814">
        <f t="shared" si="64"/>
        <v>0</v>
      </c>
      <c r="HX23" s="835">
        <f t="shared" si="65"/>
        <v>0</v>
      </c>
      <c r="HY23" s="815">
        <f t="shared" si="66"/>
        <v>0</v>
      </c>
      <c r="HZ23" s="814">
        <f t="shared" si="66"/>
        <v>0</v>
      </c>
      <c r="IA23" s="1163">
        <f t="shared" si="67"/>
        <v>0</v>
      </c>
      <c r="IB23" s="815">
        <f>[1]Субсидия_факт!FP20</f>
        <v>0</v>
      </c>
      <c r="IC23" s="814">
        <f>[1]Субсидия_факт!FT20</f>
        <v>0</v>
      </c>
      <c r="ID23" s="835">
        <f t="shared" si="68"/>
        <v>0</v>
      </c>
      <c r="IE23" s="815"/>
      <c r="IF23" s="816"/>
      <c r="IG23" s="854">
        <f t="shared" si="69"/>
        <v>0</v>
      </c>
      <c r="IH23" s="815">
        <f>[1]Субсидия_факт!ED20</f>
        <v>0</v>
      </c>
      <c r="II23" s="816">
        <f>[1]Субсидия_факт!EF20</f>
        <v>0</v>
      </c>
      <c r="IJ23" s="1013">
        <f t="shared" si="70"/>
        <v>0</v>
      </c>
      <c r="IK23" s="818"/>
      <c r="IL23" s="819"/>
      <c r="IM23" s="854">
        <f t="shared" si="71"/>
        <v>0</v>
      </c>
      <c r="IN23" s="815">
        <f>[1]Субсидия_факт!BX20</f>
        <v>0</v>
      </c>
      <c r="IO23" s="816">
        <f>[1]Субсидия_факт!BZ20</f>
        <v>0</v>
      </c>
      <c r="IP23" s="1013">
        <f t="shared" si="72"/>
        <v>0</v>
      </c>
      <c r="IQ23" s="818"/>
      <c r="IR23" s="819"/>
      <c r="IS23" s="854">
        <f t="shared" si="73"/>
        <v>0</v>
      </c>
      <c r="IT23" s="818">
        <f>[1]Субсидия_факт!EL20</f>
        <v>0</v>
      </c>
      <c r="IU23" s="819">
        <f>[1]Субсидия_факт!EN20</f>
        <v>0</v>
      </c>
      <c r="IV23" s="1013">
        <f t="shared" si="74"/>
        <v>0</v>
      </c>
      <c r="IW23" s="818"/>
      <c r="IX23" s="819"/>
      <c r="IY23" s="965">
        <f t="shared" si="75"/>
        <v>0</v>
      </c>
      <c r="IZ23" s="815">
        <f>[1]Субсидия_факт!EP20</f>
        <v>0</v>
      </c>
      <c r="JA23" s="814">
        <f>[1]Субсидия_факт!EV20</f>
        <v>0</v>
      </c>
      <c r="JB23" s="965">
        <f t="shared" si="76"/>
        <v>0</v>
      </c>
      <c r="JC23" s="815"/>
      <c r="JD23" s="816"/>
      <c r="JE23" s="965">
        <f t="shared" si="77"/>
        <v>0</v>
      </c>
      <c r="JF23" s="815">
        <f>[1]Субсидия_факт!ER20</f>
        <v>0</v>
      </c>
      <c r="JG23" s="816">
        <f>[1]Субсидия_факт!EX20</f>
        <v>0</v>
      </c>
      <c r="JH23" s="965">
        <f t="shared" si="78"/>
        <v>0</v>
      </c>
      <c r="JI23" s="806"/>
      <c r="JJ23" s="820"/>
      <c r="JK23" s="965">
        <f t="shared" si="79"/>
        <v>0</v>
      </c>
      <c r="JL23" s="807">
        <f>'Проверочная  таблица'!JF23-'Проверочная  таблица'!JR23</f>
        <v>0</v>
      </c>
      <c r="JM23" s="816">
        <f>'Проверочная  таблица'!JG23-'Проверочная  таблица'!JS23</f>
        <v>0</v>
      </c>
      <c r="JN23" s="1155">
        <f t="shared" si="80"/>
        <v>0</v>
      </c>
      <c r="JO23" s="806">
        <f>'Проверочная  таблица'!JI23-'Проверочная  таблица'!JU23</f>
        <v>0</v>
      </c>
      <c r="JP23" s="823">
        <f>'Проверочная  таблица'!JJ23-'Проверочная  таблица'!JV23</f>
        <v>0</v>
      </c>
      <c r="JQ23" s="965">
        <f t="shared" si="81"/>
        <v>0</v>
      </c>
      <c r="JR23" s="815">
        <f>[1]Субсидия_факт!ET20</f>
        <v>0</v>
      </c>
      <c r="JS23" s="814">
        <f>[1]Субсидия_факт!EZ20</f>
        <v>0</v>
      </c>
      <c r="JT23" s="835">
        <f t="shared" si="82"/>
        <v>0</v>
      </c>
      <c r="JU23" s="815"/>
      <c r="JV23" s="816"/>
      <c r="JW23" s="1148">
        <f t="shared" si="187"/>
        <v>88010</v>
      </c>
      <c r="JX23" s="806">
        <f>[1]Субсидия_факт!NR20</f>
        <v>0</v>
      </c>
      <c r="JY23" s="816">
        <f>[1]Субсидия_факт!NX20</f>
        <v>0</v>
      </c>
      <c r="JZ23" s="806">
        <f>[1]Субсидия_факт!OF20</f>
        <v>31410</v>
      </c>
      <c r="KA23" s="816">
        <f>[1]Субсидия_факт!OH20</f>
        <v>56600</v>
      </c>
      <c r="KB23" s="1148">
        <f t="shared" si="83"/>
        <v>0</v>
      </c>
      <c r="KC23" s="806"/>
      <c r="KD23" s="816"/>
      <c r="KE23" s="806"/>
      <c r="KF23" s="816"/>
      <c r="KG23" s="1148">
        <f t="shared" si="188"/>
        <v>0</v>
      </c>
      <c r="KH23" s="842">
        <f>[1]Субсидия_факт!NT20</f>
        <v>0</v>
      </c>
      <c r="KI23" s="819">
        <f>[1]Субсидия_факт!NZ20</f>
        <v>0</v>
      </c>
      <c r="KJ23" s="842"/>
      <c r="KK23" s="819"/>
      <c r="KL23" s="1148">
        <f t="shared" si="84"/>
        <v>0</v>
      </c>
      <c r="KM23" s="806"/>
      <c r="KN23" s="816"/>
      <c r="KO23" s="806"/>
      <c r="KP23" s="816"/>
      <c r="KQ23" s="1150">
        <f t="shared" si="85"/>
        <v>0</v>
      </c>
      <c r="KR23" s="842">
        <f t="shared" si="86"/>
        <v>0</v>
      </c>
      <c r="KS23" s="819">
        <f t="shared" si="86"/>
        <v>0</v>
      </c>
      <c r="KT23" s="1150">
        <f t="shared" si="87"/>
        <v>0</v>
      </c>
      <c r="KU23" s="842">
        <f t="shared" si="88"/>
        <v>0</v>
      </c>
      <c r="KV23" s="819">
        <f t="shared" si="88"/>
        <v>0</v>
      </c>
      <c r="KW23" s="1150">
        <f t="shared" si="89"/>
        <v>0</v>
      </c>
      <c r="KX23" s="815">
        <f>[1]Субсидия_факт!NV20</f>
        <v>0</v>
      </c>
      <c r="KY23" s="814">
        <f>[1]Субсидия_факт!OB20</f>
        <v>0</v>
      </c>
      <c r="KZ23" s="1150">
        <f t="shared" si="90"/>
        <v>0</v>
      </c>
      <c r="LA23" s="807"/>
      <c r="LB23" s="816"/>
      <c r="LC23" s="1013">
        <f t="shared" si="189"/>
        <v>0</v>
      </c>
      <c r="LD23" s="821">
        <f>[1]Субсидия_факт!DP20</f>
        <v>0</v>
      </c>
      <c r="LE23" s="806">
        <f>[1]Субсидия_факт!CB20</f>
        <v>0</v>
      </c>
      <c r="LF23" s="816">
        <f>[1]Субсидия_факт!CH20</f>
        <v>0</v>
      </c>
      <c r="LG23" s="1013">
        <f t="shared" si="91"/>
        <v>0</v>
      </c>
      <c r="LH23" s="821"/>
      <c r="LI23" s="806"/>
      <c r="LJ23" s="816"/>
      <c r="LK23" s="1013">
        <f t="shared" si="190"/>
        <v>0</v>
      </c>
      <c r="LL23" s="821">
        <f>[1]Субсидия_факт!DR20</f>
        <v>0</v>
      </c>
      <c r="LM23" s="806">
        <f>[1]Субсидия_факт!CD20</f>
        <v>0</v>
      </c>
      <c r="LN23" s="816">
        <f>[1]Субсидия_факт!CJ20</f>
        <v>0</v>
      </c>
      <c r="LO23" s="1013">
        <f t="shared" si="92"/>
        <v>0</v>
      </c>
      <c r="LP23" s="821"/>
      <c r="LQ23" s="806"/>
      <c r="LR23" s="814"/>
      <c r="LS23" s="836">
        <f t="shared" si="93"/>
        <v>0</v>
      </c>
      <c r="LT23" s="818">
        <f>'Проверочная  таблица'!LL23-MB23</f>
        <v>0</v>
      </c>
      <c r="LU23" s="818">
        <f>'Проверочная  таблица'!LM23-MC23</f>
        <v>0</v>
      </c>
      <c r="LV23" s="819">
        <f>'Проверочная  таблица'!LN23-MD23</f>
        <v>0</v>
      </c>
      <c r="LW23" s="836">
        <f t="shared" si="94"/>
        <v>0</v>
      </c>
      <c r="LX23" s="818">
        <f>'Проверочная  таблица'!LP23-MF23</f>
        <v>0</v>
      </c>
      <c r="LY23" s="818">
        <f>'Проверочная  таблица'!LQ23-MG23</f>
        <v>0</v>
      </c>
      <c r="LZ23" s="819">
        <f>'Проверочная  таблица'!LR23-MH23</f>
        <v>0</v>
      </c>
      <c r="MA23" s="836">
        <f t="shared" si="95"/>
        <v>0</v>
      </c>
      <c r="MB23" s="806">
        <f>[1]Субсидия_факт!DT20</f>
        <v>0</v>
      </c>
      <c r="MC23" s="806">
        <f>[1]Субсидия_факт!CF20</f>
        <v>0</v>
      </c>
      <c r="MD23" s="816">
        <f>[1]Субсидия_факт!CL20</f>
        <v>0</v>
      </c>
      <c r="ME23" s="836">
        <f t="shared" si="96"/>
        <v>0</v>
      </c>
      <c r="MF23" s="806"/>
      <c r="MG23" s="806"/>
      <c r="MH23" s="816"/>
      <c r="MI23" s="1154">
        <f t="shared" si="191"/>
        <v>318413.21999999997</v>
      </c>
      <c r="MJ23" s="806">
        <f>[1]Субсидия_факт!CN20</f>
        <v>0</v>
      </c>
      <c r="MK23" s="814">
        <f>[1]Субсидия_факт!CP20</f>
        <v>0</v>
      </c>
      <c r="ML23" s="818">
        <f>[1]Субсидия_факт!CR20</f>
        <v>0</v>
      </c>
      <c r="MM23" s="819">
        <f>[1]Субсидия_факт!CT20</f>
        <v>0</v>
      </c>
      <c r="MN23" s="807">
        <f>[1]Субсидия_факт!DV20</f>
        <v>0</v>
      </c>
      <c r="MO23" s="815">
        <f>[1]Субсидия_факт!FB20</f>
        <v>82787.439999999973</v>
      </c>
      <c r="MP23" s="814">
        <f>[1]Субсидия_факт!FH20</f>
        <v>235625.78</v>
      </c>
      <c r="MQ23" s="965">
        <f t="shared" si="97"/>
        <v>0</v>
      </c>
      <c r="MR23" s="806"/>
      <c r="MS23" s="816"/>
      <c r="MT23" s="822"/>
      <c r="MU23" s="847"/>
      <c r="MV23" s="806"/>
      <c r="MW23" s="806"/>
      <c r="MX23" s="816"/>
      <c r="MY23" s="965">
        <f t="shared" si="192"/>
        <v>0</v>
      </c>
      <c r="MZ23" s="815">
        <f>[1]Субсидия_факт!FD20</f>
        <v>0</v>
      </c>
      <c r="NA23" s="814">
        <f>[1]Субсидия_факт!FJ20</f>
        <v>0</v>
      </c>
      <c r="NB23" s="965">
        <f t="shared" si="98"/>
        <v>0</v>
      </c>
      <c r="NC23" s="807"/>
      <c r="ND23" s="816"/>
      <c r="NE23" s="835">
        <f t="shared" si="99"/>
        <v>0</v>
      </c>
      <c r="NF23" s="815">
        <f>'Проверочная  таблица'!MZ23-NL23</f>
        <v>0</v>
      </c>
      <c r="NG23" s="816">
        <f>'Проверочная  таблица'!NA23-NM23</f>
        <v>0</v>
      </c>
      <c r="NH23" s="835">
        <f t="shared" si="100"/>
        <v>0</v>
      </c>
      <c r="NI23" s="806">
        <f>'Проверочная  таблица'!NC23-NO23</f>
        <v>0</v>
      </c>
      <c r="NJ23" s="823">
        <f>'Проверочная  таблица'!ND23-NP23</f>
        <v>0</v>
      </c>
      <c r="NK23" s="835">
        <f t="shared" si="193"/>
        <v>0</v>
      </c>
      <c r="NL23" s="815">
        <f>[1]Субсидия_факт!FF20</f>
        <v>0</v>
      </c>
      <c r="NM23" s="814">
        <f>[1]Субсидия_факт!FL20</f>
        <v>0</v>
      </c>
      <c r="NN23" s="835">
        <f t="shared" si="101"/>
        <v>0</v>
      </c>
      <c r="NO23" s="806"/>
      <c r="NP23" s="816"/>
      <c r="NQ23" s="975">
        <f t="shared" si="194"/>
        <v>0</v>
      </c>
      <c r="NR23" s="815">
        <f>[1]Субсидия_факт!AR20</f>
        <v>0</v>
      </c>
      <c r="NS23" s="814">
        <f>[1]Субсидия_факт!AT20</f>
        <v>0</v>
      </c>
      <c r="NT23" s="815">
        <f>[1]Субсидия_факт!AV20</f>
        <v>0</v>
      </c>
      <c r="NU23" s="1013">
        <f t="shared" si="102"/>
        <v>0</v>
      </c>
      <c r="NV23" s="822"/>
      <c r="NW23" s="819"/>
      <c r="NX23" s="822"/>
      <c r="NY23" s="1166">
        <f t="shared" si="103"/>
        <v>0</v>
      </c>
      <c r="NZ23" s="815">
        <f>[1]Субсидия_факт!FV20</f>
        <v>0</v>
      </c>
      <c r="OA23" s="814">
        <f>[1]Субсидия_факт!GB20</f>
        <v>0</v>
      </c>
      <c r="OB23" s="822">
        <f>[1]Субсидия_факт!GH20</f>
        <v>0</v>
      </c>
      <c r="OC23" s="1166">
        <f t="shared" si="104"/>
        <v>0</v>
      </c>
      <c r="OD23" s="807"/>
      <c r="OE23" s="816"/>
      <c r="OF23" s="806"/>
      <c r="OG23" s="1148">
        <f t="shared" si="195"/>
        <v>31774293.140000001</v>
      </c>
      <c r="OH23" s="815">
        <f>[1]Субсидия_факт!FX20</f>
        <v>821052.83999999985</v>
      </c>
      <c r="OI23" s="814">
        <f>[1]Субсидия_факт!GD20</f>
        <v>15600000</v>
      </c>
      <c r="OJ23" s="806">
        <f>[1]Субсидия_факт!GJ20</f>
        <v>15353240.300000001</v>
      </c>
      <c r="OK23" s="1148">
        <f t="shared" si="105"/>
        <v>0</v>
      </c>
      <c r="OL23" s="806"/>
      <c r="OM23" s="823"/>
      <c r="ON23" s="806"/>
      <c r="OO23" s="1150">
        <f t="shared" si="106"/>
        <v>15353240.300000001</v>
      </c>
      <c r="OP23" s="842">
        <f>'Проверочная  таблица'!OH23-OX23</f>
        <v>0</v>
      </c>
      <c r="OQ23" s="819">
        <f>'Проверочная  таблица'!OI23-OY23</f>
        <v>0</v>
      </c>
      <c r="OR23" s="822">
        <f>'Проверочная  таблица'!OJ23-OZ23</f>
        <v>15353240.300000001</v>
      </c>
      <c r="OS23" s="1150">
        <f t="shared" si="196"/>
        <v>0</v>
      </c>
      <c r="OT23" s="807">
        <f>'Проверочная  таблица'!OL23-PB23</f>
        <v>0</v>
      </c>
      <c r="OU23" s="816">
        <f>'Проверочная  таблица'!OM23-PC23</f>
        <v>0</v>
      </c>
      <c r="OV23" s="806">
        <f>'Проверочная  таблица'!ON23-PD23</f>
        <v>0</v>
      </c>
      <c r="OW23" s="1150">
        <f t="shared" si="107"/>
        <v>16421052.84</v>
      </c>
      <c r="OX23" s="815">
        <f>[1]Субсидия_факт!FZ20</f>
        <v>821052.83999999985</v>
      </c>
      <c r="OY23" s="814">
        <f>[1]Субсидия_факт!GF20</f>
        <v>15600000</v>
      </c>
      <c r="OZ23" s="815">
        <f>[1]Субсидия_факт!GL20</f>
        <v>0</v>
      </c>
      <c r="PA23" s="1150">
        <f t="shared" si="108"/>
        <v>0</v>
      </c>
      <c r="PB23" s="807"/>
      <c r="PC23" s="816"/>
      <c r="PD23" s="815"/>
      <c r="PE23" s="901">
        <f t="shared" si="197"/>
        <v>0</v>
      </c>
      <c r="PF23" s="818">
        <f>[1]Субсидия_факт!IR20</f>
        <v>0</v>
      </c>
      <c r="PG23" s="819">
        <f>[1]Субсидия_факт!IX20</f>
        <v>0</v>
      </c>
      <c r="PH23" s="1013">
        <f t="shared" si="109"/>
        <v>0</v>
      </c>
      <c r="PI23" s="822"/>
      <c r="PJ23" s="847"/>
      <c r="PK23" s="1013">
        <f t="shared" si="110"/>
        <v>0</v>
      </c>
      <c r="PL23" s="818">
        <f>[1]Субсидия_факт!IT20</f>
        <v>0</v>
      </c>
      <c r="PM23" s="819">
        <f>[1]Субсидия_факт!IZ20</f>
        <v>0</v>
      </c>
      <c r="PN23" s="1181">
        <f t="shared" si="111"/>
        <v>0</v>
      </c>
      <c r="PO23" s="822"/>
      <c r="PP23" s="847"/>
      <c r="PQ23" s="979">
        <f t="shared" si="198"/>
        <v>0</v>
      </c>
      <c r="PR23" s="822">
        <f t="shared" si="112"/>
        <v>0</v>
      </c>
      <c r="PS23" s="819">
        <f t="shared" si="112"/>
        <v>0</v>
      </c>
      <c r="PT23" s="1165">
        <f t="shared" si="113"/>
        <v>0</v>
      </c>
      <c r="PU23" s="818">
        <f t="shared" si="114"/>
        <v>0</v>
      </c>
      <c r="PV23" s="819">
        <f t="shared" si="114"/>
        <v>0</v>
      </c>
      <c r="PW23" s="1165">
        <f t="shared" si="115"/>
        <v>0</v>
      </c>
      <c r="PX23" s="818">
        <f>[1]Субсидия_факт!IV20</f>
        <v>0</v>
      </c>
      <c r="PY23" s="819">
        <f>[1]Субсидия_факт!JB20</f>
        <v>0</v>
      </c>
      <c r="PZ23" s="836">
        <f t="shared" si="199"/>
        <v>0</v>
      </c>
      <c r="QA23" s="822"/>
      <c r="QB23" s="847"/>
      <c r="QC23" s="854">
        <f t="shared" si="116"/>
        <v>0</v>
      </c>
      <c r="QD23" s="818">
        <f>[1]Субсидия_факт!CV20</f>
        <v>0</v>
      </c>
      <c r="QE23" s="819">
        <f>[1]Субсидия_факт!CX20</f>
        <v>0</v>
      </c>
      <c r="QF23" s="1013">
        <f t="shared" si="117"/>
        <v>0</v>
      </c>
      <c r="QG23" s="818"/>
      <c r="QH23" s="819"/>
      <c r="QI23" s="854">
        <f t="shared" si="118"/>
        <v>0</v>
      </c>
      <c r="QJ23" s="818">
        <f>[1]Субсидия_факт!CZ20</f>
        <v>0</v>
      </c>
      <c r="QK23" s="819">
        <f>[1]Субсидия_факт!DF20</f>
        <v>0</v>
      </c>
      <c r="QL23" s="1013">
        <f t="shared" si="119"/>
        <v>0</v>
      </c>
      <c r="QM23" s="818"/>
      <c r="QN23" s="819"/>
      <c r="QO23" s="854">
        <f t="shared" si="120"/>
        <v>0</v>
      </c>
      <c r="QP23" s="818">
        <f>[1]Субсидия_факт!DB20</f>
        <v>0</v>
      </c>
      <c r="QQ23" s="819">
        <f>[1]Субсидия_факт!DH20</f>
        <v>0</v>
      </c>
      <c r="QR23" s="1013">
        <f t="shared" si="121"/>
        <v>0</v>
      </c>
      <c r="QS23" s="818"/>
      <c r="QT23" s="819"/>
      <c r="QU23" s="1165">
        <f t="shared" si="122"/>
        <v>0</v>
      </c>
      <c r="QV23" s="818">
        <f t="shared" si="123"/>
        <v>0</v>
      </c>
      <c r="QW23" s="819">
        <f t="shared" si="123"/>
        <v>0</v>
      </c>
      <c r="QX23" s="836">
        <f t="shared" si="124"/>
        <v>0</v>
      </c>
      <c r="QY23" s="818">
        <f t="shared" si="125"/>
        <v>0</v>
      </c>
      <c r="QZ23" s="819">
        <f t="shared" si="125"/>
        <v>0</v>
      </c>
      <c r="RA23" s="854">
        <f t="shared" si="126"/>
        <v>0</v>
      </c>
      <c r="RB23" s="818">
        <f>[1]Субсидия_факт!DD20</f>
        <v>0</v>
      </c>
      <c r="RC23" s="819">
        <f>[1]Субсидия_факт!DJ20</f>
        <v>0</v>
      </c>
      <c r="RD23" s="836">
        <f t="shared" si="127"/>
        <v>0</v>
      </c>
      <c r="RE23" s="818"/>
      <c r="RF23" s="819"/>
      <c r="RG23" s="854">
        <f t="shared" si="128"/>
        <v>0</v>
      </c>
      <c r="RH23" s="818">
        <f>[1]Субсидия_факт!DL20</f>
        <v>0</v>
      </c>
      <c r="RI23" s="819">
        <f>[1]Субсидия_факт!DN20</f>
        <v>0</v>
      </c>
      <c r="RJ23" s="1181">
        <f t="shared" si="129"/>
        <v>0</v>
      </c>
      <c r="RK23" s="842"/>
      <c r="RL23" s="846"/>
      <c r="RM23" s="1013">
        <f t="shared" si="200"/>
        <v>0</v>
      </c>
      <c r="RN23" s="815">
        <f>[1]Субсидия_факт!BJ20</f>
        <v>0</v>
      </c>
      <c r="RO23" s="818">
        <f>[1]Субсидия_факт!BF20</f>
        <v>0</v>
      </c>
      <c r="RP23" s="846">
        <f>[1]Субсидия_факт!BH20</f>
        <v>0</v>
      </c>
      <c r="RQ23" s="1013">
        <f t="shared" si="130"/>
        <v>0</v>
      </c>
      <c r="RR23" s="848"/>
      <c r="RS23" s="842"/>
      <c r="RT23" s="846"/>
      <c r="RU23" s="854">
        <f t="shared" si="131"/>
        <v>0</v>
      </c>
      <c r="RV23" s="818">
        <f>[1]Субсидия_факт!AD20</f>
        <v>0</v>
      </c>
      <c r="RW23" s="819">
        <f>[1]Субсидия_факт!AF20</f>
        <v>0</v>
      </c>
      <c r="RX23" s="1013">
        <f t="shared" si="132"/>
        <v>0</v>
      </c>
      <c r="RY23" s="842"/>
      <c r="RZ23" s="846"/>
      <c r="SA23" s="854">
        <f t="shared" si="201"/>
        <v>417191684.20999998</v>
      </c>
      <c r="SB23" s="818">
        <f>[1]Субсидия_факт!HT20</f>
        <v>0</v>
      </c>
      <c r="SC23" s="819">
        <f>[1]Субсидия_факт!HZ20</f>
        <v>0</v>
      </c>
      <c r="SD23" s="842">
        <f>[1]Субсидия_факт!IF20</f>
        <v>0</v>
      </c>
      <c r="SE23" s="819">
        <f>[1]Субсидия_факт!IL20</f>
        <v>0</v>
      </c>
      <c r="SF23" s="1087">
        <f>[1]Субсидия_факт!JN20</f>
        <v>20859584.209999979</v>
      </c>
      <c r="SG23" s="846">
        <f>[1]Субсидия_факт!JT20</f>
        <v>396332100</v>
      </c>
      <c r="SH23" s="1013">
        <f t="shared" si="133"/>
        <v>0</v>
      </c>
      <c r="SI23" s="1184"/>
      <c r="SJ23" s="847"/>
      <c r="SK23" s="1184"/>
      <c r="SL23" s="847"/>
      <c r="SM23" s="1087"/>
      <c r="SN23" s="846"/>
      <c r="SO23" s="854">
        <f t="shared" si="134"/>
        <v>22628722.75</v>
      </c>
      <c r="SP23" s="818">
        <f>[1]Субсидия_факт!HV20</f>
        <v>1131436.1400000006</v>
      </c>
      <c r="SQ23" s="819">
        <f>[1]Субсидия_факт!IB20</f>
        <v>21497286.609999999</v>
      </c>
      <c r="SR23" s="842">
        <f>[1]Субсидия_факт!IH20</f>
        <v>0</v>
      </c>
      <c r="SS23" s="819">
        <f>[1]Субсидия_факт!IN20</f>
        <v>0</v>
      </c>
      <c r="ST23" s="842">
        <f>[1]Субсидия_факт!JP20</f>
        <v>0</v>
      </c>
      <c r="SU23" s="819">
        <f>[1]Субсидия_факт!JV20</f>
        <v>0</v>
      </c>
      <c r="SV23" s="1013">
        <f t="shared" si="135"/>
        <v>0</v>
      </c>
      <c r="SW23" s="822"/>
      <c r="SX23" s="847"/>
      <c r="SY23" s="1087"/>
      <c r="SZ23" s="847"/>
      <c r="TA23" s="822"/>
      <c r="TB23" s="847"/>
      <c r="TC23" s="836">
        <f t="shared" si="136"/>
        <v>22628722.75</v>
      </c>
      <c r="TD23" s="818">
        <f t="shared" si="137"/>
        <v>1131436.1400000006</v>
      </c>
      <c r="TE23" s="819">
        <f t="shared" si="137"/>
        <v>21497286.609999999</v>
      </c>
      <c r="TF23" s="818">
        <f t="shared" si="137"/>
        <v>0</v>
      </c>
      <c r="TG23" s="819">
        <f t="shared" si="137"/>
        <v>0</v>
      </c>
      <c r="TH23" s="842">
        <f t="shared" si="137"/>
        <v>0</v>
      </c>
      <c r="TI23" s="819">
        <f t="shared" si="137"/>
        <v>0</v>
      </c>
      <c r="TJ23" s="836">
        <f t="shared" si="138"/>
        <v>0</v>
      </c>
      <c r="TK23" s="818">
        <f t="shared" si="139"/>
        <v>0</v>
      </c>
      <c r="TL23" s="819">
        <f t="shared" si="139"/>
        <v>0</v>
      </c>
      <c r="TM23" s="818">
        <f t="shared" si="139"/>
        <v>0</v>
      </c>
      <c r="TN23" s="819">
        <f t="shared" si="139"/>
        <v>0</v>
      </c>
      <c r="TO23" s="842">
        <f t="shared" si="139"/>
        <v>0</v>
      </c>
      <c r="TP23" s="819">
        <f t="shared" si="139"/>
        <v>0</v>
      </c>
      <c r="TQ23" s="1165">
        <f t="shared" si="140"/>
        <v>0</v>
      </c>
      <c r="TR23" s="818">
        <f>[1]Субсидия_факт!HX20</f>
        <v>0</v>
      </c>
      <c r="TS23" s="819">
        <f>[1]Субсидия_факт!ID20</f>
        <v>0</v>
      </c>
      <c r="TT23" s="842">
        <f>[1]Субсидия_факт!IJ20</f>
        <v>0</v>
      </c>
      <c r="TU23" s="819">
        <f>[1]Субсидия_факт!IP20</f>
        <v>0</v>
      </c>
      <c r="TV23" s="842">
        <f>[1]Субсидия_факт!JR20</f>
        <v>0</v>
      </c>
      <c r="TW23" s="819">
        <f>[1]Субсидия_факт!JX20</f>
        <v>0</v>
      </c>
      <c r="TX23" s="836">
        <f t="shared" si="141"/>
        <v>0</v>
      </c>
      <c r="TY23" s="1087"/>
      <c r="TZ23" s="847"/>
      <c r="UA23" s="1087"/>
      <c r="UB23" s="847"/>
      <c r="UC23" s="1087"/>
      <c r="UD23" s="847"/>
      <c r="UE23" s="1013">
        <f>'Прочая  субсидия_МР  и  ГО'!B18</f>
        <v>290194594.75999999</v>
      </c>
      <c r="UF23" s="1013">
        <f>'Прочая  субсидия_МР  и  ГО'!C18</f>
        <v>6195042.5800000001</v>
      </c>
      <c r="UG23" s="1164">
        <f>'Прочая  субсидия_БП'!B18</f>
        <v>28436582.240000002</v>
      </c>
      <c r="UH23" s="854">
        <f>'Прочая  субсидия_БП'!C18</f>
        <v>49340.73</v>
      </c>
      <c r="UI23" s="1186">
        <f>'Прочая  субсидия_БП'!D18</f>
        <v>416123.81</v>
      </c>
      <c r="UJ23" s="1177">
        <f>'Прочая  субсидия_БП'!E18</f>
        <v>42384.210000000006</v>
      </c>
      <c r="UK23" s="1178">
        <f>'Прочая  субсидия_БП'!F18</f>
        <v>28020458.43</v>
      </c>
      <c r="UL23" s="1186">
        <f>'Прочая  субсидия_БП'!G18</f>
        <v>6956.5199999999977</v>
      </c>
      <c r="UM23" s="854">
        <f t="shared" si="142"/>
        <v>567540613.02999997</v>
      </c>
      <c r="UN23" s="822">
        <f>'Проверочная  таблица'!VP23+'Проверочная  таблица'!US23+'Проверочная  таблица'!UU23+VJ23</f>
        <v>550431318.01999998</v>
      </c>
      <c r="UO23" s="848">
        <f>'Проверочная  таблица'!VQ23+'Проверочная  таблица'!UY23+'Проверочная  таблица'!VE23+'Проверочная  таблица'!VA23+'Проверочная  таблица'!VC23+VG23+VK23+UW23</f>
        <v>17109295.009999998</v>
      </c>
      <c r="UP23" s="1013">
        <f t="shared" si="143"/>
        <v>141450380.51000002</v>
      </c>
      <c r="UQ23" s="822">
        <f>'Проверочная  таблица'!VS23+'Проверочная  таблица'!UT23+'Проверочная  таблица'!UV23+VM23</f>
        <v>136492580.86000001</v>
      </c>
      <c r="UR23" s="848">
        <f>'Проверочная  таблица'!VT23+'Проверочная  таблица'!UZ23+'Проверочная  таблица'!VF23+'Проверочная  таблица'!VB23+'Проверочная  таблица'!VD23+VH23+VN23+UX23</f>
        <v>4957799.6500000004</v>
      </c>
      <c r="US23" s="1181">
        <f>'Субвенция  на  полномочия'!B18</f>
        <v>527186265.09999996</v>
      </c>
      <c r="UT23" s="1164">
        <f>'Субвенция  на  полномочия'!C18</f>
        <v>129980899</v>
      </c>
      <c r="UU23" s="843">
        <f>[1]Субвенция_факт!M19*1000</f>
        <v>15632041</v>
      </c>
      <c r="UV23" s="849">
        <v>4202670</v>
      </c>
      <c r="UW23" s="843">
        <f>[1]Субвенция_факт!AE19*1000</f>
        <v>0</v>
      </c>
      <c r="UX23" s="849"/>
      <c r="UY23" s="843">
        <f>[1]Субвенция_факт!AF19*1000</f>
        <v>2813500</v>
      </c>
      <c r="UZ23" s="849">
        <f>ВУС!E107</f>
        <v>392535.14999999997</v>
      </c>
      <c r="VA23" s="1187">
        <f>[1]Субвенция_факт!AG19*1000</f>
        <v>0</v>
      </c>
      <c r="VB23" s="850"/>
      <c r="VC23" s="845">
        <f>[1]Субвенция_факт!E19*1000</f>
        <v>0</v>
      </c>
      <c r="VD23" s="850"/>
      <c r="VE23" s="845">
        <f>[1]Субвенция_факт!F19*1000</f>
        <v>0</v>
      </c>
      <c r="VF23" s="850"/>
      <c r="VG23" s="844">
        <f>[1]Субвенция_факт!G19*1000</f>
        <v>0</v>
      </c>
      <c r="VH23" s="849"/>
      <c r="VI23" s="854">
        <f t="shared" si="144"/>
        <v>18507831.09</v>
      </c>
      <c r="VJ23" s="818">
        <f>[1]Субвенция_факт!P19*1000</f>
        <v>4812036.08</v>
      </c>
      <c r="VK23" s="819">
        <f>[1]Субвенция_факт!Q19*1000</f>
        <v>13695795.01</v>
      </c>
      <c r="VL23" s="1013">
        <f t="shared" si="145"/>
        <v>6169276.3600000003</v>
      </c>
      <c r="VM23" s="822">
        <v>1604011.86</v>
      </c>
      <c r="VN23" s="851">
        <v>4565264.5</v>
      </c>
      <c r="VO23" s="1013">
        <f t="shared" si="146"/>
        <v>3400975.84</v>
      </c>
      <c r="VP23" s="852">
        <f>[1]Субвенция_факт!X19*1000</f>
        <v>2800975.84</v>
      </c>
      <c r="VQ23" s="853">
        <f>[1]Субвенция_факт!W19*1000</f>
        <v>600000</v>
      </c>
      <c r="VR23" s="1013">
        <f t="shared" si="147"/>
        <v>705000</v>
      </c>
      <c r="VS23" s="822">
        <v>705000</v>
      </c>
      <c r="VT23" s="851">
        <v>0</v>
      </c>
      <c r="VU23" s="1013">
        <f t="shared" si="202"/>
        <v>104393168.25</v>
      </c>
      <c r="VV23" s="1013">
        <f t="shared" si="203"/>
        <v>24634118.649999999</v>
      </c>
      <c r="VW23" s="1181">
        <f t="shared" si="148"/>
        <v>0</v>
      </c>
      <c r="VX23" s="852">
        <f>'[1]Иные межбюджетные трансферты'!AM20</f>
        <v>0</v>
      </c>
      <c r="VY23" s="853">
        <f>'[1]Иные межбюджетные трансферты'!AO20</f>
        <v>0</v>
      </c>
      <c r="VZ23" s="1181">
        <f t="shared" si="149"/>
        <v>0</v>
      </c>
      <c r="WA23" s="852"/>
      <c r="WB23" s="853"/>
      <c r="WC23" s="1013">
        <f t="shared" si="150"/>
        <v>2696191.3899999997</v>
      </c>
      <c r="WD23" s="852">
        <f>'[1]Иные межбюджетные трансферты'!AI20</f>
        <v>134809.57</v>
      </c>
      <c r="WE23" s="853">
        <f>'[1]Иные межбюджетные трансферты'!AK20</f>
        <v>2561381.8199999998</v>
      </c>
      <c r="WF23" s="1013">
        <f t="shared" si="151"/>
        <v>674047.83000000007</v>
      </c>
      <c r="WG23" s="852">
        <v>33702.400000000001</v>
      </c>
      <c r="WH23" s="853">
        <v>640345.43000000005</v>
      </c>
      <c r="WI23" s="1013">
        <f t="shared" si="152"/>
        <v>18735508</v>
      </c>
      <c r="WJ23" s="852">
        <f>'[1]Иные межбюджетные трансферты'!I20</f>
        <v>0</v>
      </c>
      <c r="WK23" s="853">
        <f>'[1]Иные межбюджетные трансферты'!K20</f>
        <v>18735508</v>
      </c>
      <c r="WL23" s="1013">
        <f t="shared" si="204"/>
        <v>4648140</v>
      </c>
      <c r="WM23" s="839"/>
      <c r="WN23" s="853">
        <v>4648140</v>
      </c>
      <c r="WO23" s="1013">
        <f t="shared" si="154"/>
        <v>0</v>
      </c>
      <c r="WP23" s="842"/>
      <c r="WQ23" s="1013">
        <f t="shared" si="155"/>
        <v>0</v>
      </c>
      <c r="WR23" s="842"/>
      <c r="WS23" s="854">
        <f t="shared" si="156"/>
        <v>0</v>
      </c>
      <c r="WT23" s="818">
        <f>'[1]Иные межбюджетные трансферты'!M20</f>
        <v>0</v>
      </c>
      <c r="WU23" s="1013">
        <f t="shared" si="157"/>
        <v>0</v>
      </c>
      <c r="WV23" s="822"/>
      <c r="WW23" s="1180">
        <f t="shared" si="158"/>
        <v>0</v>
      </c>
      <c r="WX23" s="836">
        <f t="shared" si="159"/>
        <v>0</v>
      </c>
      <c r="WY23" s="1180">
        <f t="shared" si="160"/>
        <v>0</v>
      </c>
      <c r="WZ23" s="836">
        <f t="shared" si="161"/>
        <v>0</v>
      </c>
      <c r="XA23" s="1013">
        <f t="shared" si="205"/>
        <v>8309070.8200000003</v>
      </c>
      <c r="XB23" s="840">
        <f>'[1]Иные межбюджетные трансферты'!E20</f>
        <v>0</v>
      </c>
      <c r="XC23" s="852">
        <f>'[1]Иные межбюджетные трансферты'!G20</f>
        <v>0</v>
      </c>
      <c r="XD23" s="839">
        <f>'[1]Иные межбюджетные трансферты'!Q20</f>
        <v>0</v>
      </c>
      <c r="XE23" s="840">
        <f>'[1]Иные межбюджетные трансферты'!W20</f>
        <v>0</v>
      </c>
      <c r="XF23" s="839">
        <f>'[1]Иные межбюджетные трансферты'!Y20</f>
        <v>0</v>
      </c>
      <c r="XG23" s="1188">
        <f>'[1]Иные межбюджетные трансферты'!AE20</f>
        <v>7916740</v>
      </c>
      <c r="XH23" s="840">
        <f>'[1]Иные межбюджетные трансферты'!AQ20</f>
        <v>0</v>
      </c>
      <c r="XI23" s="818">
        <f>'[1]Иные межбюджетные трансферты'!AW20</f>
        <v>0</v>
      </c>
      <c r="XJ23" s="839">
        <f>'[1]Иные межбюджетные трансферты'!AY20</f>
        <v>0</v>
      </c>
      <c r="XK23" s="1188">
        <f>'[1]Иные межбюджетные трансферты'!BA20</f>
        <v>392330.82</v>
      </c>
      <c r="XL23" s="1013">
        <f t="shared" si="206"/>
        <v>392330.82</v>
      </c>
      <c r="XM23" s="839"/>
      <c r="XN23" s="839"/>
      <c r="XO23" s="807"/>
      <c r="XP23" s="839"/>
      <c r="XQ23" s="803">
        <f t="shared" si="207"/>
        <v>0</v>
      </c>
      <c r="XR23" s="803"/>
      <c r="XS23" s="803"/>
      <c r="XT23" s="803"/>
      <c r="XU23" s="803"/>
      <c r="XV23" s="803">
        <f t="shared" si="208"/>
        <v>392330.82</v>
      </c>
      <c r="XW23" s="1013">
        <f t="shared" si="162"/>
        <v>74652398.040000007</v>
      </c>
      <c r="XX23" s="852">
        <f>'[1]Иные межбюджетные трансферты'!S20</f>
        <v>12661433</v>
      </c>
      <c r="XY23" s="839">
        <f>'[1]Иные межбюджетные трансферты'!AA20</f>
        <v>18919600</v>
      </c>
      <c r="XZ23" s="1188">
        <f>'[1]Иные межбюджетные трансферты'!AG20</f>
        <v>43071365.040000007</v>
      </c>
      <c r="YA23" s="840">
        <f>'[1]Иные межбюджетные трансферты'!AS20</f>
        <v>0</v>
      </c>
      <c r="YB23" s="803">
        <f>'[1]Иные межбюджетные трансферты'!BC20</f>
        <v>0</v>
      </c>
      <c r="YC23" s="1013">
        <f t="shared" si="163"/>
        <v>18919600</v>
      </c>
      <c r="YD23" s="821"/>
      <c r="YE23" s="821">
        <f t="shared" si="209"/>
        <v>18919600</v>
      </c>
      <c r="YF23" s="821"/>
      <c r="YG23" s="803"/>
      <c r="YH23" s="803"/>
      <c r="YI23" s="836">
        <f t="shared" si="164"/>
        <v>45582798.040000007</v>
      </c>
      <c r="YJ23" s="815">
        <f>'Проверочная  таблица'!XX23-YV23</f>
        <v>2511433</v>
      </c>
      <c r="YK23" s="815">
        <f>'Проверочная  таблица'!XY23-YW23</f>
        <v>0</v>
      </c>
      <c r="YL23" s="815">
        <f>'Проверочная  таблица'!XZ23-YX23</f>
        <v>43071365.040000007</v>
      </c>
      <c r="YM23" s="815">
        <f>'Проверочная  таблица'!YA23-YY23</f>
        <v>0</v>
      </c>
      <c r="YN23" s="815">
        <f>'Проверочная  таблица'!YB23-YZ23</f>
        <v>0</v>
      </c>
      <c r="YO23" s="836">
        <f t="shared" si="165"/>
        <v>0</v>
      </c>
      <c r="YP23" s="815">
        <f>'Проверочная  таблица'!YD23-ZB23</f>
        <v>0</v>
      </c>
      <c r="YQ23" s="815">
        <f>'Проверочная  таблица'!YE23-ZC23</f>
        <v>0</v>
      </c>
      <c r="YR23" s="815">
        <f>'Проверочная  таблица'!YF23-ZD23</f>
        <v>0</v>
      </c>
      <c r="YS23" s="815">
        <f>'Проверочная  таблица'!YG23-ZE23</f>
        <v>0</v>
      </c>
      <c r="YT23" s="815">
        <f>'Проверочная  таблица'!YH23-ZF23</f>
        <v>0</v>
      </c>
      <c r="YU23" s="836">
        <f t="shared" si="166"/>
        <v>29069600</v>
      </c>
      <c r="YV23" s="852">
        <f>'[1]Иные межбюджетные трансферты'!U20</f>
        <v>10150000</v>
      </c>
      <c r="YW23" s="839">
        <f>'[1]Иные межбюджетные трансферты'!AC20</f>
        <v>18919600</v>
      </c>
      <c r="YX23" s="840"/>
      <c r="YY23" s="852">
        <f>'[1]Иные межбюджетные трансферты'!AU20</f>
        <v>0</v>
      </c>
      <c r="YZ23" s="803">
        <f>'[1]Иные межбюджетные трансферты'!$BE$10</f>
        <v>0</v>
      </c>
      <c r="ZA23" s="836">
        <f t="shared" si="167"/>
        <v>18919600</v>
      </c>
      <c r="ZB23" s="821"/>
      <c r="ZC23" s="821">
        <f t="shared" si="210"/>
        <v>18919600</v>
      </c>
      <c r="ZD23" s="821"/>
      <c r="ZE23" s="803"/>
      <c r="ZF23" s="803"/>
      <c r="ZG23" s="1013">
        <f>ZI23+'Проверочная  таблица'!ZQ23+ZM23+'Проверочная  таблица'!ZU23+ZO23+'Проверочная  таблица'!ZW23</f>
        <v>-15000000</v>
      </c>
      <c r="ZH23" s="1013">
        <f>ZJ23+'Проверочная  таблица'!ZR23+ZN23+'Проверочная  таблица'!ZV23+ZP23+'Проверочная  таблица'!ZX23</f>
        <v>0</v>
      </c>
      <c r="ZI23" s="854"/>
      <c r="ZJ23" s="854"/>
      <c r="ZK23" s="854"/>
      <c r="ZL23" s="854"/>
      <c r="ZM23" s="1165">
        <f t="shared" si="168"/>
        <v>0</v>
      </c>
      <c r="ZN23" s="836">
        <f t="shared" si="168"/>
        <v>0</v>
      </c>
      <c r="ZO23" s="855"/>
      <c r="ZP23" s="836"/>
      <c r="ZQ23" s="854">
        <v>-15000000</v>
      </c>
      <c r="ZR23" s="854"/>
      <c r="ZS23" s="854"/>
      <c r="ZT23" s="854"/>
      <c r="ZU23" s="1165">
        <f t="shared" si="169"/>
        <v>0</v>
      </c>
      <c r="ZV23" s="836">
        <f t="shared" si="169"/>
        <v>0</v>
      </c>
      <c r="ZW23" s="836"/>
      <c r="ZX23" s="836"/>
      <c r="ZY23" s="1175">
        <f>'Проверочная  таблица'!ZQ23+'Проверочная  таблица'!ZS23</f>
        <v>-15000000</v>
      </c>
      <c r="ZZ23" s="1175">
        <f>'Проверочная  таблица'!ZR23+'Проверочная  таблица'!ZT23</f>
        <v>0</v>
      </c>
    </row>
    <row r="24" spans="1:702" ht="18" customHeight="1" x14ac:dyDescent="0.25">
      <c r="A24" s="837" t="s">
        <v>388</v>
      </c>
      <c r="B24" s="854">
        <f>D24+AI24+'Проверочная  таблица'!UM24+'Проверочная  таблица'!VU24</f>
        <v>537188321.93999994</v>
      </c>
      <c r="C24" s="1013">
        <f>E24+'Проверочная  таблица'!UP24+AJ24+'Проверочная  таблица'!VV24</f>
        <v>136323336.00999999</v>
      </c>
      <c r="D24" s="1164">
        <f t="shared" si="0"/>
        <v>91835866.819999993</v>
      </c>
      <c r="E24" s="854">
        <f t="shared" si="0"/>
        <v>24158969</v>
      </c>
      <c r="F24" s="1166">
        <f>'[1]Дотация  из  ОБ_факт'!M19</f>
        <v>50105182</v>
      </c>
      <c r="G24" s="1176">
        <v>12526295</v>
      </c>
      <c r="H24" s="1166">
        <f>'[1]Дотация  из  ОБ_факт'!G19</f>
        <v>21237207.82</v>
      </c>
      <c r="I24" s="1176">
        <v>5809304</v>
      </c>
      <c r="J24" s="1177">
        <f t="shared" si="1"/>
        <v>21237207.82</v>
      </c>
      <c r="K24" s="1178">
        <f t="shared" si="1"/>
        <v>5809304</v>
      </c>
      <c r="L24" s="1177">
        <f>'[1]Дотация  из  ОБ_факт'!K19</f>
        <v>0</v>
      </c>
      <c r="M24" s="838"/>
      <c r="N24" s="1166">
        <f>'[1]Дотация  из  ОБ_факт'!Q19</f>
        <v>0</v>
      </c>
      <c r="O24" s="1176"/>
      <c r="P24" s="1166">
        <f>'[1]Дотация  из  ОБ_факт'!S19</f>
        <v>20493477</v>
      </c>
      <c r="Q24" s="1176">
        <v>5823370</v>
      </c>
      <c r="R24" s="1177">
        <f t="shared" si="2"/>
        <v>20493477</v>
      </c>
      <c r="S24" s="1178">
        <f t="shared" si="2"/>
        <v>5823370</v>
      </c>
      <c r="T24" s="1177">
        <f>'[1]Дотация  из  ОБ_факт'!W19</f>
        <v>0</v>
      </c>
      <c r="U24" s="838"/>
      <c r="V24" s="1166">
        <f>'[1]Дотация  из  ОБ_факт'!AA19+'[1]Дотация  из  ОБ_факт'!AC19+'[1]Дотация  из  ОБ_факт'!AG19</f>
        <v>0</v>
      </c>
      <c r="W24" s="844">
        <f t="shared" si="3"/>
        <v>0</v>
      </c>
      <c r="X24" s="839"/>
      <c r="Y24" s="840"/>
      <c r="Z24" s="839"/>
      <c r="AA24" s="1179">
        <f>'[1]Дотация  из  ОБ_факт'!Y19+'[1]Дотация  из  ОБ_факт'!AE19</f>
        <v>0</v>
      </c>
      <c r="AB24" s="843">
        <f t="shared" si="4"/>
        <v>0</v>
      </c>
      <c r="AC24" s="840"/>
      <c r="AD24" s="839"/>
      <c r="AE24" s="1177">
        <f t="shared" si="5"/>
        <v>0</v>
      </c>
      <c r="AF24" s="1178">
        <f t="shared" si="5"/>
        <v>0</v>
      </c>
      <c r="AG24" s="1177">
        <f>'[1]Дотация  из  ОБ_факт'!AE19</f>
        <v>0</v>
      </c>
      <c r="AH24" s="841"/>
      <c r="AI24" s="975">
        <f>'Проверочная  таблица'!UE24+'Проверочная  таблица'!UG24+BO24+BQ24+BY24+CA24+BC24+BG24+'Проверочная  таблица'!MI24+'Проверочная  таблица'!MY24+'Проверочная  таблица'!DS24+'Проверочная  таблица'!NQ24+DK24+'Проверочная  таблица'!IY24+'Проверочная  таблица'!JE24+'Проверочная  таблица'!NY24+'Проверочная  таблица'!OG24+IS24+AK24+AQ24+ES24+EY24+CM24+SA24+DY24+SO24+PK24+EE24+EM24+LC24+LK24+RU24+GM24+RG24+QI24+JW24+KG24+QO24+RM24+CG24+QC24+HC24+FW24+HI24+HO24+FQ24+DA24+PE24+BW24+IG24+IM24+GU24+GC24</f>
        <v>92600283.049999997</v>
      </c>
      <c r="AJ24" s="976">
        <f>'Проверочная  таблица'!UF24+'Проверочная  таблица'!UH24+BP24+BR24+BZ24+CB24+BE24+BI24+'Проверочная  таблица'!MQ24+'Проверочная  таблица'!NB24+'Проверочная  таблица'!DV24+'Проверочная  таблица'!NU24+DO24+'Проверочная  таблица'!JB24+'Проверочная  таблица'!JH24+'Проверочная  таблица'!OC24+'Проверочная  таблица'!OK24+IV24+AN24+AS24+EV24+FB24+CT24+SH24+EB24+SV24+PN24+EI24+EP24+LG24+LO24+RX24+GQ24+RJ24+QL24+KB24+KL24+QR24+RQ24+CJ24+QF24+HF24+FZ24+HL24+HR24+FT24+DD24+PH24+BX24+IJ24+IP24+GW24+GF24</f>
        <v>12041660.279999999</v>
      </c>
      <c r="AK24" s="1013">
        <f t="shared" si="6"/>
        <v>31015344.07</v>
      </c>
      <c r="AL24" s="842">
        <f>[1]Субсидия_факт!HL21</f>
        <v>31015344.07</v>
      </c>
      <c r="AM24" s="822">
        <f>[1]Субсидия_факт!MF21</f>
        <v>0</v>
      </c>
      <c r="AN24" s="1013">
        <f t="shared" si="7"/>
        <v>7675252.4299999997</v>
      </c>
      <c r="AO24" s="822">
        <v>7675252.4299999997</v>
      </c>
      <c r="AP24" s="842"/>
      <c r="AQ24" s="965">
        <f t="shared" si="8"/>
        <v>0</v>
      </c>
      <c r="AR24" s="822">
        <f>[1]Субсидия_факт!MJ21</f>
        <v>0</v>
      </c>
      <c r="AS24" s="1154">
        <f t="shared" si="9"/>
        <v>0</v>
      </c>
      <c r="AT24" s="822"/>
      <c r="AU24" s="1155">
        <f t="shared" si="10"/>
        <v>0</v>
      </c>
      <c r="AV24" s="822">
        <f t="shared" si="11"/>
        <v>0</v>
      </c>
      <c r="AW24" s="836">
        <f t="shared" si="12"/>
        <v>0</v>
      </c>
      <c r="AX24" s="842">
        <f t="shared" si="13"/>
        <v>0</v>
      </c>
      <c r="AY24" s="835">
        <f t="shared" si="14"/>
        <v>0</v>
      </c>
      <c r="AZ24" s="822">
        <f>[1]Субсидия_факт!ML21</f>
        <v>0</v>
      </c>
      <c r="BA24" s="855">
        <f t="shared" si="15"/>
        <v>0</v>
      </c>
      <c r="BB24" s="822"/>
      <c r="BC24" s="854">
        <f t="shared" si="16"/>
        <v>0</v>
      </c>
      <c r="BD24" s="822">
        <f>[1]Субсидия_факт!KN21</f>
        <v>0</v>
      </c>
      <c r="BE24" s="1013">
        <f t="shared" si="17"/>
        <v>0</v>
      </c>
      <c r="BF24" s="822"/>
      <c r="BG24" s="854">
        <f t="shared" si="18"/>
        <v>0</v>
      </c>
      <c r="BH24" s="822">
        <f>[1]Субсидия_факт!KP21</f>
        <v>0</v>
      </c>
      <c r="BI24" s="1013">
        <f t="shared" si="19"/>
        <v>0</v>
      </c>
      <c r="BJ24" s="822"/>
      <c r="BK24" s="992">
        <f t="shared" si="20"/>
        <v>0</v>
      </c>
      <c r="BL24" s="979">
        <f t="shared" si="21"/>
        <v>0</v>
      </c>
      <c r="BM24" s="990">
        <f t="shared" si="22"/>
        <v>0</v>
      </c>
      <c r="BN24" s="992">
        <f t="shared" si="23"/>
        <v>0</v>
      </c>
      <c r="BO24" s="854">
        <f>[1]Субсидия_факт!GN21</f>
        <v>0</v>
      </c>
      <c r="BP24" s="843"/>
      <c r="BQ24" s="1181">
        <f>[1]Субсидия_факт!GP21</f>
        <v>0</v>
      </c>
      <c r="BR24" s="844"/>
      <c r="BS24" s="1180">
        <f t="shared" si="24"/>
        <v>0</v>
      </c>
      <c r="BT24" s="1165">
        <f t="shared" si="24"/>
        <v>0</v>
      </c>
      <c r="BU24" s="836">
        <f>[1]Субсидия_факт!GR21</f>
        <v>0</v>
      </c>
      <c r="BV24" s="857"/>
      <c r="BW24" s="1013">
        <f>[1]Субсидия_факт!HD21</f>
        <v>0</v>
      </c>
      <c r="BX24" s="844"/>
      <c r="BY24" s="1013">
        <f>[1]Субсидия_факт!GT21</f>
        <v>0</v>
      </c>
      <c r="BZ24" s="845"/>
      <c r="CA24" s="1013">
        <f>[1]Субсидия_факт!GV21</f>
        <v>0</v>
      </c>
      <c r="CB24" s="858"/>
      <c r="CC24" s="1156">
        <f t="shared" si="25"/>
        <v>0</v>
      </c>
      <c r="CD24" s="835">
        <f t="shared" si="25"/>
        <v>0</v>
      </c>
      <c r="CE24" s="1155">
        <f>[1]Субсидия_факт!GX21</f>
        <v>0</v>
      </c>
      <c r="CF24" s="805"/>
      <c r="CG24" s="854">
        <f t="shared" si="26"/>
        <v>0</v>
      </c>
      <c r="CH24" s="818">
        <f>[1]Субсидия_факт!HF21</f>
        <v>0</v>
      </c>
      <c r="CI24" s="822">
        <f>[1]Субсидия_факт!HH21</f>
        <v>0</v>
      </c>
      <c r="CJ24" s="1013">
        <f t="shared" si="27"/>
        <v>0</v>
      </c>
      <c r="CK24" s="822"/>
      <c r="CL24" s="822"/>
      <c r="CM24" s="965">
        <f t="shared" si="28"/>
        <v>0</v>
      </c>
      <c r="CN24" s="815">
        <f>[1]Субсидия_факт!LF21</f>
        <v>0</v>
      </c>
      <c r="CO24" s="814">
        <f>[1]Субсидия_факт!LH21</f>
        <v>0</v>
      </c>
      <c r="CP24" s="806">
        <f>[1]Субсидия_факт!LJ21</f>
        <v>0</v>
      </c>
      <c r="CQ24" s="814">
        <f>[1]Субсидия_факт!LP21</f>
        <v>0</v>
      </c>
      <c r="CR24" s="806">
        <f>[1]Субсидия_факт!LV21</f>
        <v>0</v>
      </c>
      <c r="CS24" s="814">
        <f>[1]Субсидия_факт!LX21</f>
        <v>0</v>
      </c>
      <c r="CT24" s="965">
        <f t="shared" si="29"/>
        <v>0</v>
      </c>
      <c r="CU24" s="807"/>
      <c r="CV24" s="814"/>
      <c r="CW24" s="806"/>
      <c r="CX24" s="814"/>
      <c r="CY24" s="806"/>
      <c r="CZ24" s="814"/>
      <c r="DA24" s="976">
        <f t="shared" si="170"/>
        <v>0</v>
      </c>
      <c r="DB24" s="815">
        <f>[1]Субсидия_факт!LL21</f>
        <v>0</v>
      </c>
      <c r="DC24" s="814">
        <f>[1]Субсидия_факт!LR21</f>
        <v>0</v>
      </c>
      <c r="DD24" s="965">
        <f t="shared" si="31"/>
        <v>0</v>
      </c>
      <c r="DE24" s="815"/>
      <c r="DF24" s="816"/>
      <c r="DG24" s="1156">
        <f t="shared" si="171"/>
        <v>0</v>
      </c>
      <c r="DH24" s="835">
        <f t="shared" si="172"/>
        <v>0</v>
      </c>
      <c r="DI24" s="1155">
        <f t="shared" si="173"/>
        <v>0</v>
      </c>
      <c r="DJ24" s="805">
        <f t="shared" si="174"/>
        <v>0</v>
      </c>
      <c r="DK24" s="1013">
        <f t="shared" si="175"/>
        <v>0</v>
      </c>
      <c r="DL24" s="842">
        <f>[1]Субсидия_факт!R21</f>
        <v>0</v>
      </c>
      <c r="DM24" s="818">
        <f>[1]Субсидия_факт!T21</f>
        <v>0</v>
      </c>
      <c r="DN24" s="822">
        <f>[1]Субсидия_факт!V21</f>
        <v>0</v>
      </c>
      <c r="DO24" s="1013">
        <f t="shared" si="176"/>
        <v>0</v>
      </c>
      <c r="DP24" s="822"/>
      <c r="DQ24" s="822"/>
      <c r="DR24" s="822"/>
      <c r="DS24" s="854">
        <f t="shared" si="32"/>
        <v>0</v>
      </c>
      <c r="DT24" s="818">
        <f>[1]Субсидия_факт!AX21</f>
        <v>0</v>
      </c>
      <c r="DU24" s="819">
        <f>[1]Субсидия_факт!AZ21</f>
        <v>0</v>
      </c>
      <c r="DV24" s="1013">
        <f t="shared" si="33"/>
        <v>0</v>
      </c>
      <c r="DW24" s="842"/>
      <c r="DX24" s="846"/>
      <c r="DY24" s="854">
        <f t="shared" si="34"/>
        <v>0</v>
      </c>
      <c r="DZ24" s="818">
        <f>[1]Субсидия_факт!X21</f>
        <v>0</v>
      </c>
      <c r="EA24" s="819">
        <f>[1]Субсидия_факт!Z21</f>
        <v>0</v>
      </c>
      <c r="EB24" s="1013">
        <f t="shared" si="35"/>
        <v>0</v>
      </c>
      <c r="EC24" s="818"/>
      <c r="ED24" s="819"/>
      <c r="EE24" s="976">
        <f t="shared" si="177"/>
        <v>0</v>
      </c>
      <c r="EF24" s="815">
        <f>[1]Субсидия_факт!AP21</f>
        <v>0</v>
      </c>
      <c r="EG24" s="815">
        <f>[1]Субсидия_факт!AL21</f>
        <v>0</v>
      </c>
      <c r="EH24" s="816">
        <f>[1]Субсидия_факт!AN21</f>
        <v>0</v>
      </c>
      <c r="EI24" s="976">
        <f t="shared" si="36"/>
        <v>0</v>
      </c>
      <c r="EJ24" s="815"/>
      <c r="EK24" s="815"/>
      <c r="EL24" s="816"/>
      <c r="EM24" s="976">
        <f t="shared" si="37"/>
        <v>0</v>
      </c>
      <c r="EN24" s="815">
        <f>[1]Субсидия_факт!GZ21</f>
        <v>0</v>
      </c>
      <c r="EO24" s="814">
        <f>[1]Субсидия_факт!HB21</f>
        <v>0</v>
      </c>
      <c r="EP24" s="965">
        <f t="shared" si="38"/>
        <v>0</v>
      </c>
      <c r="EQ24" s="815"/>
      <c r="ER24" s="814"/>
      <c r="ES24" s="976">
        <f t="shared" si="39"/>
        <v>0</v>
      </c>
      <c r="ET24" s="818">
        <f>[1]Субсидия_факт!OY21</f>
        <v>0</v>
      </c>
      <c r="EU24" s="819">
        <f>[1]Субсидия_факт!PE21</f>
        <v>0</v>
      </c>
      <c r="EV24" s="965">
        <f t="shared" si="40"/>
        <v>0</v>
      </c>
      <c r="EW24" s="815"/>
      <c r="EX24" s="816"/>
      <c r="EY24" s="976">
        <f t="shared" si="41"/>
        <v>0</v>
      </c>
      <c r="EZ24" s="815">
        <f>[1]Субсидия_факт!PA21</f>
        <v>0</v>
      </c>
      <c r="FA24" s="814">
        <f>[1]Субсидия_факт!PG21</f>
        <v>0</v>
      </c>
      <c r="FB24" s="965">
        <f t="shared" si="42"/>
        <v>0</v>
      </c>
      <c r="FC24" s="815"/>
      <c r="FD24" s="816"/>
      <c r="FE24" s="1163">
        <f t="shared" si="43"/>
        <v>0</v>
      </c>
      <c r="FF24" s="815">
        <f t="shared" si="44"/>
        <v>0</v>
      </c>
      <c r="FG24" s="814">
        <f t="shared" si="44"/>
        <v>0</v>
      </c>
      <c r="FH24" s="835">
        <f t="shared" si="45"/>
        <v>0</v>
      </c>
      <c r="FI24" s="815">
        <f t="shared" si="46"/>
        <v>0</v>
      </c>
      <c r="FJ24" s="814">
        <f t="shared" si="46"/>
        <v>0</v>
      </c>
      <c r="FK24" s="1163">
        <f t="shared" si="47"/>
        <v>0</v>
      </c>
      <c r="FL24" s="815">
        <f>[1]Субсидия_факт!PC21</f>
        <v>0</v>
      </c>
      <c r="FM24" s="814">
        <f>[1]Субсидия_факт!PI21</f>
        <v>0</v>
      </c>
      <c r="FN24" s="835">
        <f t="shared" si="48"/>
        <v>0</v>
      </c>
      <c r="FO24" s="815"/>
      <c r="FP24" s="816"/>
      <c r="FQ24" s="901">
        <f t="shared" si="49"/>
        <v>0</v>
      </c>
      <c r="FR24" s="818">
        <f>[1]Субсидия_факт!EH21</f>
        <v>0</v>
      </c>
      <c r="FS24" s="819">
        <f>[1]Субсидия_факт!EJ21</f>
        <v>0</v>
      </c>
      <c r="FT24" s="1164">
        <f t="shared" si="50"/>
        <v>0</v>
      </c>
      <c r="FU24" s="818"/>
      <c r="FV24" s="819"/>
      <c r="FW24" s="901">
        <f t="shared" si="51"/>
        <v>0</v>
      </c>
      <c r="FX24" s="818">
        <f>[1]Субсидия_факт!JD21</f>
        <v>0</v>
      </c>
      <c r="FY24" s="819">
        <f>[1]Субсидия_факт!JF21</f>
        <v>0</v>
      </c>
      <c r="FZ24" s="854">
        <f t="shared" si="52"/>
        <v>0</v>
      </c>
      <c r="GA24" s="818"/>
      <c r="GB24" s="819"/>
      <c r="GC24" s="992">
        <f t="shared" si="53"/>
        <v>0</v>
      </c>
      <c r="GD24" s="815">
        <f>[1]Субсидия_факт!JH21</f>
        <v>0</v>
      </c>
      <c r="GE24" s="816">
        <f>[1]Субсидия_факт!JJ21</f>
        <v>0</v>
      </c>
      <c r="GF24" s="1165">
        <f t="shared" si="54"/>
        <v>0</v>
      </c>
      <c r="GG24" s="818"/>
      <c r="GH24" s="846"/>
      <c r="GI24" s="1165">
        <f t="shared" si="178"/>
        <v>0</v>
      </c>
      <c r="GJ24" s="836">
        <f t="shared" si="179"/>
        <v>0</v>
      </c>
      <c r="GK24" s="1180">
        <f t="shared" si="180"/>
        <v>0</v>
      </c>
      <c r="GL24" s="836">
        <f t="shared" si="181"/>
        <v>0</v>
      </c>
      <c r="GM24" s="1164">
        <f t="shared" si="55"/>
        <v>0</v>
      </c>
      <c r="GN24" s="818">
        <f>[1]Субсидия_факт!JZ21</f>
        <v>0</v>
      </c>
      <c r="GO24" s="819">
        <f>[1]Субсидия_факт!KB21</f>
        <v>0</v>
      </c>
      <c r="GP24" s="818">
        <f>[1]Субсидия_факт!KD21</f>
        <v>0</v>
      </c>
      <c r="GQ24" s="854">
        <f t="shared" si="56"/>
        <v>0</v>
      </c>
      <c r="GR24" s="818"/>
      <c r="GS24" s="819"/>
      <c r="GT24" s="822"/>
      <c r="GU24" s="1165">
        <f t="shared" si="182"/>
        <v>0</v>
      </c>
      <c r="GV24" s="818">
        <f>[1]Субсидия_факт!KF21</f>
        <v>0</v>
      </c>
      <c r="GW24" s="1165">
        <f t="shared" si="182"/>
        <v>0</v>
      </c>
      <c r="GX24" s="822"/>
      <c r="GY24" s="1165">
        <f t="shared" si="183"/>
        <v>0</v>
      </c>
      <c r="GZ24" s="1165">
        <f t="shared" si="184"/>
        <v>0</v>
      </c>
      <c r="HA24" s="1165">
        <f t="shared" si="185"/>
        <v>0</v>
      </c>
      <c r="HB24" s="1165">
        <f t="shared" si="186"/>
        <v>0</v>
      </c>
      <c r="HC24" s="901">
        <f t="shared" si="57"/>
        <v>0</v>
      </c>
      <c r="HD24" s="818">
        <f>[1]Субсидия_факт!KJ21</f>
        <v>0</v>
      </c>
      <c r="HE24" s="819">
        <f>[1]Субсидия_факт!KL21</f>
        <v>0</v>
      </c>
      <c r="HF24" s="1013">
        <f t="shared" si="58"/>
        <v>0</v>
      </c>
      <c r="HG24" s="818"/>
      <c r="HH24" s="819"/>
      <c r="HI24" s="901">
        <f t="shared" si="59"/>
        <v>0</v>
      </c>
      <c r="HJ24" s="818"/>
      <c r="HK24" s="819"/>
      <c r="HL24" s="1013">
        <f t="shared" si="60"/>
        <v>0</v>
      </c>
      <c r="HM24" s="818"/>
      <c r="HN24" s="819"/>
      <c r="HO24" s="901">
        <f t="shared" si="61"/>
        <v>0</v>
      </c>
      <c r="HP24" s="818">
        <f>[1]Субсидия_факт!FN21</f>
        <v>0</v>
      </c>
      <c r="HQ24" s="819">
        <f>[1]Субсидия_факт!FR21</f>
        <v>0</v>
      </c>
      <c r="HR24" s="1013">
        <f t="shared" si="62"/>
        <v>0</v>
      </c>
      <c r="HS24" s="818"/>
      <c r="HT24" s="819"/>
      <c r="HU24" s="1163">
        <f t="shared" si="63"/>
        <v>0</v>
      </c>
      <c r="HV24" s="815">
        <f t="shared" si="64"/>
        <v>0</v>
      </c>
      <c r="HW24" s="814">
        <f t="shared" si="64"/>
        <v>0</v>
      </c>
      <c r="HX24" s="835">
        <f t="shared" si="65"/>
        <v>0</v>
      </c>
      <c r="HY24" s="815">
        <f t="shared" si="66"/>
        <v>0</v>
      </c>
      <c r="HZ24" s="814">
        <f t="shared" si="66"/>
        <v>0</v>
      </c>
      <c r="IA24" s="1163">
        <f t="shared" si="67"/>
        <v>0</v>
      </c>
      <c r="IB24" s="815">
        <f>[1]Субсидия_факт!FP21</f>
        <v>0</v>
      </c>
      <c r="IC24" s="814">
        <f>[1]Субсидия_факт!FT21</f>
        <v>0</v>
      </c>
      <c r="ID24" s="835">
        <f t="shared" si="68"/>
        <v>0</v>
      </c>
      <c r="IE24" s="815"/>
      <c r="IF24" s="816"/>
      <c r="IG24" s="901">
        <f t="shared" si="69"/>
        <v>0</v>
      </c>
      <c r="IH24" s="815">
        <f>[1]Субсидия_факт!ED21</f>
        <v>0</v>
      </c>
      <c r="II24" s="816">
        <f>[1]Субсидия_факт!EF21</f>
        <v>0</v>
      </c>
      <c r="IJ24" s="1013">
        <f t="shared" si="70"/>
        <v>0</v>
      </c>
      <c r="IK24" s="818"/>
      <c r="IL24" s="819"/>
      <c r="IM24" s="901">
        <f t="shared" si="71"/>
        <v>0</v>
      </c>
      <c r="IN24" s="815">
        <f>[1]Субсидия_факт!BX21</f>
        <v>0</v>
      </c>
      <c r="IO24" s="816">
        <f>[1]Субсидия_факт!BZ21</f>
        <v>0</v>
      </c>
      <c r="IP24" s="1013">
        <f t="shared" si="72"/>
        <v>0</v>
      </c>
      <c r="IQ24" s="818"/>
      <c r="IR24" s="819"/>
      <c r="IS24" s="901">
        <f t="shared" si="73"/>
        <v>0</v>
      </c>
      <c r="IT24" s="818">
        <f>[1]Субсидия_факт!EL21</f>
        <v>0</v>
      </c>
      <c r="IU24" s="819">
        <f>[1]Субсидия_факт!EN21</f>
        <v>0</v>
      </c>
      <c r="IV24" s="1013">
        <f t="shared" si="74"/>
        <v>0</v>
      </c>
      <c r="IW24" s="818"/>
      <c r="IX24" s="819"/>
      <c r="IY24" s="965">
        <f t="shared" si="75"/>
        <v>0</v>
      </c>
      <c r="IZ24" s="815">
        <f>[1]Субсидия_факт!EP21</f>
        <v>0</v>
      </c>
      <c r="JA24" s="814">
        <f>[1]Субсидия_факт!EV21</f>
        <v>0</v>
      </c>
      <c r="JB24" s="965">
        <f t="shared" si="76"/>
        <v>0</v>
      </c>
      <c r="JC24" s="815"/>
      <c r="JD24" s="816"/>
      <c r="JE24" s="965">
        <f t="shared" si="77"/>
        <v>0</v>
      </c>
      <c r="JF24" s="815">
        <f>[1]Субсидия_факт!ER21</f>
        <v>0</v>
      </c>
      <c r="JG24" s="816">
        <f>[1]Субсидия_факт!EX21</f>
        <v>0</v>
      </c>
      <c r="JH24" s="965">
        <f t="shared" si="78"/>
        <v>0</v>
      </c>
      <c r="JI24" s="806"/>
      <c r="JJ24" s="820"/>
      <c r="JK24" s="965">
        <f t="shared" si="79"/>
        <v>0</v>
      </c>
      <c r="JL24" s="807">
        <f>'Проверочная  таблица'!JF24-'Проверочная  таблица'!JR24</f>
        <v>0</v>
      </c>
      <c r="JM24" s="816">
        <f>'Проверочная  таблица'!JG24-'Проверочная  таблица'!JS24</f>
        <v>0</v>
      </c>
      <c r="JN24" s="1155">
        <f t="shared" si="80"/>
        <v>0</v>
      </c>
      <c r="JO24" s="806">
        <f>'Проверочная  таблица'!JI24-'Проверочная  таблица'!JU24</f>
        <v>0</v>
      </c>
      <c r="JP24" s="823">
        <f>'Проверочная  таблица'!JJ24-'Проверочная  таблица'!JV24</f>
        <v>0</v>
      </c>
      <c r="JQ24" s="965">
        <f t="shared" si="81"/>
        <v>0</v>
      </c>
      <c r="JR24" s="815">
        <f>[1]Субсидия_факт!ET21</f>
        <v>0</v>
      </c>
      <c r="JS24" s="814">
        <f>[1]Субсидия_факт!EZ21</f>
        <v>0</v>
      </c>
      <c r="JT24" s="835">
        <f t="shared" si="82"/>
        <v>0</v>
      </c>
      <c r="JU24" s="815"/>
      <c r="JV24" s="816"/>
      <c r="JW24" s="1148">
        <f t="shared" si="187"/>
        <v>121680</v>
      </c>
      <c r="JX24" s="806">
        <f>[1]Субсидия_факт!NR21</f>
        <v>0</v>
      </c>
      <c r="JY24" s="816">
        <f>[1]Субсидия_факт!NX21</f>
        <v>0</v>
      </c>
      <c r="JZ24" s="806">
        <f>[1]Субсидия_факт!OF21</f>
        <v>44630</v>
      </c>
      <c r="KA24" s="816">
        <f>[1]Субсидия_факт!OH21</f>
        <v>77050</v>
      </c>
      <c r="KB24" s="1148">
        <f t="shared" si="83"/>
        <v>0</v>
      </c>
      <c r="KC24" s="806"/>
      <c r="KD24" s="816"/>
      <c r="KE24" s="806"/>
      <c r="KF24" s="816"/>
      <c r="KG24" s="1148">
        <f t="shared" si="188"/>
        <v>0</v>
      </c>
      <c r="KH24" s="842">
        <f>[1]Субсидия_факт!NT21</f>
        <v>0</v>
      </c>
      <c r="KI24" s="819">
        <f>[1]Субсидия_факт!NZ21</f>
        <v>0</v>
      </c>
      <c r="KJ24" s="842"/>
      <c r="KK24" s="819"/>
      <c r="KL24" s="1148">
        <f t="shared" si="84"/>
        <v>0</v>
      </c>
      <c r="KM24" s="806"/>
      <c r="KN24" s="816"/>
      <c r="KO24" s="806"/>
      <c r="KP24" s="816"/>
      <c r="KQ24" s="1150">
        <f t="shared" si="85"/>
        <v>0</v>
      </c>
      <c r="KR24" s="842">
        <f t="shared" si="86"/>
        <v>0</v>
      </c>
      <c r="KS24" s="819">
        <f t="shared" si="86"/>
        <v>0</v>
      </c>
      <c r="KT24" s="1150">
        <f t="shared" si="87"/>
        <v>0</v>
      </c>
      <c r="KU24" s="842">
        <f t="shared" si="88"/>
        <v>0</v>
      </c>
      <c r="KV24" s="819">
        <f t="shared" si="88"/>
        <v>0</v>
      </c>
      <c r="KW24" s="1150">
        <f t="shared" si="89"/>
        <v>0</v>
      </c>
      <c r="KX24" s="815">
        <f>[1]Субсидия_факт!NV21</f>
        <v>0</v>
      </c>
      <c r="KY24" s="814">
        <f>[1]Субсидия_факт!OB21</f>
        <v>0</v>
      </c>
      <c r="KZ24" s="1150">
        <f t="shared" si="90"/>
        <v>0</v>
      </c>
      <c r="LA24" s="807"/>
      <c r="LB24" s="816"/>
      <c r="LC24" s="1013">
        <f t="shared" si="189"/>
        <v>0</v>
      </c>
      <c r="LD24" s="821">
        <f>[1]Субсидия_факт!DP21</f>
        <v>0</v>
      </c>
      <c r="LE24" s="806">
        <f>[1]Субсидия_факт!CB21</f>
        <v>0</v>
      </c>
      <c r="LF24" s="816">
        <f>[1]Субсидия_факт!CH21</f>
        <v>0</v>
      </c>
      <c r="LG24" s="1013">
        <f t="shared" si="91"/>
        <v>0</v>
      </c>
      <c r="LH24" s="821"/>
      <c r="LI24" s="806"/>
      <c r="LJ24" s="816"/>
      <c r="LK24" s="1013">
        <f t="shared" si="190"/>
        <v>0</v>
      </c>
      <c r="LL24" s="821">
        <f>[1]Субсидия_факт!DR21</f>
        <v>0</v>
      </c>
      <c r="LM24" s="806">
        <f>[1]Субсидия_факт!CD21</f>
        <v>0</v>
      </c>
      <c r="LN24" s="816">
        <f>[1]Субсидия_факт!CJ21</f>
        <v>0</v>
      </c>
      <c r="LO24" s="1013">
        <f t="shared" si="92"/>
        <v>0</v>
      </c>
      <c r="LP24" s="821"/>
      <c r="LQ24" s="806"/>
      <c r="LR24" s="814"/>
      <c r="LS24" s="836">
        <f t="shared" si="93"/>
        <v>0</v>
      </c>
      <c r="LT24" s="818">
        <f>'Проверочная  таблица'!LL24-MB24</f>
        <v>0</v>
      </c>
      <c r="LU24" s="818">
        <f>'Проверочная  таблица'!LM24-MC24</f>
        <v>0</v>
      </c>
      <c r="LV24" s="819">
        <f>'Проверочная  таблица'!LN24-MD24</f>
        <v>0</v>
      </c>
      <c r="LW24" s="836">
        <f t="shared" si="94"/>
        <v>0</v>
      </c>
      <c r="LX24" s="818">
        <f>'Проверочная  таблица'!LP24-MF24</f>
        <v>0</v>
      </c>
      <c r="LY24" s="818">
        <f>'Проверочная  таблица'!LQ24-MG24</f>
        <v>0</v>
      </c>
      <c r="LZ24" s="819">
        <f>'Проверочная  таблица'!LR24-MH24</f>
        <v>0</v>
      </c>
      <c r="MA24" s="836">
        <f t="shared" si="95"/>
        <v>0</v>
      </c>
      <c r="MB24" s="806">
        <f>[1]Субсидия_факт!DT21</f>
        <v>0</v>
      </c>
      <c r="MC24" s="806">
        <f>[1]Субсидия_факт!CF21</f>
        <v>0</v>
      </c>
      <c r="MD24" s="816">
        <f>[1]Субсидия_факт!CL21</f>
        <v>0</v>
      </c>
      <c r="ME24" s="836">
        <f t="shared" si="96"/>
        <v>0</v>
      </c>
      <c r="MF24" s="806"/>
      <c r="MG24" s="806"/>
      <c r="MH24" s="816"/>
      <c r="MI24" s="1154">
        <f t="shared" si="191"/>
        <v>143326.96</v>
      </c>
      <c r="MJ24" s="806">
        <f>[1]Субсидия_факт!CN21</f>
        <v>0</v>
      </c>
      <c r="MK24" s="814">
        <f>[1]Субсидия_факт!CP21</f>
        <v>0</v>
      </c>
      <c r="ML24" s="818">
        <f>[1]Субсидия_факт!CR21</f>
        <v>0</v>
      </c>
      <c r="MM24" s="819">
        <f>[1]Субсидия_факт!CT21</f>
        <v>0</v>
      </c>
      <c r="MN24" s="807">
        <f>[1]Субсидия_факт!DV21</f>
        <v>0</v>
      </c>
      <c r="MO24" s="815">
        <f>[1]Субсидия_факт!FB21</f>
        <v>37265.009999999995</v>
      </c>
      <c r="MP24" s="814">
        <f>[1]Субсидия_факт!FH21</f>
        <v>106061.95</v>
      </c>
      <c r="MQ24" s="965">
        <f t="shared" si="97"/>
        <v>143326.96</v>
      </c>
      <c r="MR24" s="806"/>
      <c r="MS24" s="816"/>
      <c r="MT24" s="822"/>
      <c r="MU24" s="847"/>
      <c r="MV24" s="806"/>
      <c r="MW24" s="806">
        <f>MO24</f>
        <v>37265.009999999995</v>
      </c>
      <c r="MX24" s="816">
        <f>MP24</f>
        <v>106061.95</v>
      </c>
      <c r="MY24" s="965">
        <f t="shared" si="192"/>
        <v>0</v>
      </c>
      <c r="MZ24" s="815">
        <f>[1]Субсидия_факт!FD21</f>
        <v>0</v>
      </c>
      <c r="NA24" s="814">
        <f>[1]Субсидия_факт!FJ21</f>
        <v>0</v>
      </c>
      <c r="NB24" s="965">
        <f t="shared" si="98"/>
        <v>0</v>
      </c>
      <c r="NC24" s="807"/>
      <c r="ND24" s="816"/>
      <c r="NE24" s="835">
        <f t="shared" si="99"/>
        <v>0</v>
      </c>
      <c r="NF24" s="815">
        <f>'Проверочная  таблица'!MZ24-NL24</f>
        <v>0</v>
      </c>
      <c r="NG24" s="816">
        <f>'Проверочная  таблица'!NA24-NM24</f>
        <v>0</v>
      </c>
      <c r="NH24" s="835">
        <f t="shared" si="100"/>
        <v>0</v>
      </c>
      <c r="NI24" s="806">
        <f>'Проверочная  таблица'!NC24-NO24</f>
        <v>0</v>
      </c>
      <c r="NJ24" s="823">
        <f>'Проверочная  таблица'!ND24-NP24</f>
        <v>0</v>
      </c>
      <c r="NK24" s="835">
        <f t="shared" si="193"/>
        <v>0</v>
      </c>
      <c r="NL24" s="815">
        <f>[1]Субсидия_факт!FF21</f>
        <v>0</v>
      </c>
      <c r="NM24" s="814">
        <f>[1]Субсидия_факт!FL21</f>
        <v>0</v>
      </c>
      <c r="NN24" s="835">
        <f t="shared" si="101"/>
        <v>0</v>
      </c>
      <c r="NO24" s="806"/>
      <c r="NP24" s="816"/>
      <c r="NQ24" s="975">
        <f t="shared" si="194"/>
        <v>0</v>
      </c>
      <c r="NR24" s="815">
        <f>[1]Субсидия_факт!AR21</f>
        <v>0</v>
      </c>
      <c r="NS24" s="814">
        <f>[1]Субсидия_факт!AT21</f>
        <v>0</v>
      </c>
      <c r="NT24" s="815">
        <f>[1]Субсидия_факт!AV21</f>
        <v>0</v>
      </c>
      <c r="NU24" s="1013">
        <f t="shared" si="102"/>
        <v>0</v>
      </c>
      <c r="NV24" s="822"/>
      <c r="NW24" s="819"/>
      <c r="NX24" s="822"/>
      <c r="NY24" s="1166">
        <f t="shared" si="103"/>
        <v>0</v>
      </c>
      <c r="NZ24" s="815">
        <f>[1]Субсидия_факт!FV21</f>
        <v>0</v>
      </c>
      <c r="OA24" s="814">
        <f>[1]Субсидия_факт!GB21</f>
        <v>0</v>
      </c>
      <c r="OB24" s="822">
        <f>[1]Субсидия_факт!GH21</f>
        <v>0</v>
      </c>
      <c r="OC24" s="1166">
        <f t="shared" si="104"/>
        <v>0</v>
      </c>
      <c r="OD24" s="807"/>
      <c r="OE24" s="816"/>
      <c r="OF24" s="806"/>
      <c r="OG24" s="1148">
        <f t="shared" si="195"/>
        <v>9785831.3900000006</v>
      </c>
      <c r="OH24" s="815">
        <f>[1]Субсидия_факт!FX21</f>
        <v>0</v>
      </c>
      <c r="OI24" s="814">
        <f>[1]Субсидия_факт!GD21</f>
        <v>0</v>
      </c>
      <c r="OJ24" s="806">
        <f>[1]Субсидия_факт!GJ21</f>
        <v>9785831.3900000006</v>
      </c>
      <c r="OK24" s="1148">
        <f t="shared" si="105"/>
        <v>2539423.2599999998</v>
      </c>
      <c r="OL24" s="806"/>
      <c r="OM24" s="823"/>
      <c r="ON24" s="806">
        <v>2539423.2599999998</v>
      </c>
      <c r="OO24" s="1150">
        <f t="shared" si="106"/>
        <v>9785831.3900000006</v>
      </c>
      <c r="OP24" s="842">
        <f>'Проверочная  таблица'!OH24-OX24</f>
        <v>0</v>
      </c>
      <c r="OQ24" s="819">
        <f>'Проверочная  таблица'!OI24-OY24</f>
        <v>0</v>
      </c>
      <c r="OR24" s="822">
        <f>'Проверочная  таблица'!OJ24-OZ24</f>
        <v>9785831.3900000006</v>
      </c>
      <c r="OS24" s="1150">
        <f t="shared" si="196"/>
        <v>2539423.2599999998</v>
      </c>
      <c r="OT24" s="807">
        <f>'Проверочная  таблица'!OL24-PB24</f>
        <v>0</v>
      </c>
      <c r="OU24" s="816">
        <f>'Проверочная  таблица'!OM24-PC24</f>
        <v>0</v>
      </c>
      <c r="OV24" s="806">
        <f>'Проверочная  таблица'!ON24-PD24</f>
        <v>2539423.2599999998</v>
      </c>
      <c r="OW24" s="1150">
        <f t="shared" si="107"/>
        <v>0</v>
      </c>
      <c r="OX24" s="815">
        <f>[1]Субсидия_факт!FZ21</f>
        <v>0</v>
      </c>
      <c r="OY24" s="814">
        <f>[1]Субсидия_факт!GF21</f>
        <v>0</v>
      </c>
      <c r="OZ24" s="815">
        <f>[1]Субсидия_факт!GL21</f>
        <v>0</v>
      </c>
      <c r="PA24" s="1150">
        <f t="shared" si="108"/>
        <v>0</v>
      </c>
      <c r="PB24" s="807"/>
      <c r="PC24" s="816"/>
      <c r="PD24" s="815"/>
      <c r="PE24" s="854">
        <f t="shared" si="197"/>
        <v>0</v>
      </c>
      <c r="PF24" s="818">
        <f>[1]Субсидия_факт!IR21</f>
        <v>0</v>
      </c>
      <c r="PG24" s="819">
        <f>[1]Субсидия_факт!IX21</f>
        <v>0</v>
      </c>
      <c r="PH24" s="1013">
        <f t="shared" si="109"/>
        <v>0</v>
      </c>
      <c r="PI24" s="822"/>
      <c r="PJ24" s="847"/>
      <c r="PK24" s="1013">
        <f t="shared" si="110"/>
        <v>0</v>
      </c>
      <c r="PL24" s="818">
        <f>[1]Субсидия_факт!IT21</f>
        <v>0</v>
      </c>
      <c r="PM24" s="819">
        <f>[1]Субсидия_факт!IZ21</f>
        <v>0</v>
      </c>
      <c r="PN24" s="1181">
        <f t="shared" si="111"/>
        <v>0</v>
      </c>
      <c r="PO24" s="822"/>
      <c r="PP24" s="847"/>
      <c r="PQ24" s="836">
        <f t="shared" si="198"/>
        <v>0</v>
      </c>
      <c r="PR24" s="822">
        <f t="shared" si="112"/>
        <v>0</v>
      </c>
      <c r="PS24" s="819">
        <f t="shared" si="112"/>
        <v>0</v>
      </c>
      <c r="PT24" s="1165">
        <f t="shared" si="113"/>
        <v>0</v>
      </c>
      <c r="PU24" s="818">
        <f t="shared" si="114"/>
        <v>0</v>
      </c>
      <c r="PV24" s="819">
        <f t="shared" si="114"/>
        <v>0</v>
      </c>
      <c r="PW24" s="1165">
        <f t="shared" si="115"/>
        <v>0</v>
      </c>
      <c r="PX24" s="818">
        <f>[1]Субсидия_факт!IV21</f>
        <v>0</v>
      </c>
      <c r="PY24" s="819">
        <f>[1]Субсидия_факт!JB21</f>
        <v>0</v>
      </c>
      <c r="PZ24" s="979">
        <f t="shared" si="199"/>
        <v>0</v>
      </c>
      <c r="QA24" s="822"/>
      <c r="QB24" s="847"/>
      <c r="QC24" s="901">
        <f t="shared" si="116"/>
        <v>0</v>
      </c>
      <c r="QD24" s="818">
        <f>[1]Субсидия_факт!CV21</f>
        <v>0</v>
      </c>
      <c r="QE24" s="819">
        <f>[1]Субсидия_факт!CX21</f>
        <v>0</v>
      </c>
      <c r="QF24" s="1013">
        <f t="shared" si="117"/>
        <v>0</v>
      </c>
      <c r="QG24" s="818"/>
      <c r="QH24" s="819"/>
      <c r="QI24" s="854">
        <f t="shared" si="118"/>
        <v>0</v>
      </c>
      <c r="QJ24" s="818">
        <f>[1]Субсидия_факт!CZ21</f>
        <v>0</v>
      </c>
      <c r="QK24" s="819">
        <f>[1]Субсидия_факт!DF21</f>
        <v>0</v>
      </c>
      <c r="QL24" s="1013">
        <f t="shared" si="119"/>
        <v>0</v>
      </c>
      <c r="QM24" s="818"/>
      <c r="QN24" s="819"/>
      <c r="QO24" s="901">
        <f t="shared" si="120"/>
        <v>0</v>
      </c>
      <c r="QP24" s="818">
        <f>[1]Субсидия_факт!DB21</f>
        <v>0</v>
      </c>
      <c r="QQ24" s="819">
        <f>[1]Субсидия_факт!DH21</f>
        <v>0</v>
      </c>
      <c r="QR24" s="1013">
        <f t="shared" si="121"/>
        <v>0</v>
      </c>
      <c r="QS24" s="818"/>
      <c r="QT24" s="819"/>
      <c r="QU24" s="1165">
        <f t="shared" si="122"/>
        <v>0</v>
      </c>
      <c r="QV24" s="818">
        <f t="shared" si="123"/>
        <v>0</v>
      </c>
      <c r="QW24" s="819">
        <f t="shared" si="123"/>
        <v>0</v>
      </c>
      <c r="QX24" s="836">
        <f t="shared" si="124"/>
        <v>0</v>
      </c>
      <c r="QY24" s="818">
        <f t="shared" si="125"/>
        <v>0</v>
      </c>
      <c r="QZ24" s="819">
        <f t="shared" si="125"/>
        <v>0</v>
      </c>
      <c r="RA24" s="901">
        <f t="shared" si="126"/>
        <v>0</v>
      </c>
      <c r="RB24" s="818">
        <f>[1]Субсидия_факт!DD21</f>
        <v>0</v>
      </c>
      <c r="RC24" s="819">
        <f>[1]Субсидия_факт!DJ21</f>
        <v>0</v>
      </c>
      <c r="RD24" s="836">
        <f t="shared" si="127"/>
        <v>0</v>
      </c>
      <c r="RE24" s="818"/>
      <c r="RF24" s="819"/>
      <c r="RG24" s="854">
        <f t="shared" si="128"/>
        <v>0</v>
      </c>
      <c r="RH24" s="818">
        <f>[1]Субсидия_факт!DL21</f>
        <v>0</v>
      </c>
      <c r="RI24" s="819">
        <f>[1]Субсидия_факт!DN21</f>
        <v>0</v>
      </c>
      <c r="RJ24" s="1181">
        <f t="shared" si="129"/>
        <v>0</v>
      </c>
      <c r="RK24" s="842"/>
      <c r="RL24" s="846"/>
      <c r="RM24" s="1013">
        <f t="shared" si="200"/>
        <v>0</v>
      </c>
      <c r="RN24" s="815">
        <f>[1]Субсидия_факт!BJ21</f>
        <v>0</v>
      </c>
      <c r="RO24" s="818">
        <f>[1]Субсидия_факт!BF21</f>
        <v>0</v>
      </c>
      <c r="RP24" s="846">
        <f>[1]Субсидия_факт!BH21</f>
        <v>0</v>
      </c>
      <c r="RQ24" s="1013">
        <f t="shared" si="130"/>
        <v>0</v>
      </c>
      <c r="RR24" s="848"/>
      <c r="RS24" s="842"/>
      <c r="RT24" s="846"/>
      <c r="RU24" s="901">
        <f t="shared" si="131"/>
        <v>0</v>
      </c>
      <c r="RV24" s="818">
        <f>[1]Субсидия_факт!AD21</f>
        <v>0</v>
      </c>
      <c r="RW24" s="819">
        <f>[1]Субсидия_факт!AF21</f>
        <v>0</v>
      </c>
      <c r="RX24" s="1013">
        <f t="shared" si="132"/>
        <v>0</v>
      </c>
      <c r="RY24" s="842"/>
      <c r="RZ24" s="846"/>
      <c r="SA24" s="854">
        <f t="shared" si="201"/>
        <v>0</v>
      </c>
      <c r="SB24" s="818">
        <f>[1]Субсидия_факт!HT21</f>
        <v>0</v>
      </c>
      <c r="SC24" s="819">
        <f>[1]Субсидия_факт!HZ21</f>
        <v>0</v>
      </c>
      <c r="SD24" s="842">
        <f>[1]Субсидия_факт!IF21</f>
        <v>0</v>
      </c>
      <c r="SE24" s="819">
        <f>[1]Субсидия_факт!IL21</f>
        <v>0</v>
      </c>
      <c r="SF24" s="1087">
        <f>[1]Субсидия_факт!JN21</f>
        <v>0</v>
      </c>
      <c r="SG24" s="846">
        <f>[1]Субсидия_факт!JT21</f>
        <v>0</v>
      </c>
      <c r="SH24" s="1013">
        <f t="shared" si="133"/>
        <v>0</v>
      </c>
      <c r="SI24" s="1184"/>
      <c r="SJ24" s="847"/>
      <c r="SK24" s="1184"/>
      <c r="SL24" s="847"/>
      <c r="SM24" s="1087"/>
      <c r="SN24" s="846"/>
      <c r="SO24" s="901">
        <f t="shared" si="134"/>
        <v>0</v>
      </c>
      <c r="SP24" s="818">
        <f>[1]Субсидия_факт!HV21</f>
        <v>0</v>
      </c>
      <c r="SQ24" s="819">
        <f>[1]Субсидия_факт!IB21</f>
        <v>0</v>
      </c>
      <c r="SR24" s="842">
        <f>[1]Субсидия_факт!IH21</f>
        <v>0</v>
      </c>
      <c r="SS24" s="819">
        <f>[1]Субсидия_факт!IN21</f>
        <v>0</v>
      </c>
      <c r="ST24" s="842">
        <f>[1]Субсидия_факт!JP21</f>
        <v>0</v>
      </c>
      <c r="SU24" s="819">
        <f>[1]Субсидия_факт!JV21</f>
        <v>0</v>
      </c>
      <c r="SV24" s="1013">
        <f t="shared" si="135"/>
        <v>0</v>
      </c>
      <c r="SW24" s="822"/>
      <c r="SX24" s="847"/>
      <c r="SY24" s="1087"/>
      <c r="SZ24" s="847"/>
      <c r="TA24" s="822"/>
      <c r="TB24" s="847"/>
      <c r="TC24" s="979">
        <f t="shared" si="136"/>
        <v>0</v>
      </c>
      <c r="TD24" s="818">
        <f t="shared" si="137"/>
        <v>0</v>
      </c>
      <c r="TE24" s="819">
        <f t="shared" si="137"/>
        <v>0</v>
      </c>
      <c r="TF24" s="818">
        <f t="shared" si="137"/>
        <v>0</v>
      </c>
      <c r="TG24" s="819">
        <f t="shared" si="137"/>
        <v>0</v>
      </c>
      <c r="TH24" s="842">
        <f t="shared" si="137"/>
        <v>0</v>
      </c>
      <c r="TI24" s="819">
        <f t="shared" si="137"/>
        <v>0</v>
      </c>
      <c r="TJ24" s="836">
        <f t="shared" si="138"/>
        <v>0</v>
      </c>
      <c r="TK24" s="818">
        <f t="shared" si="139"/>
        <v>0</v>
      </c>
      <c r="TL24" s="819">
        <f t="shared" si="139"/>
        <v>0</v>
      </c>
      <c r="TM24" s="818">
        <f t="shared" si="139"/>
        <v>0</v>
      </c>
      <c r="TN24" s="819">
        <f t="shared" si="139"/>
        <v>0</v>
      </c>
      <c r="TO24" s="842">
        <f t="shared" si="139"/>
        <v>0</v>
      </c>
      <c r="TP24" s="819">
        <f t="shared" si="139"/>
        <v>0</v>
      </c>
      <c r="TQ24" s="992">
        <f t="shared" si="140"/>
        <v>0</v>
      </c>
      <c r="TR24" s="818">
        <f>[1]Субсидия_факт!HX21</f>
        <v>0</v>
      </c>
      <c r="TS24" s="819">
        <f>[1]Субсидия_факт!ID21</f>
        <v>0</v>
      </c>
      <c r="TT24" s="842">
        <f>[1]Субсидия_факт!IJ21</f>
        <v>0</v>
      </c>
      <c r="TU24" s="819">
        <f>[1]Субсидия_факт!IP21</f>
        <v>0</v>
      </c>
      <c r="TV24" s="842">
        <f>[1]Субсидия_факт!JR21</f>
        <v>0</v>
      </c>
      <c r="TW24" s="819">
        <f>[1]Субсидия_факт!JX21</f>
        <v>0</v>
      </c>
      <c r="TX24" s="836">
        <f t="shared" si="141"/>
        <v>0</v>
      </c>
      <c r="TY24" s="1087"/>
      <c r="TZ24" s="847"/>
      <c r="UA24" s="1087"/>
      <c r="UB24" s="847"/>
      <c r="UC24" s="1087"/>
      <c r="UD24" s="847"/>
      <c r="UE24" s="1013">
        <f>'Прочая  субсидия_МР  и  ГО'!B19</f>
        <v>51122864.959999993</v>
      </c>
      <c r="UF24" s="1013">
        <f>'Прочая  субсидия_МР  и  ГО'!C19</f>
        <v>1513482.5899999999</v>
      </c>
      <c r="UG24" s="1164">
        <f>'Прочая  субсидия_БП'!B19</f>
        <v>411235.6700000001</v>
      </c>
      <c r="UH24" s="854">
        <f>'Прочая  субсидия_БП'!C19</f>
        <v>170175.04</v>
      </c>
      <c r="UI24" s="1186">
        <f>'Прочая  субсидия_БП'!D19</f>
        <v>411235.6700000001</v>
      </c>
      <c r="UJ24" s="1177">
        <f>'Прочая  субсидия_БП'!E19</f>
        <v>170175.04</v>
      </c>
      <c r="UK24" s="1178">
        <f>'Прочая  субсидия_БП'!F19</f>
        <v>0</v>
      </c>
      <c r="UL24" s="1186">
        <f>'Прочая  субсидия_БП'!G19</f>
        <v>0</v>
      </c>
      <c r="UM24" s="854">
        <f t="shared" si="142"/>
        <v>328674689.05999994</v>
      </c>
      <c r="UN24" s="822">
        <f>'Проверочная  таблица'!VP24+'Проверочная  таблица'!US24+'Проверочная  таблица'!UU24+VJ24</f>
        <v>321481062.09999996</v>
      </c>
      <c r="UO24" s="848">
        <f>'Проверочная  таблица'!VQ24+'Проверочная  таблица'!UY24+'Проверочная  таблица'!VE24+'Проверочная  таблица'!VA24+'Проверочная  таблица'!VC24+VG24+VK24+UW24</f>
        <v>7193626.96</v>
      </c>
      <c r="UP24" s="1013">
        <f t="shared" si="143"/>
        <v>90777349.479999989</v>
      </c>
      <c r="UQ24" s="822">
        <f>'Проверочная  таблица'!VS24+'Проверочная  таблица'!UT24+'Проверочная  таблица'!UV24+VM24</f>
        <v>88980381.209999993</v>
      </c>
      <c r="UR24" s="848">
        <f>'Проверочная  таблица'!VT24+'Проверочная  таблица'!UZ24+'Проверочная  таблица'!VF24+'Проверочная  таблица'!VB24+'Проверочная  таблица'!VD24+VH24+VN24+UX24</f>
        <v>1796968.27</v>
      </c>
      <c r="US24" s="1181">
        <f>'Субвенция  на  полномочия'!B19</f>
        <v>307811717.45999998</v>
      </c>
      <c r="UT24" s="1164">
        <f>'Субвенция  на  полномочия'!C19</f>
        <v>85696365</v>
      </c>
      <c r="UU24" s="843">
        <f>[1]Субвенция_факт!M20*1000</f>
        <v>10473680</v>
      </c>
      <c r="UV24" s="849">
        <v>2400000</v>
      </c>
      <c r="UW24" s="843">
        <f>[1]Субвенция_факт!AE20*1000</f>
        <v>0</v>
      </c>
      <c r="UX24" s="849"/>
      <c r="UY24" s="843">
        <f>[1]Субвенция_факт!AF20*1000</f>
        <v>1594500</v>
      </c>
      <c r="UZ24" s="849">
        <f>ВУС!E122</f>
        <v>250289.66</v>
      </c>
      <c r="VA24" s="1187">
        <f>[1]Субвенция_факт!AG20*1000</f>
        <v>0</v>
      </c>
      <c r="VB24" s="850"/>
      <c r="VC24" s="845">
        <f>[1]Субвенция_факт!E20*1000</f>
        <v>0</v>
      </c>
      <c r="VD24" s="850"/>
      <c r="VE24" s="845">
        <f>[1]Субвенция_факт!F20*1000</f>
        <v>0</v>
      </c>
      <c r="VF24" s="850"/>
      <c r="VG24" s="844">
        <f>[1]Субвенция_факт!G20*1000</f>
        <v>0</v>
      </c>
      <c r="VH24" s="849"/>
      <c r="VI24" s="854">
        <f t="shared" si="144"/>
        <v>6512333.7300000004</v>
      </c>
      <c r="VJ24" s="818">
        <f>[1]Субвенция_факт!P20*1000</f>
        <v>1693206.7700000005</v>
      </c>
      <c r="VK24" s="819">
        <f>[1]Субвенция_факт!Q20*1000</f>
        <v>4819126.96</v>
      </c>
      <c r="VL24" s="1013">
        <f t="shared" si="145"/>
        <v>1946216.21</v>
      </c>
      <c r="VM24" s="822">
        <v>506016.21</v>
      </c>
      <c r="VN24" s="851">
        <v>1440200</v>
      </c>
      <c r="VO24" s="1013">
        <f t="shared" si="146"/>
        <v>2282457.87</v>
      </c>
      <c r="VP24" s="852">
        <f>[1]Субвенция_факт!X20*1000</f>
        <v>1502457.87</v>
      </c>
      <c r="VQ24" s="853">
        <f>[1]Субвенция_факт!W20*1000</f>
        <v>780000</v>
      </c>
      <c r="VR24" s="1013">
        <f t="shared" si="147"/>
        <v>484478.61</v>
      </c>
      <c r="VS24" s="822">
        <v>378000</v>
      </c>
      <c r="VT24" s="851">
        <v>106478.61</v>
      </c>
      <c r="VU24" s="1013">
        <f t="shared" si="202"/>
        <v>24077483.009999998</v>
      </c>
      <c r="VV24" s="1013">
        <f t="shared" si="203"/>
        <v>9345357.25</v>
      </c>
      <c r="VW24" s="1181">
        <f t="shared" si="148"/>
        <v>0</v>
      </c>
      <c r="VX24" s="852">
        <f>'[1]Иные межбюджетные трансферты'!AM21</f>
        <v>0</v>
      </c>
      <c r="VY24" s="853">
        <f>'[1]Иные межбюджетные трансферты'!AO21</f>
        <v>0</v>
      </c>
      <c r="VZ24" s="1181">
        <f t="shared" si="149"/>
        <v>0</v>
      </c>
      <c r="WA24" s="852"/>
      <c r="WB24" s="853"/>
      <c r="WC24" s="1013">
        <f t="shared" si="150"/>
        <v>1348095.69</v>
      </c>
      <c r="WD24" s="852">
        <f>'[1]Иные межбюджетные трансферты'!AI21</f>
        <v>67404.78</v>
      </c>
      <c r="WE24" s="853">
        <f>'[1]Иные межбюджетные трансферты'!AK21</f>
        <v>1280690.9099999999</v>
      </c>
      <c r="WF24" s="1013">
        <f t="shared" si="151"/>
        <v>337023.93</v>
      </c>
      <c r="WG24" s="852">
        <v>16851.2</v>
      </c>
      <c r="WH24" s="853">
        <v>320172.73</v>
      </c>
      <c r="WI24" s="1013">
        <f t="shared" si="152"/>
        <v>10685094</v>
      </c>
      <c r="WJ24" s="852">
        <f>'[1]Иные межбюджетные трансферты'!I21</f>
        <v>0</v>
      </c>
      <c r="WK24" s="853">
        <f>'[1]Иные межбюджетные трансферты'!K21</f>
        <v>10685094</v>
      </c>
      <c r="WL24" s="1013">
        <f t="shared" si="204"/>
        <v>2675610</v>
      </c>
      <c r="WM24" s="839"/>
      <c r="WN24" s="853">
        <v>2675610</v>
      </c>
      <c r="WO24" s="1013">
        <f t="shared" si="154"/>
        <v>0</v>
      </c>
      <c r="WP24" s="842"/>
      <c r="WQ24" s="1013">
        <f t="shared" si="155"/>
        <v>0</v>
      </c>
      <c r="WR24" s="842"/>
      <c r="WS24" s="854">
        <f t="shared" si="156"/>
        <v>0</v>
      </c>
      <c r="WT24" s="818">
        <f>'[1]Иные межбюджетные трансферты'!M21</f>
        <v>0</v>
      </c>
      <c r="WU24" s="1013">
        <f t="shared" si="157"/>
        <v>0</v>
      </c>
      <c r="WV24" s="822"/>
      <c r="WW24" s="1180">
        <f t="shared" si="158"/>
        <v>0</v>
      </c>
      <c r="WX24" s="836">
        <f t="shared" si="159"/>
        <v>0</v>
      </c>
      <c r="WY24" s="1180">
        <f t="shared" si="160"/>
        <v>0</v>
      </c>
      <c r="WZ24" s="836">
        <f t="shared" si="161"/>
        <v>0</v>
      </c>
      <c r="XA24" s="1013">
        <f t="shared" si="205"/>
        <v>10831367.32</v>
      </c>
      <c r="XB24" s="840">
        <f>'[1]Иные межбюджетные трансферты'!E21</f>
        <v>0</v>
      </c>
      <c r="XC24" s="852">
        <f>'[1]Иные межбюджетные трансферты'!G21</f>
        <v>0</v>
      </c>
      <c r="XD24" s="839">
        <f>'[1]Иные межбюджетные трансферты'!Q21</f>
        <v>0</v>
      </c>
      <c r="XE24" s="840">
        <f>'[1]Иные межбюджетные трансферты'!W21</f>
        <v>0</v>
      </c>
      <c r="XF24" s="839">
        <f>'[1]Иные межбюджетные трансферты'!Y21</f>
        <v>6136480</v>
      </c>
      <c r="XG24" s="1188">
        <f>'[1]Иные межбюджетные трансферты'!AE21</f>
        <v>4498644</v>
      </c>
      <c r="XH24" s="840">
        <f>'[1]Иные межбюджетные трансферты'!AQ21</f>
        <v>0</v>
      </c>
      <c r="XI24" s="818">
        <f>'[1]Иные межбюджетные трансферты'!AW21</f>
        <v>0</v>
      </c>
      <c r="XJ24" s="839">
        <f>'[1]Иные межбюджетные трансферты'!AY21</f>
        <v>0</v>
      </c>
      <c r="XK24" s="1188">
        <f>'[1]Иные межбюджетные трансферты'!BA21</f>
        <v>196243.32</v>
      </c>
      <c r="XL24" s="1013">
        <f t="shared" si="206"/>
        <v>6332723.3200000003</v>
      </c>
      <c r="XM24" s="839"/>
      <c r="XN24" s="839"/>
      <c r="XO24" s="807"/>
      <c r="XP24" s="839"/>
      <c r="XQ24" s="803">
        <f t="shared" si="207"/>
        <v>6136480</v>
      </c>
      <c r="XR24" s="803"/>
      <c r="XS24" s="803"/>
      <c r="XT24" s="803"/>
      <c r="XU24" s="803"/>
      <c r="XV24" s="803">
        <f t="shared" si="208"/>
        <v>196243.32</v>
      </c>
      <c r="XW24" s="1013">
        <f t="shared" si="162"/>
        <v>1212926</v>
      </c>
      <c r="XX24" s="852">
        <f>'[1]Иные межбюджетные трансферты'!S21</f>
        <v>1212926</v>
      </c>
      <c r="XY24" s="839">
        <f>'[1]Иные межбюджетные трансферты'!AA21</f>
        <v>0</v>
      </c>
      <c r="XZ24" s="1188">
        <f>'[1]Иные межбюджетные трансферты'!AG21</f>
        <v>0</v>
      </c>
      <c r="YA24" s="840">
        <f>'[1]Иные межбюджетные трансферты'!AS21</f>
        <v>0</v>
      </c>
      <c r="YB24" s="803">
        <f>'[1]Иные межбюджетные трансферты'!BC21</f>
        <v>0</v>
      </c>
      <c r="YC24" s="1013">
        <f t="shared" si="163"/>
        <v>0</v>
      </c>
      <c r="YD24" s="821"/>
      <c r="YE24" s="821">
        <f t="shared" si="209"/>
        <v>0</v>
      </c>
      <c r="YF24" s="821"/>
      <c r="YG24" s="803"/>
      <c r="YH24" s="803"/>
      <c r="YI24" s="836">
        <f t="shared" si="164"/>
        <v>1212926</v>
      </c>
      <c r="YJ24" s="815">
        <f>'Проверочная  таблица'!XX24-YV24</f>
        <v>1212926</v>
      </c>
      <c r="YK24" s="815">
        <f>'Проверочная  таблица'!XY24-YW24</f>
        <v>0</v>
      </c>
      <c r="YL24" s="815">
        <f>'Проверочная  таблица'!XZ24-YX24</f>
        <v>0</v>
      </c>
      <c r="YM24" s="815">
        <f>'Проверочная  таблица'!YA24-YY24</f>
        <v>0</v>
      </c>
      <c r="YN24" s="815">
        <f>'Проверочная  таблица'!YB24-YZ24</f>
        <v>0</v>
      </c>
      <c r="YO24" s="836">
        <f t="shared" si="165"/>
        <v>0</v>
      </c>
      <c r="YP24" s="815">
        <f>'Проверочная  таблица'!YD24-ZB24</f>
        <v>0</v>
      </c>
      <c r="YQ24" s="815">
        <f>'Проверочная  таблица'!YE24-ZC24</f>
        <v>0</v>
      </c>
      <c r="YR24" s="815">
        <f>'Проверочная  таблица'!YF24-ZD24</f>
        <v>0</v>
      </c>
      <c r="YS24" s="815">
        <f>'Проверочная  таблица'!YG24-ZE24</f>
        <v>0</v>
      </c>
      <c r="YT24" s="815">
        <f>'Проверочная  таблица'!YH24-ZF24</f>
        <v>0</v>
      </c>
      <c r="YU24" s="836">
        <f t="shared" si="166"/>
        <v>0</v>
      </c>
      <c r="YV24" s="852">
        <f>'[1]Иные межбюджетные трансферты'!U21</f>
        <v>0</v>
      </c>
      <c r="YW24" s="839">
        <f>'[1]Иные межбюджетные трансферты'!AC21</f>
        <v>0</v>
      </c>
      <c r="YX24" s="840"/>
      <c r="YY24" s="852">
        <f>'[1]Иные межбюджетные трансферты'!AU21</f>
        <v>0</v>
      </c>
      <c r="YZ24" s="803">
        <f>'[1]Иные межбюджетные трансферты'!$BE$10</f>
        <v>0</v>
      </c>
      <c r="ZA24" s="836">
        <f t="shared" si="167"/>
        <v>0</v>
      </c>
      <c r="ZB24" s="821"/>
      <c r="ZC24" s="821">
        <f t="shared" si="210"/>
        <v>0</v>
      </c>
      <c r="ZD24" s="821"/>
      <c r="ZE24" s="803"/>
      <c r="ZF24" s="803"/>
      <c r="ZG24" s="1013">
        <f>ZI24+'Проверочная  таблица'!ZQ24+ZM24+'Проверочная  таблица'!ZU24+ZO24+'Проверочная  таблица'!ZW24</f>
        <v>0</v>
      </c>
      <c r="ZH24" s="1013">
        <f>ZJ24+'Проверочная  таблица'!ZR24+ZN24+'Проверочная  таблица'!ZV24+ZP24+'Проверочная  таблица'!ZX24</f>
        <v>0</v>
      </c>
      <c r="ZI24" s="854"/>
      <c r="ZJ24" s="854"/>
      <c r="ZK24" s="854"/>
      <c r="ZL24" s="854"/>
      <c r="ZM24" s="1165">
        <f t="shared" si="168"/>
        <v>0</v>
      </c>
      <c r="ZN24" s="836">
        <f t="shared" si="168"/>
        <v>0</v>
      </c>
      <c r="ZO24" s="855"/>
      <c r="ZP24" s="836"/>
      <c r="ZQ24" s="854"/>
      <c r="ZR24" s="854"/>
      <c r="ZS24" s="854"/>
      <c r="ZT24" s="854"/>
      <c r="ZU24" s="1165">
        <f t="shared" si="169"/>
        <v>0</v>
      </c>
      <c r="ZV24" s="836">
        <f t="shared" si="169"/>
        <v>0</v>
      </c>
      <c r="ZW24" s="836"/>
      <c r="ZX24" s="836"/>
      <c r="ZY24" s="1175">
        <f>'Проверочная  таблица'!ZQ24+'Проверочная  таблица'!ZS24</f>
        <v>0</v>
      </c>
      <c r="ZZ24" s="1175">
        <f>'Проверочная  таблица'!ZR24+'Проверочная  таблица'!ZT24</f>
        <v>0</v>
      </c>
    </row>
    <row r="25" spans="1:702" ht="18" customHeight="1" x14ac:dyDescent="0.25">
      <c r="A25" s="856" t="s">
        <v>389</v>
      </c>
      <c r="B25" s="854">
        <f>D25+AI25+'Проверочная  таблица'!UM25+'Проверочная  таблица'!VU25</f>
        <v>1717938297.4200003</v>
      </c>
      <c r="C25" s="1013">
        <f>E25+'Проверочная  таблица'!UP25+AJ25+'Проверочная  таблица'!VV25</f>
        <v>265239313.31</v>
      </c>
      <c r="D25" s="1164">
        <f t="shared" si="0"/>
        <v>118040030.73</v>
      </c>
      <c r="E25" s="854">
        <f t="shared" si="0"/>
        <v>29936978</v>
      </c>
      <c r="F25" s="1166">
        <f>'[1]Дотация  из  ОБ_факт'!M20</f>
        <v>64470007</v>
      </c>
      <c r="G25" s="1176">
        <v>16117500</v>
      </c>
      <c r="H25" s="1166">
        <f>'[1]Дотация  из  ОБ_факт'!G20</f>
        <v>15140742.73</v>
      </c>
      <c r="I25" s="1176">
        <v>3785184</v>
      </c>
      <c r="J25" s="1177">
        <f t="shared" si="1"/>
        <v>15140742.73</v>
      </c>
      <c r="K25" s="1178">
        <f t="shared" si="1"/>
        <v>3785184</v>
      </c>
      <c r="L25" s="1177">
        <f>'[1]Дотация  из  ОБ_факт'!K20</f>
        <v>0</v>
      </c>
      <c r="M25" s="838"/>
      <c r="N25" s="1166">
        <f>'[1]Дотация  из  ОБ_факт'!Q20</f>
        <v>0</v>
      </c>
      <c r="O25" s="1176"/>
      <c r="P25" s="1166">
        <f>'[1]Дотация  из  ОБ_факт'!S20</f>
        <v>38429281</v>
      </c>
      <c r="Q25" s="1176">
        <v>10034294</v>
      </c>
      <c r="R25" s="1177">
        <f t="shared" si="2"/>
        <v>38429281</v>
      </c>
      <c r="S25" s="1178">
        <f t="shared" si="2"/>
        <v>10034294</v>
      </c>
      <c r="T25" s="1177">
        <f>'[1]Дотация  из  ОБ_факт'!W20</f>
        <v>0</v>
      </c>
      <c r="U25" s="838"/>
      <c r="V25" s="1166">
        <f>'[1]Дотация  из  ОБ_факт'!AA20+'[1]Дотация  из  ОБ_факт'!AC20+'[1]Дотация  из  ОБ_факт'!AG20</f>
        <v>0</v>
      </c>
      <c r="W25" s="844">
        <f t="shared" si="3"/>
        <v>0</v>
      </c>
      <c r="X25" s="839"/>
      <c r="Y25" s="840"/>
      <c r="Z25" s="839"/>
      <c r="AA25" s="1179">
        <f>'[1]Дотация  из  ОБ_факт'!Y20+'[1]Дотация  из  ОБ_факт'!AE20</f>
        <v>0</v>
      </c>
      <c r="AB25" s="843">
        <f t="shared" si="4"/>
        <v>0</v>
      </c>
      <c r="AC25" s="840"/>
      <c r="AD25" s="839"/>
      <c r="AE25" s="1177">
        <f t="shared" si="5"/>
        <v>0</v>
      </c>
      <c r="AF25" s="1178">
        <f t="shared" si="5"/>
        <v>0</v>
      </c>
      <c r="AG25" s="1177">
        <f>'[1]Дотация  из  ОБ_факт'!AE20</f>
        <v>0</v>
      </c>
      <c r="AH25" s="841"/>
      <c r="AI25" s="975">
        <f>'Проверочная  таблица'!UE25+'Проверочная  таблица'!UG25+BO25+BQ25+BY25+CA25+BC25+BG25+'Проверочная  таблица'!MI25+'Проверочная  таблица'!MY25+'Проверочная  таблица'!DS25+'Проверочная  таблица'!NQ25+DK25+'Проверочная  таблица'!IY25+'Проверочная  таблица'!JE25+'Проверочная  таблица'!NY25+'Проверочная  таблица'!OG25+IS25+AK25+AQ25+ES25+EY25+CM25+SA25+DY25+SO25+PK25+EE25+EM25+LC25+LK25+RU25+GM25+RG25+QI25+JW25+KG25+QO25+RM25+CG25+QC25+HC25+FW25+HI25+HO25+FQ25+DA25+PE25+BW25+IG25+IM25+GU25+GC25</f>
        <v>650988935.86000001</v>
      </c>
      <c r="AJ25" s="976">
        <f>'Проверочная  таблица'!UF25+'Проверочная  таблица'!UH25+BP25+BR25+BZ25+CB25+BE25+BI25+'Проверочная  таблица'!MQ25+'Проверочная  таблица'!NB25+'Проверочная  таблица'!DV25+'Проверочная  таблица'!NU25+DO25+'Проверочная  таблица'!JB25+'Проверочная  таблица'!JH25+'Проверочная  таблица'!OC25+'Проверочная  таблица'!OK25+IV25+AN25+AS25+EV25+FB25+CT25+SH25+EB25+SV25+PN25+EI25+EP25+LG25+LO25+RX25+GQ25+RJ25+QL25+KB25+KL25+QR25+RQ25+CJ25+QF25+HF25+FZ25+HL25+HR25+FT25+DD25+PH25+BX25+IJ25+IP25+GW25+GF25</f>
        <v>204929.31</v>
      </c>
      <c r="AK25" s="977">
        <f t="shared" si="6"/>
        <v>198119482.24000001</v>
      </c>
      <c r="AL25" s="842">
        <f>[1]Субсидия_факт!HL22</f>
        <v>198119482.24000001</v>
      </c>
      <c r="AM25" s="822">
        <f>[1]Субсидия_факт!MF22</f>
        <v>0</v>
      </c>
      <c r="AN25" s="977">
        <f t="shared" si="7"/>
        <v>0</v>
      </c>
      <c r="AO25" s="822">
        <v>0</v>
      </c>
      <c r="AP25" s="842"/>
      <c r="AQ25" s="965">
        <f t="shared" si="8"/>
        <v>0</v>
      </c>
      <c r="AR25" s="822">
        <f>[1]Субсидия_факт!MJ22</f>
        <v>0</v>
      </c>
      <c r="AS25" s="1154">
        <f t="shared" si="9"/>
        <v>0</v>
      </c>
      <c r="AT25" s="822"/>
      <c r="AU25" s="1155">
        <f t="shared" si="10"/>
        <v>0</v>
      </c>
      <c r="AV25" s="822">
        <f t="shared" si="11"/>
        <v>0</v>
      </c>
      <c r="AW25" s="836">
        <f t="shared" si="12"/>
        <v>0</v>
      </c>
      <c r="AX25" s="842">
        <f t="shared" si="13"/>
        <v>0</v>
      </c>
      <c r="AY25" s="835">
        <f t="shared" si="14"/>
        <v>0</v>
      </c>
      <c r="AZ25" s="822">
        <f>[1]Субсидия_факт!ML22</f>
        <v>0</v>
      </c>
      <c r="BA25" s="855">
        <f t="shared" si="15"/>
        <v>0</v>
      </c>
      <c r="BB25" s="822"/>
      <c r="BC25" s="854">
        <f t="shared" si="16"/>
        <v>0</v>
      </c>
      <c r="BD25" s="822">
        <f>[1]Субсидия_факт!KN22</f>
        <v>0</v>
      </c>
      <c r="BE25" s="1013">
        <f t="shared" si="17"/>
        <v>0</v>
      </c>
      <c r="BF25" s="822"/>
      <c r="BG25" s="854">
        <f t="shared" si="18"/>
        <v>0</v>
      </c>
      <c r="BH25" s="822">
        <f>[1]Субсидия_факт!KP22</f>
        <v>0</v>
      </c>
      <c r="BI25" s="1013">
        <f t="shared" si="19"/>
        <v>0</v>
      </c>
      <c r="BJ25" s="822"/>
      <c r="BK25" s="1165">
        <f t="shared" si="20"/>
        <v>0</v>
      </c>
      <c r="BL25" s="836">
        <f t="shared" si="21"/>
        <v>0</v>
      </c>
      <c r="BM25" s="1180">
        <f t="shared" si="22"/>
        <v>0</v>
      </c>
      <c r="BN25" s="1165">
        <f t="shared" si="23"/>
        <v>0</v>
      </c>
      <c r="BO25" s="854">
        <f>[1]Субсидия_факт!GN22</f>
        <v>0</v>
      </c>
      <c r="BP25" s="843"/>
      <c r="BQ25" s="1181">
        <f>[1]Субсидия_факт!GP22</f>
        <v>0</v>
      </c>
      <c r="BR25" s="844"/>
      <c r="BS25" s="1180">
        <f t="shared" si="24"/>
        <v>0</v>
      </c>
      <c r="BT25" s="1165">
        <f t="shared" si="24"/>
        <v>0</v>
      </c>
      <c r="BU25" s="836">
        <f>[1]Субсидия_факт!GR22</f>
        <v>0</v>
      </c>
      <c r="BV25" s="838"/>
      <c r="BW25" s="1013">
        <f>[1]Субсидия_факт!HD22</f>
        <v>0</v>
      </c>
      <c r="BX25" s="844"/>
      <c r="BY25" s="1013">
        <f>[1]Субсидия_факт!GT22</f>
        <v>0</v>
      </c>
      <c r="BZ25" s="845"/>
      <c r="CA25" s="1013">
        <f>[1]Субсидия_факт!GV22</f>
        <v>0</v>
      </c>
      <c r="CB25" s="844"/>
      <c r="CC25" s="1156">
        <f t="shared" si="25"/>
        <v>0</v>
      </c>
      <c r="CD25" s="835">
        <f t="shared" si="25"/>
        <v>0</v>
      </c>
      <c r="CE25" s="1155">
        <f>[1]Субсидия_факт!GX22</f>
        <v>0</v>
      </c>
      <c r="CF25" s="805"/>
      <c r="CG25" s="901">
        <f t="shared" si="26"/>
        <v>0</v>
      </c>
      <c r="CH25" s="818">
        <f>[1]Субсидия_факт!HF22</f>
        <v>0</v>
      </c>
      <c r="CI25" s="822">
        <f>[1]Субсидия_факт!HH22</f>
        <v>0</v>
      </c>
      <c r="CJ25" s="977">
        <f t="shared" si="27"/>
        <v>0</v>
      </c>
      <c r="CK25" s="822"/>
      <c r="CL25" s="822"/>
      <c r="CM25" s="965">
        <f t="shared" si="28"/>
        <v>290000000</v>
      </c>
      <c r="CN25" s="815">
        <f>[1]Субсидия_факт!LF22</f>
        <v>0</v>
      </c>
      <c r="CO25" s="814">
        <f>[1]Субсидия_факт!LH22</f>
        <v>0</v>
      </c>
      <c r="CP25" s="806">
        <f>[1]Субсидия_факт!LJ22</f>
        <v>14500000</v>
      </c>
      <c r="CQ25" s="814">
        <f>[1]Субсидия_факт!LP22</f>
        <v>275500000</v>
      </c>
      <c r="CR25" s="806">
        <f>[1]Субсидия_факт!LV22</f>
        <v>0</v>
      </c>
      <c r="CS25" s="814">
        <f>[1]Субсидия_факт!LX22</f>
        <v>0</v>
      </c>
      <c r="CT25" s="965">
        <f t="shared" si="29"/>
        <v>0</v>
      </c>
      <c r="CU25" s="807"/>
      <c r="CV25" s="814"/>
      <c r="CW25" s="806"/>
      <c r="CX25" s="814"/>
      <c r="CY25" s="806"/>
      <c r="CZ25" s="814"/>
      <c r="DA25" s="976">
        <f t="shared" si="170"/>
        <v>0</v>
      </c>
      <c r="DB25" s="815">
        <f>[1]Субсидия_факт!LL22</f>
        <v>0</v>
      </c>
      <c r="DC25" s="814">
        <f>[1]Субсидия_факт!LR22</f>
        <v>0</v>
      </c>
      <c r="DD25" s="965">
        <f t="shared" si="31"/>
        <v>0</v>
      </c>
      <c r="DE25" s="815"/>
      <c r="DF25" s="816"/>
      <c r="DG25" s="1156">
        <f t="shared" si="171"/>
        <v>0</v>
      </c>
      <c r="DH25" s="835">
        <f t="shared" si="172"/>
        <v>0</v>
      </c>
      <c r="DI25" s="1155">
        <f t="shared" si="173"/>
        <v>0</v>
      </c>
      <c r="DJ25" s="805">
        <f t="shared" si="174"/>
        <v>0</v>
      </c>
      <c r="DK25" s="1013">
        <f t="shared" si="175"/>
        <v>3200000</v>
      </c>
      <c r="DL25" s="842">
        <f>[1]Субсидия_факт!R22</f>
        <v>3200000</v>
      </c>
      <c r="DM25" s="818">
        <f>[1]Субсидия_факт!T22</f>
        <v>0</v>
      </c>
      <c r="DN25" s="822">
        <f>[1]Субсидия_факт!V22</f>
        <v>0</v>
      </c>
      <c r="DO25" s="1013">
        <f t="shared" si="176"/>
        <v>0</v>
      </c>
      <c r="DP25" s="859"/>
      <c r="DQ25" s="859"/>
      <c r="DR25" s="859"/>
      <c r="DS25" s="901">
        <f t="shared" si="32"/>
        <v>0</v>
      </c>
      <c r="DT25" s="818">
        <f>[1]Субсидия_факт!AX22</f>
        <v>0</v>
      </c>
      <c r="DU25" s="819">
        <f>[1]Субсидия_факт!AZ22</f>
        <v>0</v>
      </c>
      <c r="DV25" s="1013">
        <f t="shared" si="33"/>
        <v>0</v>
      </c>
      <c r="DW25" s="842"/>
      <c r="DX25" s="846"/>
      <c r="DY25" s="854">
        <f t="shared" si="34"/>
        <v>0</v>
      </c>
      <c r="DZ25" s="818">
        <f>[1]Субсидия_факт!X22</f>
        <v>0</v>
      </c>
      <c r="EA25" s="819">
        <f>[1]Субсидия_факт!Z22</f>
        <v>0</v>
      </c>
      <c r="EB25" s="1013">
        <f t="shared" si="35"/>
        <v>0</v>
      </c>
      <c r="EC25" s="818"/>
      <c r="ED25" s="819"/>
      <c r="EE25" s="976">
        <f t="shared" si="177"/>
        <v>0</v>
      </c>
      <c r="EF25" s="815">
        <f>[1]Субсидия_факт!AP22</f>
        <v>0</v>
      </c>
      <c r="EG25" s="815">
        <f>[1]Субсидия_факт!AL22</f>
        <v>0</v>
      </c>
      <c r="EH25" s="816">
        <f>[1]Субсидия_факт!AN22</f>
        <v>0</v>
      </c>
      <c r="EI25" s="976">
        <f t="shared" si="36"/>
        <v>0</v>
      </c>
      <c r="EJ25" s="815"/>
      <c r="EK25" s="815"/>
      <c r="EL25" s="816"/>
      <c r="EM25" s="976">
        <f t="shared" si="37"/>
        <v>0</v>
      </c>
      <c r="EN25" s="815">
        <f>[1]Субсидия_факт!GZ22</f>
        <v>0</v>
      </c>
      <c r="EO25" s="814">
        <f>[1]Субсидия_факт!HB22</f>
        <v>0</v>
      </c>
      <c r="EP25" s="965">
        <f t="shared" si="38"/>
        <v>0</v>
      </c>
      <c r="EQ25" s="815"/>
      <c r="ER25" s="814"/>
      <c r="ES25" s="976">
        <f t="shared" si="39"/>
        <v>0</v>
      </c>
      <c r="ET25" s="818">
        <f>[1]Субсидия_факт!OY22</f>
        <v>0</v>
      </c>
      <c r="EU25" s="819">
        <f>[1]Субсидия_факт!PE22</f>
        <v>0</v>
      </c>
      <c r="EV25" s="965">
        <f t="shared" si="40"/>
        <v>0</v>
      </c>
      <c r="EW25" s="815"/>
      <c r="EX25" s="816"/>
      <c r="EY25" s="976">
        <f t="shared" si="41"/>
        <v>0</v>
      </c>
      <c r="EZ25" s="815">
        <f>[1]Субсидия_факт!PA22</f>
        <v>0</v>
      </c>
      <c r="FA25" s="814">
        <f>[1]Субсидия_факт!PG22</f>
        <v>0</v>
      </c>
      <c r="FB25" s="965">
        <f t="shared" si="42"/>
        <v>0</v>
      </c>
      <c r="FC25" s="815"/>
      <c r="FD25" s="816"/>
      <c r="FE25" s="1163">
        <f t="shared" si="43"/>
        <v>0</v>
      </c>
      <c r="FF25" s="815">
        <f t="shared" si="44"/>
        <v>0</v>
      </c>
      <c r="FG25" s="814">
        <f t="shared" si="44"/>
        <v>0</v>
      </c>
      <c r="FH25" s="835">
        <f t="shared" si="45"/>
        <v>0</v>
      </c>
      <c r="FI25" s="815">
        <f t="shared" si="46"/>
        <v>0</v>
      </c>
      <c r="FJ25" s="814">
        <f t="shared" si="46"/>
        <v>0</v>
      </c>
      <c r="FK25" s="1163">
        <f t="shared" si="47"/>
        <v>0</v>
      </c>
      <c r="FL25" s="815">
        <f>[1]Субсидия_факт!PC22</f>
        <v>0</v>
      </c>
      <c r="FM25" s="814">
        <f>[1]Субсидия_факт!PI22</f>
        <v>0</v>
      </c>
      <c r="FN25" s="835">
        <f t="shared" si="48"/>
        <v>0</v>
      </c>
      <c r="FO25" s="815"/>
      <c r="FP25" s="816"/>
      <c r="FQ25" s="854">
        <f t="shared" si="49"/>
        <v>0</v>
      </c>
      <c r="FR25" s="818">
        <f>[1]Субсидия_факт!EH22</f>
        <v>0</v>
      </c>
      <c r="FS25" s="819">
        <f>[1]Субсидия_факт!EJ22</f>
        <v>0</v>
      </c>
      <c r="FT25" s="1164">
        <f t="shared" si="50"/>
        <v>0</v>
      </c>
      <c r="FU25" s="818"/>
      <c r="FV25" s="819"/>
      <c r="FW25" s="854">
        <f t="shared" si="51"/>
        <v>0</v>
      </c>
      <c r="FX25" s="818">
        <f>[1]Субсидия_факт!JD22</f>
        <v>0</v>
      </c>
      <c r="FY25" s="819">
        <f>[1]Субсидия_факт!JF22</f>
        <v>0</v>
      </c>
      <c r="FZ25" s="854">
        <f t="shared" si="52"/>
        <v>0</v>
      </c>
      <c r="GA25" s="818"/>
      <c r="GB25" s="819"/>
      <c r="GC25" s="1165">
        <f t="shared" si="53"/>
        <v>0</v>
      </c>
      <c r="GD25" s="815">
        <f>[1]Субсидия_факт!JH22</f>
        <v>0</v>
      </c>
      <c r="GE25" s="816">
        <f>[1]Субсидия_факт!JJ22</f>
        <v>0</v>
      </c>
      <c r="GF25" s="1165">
        <f t="shared" si="54"/>
        <v>0</v>
      </c>
      <c r="GG25" s="818"/>
      <c r="GH25" s="846"/>
      <c r="GI25" s="1165">
        <f t="shared" si="178"/>
        <v>0</v>
      </c>
      <c r="GJ25" s="836">
        <f t="shared" si="179"/>
        <v>0</v>
      </c>
      <c r="GK25" s="1180">
        <f t="shared" si="180"/>
        <v>0</v>
      </c>
      <c r="GL25" s="836">
        <f t="shared" si="181"/>
        <v>0</v>
      </c>
      <c r="GM25" s="1164">
        <f t="shared" si="55"/>
        <v>0</v>
      </c>
      <c r="GN25" s="818">
        <f>[1]Субсидия_факт!JZ22</f>
        <v>0</v>
      </c>
      <c r="GO25" s="819">
        <f>[1]Субсидия_факт!KB22</f>
        <v>0</v>
      </c>
      <c r="GP25" s="818">
        <f>[1]Субсидия_факт!KD22</f>
        <v>0</v>
      </c>
      <c r="GQ25" s="854">
        <f t="shared" si="56"/>
        <v>0</v>
      </c>
      <c r="GR25" s="818"/>
      <c r="GS25" s="819"/>
      <c r="GT25" s="822"/>
      <c r="GU25" s="1165">
        <f t="shared" si="182"/>
        <v>0</v>
      </c>
      <c r="GV25" s="818">
        <f>[1]Субсидия_факт!KF22</f>
        <v>0</v>
      </c>
      <c r="GW25" s="1165">
        <f t="shared" si="182"/>
        <v>0</v>
      </c>
      <c r="GX25" s="822"/>
      <c r="GY25" s="1165">
        <f t="shared" si="183"/>
        <v>0</v>
      </c>
      <c r="GZ25" s="1165">
        <f t="shared" si="184"/>
        <v>0</v>
      </c>
      <c r="HA25" s="1165">
        <f t="shared" si="185"/>
        <v>0</v>
      </c>
      <c r="HB25" s="1165">
        <f t="shared" si="186"/>
        <v>0</v>
      </c>
      <c r="HC25" s="854">
        <f t="shared" si="57"/>
        <v>0</v>
      </c>
      <c r="HD25" s="818">
        <f>[1]Субсидия_факт!KJ22</f>
        <v>0</v>
      </c>
      <c r="HE25" s="819">
        <f>[1]Субсидия_факт!KL22</f>
        <v>0</v>
      </c>
      <c r="HF25" s="1013">
        <f t="shared" si="58"/>
        <v>0</v>
      </c>
      <c r="HG25" s="818"/>
      <c r="HH25" s="819"/>
      <c r="HI25" s="854">
        <f t="shared" si="59"/>
        <v>0</v>
      </c>
      <c r="HJ25" s="818"/>
      <c r="HK25" s="819"/>
      <c r="HL25" s="1013">
        <f t="shared" si="60"/>
        <v>0</v>
      </c>
      <c r="HM25" s="818"/>
      <c r="HN25" s="819"/>
      <c r="HO25" s="854">
        <f t="shared" si="61"/>
        <v>0</v>
      </c>
      <c r="HP25" s="818">
        <f>[1]Субсидия_факт!FN22</f>
        <v>0</v>
      </c>
      <c r="HQ25" s="819">
        <f>[1]Субсидия_факт!FR22</f>
        <v>0</v>
      </c>
      <c r="HR25" s="1013">
        <f t="shared" si="62"/>
        <v>0</v>
      </c>
      <c r="HS25" s="818"/>
      <c r="HT25" s="819"/>
      <c r="HU25" s="1163">
        <f t="shared" si="63"/>
        <v>0</v>
      </c>
      <c r="HV25" s="815">
        <f t="shared" si="64"/>
        <v>0</v>
      </c>
      <c r="HW25" s="814">
        <f t="shared" si="64"/>
        <v>0</v>
      </c>
      <c r="HX25" s="835">
        <f t="shared" si="65"/>
        <v>0</v>
      </c>
      <c r="HY25" s="815">
        <f t="shared" si="66"/>
        <v>0</v>
      </c>
      <c r="HZ25" s="814">
        <f t="shared" si="66"/>
        <v>0</v>
      </c>
      <c r="IA25" s="1163">
        <f t="shared" si="67"/>
        <v>0</v>
      </c>
      <c r="IB25" s="815">
        <f>[1]Субсидия_факт!FP22</f>
        <v>0</v>
      </c>
      <c r="IC25" s="814">
        <f>[1]Субсидия_факт!FT22</f>
        <v>0</v>
      </c>
      <c r="ID25" s="835">
        <f t="shared" si="68"/>
        <v>0</v>
      </c>
      <c r="IE25" s="815"/>
      <c r="IF25" s="816"/>
      <c r="IG25" s="854">
        <f t="shared" si="69"/>
        <v>0</v>
      </c>
      <c r="IH25" s="815">
        <f>[1]Субсидия_факт!ED22</f>
        <v>0</v>
      </c>
      <c r="II25" s="816">
        <f>[1]Субсидия_факт!EF22</f>
        <v>0</v>
      </c>
      <c r="IJ25" s="1013">
        <f t="shared" si="70"/>
        <v>0</v>
      </c>
      <c r="IK25" s="818"/>
      <c r="IL25" s="819"/>
      <c r="IM25" s="854">
        <f t="shared" si="71"/>
        <v>0</v>
      </c>
      <c r="IN25" s="815">
        <f>[1]Субсидия_факт!BX22</f>
        <v>0</v>
      </c>
      <c r="IO25" s="816">
        <f>[1]Субсидия_факт!BZ22</f>
        <v>0</v>
      </c>
      <c r="IP25" s="1013">
        <f t="shared" si="72"/>
        <v>0</v>
      </c>
      <c r="IQ25" s="818"/>
      <c r="IR25" s="819"/>
      <c r="IS25" s="854">
        <f t="shared" si="73"/>
        <v>0</v>
      </c>
      <c r="IT25" s="818">
        <f>[1]Субсидия_факт!EL22</f>
        <v>0</v>
      </c>
      <c r="IU25" s="819">
        <f>[1]Субсидия_факт!EN22</f>
        <v>0</v>
      </c>
      <c r="IV25" s="1013">
        <f t="shared" si="74"/>
        <v>0</v>
      </c>
      <c r="IW25" s="818"/>
      <c r="IX25" s="819"/>
      <c r="IY25" s="965">
        <f t="shared" si="75"/>
        <v>0</v>
      </c>
      <c r="IZ25" s="815">
        <f>[1]Субсидия_факт!EP22</f>
        <v>0</v>
      </c>
      <c r="JA25" s="814">
        <f>[1]Субсидия_факт!EV22</f>
        <v>0</v>
      </c>
      <c r="JB25" s="965">
        <f t="shared" si="76"/>
        <v>0</v>
      </c>
      <c r="JC25" s="815"/>
      <c r="JD25" s="816"/>
      <c r="JE25" s="965">
        <f t="shared" si="77"/>
        <v>0</v>
      </c>
      <c r="JF25" s="815">
        <f>[1]Субсидия_факт!ER22</f>
        <v>0</v>
      </c>
      <c r="JG25" s="816">
        <f>[1]Субсидия_факт!EX22</f>
        <v>0</v>
      </c>
      <c r="JH25" s="965">
        <f t="shared" si="78"/>
        <v>0</v>
      </c>
      <c r="JI25" s="806"/>
      <c r="JJ25" s="820"/>
      <c r="JK25" s="965">
        <f t="shared" si="79"/>
        <v>0</v>
      </c>
      <c r="JL25" s="807">
        <f>'Проверочная  таблица'!JF25-'Проверочная  таблица'!JR25</f>
        <v>0</v>
      </c>
      <c r="JM25" s="816">
        <f>'Проверочная  таблица'!JG25-'Проверочная  таблица'!JS25</f>
        <v>0</v>
      </c>
      <c r="JN25" s="1155">
        <f t="shared" si="80"/>
        <v>0</v>
      </c>
      <c r="JO25" s="806">
        <f>'Проверочная  таблица'!JI25-'Проверочная  таблица'!JU25</f>
        <v>0</v>
      </c>
      <c r="JP25" s="823">
        <f>'Проверочная  таблица'!JJ25-'Проверочная  таблица'!JV25</f>
        <v>0</v>
      </c>
      <c r="JQ25" s="965">
        <f t="shared" si="81"/>
        <v>0</v>
      </c>
      <c r="JR25" s="815">
        <f>[1]Субсидия_факт!ET22</f>
        <v>0</v>
      </c>
      <c r="JS25" s="814">
        <f>[1]Субсидия_факт!EZ22</f>
        <v>0</v>
      </c>
      <c r="JT25" s="835">
        <f t="shared" si="82"/>
        <v>0</v>
      </c>
      <c r="JU25" s="815"/>
      <c r="JV25" s="816"/>
      <c r="JW25" s="1148">
        <f t="shared" si="187"/>
        <v>2385030</v>
      </c>
      <c r="JX25" s="806">
        <f>[1]Субсидия_факт!NR22</f>
        <v>0</v>
      </c>
      <c r="JY25" s="816">
        <f>[1]Субсидия_факт!NX22</f>
        <v>0</v>
      </c>
      <c r="JZ25" s="806">
        <f>[1]Субсидия_факт!OF22</f>
        <v>851160</v>
      </c>
      <c r="KA25" s="816">
        <f>[1]Субсидия_факт!OH22</f>
        <v>1533870</v>
      </c>
      <c r="KB25" s="1148">
        <f t="shared" si="83"/>
        <v>0</v>
      </c>
      <c r="KC25" s="806"/>
      <c r="KD25" s="816"/>
      <c r="KE25" s="806"/>
      <c r="KF25" s="816"/>
      <c r="KG25" s="1148">
        <f t="shared" si="188"/>
        <v>0</v>
      </c>
      <c r="KH25" s="842">
        <f>[1]Субсидия_факт!NT22</f>
        <v>0</v>
      </c>
      <c r="KI25" s="819">
        <f>[1]Субсидия_факт!NZ22</f>
        <v>0</v>
      </c>
      <c r="KJ25" s="842"/>
      <c r="KK25" s="819"/>
      <c r="KL25" s="1148">
        <f t="shared" si="84"/>
        <v>0</v>
      </c>
      <c r="KM25" s="806"/>
      <c r="KN25" s="816"/>
      <c r="KO25" s="806"/>
      <c r="KP25" s="816"/>
      <c r="KQ25" s="1150">
        <f t="shared" si="85"/>
        <v>0</v>
      </c>
      <c r="KR25" s="842">
        <f t="shared" si="86"/>
        <v>0</v>
      </c>
      <c r="KS25" s="819">
        <f t="shared" si="86"/>
        <v>0</v>
      </c>
      <c r="KT25" s="1150">
        <f t="shared" si="87"/>
        <v>0</v>
      </c>
      <c r="KU25" s="842">
        <f t="shared" si="88"/>
        <v>0</v>
      </c>
      <c r="KV25" s="819">
        <f t="shared" si="88"/>
        <v>0</v>
      </c>
      <c r="KW25" s="1150">
        <f t="shared" si="89"/>
        <v>0</v>
      </c>
      <c r="KX25" s="815">
        <f>[1]Субсидия_факт!NV22</f>
        <v>0</v>
      </c>
      <c r="KY25" s="814">
        <f>[1]Субсидия_факт!OB22</f>
        <v>0</v>
      </c>
      <c r="KZ25" s="1150">
        <f t="shared" si="90"/>
        <v>0</v>
      </c>
      <c r="LA25" s="807"/>
      <c r="LB25" s="816"/>
      <c r="LC25" s="1013">
        <f t="shared" si="189"/>
        <v>0</v>
      </c>
      <c r="LD25" s="821">
        <f>[1]Субсидия_факт!DP22</f>
        <v>0</v>
      </c>
      <c r="LE25" s="806">
        <f>[1]Субсидия_факт!CB22</f>
        <v>0</v>
      </c>
      <c r="LF25" s="816">
        <f>[1]Субсидия_факт!CH22</f>
        <v>0</v>
      </c>
      <c r="LG25" s="1013">
        <f t="shared" si="91"/>
        <v>0</v>
      </c>
      <c r="LH25" s="821"/>
      <c r="LI25" s="806"/>
      <c r="LJ25" s="816"/>
      <c r="LK25" s="1013">
        <f t="shared" si="190"/>
        <v>20828108.109999999</v>
      </c>
      <c r="LL25" s="821">
        <f>[1]Субсидия_факт!DR22</f>
        <v>0</v>
      </c>
      <c r="LM25" s="806">
        <f>[1]Субсидия_факт!CD22</f>
        <v>5415308.1099999994</v>
      </c>
      <c r="LN25" s="816">
        <f>[1]Субсидия_факт!CJ22</f>
        <v>15412800</v>
      </c>
      <c r="LO25" s="1013">
        <f t="shared" si="92"/>
        <v>0</v>
      </c>
      <c r="LP25" s="821"/>
      <c r="LQ25" s="806"/>
      <c r="LR25" s="814"/>
      <c r="LS25" s="836">
        <f t="shared" si="93"/>
        <v>20828108.109999999</v>
      </c>
      <c r="LT25" s="818">
        <f>'Проверочная  таблица'!LL25-MB25</f>
        <v>0</v>
      </c>
      <c r="LU25" s="818">
        <f>'Проверочная  таблица'!LM25-MC25</f>
        <v>5415308.1099999994</v>
      </c>
      <c r="LV25" s="819">
        <f>'Проверочная  таблица'!LN25-MD25</f>
        <v>15412800</v>
      </c>
      <c r="LW25" s="836">
        <f t="shared" si="94"/>
        <v>0</v>
      </c>
      <c r="LX25" s="818">
        <f>'Проверочная  таблица'!LP25-MF25</f>
        <v>0</v>
      </c>
      <c r="LY25" s="818">
        <f>'Проверочная  таблица'!LQ25-MG25</f>
        <v>0</v>
      </c>
      <c r="LZ25" s="819">
        <f>'Проверочная  таблица'!LR25-MH25</f>
        <v>0</v>
      </c>
      <c r="MA25" s="836">
        <f t="shared" si="95"/>
        <v>0</v>
      </c>
      <c r="MB25" s="806">
        <f>[1]Субсидия_факт!DT22</f>
        <v>0</v>
      </c>
      <c r="MC25" s="806">
        <f>[1]Субсидия_факт!CF22</f>
        <v>0</v>
      </c>
      <c r="MD25" s="816">
        <f>[1]Субсидия_факт!CL22</f>
        <v>0</v>
      </c>
      <c r="ME25" s="836">
        <f t="shared" si="96"/>
        <v>0</v>
      </c>
      <c r="MF25" s="806"/>
      <c r="MG25" s="806"/>
      <c r="MH25" s="816"/>
      <c r="MI25" s="1154">
        <f t="shared" si="191"/>
        <v>140950.64000000001</v>
      </c>
      <c r="MJ25" s="806">
        <f>[1]Субсидия_факт!CN22</f>
        <v>0</v>
      </c>
      <c r="MK25" s="814">
        <f>[1]Субсидия_факт!CP22</f>
        <v>0</v>
      </c>
      <c r="ML25" s="818">
        <f>[1]Субсидия_факт!CR22</f>
        <v>0</v>
      </c>
      <c r="MM25" s="819">
        <f>[1]Субсидия_факт!CT22</f>
        <v>0</v>
      </c>
      <c r="MN25" s="807">
        <f>[1]Субсидия_факт!DV22</f>
        <v>0</v>
      </c>
      <c r="MO25" s="815">
        <f>[1]Субсидия_факт!FB22</f>
        <v>36647.170000000013</v>
      </c>
      <c r="MP25" s="814">
        <f>[1]Субсидия_факт!FH22</f>
        <v>104303.47</v>
      </c>
      <c r="MQ25" s="965">
        <f t="shared" si="97"/>
        <v>0</v>
      </c>
      <c r="MR25" s="806"/>
      <c r="MS25" s="816"/>
      <c r="MT25" s="822"/>
      <c r="MU25" s="847"/>
      <c r="MV25" s="806"/>
      <c r="MW25" s="806"/>
      <c r="MX25" s="816"/>
      <c r="MY25" s="965">
        <f t="shared" si="192"/>
        <v>0</v>
      </c>
      <c r="MZ25" s="815">
        <f>[1]Субсидия_факт!FD22</f>
        <v>0</v>
      </c>
      <c r="NA25" s="814">
        <f>[1]Субсидия_факт!FJ22</f>
        <v>0</v>
      </c>
      <c r="NB25" s="965">
        <f t="shared" si="98"/>
        <v>0</v>
      </c>
      <c r="NC25" s="807"/>
      <c r="ND25" s="816"/>
      <c r="NE25" s="835">
        <f t="shared" si="99"/>
        <v>0</v>
      </c>
      <c r="NF25" s="815">
        <f>'Проверочная  таблица'!MZ25-NL25</f>
        <v>0</v>
      </c>
      <c r="NG25" s="816">
        <f>'Проверочная  таблица'!NA25-NM25</f>
        <v>0</v>
      </c>
      <c r="NH25" s="835">
        <f t="shared" si="100"/>
        <v>0</v>
      </c>
      <c r="NI25" s="806">
        <f>'Проверочная  таблица'!NC25-NO25</f>
        <v>0</v>
      </c>
      <c r="NJ25" s="823">
        <f>'Проверочная  таблица'!ND25-NP25</f>
        <v>0</v>
      </c>
      <c r="NK25" s="835">
        <f t="shared" si="193"/>
        <v>0</v>
      </c>
      <c r="NL25" s="815">
        <f>[1]Субсидия_факт!FF22</f>
        <v>0</v>
      </c>
      <c r="NM25" s="814">
        <f>[1]Субсидия_факт!FL22</f>
        <v>0</v>
      </c>
      <c r="NN25" s="835">
        <f t="shared" si="101"/>
        <v>0</v>
      </c>
      <c r="NO25" s="806"/>
      <c r="NP25" s="816"/>
      <c r="NQ25" s="975">
        <f t="shared" si="194"/>
        <v>0</v>
      </c>
      <c r="NR25" s="815">
        <f>[1]Субсидия_факт!AR22</f>
        <v>0</v>
      </c>
      <c r="NS25" s="814">
        <f>[1]Субсидия_факт!AT22</f>
        <v>0</v>
      </c>
      <c r="NT25" s="815">
        <f>[1]Субсидия_факт!AV22</f>
        <v>0</v>
      </c>
      <c r="NU25" s="1013">
        <f t="shared" si="102"/>
        <v>0</v>
      </c>
      <c r="NV25" s="822"/>
      <c r="NW25" s="819"/>
      <c r="NX25" s="822"/>
      <c r="NY25" s="1166">
        <f t="shared" si="103"/>
        <v>0</v>
      </c>
      <c r="NZ25" s="815">
        <f>[1]Субсидия_факт!FV22</f>
        <v>0</v>
      </c>
      <c r="OA25" s="814">
        <f>[1]Субсидия_факт!GB22</f>
        <v>0</v>
      </c>
      <c r="OB25" s="822">
        <f>[1]Субсидия_факт!GH22</f>
        <v>0</v>
      </c>
      <c r="OC25" s="1166">
        <f t="shared" si="104"/>
        <v>0</v>
      </c>
      <c r="OD25" s="807"/>
      <c r="OE25" s="816"/>
      <c r="OF25" s="806"/>
      <c r="OG25" s="1148">
        <f t="shared" si="195"/>
        <v>14087061.09</v>
      </c>
      <c r="OH25" s="815">
        <f>[1]Субсидия_факт!FX22</f>
        <v>0</v>
      </c>
      <c r="OI25" s="814">
        <f>[1]Субсидия_факт!GD22</f>
        <v>0</v>
      </c>
      <c r="OJ25" s="806">
        <f>[1]Субсидия_факт!GJ22</f>
        <v>14087061.09</v>
      </c>
      <c r="OK25" s="1148">
        <f t="shared" si="105"/>
        <v>0</v>
      </c>
      <c r="OL25" s="806"/>
      <c r="OM25" s="823"/>
      <c r="ON25" s="806"/>
      <c r="OO25" s="1150">
        <f t="shared" si="106"/>
        <v>14087061.09</v>
      </c>
      <c r="OP25" s="842">
        <f>'Проверочная  таблица'!OH25-OX25</f>
        <v>0</v>
      </c>
      <c r="OQ25" s="819">
        <f>'Проверочная  таблица'!OI25-OY25</f>
        <v>0</v>
      </c>
      <c r="OR25" s="822">
        <f>'Проверочная  таблица'!OJ25-OZ25</f>
        <v>14087061.09</v>
      </c>
      <c r="OS25" s="1150">
        <f t="shared" si="196"/>
        <v>0</v>
      </c>
      <c r="OT25" s="807">
        <f>'Проверочная  таблица'!OL25-PB25</f>
        <v>0</v>
      </c>
      <c r="OU25" s="816">
        <f>'Проверочная  таблица'!OM25-PC25</f>
        <v>0</v>
      </c>
      <c r="OV25" s="806">
        <f>'Проверочная  таблица'!ON25-PD25</f>
        <v>0</v>
      </c>
      <c r="OW25" s="1150">
        <f t="shared" si="107"/>
        <v>0</v>
      </c>
      <c r="OX25" s="815">
        <f>[1]Субсидия_факт!FZ22</f>
        <v>0</v>
      </c>
      <c r="OY25" s="814">
        <f>[1]Субсидия_факт!GF22</f>
        <v>0</v>
      </c>
      <c r="OZ25" s="815">
        <f>[1]Субсидия_факт!GL22</f>
        <v>0</v>
      </c>
      <c r="PA25" s="1150">
        <f t="shared" si="108"/>
        <v>0</v>
      </c>
      <c r="PB25" s="807"/>
      <c r="PC25" s="816"/>
      <c r="PD25" s="815"/>
      <c r="PE25" s="854">
        <f t="shared" si="197"/>
        <v>0</v>
      </c>
      <c r="PF25" s="818">
        <f>[1]Субсидия_факт!IR22</f>
        <v>0</v>
      </c>
      <c r="PG25" s="819">
        <f>[1]Субсидия_факт!IX22</f>
        <v>0</v>
      </c>
      <c r="PH25" s="1013">
        <f t="shared" si="109"/>
        <v>0</v>
      </c>
      <c r="PI25" s="822"/>
      <c r="PJ25" s="847"/>
      <c r="PK25" s="1013">
        <f t="shared" si="110"/>
        <v>1999900</v>
      </c>
      <c r="PL25" s="818">
        <f>[1]Субсидия_факт!IT22</f>
        <v>99995</v>
      </c>
      <c r="PM25" s="819">
        <f>[1]Субсидия_факт!IZ22</f>
        <v>1899905</v>
      </c>
      <c r="PN25" s="1181">
        <f t="shared" si="111"/>
        <v>0</v>
      </c>
      <c r="PO25" s="822"/>
      <c r="PP25" s="847"/>
      <c r="PQ25" s="836">
        <f t="shared" si="198"/>
        <v>1999900</v>
      </c>
      <c r="PR25" s="822">
        <f t="shared" si="112"/>
        <v>99995</v>
      </c>
      <c r="PS25" s="819">
        <f t="shared" si="112"/>
        <v>1899905</v>
      </c>
      <c r="PT25" s="1165">
        <f t="shared" si="113"/>
        <v>0</v>
      </c>
      <c r="PU25" s="818">
        <f t="shared" si="114"/>
        <v>0</v>
      </c>
      <c r="PV25" s="819">
        <f t="shared" si="114"/>
        <v>0</v>
      </c>
      <c r="PW25" s="1165">
        <f t="shared" si="115"/>
        <v>0</v>
      </c>
      <c r="PX25" s="818">
        <f>[1]Субсидия_факт!IV22</f>
        <v>0</v>
      </c>
      <c r="PY25" s="819">
        <f>[1]Субсидия_факт!JB22</f>
        <v>0</v>
      </c>
      <c r="PZ25" s="836">
        <f t="shared" si="199"/>
        <v>0</v>
      </c>
      <c r="QA25" s="822"/>
      <c r="QB25" s="847"/>
      <c r="QC25" s="854">
        <f t="shared" si="116"/>
        <v>0</v>
      </c>
      <c r="QD25" s="818">
        <f>[1]Субсидия_факт!CV22</f>
        <v>0</v>
      </c>
      <c r="QE25" s="819">
        <f>[1]Субсидия_факт!CX22</f>
        <v>0</v>
      </c>
      <c r="QF25" s="1013">
        <f t="shared" si="117"/>
        <v>0</v>
      </c>
      <c r="QG25" s="818"/>
      <c r="QH25" s="819"/>
      <c r="QI25" s="854">
        <f t="shared" si="118"/>
        <v>0</v>
      </c>
      <c r="QJ25" s="818">
        <f>[1]Субсидия_факт!CZ22</f>
        <v>0</v>
      </c>
      <c r="QK25" s="819">
        <f>[1]Субсидия_факт!DF22</f>
        <v>0</v>
      </c>
      <c r="QL25" s="1013">
        <f t="shared" si="119"/>
        <v>0</v>
      </c>
      <c r="QM25" s="818"/>
      <c r="QN25" s="819"/>
      <c r="QO25" s="854">
        <f t="shared" si="120"/>
        <v>0</v>
      </c>
      <c r="QP25" s="818">
        <f>[1]Субсидия_факт!DB22</f>
        <v>0</v>
      </c>
      <c r="QQ25" s="819">
        <f>[1]Субсидия_факт!DH22</f>
        <v>0</v>
      </c>
      <c r="QR25" s="1013">
        <f t="shared" si="121"/>
        <v>0</v>
      </c>
      <c r="QS25" s="818"/>
      <c r="QT25" s="819"/>
      <c r="QU25" s="1165">
        <f t="shared" si="122"/>
        <v>0</v>
      </c>
      <c r="QV25" s="818">
        <f t="shared" si="123"/>
        <v>0</v>
      </c>
      <c r="QW25" s="819">
        <f t="shared" si="123"/>
        <v>0</v>
      </c>
      <c r="QX25" s="836">
        <f t="shared" si="124"/>
        <v>0</v>
      </c>
      <c r="QY25" s="818">
        <f t="shared" si="125"/>
        <v>0</v>
      </c>
      <c r="QZ25" s="819">
        <f t="shared" si="125"/>
        <v>0</v>
      </c>
      <c r="RA25" s="854">
        <f t="shared" si="126"/>
        <v>0</v>
      </c>
      <c r="RB25" s="818">
        <f>[1]Субсидия_факт!DD22</f>
        <v>0</v>
      </c>
      <c r="RC25" s="819">
        <f>[1]Субсидия_факт!DJ22</f>
        <v>0</v>
      </c>
      <c r="RD25" s="836">
        <f t="shared" si="127"/>
        <v>0</v>
      </c>
      <c r="RE25" s="818"/>
      <c r="RF25" s="819"/>
      <c r="RG25" s="854">
        <f t="shared" si="128"/>
        <v>0</v>
      </c>
      <c r="RH25" s="818">
        <f>[1]Субсидия_факт!DL22</f>
        <v>0</v>
      </c>
      <c r="RI25" s="819">
        <f>[1]Субсидия_факт!DN22</f>
        <v>0</v>
      </c>
      <c r="RJ25" s="1181">
        <f t="shared" si="129"/>
        <v>0</v>
      </c>
      <c r="RK25" s="842"/>
      <c r="RL25" s="846"/>
      <c r="RM25" s="1013">
        <f t="shared" si="200"/>
        <v>0</v>
      </c>
      <c r="RN25" s="815">
        <f>[1]Субсидия_факт!BJ22</f>
        <v>0</v>
      </c>
      <c r="RO25" s="818">
        <f>[1]Субсидия_факт!BF22</f>
        <v>0</v>
      </c>
      <c r="RP25" s="846">
        <f>[1]Субсидия_факт!BH22</f>
        <v>0</v>
      </c>
      <c r="RQ25" s="1013">
        <f t="shared" si="130"/>
        <v>0</v>
      </c>
      <c r="RR25" s="848"/>
      <c r="RS25" s="842"/>
      <c r="RT25" s="846"/>
      <c r="RU25" s="854">
        <f t="shared" si="131"/>
        <v>0</v>
      </c>
      <c r="RV25" s="818">
        <f>[1]Субсидия_факт!AD22</f>
        <v>0</v>
      </c>
      <c r="RW25" s="819">
        <f>[1]Субсидия_факт!AF22</f>
        <v>0</v>
      </c>
      <c r="RX25" s="1013">
        <f t="shared" si="132"/>
        <v>0</v>
      </c>
      <c r="RY25" s="842"/>
      <c r="RZ25" s="846"/>
      <c r="SA25" s="854">
        <f t="shared" si="201"/>
        <v>0</v>
      </c>
      <c r="SB25" s="818">
        <f>[1]Субсидия_факт!HT22</f>
        <v>0</v>
      </c>
      <c r="SC25" s="819">
        <f>[1]Субсидия_факт!HZ22</f>
        <v>0</v>
      </c>
      <c r="SD25" s="842">
        <f>[1]Субсидия_факт!IF22</f>
        <v>0</v>
      </c>
      <c r="SE25" s="819">
        <f>[1]Субсидия_факт!IL22</f>
        <v>0</v>
      </c>
      <c r="SF25" s="1087">
        <f>[1]Субсидия_факт!JN22</f>
        <v>0</v>
      </c>
      <c r="SG25" s="846">
        <f>[1]Субсидия_факт!JT22</f>
        <v>0</v>
      </c>
      <c r="SH25" s="1013">
        <f t="shared" si="133"/>
        <v>0</v>
      </c>
      <c r="SI25" s="1184"/>
      <c r="SJ25" s="847"/>
      <c r="SK25" s="1184"/>
      <c r="SL25" s="847"/>
      <c r="SM25" s="1087"/>
      <c r="SN25" s="846"/>
      <c r="SO25" s="854">
        <f t="shared" si="134"/>
        <v>0</v>
      </c>
      <c r="SP25" s="818">
        <f>[1]Субсидия_факт!HV22</f>
        <v>0</v>
      </c>
      <c r="SQ25" s="819">
        <f>[1]Субсидия_факт!IB22</f>
        <v>0</v>
      </c>
      <c r="SR25" s="842">
        <f>[1]Субсидия_факт!IH22</f>
        <v>0</v>
      </c>
      <c r="SS25" s="819">
        <f>[1]Субсидия_факт!IN22</f>
        <v>0</v>
      </c>
      <c r="ST25" s="842">
        <f>[1]Субсидия_факт!JP22</f>
        <v>0</v>
      </c>
      <c r="SU25" s="819">
        <f>[1]Субсидия_факт!JV22</f>
        <v>0</v>
      </c>
      <c r="SV25" s="1013">
        <f t="shared" si="135"/>
        <v>0</v>
      </c>
      <c r="SW25" s="822"/>
      <c r="SX25" s="847"/>
      <c r="SY25" s="1087"/>
      <c r="SZ25" s="847"/>
      <c r="TA25" s="822"/>
      <c r="TB25" s="847"/>
      <c r="TC25" s="836">
        <f t="shared" si="136"/>
        <v>0</v>
      </c>
      <c r="TD25" s="818">
        <f t="shared" si="137"/>
        <v>0</v>
      </c>
      <c r="TE25" s="819">
        <f t="shared" si="137"/>
        <v>0</v>
      </c>
      <c r="TF25" s="818">
        <f t="shared" si="137"/>
        <v>0</v>
      </c>
      <c r="TG25" s="819">
        <f t="shared" si="137"/>
        <v>0</v>
      </c>
      <c r="TH25" s="842">
        <f t="shared" si="137"/>
        <v>0</v>
      </c>
      <c r="TI25" s="819">
        <f t="shared" si="137"/>
        <v>0</v>
      </c>
      <c r="TJ25" s="836">
        <f t="shared" si="138"/>
        <v>0</v>
      </c>
      <c r="TK25" s="818">
        <f t="shared" si="139"/>
        <v>0</v>
      </c>
      <c r="TL25" s="819">
        <f t="shared" si="139"/>
        <v>0</v>
      </c>
      <c r="TM25" s="818">
        <f t="shared" si="139"/>
        <v>0</v>
      </c>
      <c r="TN25" s="819">
        <f t="shared" si="139"/>
        <v>0</v>
      </c>
      <c r="TO25" s="842">
        <f t="shared" si="139"/>
        <v>0</v>
      </c>
      <c r="TP25" s="819">
        <f t="shared" si="139"/>
        <v>0</v>
      </c>
      <c r="TQ25" s="1165">
        <f t="shared" si="140"/>
        <v>0</v>
      </c>
      <c r="TR25" s="818">
        <f>[1]Субсидия_факт!HX22</f>
        <v>0</v>
      </c>
      <c r="TS25" s="819">
        <f>[1]Субсидия_факт!ID22</f>
        <v>0</v>
      </c>
      <c r="TT25" s="842">
        <f>[1]Субсидия_факт!IJ22</f>
        <v>0</v>
      </c>
      <c r="TU25" s="819">
        <f>[1]Субсидия_факт!IP22</f>
        <v>0</v>
      </c>
      <c r="TV25" s="842">
        <f>[1]Субсидия_факт!JR22</f>
        <v>0</v>
      </c>
      <c r="TW25" s="819">
        <f>[1]Субсидия_факт!JX22</f>
        <v>0</v>
      </c>
      <c r="TX25" s="836">
        <f t="shared" si="141"/>
        <v>0</v>
      </c>
      <c r="TY25" s="1087"/>
      <c r="TZ25" s="847"/>
      <c r="UA25" s="1087"/>
      <c r="UB25" s="847"/>
      <c r="UC25" s="1087"/>
      <c r="UD25" s="847"/>
      <c r="UE25" s="1013">
        <f>'Прочая  субсидия_МР  и  ГО'!B20</f>
        <v>118259854.28</v>
      </c>
      <c r="UF25" s="1013">
        <f>'Прочая  субсидия_МР  и  ГО'!C20</f>
        <v>50283.67</v>
      </c>
      <c r="UG25" s="1164">
        <f>'Прочая  субсидия_БП'!B20</f>
        <v>1968549.5</v>
      </c>
      <c r="UH25" s="854">
        <f>'Прочая  субсидия_БП'!C20</f>
        <v>154645.64000000001</v>
      </c>
      <c r="UI25" s="1186">
        <f>'Прочая  субсидия_БП'!D20</f>
        <v>1968549.5</v>
      </c>
      <c r="UJ25" s="1177">
        <f>'Прочая  субсидия_БП'!E20</f>
        <v>154645.64000000001</v>
      </c>
      <c r="UK25" s="1178">
        <f>'Прочая  субсидия_БП'!F20</f>
        <v>0</v>
      </c>
      <c r="UL25" s="1186">
        <f>'Прочая  субсидия_БП'!G20</f>
        <v>0</v>
      </c>
      <c r="UM25" s="854">
        <f t="shared" si="142"/>
        <v>889815754.17000008</v>
      </c>
      <c r="UN25" s="822">
        <f>'Проверочная  таблица'!VP25+'Проверочная  таблица'!US25+'Проверочная  таблица'!UU25+VJ25</f>
        <v>864387005.03000009</v>
      </c>
      <c r="UO25" s="848">
        <f>'Проверочная  таблица'!VQ25+'Проверочная  таблица'!UY25+'Проверочная  таблица'!VE25+'Проверочная  таблица'!VA25+'Проверочная  таблица'!VC25+VG25+VK25+UW25</f>
        <v>25428749.140000001</v>
      </c>
      <c r="UP25" s="1013">
        <f t="shared" si="143"/>
        <v>230391334.66</v>
      </c>
      <c r="UQ25" s="822">
        <f>'Проверочная  таблица'!VS25+'Проверочная  таблица'!UT25+'Проверочная  таблица'!UV25+VM25</f>
        <v>223629226.47999999</v>
      </c>
      <c r="UR25" s="848">
        <f>'Проверочная  таблица'!VT25+'Проверочная  таблица'!UZ25+'Проверочная  таблица'!VF25+'Проверочная  таблица'!VB25+'Проверочная  таблица'!VD25+VH25+VN25+UX25</f>
        <v>6762108.1799999997</v>
      </c>
      <c r="US25" s="1181">
        <f>'Субвенция  на  полномочия'!B20</f>
        <v>826745086.10000002</v>
      </c>
      <c r="UT25" s="1164">
        <f>'Субвенция  на  полномочия'!C20</f>
        <v>210596515</v>
      </c>
      <c r="UU25" s="843">
        <f>[1]Субвенция_факт!M21*1000</f>
        <v>28902300</v>
      </c>
      <c r="UV25" s="849">
        <v>10500000</v>
      </c>
      <c r="UW25" s="843">
        <f>[1]Субвенция_факт!AE21*1000</f>
        <v>0</v>
      </c>
      <c r="UX25" s="849"/>
      <c r="UY25" s="843">
        <f>[1]Субвенция_факт!AF21*1000</f>
        <v>4907000</v>
      </c>
      <c r="UZ25" s="849">
        <f>ВУС!E132</f>
        <v>772234.33000000007</v>
      </c>
      <c r="VA25" s="1187">
        <f>[1]Субвенция_факт!AG21*1000</f>
        <v>0</v>
      </c>
      <c r="VB25" s="850"/>
      <c r="VC25" s="845">
        <f>[1]Субвенция_факт!E21*1000</f>
        <v>0</v>
      </c>
      <c r="VD25" s="850"/>
      <c r="VE25" s="845">
        <f>[1]Субвенция_факт!F21*1000</f>
        <v>0</v>
      </c>
      <c r="VF25" s="850"/>
      <c r="VG25" s="844">
        <f>[1]Субвенция_факт!G21*1000</f>
        <v>0</v>
      </c>
      <c r="VH25" s="849"/>
      <c r="VI25" s="854">
        <f t="shared" si="144"/>
        <v>26509120.460000001</v>
      </c>
      <c r="VJ25" s="818">
        <f>[1]Субвенция_факт!P21*1000</f>
        <v>6892371.3200000003</v>
      </c>
      <c r="VK25" s="819">
        <f>[1]Субвенция_факт!Q21*1000</f>
        <v>19616749.140000001</v>
      </c>
      <c r="VL25" s="1013">
        <f t="shared" si="145"/>
        <v>7952736.4800000004</v>
      </c>
      <c r="VM25" s="822">
        <v>2067711.48</v>
      </c>
      <c r="VN25" s="851">
        <v>5885025</v>
      </c>
      <c r="VO25" s="1013">
        <f t="shared" si="146"/>
        <v>2752247.6100000003</v>
      </c>
      <c r="VP25" s="852">
        <f>[1]Субвенция_факт!X21*1000</f>
        <v>1847247.61</v>
      </c>
      <c r="VQ25" s="853">
        <f>[1]Субвенция_факт!W21*1000</f>
        <v>905000</v>
      </c>
      <c r="VR25" s="1013">
        <f t="shared" si="147"/>
        <v>569848.85</v>
      </c>
      <c r="VS25" s="822">
        <v>465000</v>
      </c>
      <c r="VT25" s="851">
        <v>104848.85</v>
      </c>
      <c r="VU25" s="1013">
        <f t="shared" si="202"/>
        <v>59093576.659999996</v>
      </c>
      <c r="VV25" s="1013">
        <f t="shared" si="203"/>
        <v>4706071.34</v>
      </c>
      <c r="VW25" s="1181">
        <f t="shared" si="148"/>
        <v>0</v>
      </c>
      <c r="VX25" s="852">
        <f>'[1]Иные межбюджетные трансферты'!AM22</f>
        <v>0</v>
      </c>
      <c r="VY25" s="853">
        <f>'[1]Иные межбюджетные трансферты'!AO22</f>
        <v>0</v>
      </c>
      <c r="VZ25" s="1181">
        <f t="shared" si="149"/>
        <v>0</v>
      </c>
      <c r="WA25" s="852"/>
      <c r="WB25" s="853"/>
      <c r="WC25" s="1013">
        <f t="shared" si="150"/>
        <v>3235429.67</v>
      </c>
      <c r="WD25" s="852">
        <f>'[1]Иные межбюджетные трансферты'!AI22</f>
        <v>161771.49</v>
      </c>
      <c r="WE25" s="853">
        <f>'[1]Иные межбюджетные трансферты'!AK22</f>
        <v>3073658.1799999997</v>
      </c>
      <c r="WF25" s="1013">
        <f t="shared" si="151"/>
        <v>550534.56000000006</v>
      </c>
      <c r="WG25" s="852">
        <v>27526.720000000001</v>
      </c>
      <c r="WH25" s="853">
        <v>523007.84</v>
      </c>
      <c r="WI25" s="1013">
        <f t="shared" si="152"/>
        <v>23565756</v>
      </c>
      <c r="WJ25" s="852">
        <f>'[1]Иные межбюджетные трансферты'!I22</f>
        <v>0</v>
      </c>
      <c r="WK25" s="853">
        <f>'[1]Иные межбюджетные трансферты'!K22</f>
        <v>23565756</v>
      </c>
      <c r="WL25" s="1013">
        <f t="shared" si="204"/>
        <v>3763205.96</v>
      </c>
      <c r="WM25" s="839"/>
      <c r="WN25" s="853">
        <v>3763205.96</v>
      </c>
      <c r="WO25" s="1013">
        <f t="shared" si="154"/>
        <v>0</v>
      </c>
      <c r="WP25" s="842"/>
      <c r="WQ25" s="1013">
        <f t="shared" si="155"/>
        <v>0</v>
      </c>
      <c r="WR25" s="842"/>
      <c r="WS25" s="854">
        <f t="shared" si="156"/>
        <v>0</v>
      </c>
      <c r="WT25" s="818">
        <f>'[1]Иные межбюджетные трансферты'!M22</f>
        <v>0</v>
      </c>
      <c r="WU25" s="1013">
        <f t="shared" si="157"/>
        <v>0</v>
      </c>
      <c r="WV25" s="822"/>
      <c r="WW25" s="1180">
        <f t="shared" si="158"/>
        <v>0</v>
      </c>
      <c r="WX25" s="836">
        <f t="shared" si="159"/>
        <v>0</v>
      </c>
      <c r="WY25" s="1180">
        <f t="shared" si="160"/>
        <v>0</v>
      </c>
      <c r="WZ25" s="836">
        <f t="shared" si="161"/>
        <v>0</v>
      </c>
      <c r="XA25" s="1013">
        <f t="shared" si="205"/>
        <v>392330.82</v>
      </c>
      <c r="XB25" s="840">
        <f>'[1]Иные межбюджетные трансферты'!E22</f>
        <v>0</v>
      </c>
      <c r="XC25" s="852">
        <f>'[1]Иные межбюджетные трансферты'!G22</f>
        <v>0</v>
      </c>
      <c r="XD25" s="839">
        <f>'[1]Иные межбюджетные трансферты'!Q22</f>
        <v>0</v>
      </c>
      <c r="XE25" s="840">
        <f>'[1]Иные межбюджетные трансферты'!W22</f>
        <v>0</v>
      </c>
      <c r="XF25" s="839">
        <f>'[1]Иные межбюджетные трансферты'!Y22</f>
        <v>0</v>
      </c>
      <c r="XG25" s="1188">
        <f>'[1]Иные межбюджетные трансферты'!AE22</f>
        <v>0</v>
      </c>
      <c r="XH25" s="840">
        <f>'[1]Иные межбюджетные трансферты'!AQ22</f>
        <v>0</v>
      </c>
      <c r="XI25" s="818">
        <f>'[1]Иные межбюджетные трансферты'!AW22</f>
        <v>0</v>
      </c>
      <c r="XJ25" s="839">
        <f>'[1]Иные межбюджетные трансферты'!AY22</f>
        <v>0</v>
      </c>
      <c r="XK25" s="1188">
        <f>'[1]Иные межбюджетные трансферты'!BA22</f>
        <v>392330.82</v>
      </c>
      <c r="XL25" s="1013">
        <f t="shared" si="206"/>
        <v>392330.82</v>
      </c>
      <c r="XM25" s="839"/>
      <c r="XN25" s="839"/>
      <c r="XO25" s="807"/>
      <c r="XP25" s="839"/>
      <c r="XQ25" s="803">
        <f t="shared" si="207"/>
        <v>0</v>
      </c>
      <c r="XR25" s="803"/>
      <c r="XS25" s="803"/>
      <c r="XT25" s="803"/>
      <c r="XU25" s="803"/>
      <c r="XV25" s="803">
        <f t="shared" si="208"/>
        <v>392330.82</v>
      </c>
      <c r="XW25" s="1013">
        <f t="shared" si="162"/>
        <v>31900060.169999998</v>
      </c>
      <c r="XX25" s="852">
        <f>'[1]Иные межбюджетные трансферты'!S22</f>
        <v>831546.72000000009</v>
      </c>
      <c r="XY25" s="839">
        <f>'[1]Иные межбюджетные трансферты'!AA22</f>
        <v>0</v>
      </c>
      <c r="XZ25" s="1188">
        <f>'[1]Иные межбюджетные трансферты'!AG22</f>
        <v>31068513.449999999</v>
      </c>
      <c r="YA25" s="840">
        <f>'[1]Иные межбюджетные трансферты'!AS22</f>
        <v>0</v>
      </c>
      <c r="YB25" s="803">
        <f>'[1]Иные межбюджетные трансферты'!BC22</f>
        <v>0</v>
      </c>
      <c r="YC25" s="1013">
        <f t="shared" si="163"/>
        <v>0</v>
      </c>
      <c r="YD25" s="821"/>
      <c r="YE25" s="821">
        <f t="shared" si="209"/>
        <v>0</v>
      </c>
      <c r="YF25" s="821"/>
      <c r="YG25" s="803"/>
      <c r="YH25" s="803"/>
      <c r="YI25" s="836">
        <f t="shared" si="164"/>
        <v>31900060.169999998</v>
      </c>
      <c r="YJ25" s="815">
        <f>'Проверочная  таблица'!XX25-YV25</f>
        <v>831546.72000000009</v>
      </c>
      <c r="YK25" s="815">
        <f>'Проверочная  таблица'!XY25-YW25</f>
        <v>0</v>
      </c>
      <c r="YL25" s="815">
        <f>'Проверочная  таблица'!XZ25-YX25</f>
        <v>31068513.449999999</v>
      </c>
      <c r="YM25" s="815">
        <f>'Проверочная  таблица'!YA25-YY25</f>
        <v>0</v>
      </c>
      <c r="YN25" s="815">
        <f>'Проверочная  таблица'!YB25-YZ25</f>
        <v>0</v>
      </c>
      <c r="YO25" s="836">
        <f t="shared" si="165"/>
        <v>0</v>
      </c>
      <c r="YP25" s="815">
        <f>'Проверочная  таблица'!YD25-ZB25</f>
        <v>0</v>
      </c>
      <c r="YQ25" s="815">
        <f>'Проверочная  таблица'!YE25-ZC25</f>
        <v>0</v>
      </c>
      <c r="YR25" s="815">
        <f>'Проверочная  таблица'!YF25-ZD25</f>
        <v>0</v>
      </c>
      <c r="YS25" s="815">
        <f>'Проверочная  таблица'!YG25-ZE25</f>
        <v>0</v>
      </c>
      <c r="YT25" s="815">
        <f>'Проверочная  таблица'!YH25-ZF25</f>
        <v>0</v>
      </c>
      <c r="YU25" s="836">
        <f t="shared" si="166"/>
        <v>0</v>
      </c>
      <c r="YV25" s="852">
        <f>'[1]Иные межбюджетные трансферты'!U22</f>
        <v>0</v>
      </c>
      <c r="YW25" s="839">
        <f>'[1]Иные межбюджетные трансферты'!AC22</f>
        <v>0</v>
      </c>
      <c r="YX25" s="840"/>
      <c r="YY25" s="852">
        <f>'[1]Иные межбюджетные трансферты'!AU22</f>
        <v>0</v>
      </c>
      <c r="YZ25" s="803">
        <f>'[1]Иные межбюджетные трансферты'!$BE$10</f>
        <v>0</v>
      </c>
      <c r="ZA25" s="836">
        <f t="shared" si="167"/>
        <v>0</v>
      </c>
      <c r="ZB25" s="821"/>
      <c r="ZC25" s="821">
        <f t="shared" si="210"/>
        <v>0</v>
      </c>
      <c r="ZD25" s="821"/>
      <c r="ZE25" s="803"/>
      <c r="ZF25" s="803"/>
      <c r="ZG25" s="1013">
        <f>ZI25+'Проверочная  таблица'!ZQ25+ZM25+'Проверочная  таблица'!ZU25+ZO25+'Проверочная  таблица'!ZW25</f>
        <v>0</v>
      </c>
      <c r="ZH25" s="1013">
        <f>ZJ25+'Проверочная  таблица'!ZR25+ZN25+'Проверочная  таблица'!ZV25+ZP25+'Проверочная  таблица'!ZX25</f>
        <v>0</v>
      </c>
      <c r="ZI25" s="854"/>
      <c r="ZJ25" s="854"/>
      <c r="ZK25" s="854"/>
      <c r="ZL25" s="854"/>
      <c r="ZM25" s="1165">
        <f t="shared" si="168"/>
        <v>0</v>
      </c>
      <c r="ZN25" s="836">
        <f t="shared" si="168"/>
        <v>0</v>
      </c>
      <c r="ZO25" s="855"/>
      <c r="ZP25" s="836"/>
      <c r="ZQ25" s="854"/>
      <c r="ZR25" s="854"/>
      <c r="ZS25" s="854"/>
      <c r="ZT25" s="854"/>
      <c r="ZU25" s="1165">
        <f t="shared" si="169"/>
        <v>0</v>
      </c>
      <c r="ZV25" s="836">
        <f t="shared" si="169"/>
        <v>0</v>
      </c>
      <c r="ZW25" s="836"/>
      <c r="ZX25" s="836"/>
      <c r="ZY25" s="1175">
        <f>'Проверочная  таблица'!ZQ25+'Проверочная  таблица'!ZS25</f>
        <v>0</v>
      </c>
      <c r="ZZ25" s="1175">
        <f>'Проверочная  таблица'!ZR25+'Проверочная  таблица'!ZT25</f>
        <v>0</v>
      </c>
    </row>
    <row r="26" spans="1:702" ht="18" customHeight="1" x14ac:dyDescent="0.25">
      <c r="A26" s="861" t="s">
        <v>390</v>
      </c>
      <c r="B26" s="846">
        <f>D26+AI26+'Проверочная  таблица'!UM26+'Проверочная  таблица'!VU26</f>
        <v>518231406.47000003</v>
      </c>
      <c r="C26" s="819">
        <f>E26+'Проверочная  таблица'!UP26+AJ26+'Проверочная  таблица'!VV26</f>
        <v>90237543.169999987</v>
      </c>
      <c r="D26" s="1164">
        <f t="shared" si="0"/>
        <v>82697006</v>
      </c>
      <c r="E26" s="854">
        <f t="shared" si="0"/>
        <v>20676000</v>
      </c>
      <c r="F26" s="1166">
        <f>'[1]Дотация  из  ОБ_факт'!M21</f>
        <v>82697006</v>
      </c>
      <c r="G26" s="1176">
        <v>20676000</v>
      </c>
      <c r="H26" s="1166">
        <f>'[1]Дотация  из  ОБ_факт'!G21</f>
        <v>0</v>
      </c>
      <c r="I26" s="1176"/>
      <c r="J26" s="1177">
        <f t="shared" si="1"/>
        <v>0</v>
      </c>
      <c r="K26" s="1178">
        <f t="shared" si="1"/>
        <v>0</v>
      </c>
      <c r="L26" s="1177">
        <f>'[1]Дотация  из  ОБ_факт'!K21</f>
        <v>0</v>
      </c>
      <c r="M26" s="838"/>
      <c r="N26" s="1166">
        <f>'[1]Дотация  из  ОБ_факт'!Q21</f>
        <v>0</v>
      </c>
      <c r="O26" s="1176"/>
      <c r="P26" s="1166">
        <f>'[1]Дотация  из  ОБ_факт'!S21</f>
        <v>0</v>
      </c>
      <c r="Q26" s="1176"/>
      <c r="R26" s="1177">
        <f t="shared" si="2"/>
        <v>0</v>
      </c>
      <c r="S26" s="1178">
        <f t="shared" si="2"/>
        <v>0</v>
      </c>
      <c r="T26" s="1177">
        <f>'[1]Дотация  из  ОБ_факт'!W21</f>
        <v>0</v>
      </c>
      <c r="U26" s="838"/>
      <c r="V26" s="1166">
        <f>'[1]Дотация  из  ОБ_факт'!AA21+'[1]Дотация  из  ОБ_факт'!AC21+'[1]Дотация  из  ОБ_факт'!AG21</f>
        <v>0</v>
      </c>
      <c r="W26" s="844">
        <f t="shared" si="3"/>
        <v>0</v>
      </c>
      <c r="X26" s="839"/>
      <c r="Y26" s="840"/>
      <c r="Z26" s="839"/>
      <c r="AA26" s="1179">
        <f>'[1]Дотация  из  ОБ_факт'!Y21+'[1]Дотация  из  ОБ_факт'!AE21</f>
        <v>0</v>
      </c>
      <c r="AB26" s="843">
        <f t="shared" si="4"/>
        <v>0</v>
      </c>
      <c r="AC26" s="840"/>
      <c r="AD26" s="839"/>
      <c r="AE26" s="1177">
        <f t="shared" si="5"/>
        <v>0</v>
      </c>
      <c r="AF26" s="1178">
        <f t="shared" si="5"/>
        <v>0</v>
      </c>
      <c r="AG26" s="1177">
        <f>'[1]Дотация  из  ОБ_факт'!AE21</f>
        <v>0</v>
      </c>
      <c r="AH26" s="841"/>
      <c r="AI26" s="975">
        <f>'Проверочная  таблица'!UE26+'Проверочная  таблица'!UG26+BO26+BQ26+BY26+CA26+BC26+BG26+'Проверочная  таблица'!MI26+'Проверочная  таблица'!MY26+'Проверочная  таблица'!DS26+'Проверочная  таблица'!NQ26+DK26+'Проверочная  таблица'!IY26+'Проверочная  таблица'!JE26+'Проверочная  таблица'!NY26+'Проверочная  таблица'!OG26+IS26+AK26+AQ26+ES26+EY26+CM26+SA26+DY26+SO26+PK26+EE26+EM26+LC26+LK26+RU26+GM26+RG26+QI26+JW26+KG26+QO26+RM26+CG26+QC26+HC26+FW26+HI26+HO26+FQ26+DA26+PE26+BW26+IG26+IM26+GU26+GC26</f>
        <v>101878241.36000001</v>
      </c>
      <c r="AJ26" s="976">
        <f>'Проверочная  таблица'!UF26+'Проверочная  таблица'!UH26+BP26+BR26+BZ26+CB26+BE26+BI26+'Проверочная  таблица'!MQ26+'Проверочная  таблица'!NB26+'Проверочная  таблица'!DV26+'Проверочная  таблица'!NU26+DO26+'Проверочная  таблица'!JB26+'Проверочная  таблица'!JH26+'Проверочная  таблица'!OC26+'Проверочная  таблица'!OK26+IV26+AN26+AS26+EV26+FB26+CT26+SH26+EB26+SV26+PN26+EI26+EP26+LG26+LO26+RX26+GQ26+RJ26+QL26+KB26+KL26+QR26+RQ26+CJ26+QF26+HF26+FZ26+HL26+HR26+FT26+DD26+PH26+BX26+IJ26+IP26+GW26+GF26</f>
        <v>719890.69</v>
      </c>
      <c r="AK26" s="1013">
        <f t="shared" si="6"/>
        <v>32377641.370000001</v>
      </c>
      <c r="AL26" s="842">
        <f>[1]Субсидия_факт!HL23</f>
        <v>32377641.370000001</v>
      </c>
      <c r="AM26" s="822">
        <f>[1]Субсидия_факт!MF23</f>
        <v>0</v>
      </c>
      <c r="AN26" s="1013">
        <f t="shared" si="7"/>
        <v>0</v>
      </c>
      <c r="AO26" s="822">
        <v>0</v>
      </c>
      <c r="AP26" s="842"/>
      <c r="AQ26" s="965">
        <f t="shared" si="8"/>
        <v>0</v>
      </c>
      <c r="AR26" s="822">
        <f>[1]Субсидия_факт!MJ23</f>
        <v>0</v>
      </c>
      <c r="AS26" s="1154">
        <f t="shared" si="9"/>
        <v>0</v>
      </c>
      <c r="AT26" s="822"/>
      <c r="AU26" s="1155">
        <f t="shared" si="10"/>
        <v>0</v>
      </c>
      <c r="AV26" s="822">
        <f t="shared" si="11"/>
        <v>0</v>
      </c>
      <c r="AW26" s="836">
        <f t="shared" si="12"/>
        <v>0</v>
      </c>
      <c r="AX26" s="842">
        <f t="shared" si="13"/>
        <v>0</v>
      </c>
      <c r="AY26" s="835">
        <f t="shared" si="14"/>
        <v>0</v>
      </c>
      <c r="AZ26" s="822">
        <f>[1]Субсидия_факт!ML23</f>
        <v>0</v>
      </c>
      <c r="BA26" s="855">
        <f t="shared" si="15"/>
        <v>0</v>
      </c>
      <c r="BB26" s="822"/>
      <c r="BC26" s="854">
        <f t="shared" si="16"/>
        <v>0</v>
      </c>
      <c r="BD26" s="822">
        <f>[1]Субсидия_факт!KN23</f>
        <v>0</v>
      </c>
      <c r="BE26" s="1013">
        <f t="shared" si="17"/>
        <v>0</v>
      </c>
      <c r="BF26" s="822"/>
      <c r="BG26" s="854">
        <f t="shared" si="18"/>
        <v>0</v>
      </c>
      <c r="BH26" s="822">
        <f>[1]Субсидия_факт!KP23</f>
        <v>0</v>
      </c>
      <c r="BI26" s="1013">
        <f t="shared" si="19"/>
        <v>0</v>
      </c>
      <c r="BJ26" s="822"/>
      <c r="BK26" s="992">
        <f t="shared" si="20"/>
        <v>0</v>
      </c>
      <c r="BL26" s="979">
        <f t="shared" si="21"/>
        <v>0</v>
      </c>
      <c r="BM26" s="990">
        <f t="shared" si="22"/>
        <v>0</v>
      </c>
      <c r="BN26" s="992">
        <f t="shared" si="23"/>
        <v>0</v>
      </c>
      <c r="BO26" s="854">
        <f>[1]Субсидия_факт!GN23</f>
        <v>0</v>
      </c>
      <c r="BP26" s="843"/>
      <c r="BQ26" s="1181">
        <f>[1]Субсидия_факт!GP23</f>
        <v>0</v>
      </c>
      <c r="BR26" s="844"/>
      <c r="BS26" s="1180">
        <f t="shared" si="24"/>
        <v>0</v>
      </c>
      <c r="BT26" s="1165">
        <f t="shared" si="24"/>
        <v>0</v>
      </c>
      <c r="BU26" s="836">
        <f>[1]Субсидия_факт!GR23</f>
        <v>0</v>
      </c>
      <c r="BV26" s="857"/>
      <c r="BW26" s="1013">
        <f>[1]Субсидия_факт!HD23</f>
        <v>0</v>
      </c>
      <c r="BX26" s="844"/>
      <c r="BY26" s="1013">
        <f>[1]Субсидия_факт!GT23</f>
        <v>0</v>
      </c>
      <c r="BZ26" s="845"/>
      <c r="CA26" s="1013">
        <f>[1]Субсидия_факт!GV23</f>
        <v>0</v>
      </c>
      <c r="CB26" s="858"/>
      <c r="CC26" s="1156">
        <f t="shared" si="25"/>
        <v>0</v>
      </c>
      <c r="CD26" s="835">
        <f t="shared" si="25"/>
        <v>0</v>
      </c>
      <c r="CE26" s="1155">
        <f>[1]Субсидия_факт!GX23</f>
        <v>0</v>
      </c>
      <c r="CF26" s="805"/>
      <c r="CG26" s="854">
        <f t="shared" si="26"/>
        <v>0</v>
      </c>
      <c r="CH26" s="818">
        <f>[1]Субсидия_факт!HF23</f>
        <v>0</v>
      </c>
      <c r="CI26" s="822">
        <f>[1]Субсидия_факт!HH23</f>
        <v>0</v>
      </c>
      <c r="CJ26" s="1013">
        <f t="shared" si="27"/>
        <v>0</v>
      </c>
      <c r="CK26" s="822"/>
      <c r="CL26" s="822"/>
      <c r="CM26" s="965">
        <f t="shared" si="28"/>
        <v>0</v>
      </c>
      <c r="CN26" s="815">
        <f>[1]Субсидия_факт!LF23</f>
        <v>0</v>
      </c>
      <c r="CO26" s="814">
        <f>[1]Субсидия_факт!LH23</f>
        <v>0</v>
      </c>
      <c r="CP26" s="806">
        <f>[1]Субсидия_факт!LJ23</f>
        <v>0</v>
      </c>
      <c r="CQ26" s="814">
        <f>[1]Субсидия_факт!LP23</f>
        <v>0</v>
      </c>
      <c r="CR26" s="806">
        <f>[1]Субсидия_факт!LV23</f>
        <v>0</v>
      </c>
      <c r="CS26" s="814">
        <f>[1]Субсидия_факт!LX23</f>
        <v>0</v>
      </c>
      <c r="CT26" s="965">
        <f t="shared" si="29"/>
        <v>0</v>
      </c>
      <c r="CU26" s="807"/>
      <c r="CV26" s="814"/>
      <c r="CW26" s="806"/>
      <c r="CX26" s="814"/>
      <c r="CY26" s="806"/>
      <c r="CZ26" s="814"/>
      <c r="DA26" s="976">
        <f t="shared" si="170"/>
        <v>0</v>
      </c>
      <c r="DB26" s="815">
        <f>[1]Субсидия_факт!LL23</f>
        <v>0</v>
      </c>
      <c r="DC26" s="814">
        <f>[1]Субсидия_факт!LR23</f>
        <v>0</v>
      </c>
      <c r="DD26" s="965">
        <f t="shared" si="31"/>
        <v>0</v>
      </c>
      <c r="DE26" s="815"/>
      <c r="DF26" s="816"/>
      <c r="DG26" s="1156">
        <f t="shared" si="171"/>
        <v>0</v>
      </c>
      <c r="DH26" s="835">
        <f t="shared" si="172"/>
        <v>0</v>
      </c>
      <c r="DI26" s="1155">
        <f t="shared" si="173"/>
        <v>0</v>
      </c>
      <c r="DJ26" s="805">
        <f t="shared" si="174"/>
        <v>0</v>
      </c>
      <c r="DK26" s="1013">
        <f t="shared" si="175"/>
        <v>0</v>
      </c>
      <c r="DL26" s="842">
        <f>[1]Субсидия_факт!R23</f>
        <v>0</v>
      </c>
      <c r="DM26" s="818">
        <f>[1]Субсидия_факт!T23</f>
        <v>0</v>
      </c>
      <c r="DN26" s="822">
        <f>[1]Субсидия_факт!V23</f>
        <v>0</v>
      </c>
      <c r="DO26" s="1013">
        <f t="shared" si="176"/>
        <v>0</v>
      </c>
      <c r="DP26" s="822"/>
      <c r="DQ26" s="822"/>
      <c r="DR26" s="822"/>
      <c r="DS26" s="854">
        <f t="shared" si="32"/>
        <v>0</v>
      </c>
      <c r="DT26" s="818">
        <f>[1]Субсидия_факт!AX23</f>
        <v>0</v>
      </c>
      <c r="DU26" s="819">
        <f>[1]Субсидия_факт!AZ23</f>
        <v>0</v>
      </c>
      <c r="DV26" s="1013">
        <f t="shared" si="33"/>
        <v>0</v>
      </c>
      <c r="DW26" s="842"/>
      <c r="DX26" s="846"/>
      <c r="DY26" s="854">
        <f t="shared" si="34"/>
        <v>0</v>
      </c>
      <c r="DZ26" s="818">
        <f>[1]Субсидия_факт!X23</f>
        <v>0</v>
      </c>
      <c r="EA26" s="819">
        <f>[1]Субсидия_факт!Z23</f>
        <v>0</v>
      </c>
      <c r="EB26" s="1013">
        <f t="shared" si="35"/>
        <v>0</v>
      </c>
      <c r="EC26" s="818"/>
      <c r="ED26" s="819"/>
      <c r="EE26" s="976">
        <f t="shared" si="177"/>
        <v>0</v>
      </c>
      <c r="EF26" s="815">
        <f>[1]Субсидия_факт!AP23</f>
        <v>0</v>
      </c>
      <c r="EG26" s="815">
        <f>[1]Субсидия_факт!AL23</f>
        <v>0</v>
      </c>
      <c r="EH26" s="816">
        <f>[1]Субсидия_факт!AN23</f>
        <v>0</v>
      </c>
      <c r="EI26" s="976">
        <f t="shared" si="36"/>
        <v>0</v>
      </c>
      <c r="EJ26" s="815"/>
      <c r="EK26" s="815"/>
      <c r="EL26" s="816"/>
      <c r="EM26" s="976">
        <f t="shared" si="37"/>
        <v>0</v>
      </c>
      <c r="EN26" s="815">
        <f>[1]Субсидия_факт!GZ23</f>
        <v>0</v>
      </c>
      <c r="EO26" s="814">
        <f>[1]Субсидия_факт!HB23</f>
        <v>0</v>
      </c>
      <c r="EP26" s="965">
        <f t="shared" si="38"/>
        <v>0</v>
      </c>
      <c r="EQ26" s="815"/>
      <c r="ER26" s="814"/>
      <c r="ES26" s="976">
        <f t="shared" si="39"/>
        <v>0</v>
      </c>
      <c r="ET26" s="818">
        <f>[1]Субсидия_факт!OY23</f>
        <v>0</v>
      </c>
      <c r="EU26" s="819">
        <f>[1]Субсидия_факт!PE23</f>
        <v>0</v>
      </c>
      <c r="EV26" s="965">
        <f t="shared" si="40"/>
        <v>0</v>
      </c>
      <c r="EW26" s="815"/>
      <c r="EX26" s="816"/>
      <c r="EY26" s="976">
        <f t="shared" si="41"/>
        <v>0</v>
      </c>
      <c r="EZ26" s="815">
        <f>[1]Субсидия_факт!PA23</f>
        <v>0</v>
      </c>
      <c r="FA26" s="814">
        <f>[1]Субсидия_факт!PG23</f>
        <v>0</v>
      </c>
      <c r="FB26" s="965">
        <f t="shared" si="42"/>
        <v>0</v>
      </c>
      <c r="FC26" s="815"/>
      <c r="FD26" s="816"/>
      <c r="FE26" s="1163">
        <f t="shared" si="43"/>
        <v>0</v>
      </c>
      <c r="FF26" s="815">
        <f t="shared" si="44"/>
        <v>0</v>
      </c>
      <c r="FG26" s="814">
        <f t="shared" si="44"/>
        <v>0</v>
      </c>
      <c r="FH26" s="835">
        <f t="shared" si="45"/>
        <v>0</v>
      </c>
      <c r="FI26" s="815">
        <f t="shared" si="46"/>
        <v>0</v>
      </c>
      <c r="FJ26" s="814">
        <f t="shared" si="46"/>
        <v>0</v>
      </c>
      <c r="FK26" s="1163">
        <f t="shared" si="47"/>
        <v>0</v>
      </c>
      <c r="FL26" s="815">
        <f>[1]Субсидия_факт!PC23</f>
        <v>0</v>
      </c>
      <c r="FM26" s="814">
        <f>[1]Субсидия_факт!PI23</f>
        <v>0</v>
      </c>
      <c r="FN26" s="835">
        <f t="shared" si="48"/>
        <v>0</v>
      </c>
      <c r="FO26" s="815"/>
      <c r="FP26" s="816"/>
      <c r="FQ26" s="901">
        <f t="shared" si="49"/>
        <v>0</v>
      </c>
      <c r="FR26" s="818">
        <f>[1]Субсидия_факт!EH23</f>
        <v>0</v>
      </c>
      <c r="FS26" s="819">
        <f>[1]Субсидия_факт!EJ23</f>
        <v>0</v>
      </c>
      <c r="FT26" s="1164">
        <f t="shared" si="50"/>
        <v>0</v>
      </c>
      <c r="FU26" s="818"/>
      <c r="FV26" s="819"/>
      <c r="FW26" s="901">
        <f t="shared" si="51"/>
        <v>0</v>
      </c>
      <c r="FX26" s="818">
        <f>[1]Субсидия_факт!JD23</f>
        <v>0</v>
      </c>
      <c r="FY26" s="819">
        <f>[1]Субсидия_факт!JF23</f>
        <v>0</v>
      </c>
      <c r="FZ26" s="854">
        <f t="shared" si="52"/>
        <v>0</v>
      </c>
      <c r="GA26" s="818"/>
      <c r="GB26" s="819"/>
      <c r="GC26" s="992">
        <f t="shared" si="53"/>
        <v>0</v>
      </c>
      <c r="GD26" s="815">
        <f>[1]Субсидия_факт!JH23</f>
        <v>0</v>
      </c>
      <c r="GE26" s="816">
        <f>[1]Субсидия_факт!JJ23</f>
        <v>0</v>
      </c>
      <c r="GF26" s="1165">
        <f t="shared" si="54"/>
        <v>0</v>
      </c>
      <c r="GG26" s="818"/>
      <c r="GH26" s="846"/>
      <c r="GI26" s="1165">
        <f t="shared" si="178"/>
        <v>0</v>
      </c>
      <c r="GJ26" s="836">
        <f t="shared" si="179"/>
        <v>0</v>
      </c>
      <c r="GK26" s="1180">
        <f t="shared" si="180"/>
        <v>0</v>
      </c>
      <c r="GL26" s="836">
        <f t="shared" si="181"/>
        <v>0</v>
      </c>
      <c r="GM26" s="1164">
        <f t="shared" si="55"/>
        <v>0</v>
      </c>
      <c r="GN26" s="818">
        <f>[1]Субсидия_факт!JZ23</f>
        <v>0</v>
      </c>
      <c r="GO26" s="819">
        <f>[1]Субсидия_факт!KB23</f>
        <v>0</v>
      </c>
      <c r="GP26" s="818">
        <f>[1]Субсидия_факт!KD23</f>
        <v>0</v>
      </c>
      <c r="GQ26" s="854">
        <f t="shared" si="56"/>
        <v>0</v>
      </c>
      <c r="GR26" s="818"/>
      <c r="GS26" s="819"/>
      <c r="GT26" s="822"/>
      <c r="GU26" s="1165">
        <f t="shared" si="182"/>
        <v>0</v>
      </c>
      <c r="GV26" s="818">
        <f>[1]Субсидия_факт!KF23</f>
        <v>0</v>
      </c>
      <c r="GW26" s="1165">
        <f t="shared" si="182"/>
        <v>0</v>
      </c>
      <c r="GX26" s="822"/>
      <c r="GY26" s="1165">
        <f t="shared" si="183"/>
        <v>0</v>
      </c>
      <c r="GZ26" s="1165">
        <f t="shared" si="184"/>
        <v>0</v>
      </c>
      <c r="HA26" s="1165">
        <f t="shared" si="185"/>
        <v>0</v>
      </c>
      <c r="HB26" s="1165">
        <f t="shared" si="186"/>
        <v>0</v>
      </c>
      <c r="HC26" s="901">
        <f t="shared" si="57"/>
        <v>0</v>
      </c>
      <c r="HD26" s="818">
        <f>[1]Субсидия_факт!KJ23</f>
        <v>0</v>
      </c>
      <c r="HE26" s="819">
        <f>[1]Субсидия_факт!KL23</f>
        <v>0</v>
      </c>
      <c r="HF26" s="1013">
        <f t="shared" si="58"/>
        <v>0</v>
      </c>
      <c r="HG26" s="818"/>
      <c r="HH26" s="819"/>
      <c r="HI26" s="901">
        <f t="shared" si="59"/>
        <v>0</v>
      </c>
      <c r="HJ26" s="818"/>
      <c r="HK26" s="819"/>
      <c r="HL26" s="1013">
        <f t="shared" si="60"/>
        <v>0</v>
      </c>
      <c r="HM26" s="818"/>
      <c r="HN26" s="819"/>
      <c r="HO26" s="901">
        <f t="shared" si="61"/>
        <v>0</v>
      </c>
      <c r="HP26" s="818">
        <f>[1]Субсидия_факт!FN23</f>
        <v>0</v>
      </c>
      <c r="HQ26" s="819">
        <f>[1]Субсидия_факт!FR23</f>
        <v>0</v>
      </c>
      <c r="HR26" s="1013">
        <f t="shared" si="62"/>
        <v>0</v>
      </c>
      <c r="HS26" s="818"/>
      <c r="HT26" s="819"/>
      <c r="HU26" s="1163">
        <f t="shared" si="63"/>
        <v>0</v>
      </c>
      <c r="HV26" s="815">
        <f t="shared" si="64"/>
        <v>0</v>
      </c>
      <c r="HW26" s="814">
        <f t="shared" si="64"/>
        <v>0</v>
      </c>
      <c r="HX26" s="835">
        <f t="shared" si="65"/>
        <v>0</v>
      </c>
      <c r="HY26" s="815">
        <f t="shared" si="66"/>
        <v>0</v>
      </c>
      <c r="HZ26" s="814">
        <f t="shared" si="66"/>
        <v>0</v>
      </c>
      <c r="IA26" s="1163">
        <f t="shared" si="67"/>
        <v>0</v>
      </c>
      <c r="IB26" s="815">
        <f>[1]Субсидия_факт!FP23</f>
        <v>0</v>
      </c>
      <c r="IC26" s="814">
        <f>[1]Субсидия_факт!FT23</f>
        <v>0</v>
      </c>
      <c r="ID26" s="835">
        <f t="shared" si="68"/>
        <v>0</v>
      </c>
      <c r="IE26" s="815"/>
      <c r="IF26" s="816"/>
      <c r="IG26" s="901">
        <f t="shared" si="69"/>
        <v>0</v>
      </c>
      <c r="IH26" s="815">
        <f>[1]Субсидия_факт!ED23</f>
        <v>0</v>
      </c>
      <c r="II26" s="816">
        <f>[1]Субсидия_факт!EF23</f>
        <v>0</v>
      </c>
      <c r="IJ26" s="1013">
        <f t="shared" si="70"/>
        <v>0</v>
      </c>
      <c r="IK26" s="818"/>
      <c r="IL26" s="819"/>
      <c r="IM26" s="901">
        <f t="shared" si="71"/>
        <v>0</v>
      </c>
      <c r="IN26" s="815">
        <f>[1]Субсидия_факт!BX23</f>
        <v>0</v>
      </c>
      <c r="IO26" s="816">
        <f>[1]Субсидия_факт!BZ23</f>
        <v>0</v>
      </c>
      <c r="IP26" s="1013">
        <f t="shared" si="72"/>
        <v>0</v>
      </c>
      <c r="IQ26" s="818"/>
      <c r="IR26" s="819"/>
      <c r="IS26" s="901">
        <f t="shared" si="73"/>
        <v>0</v>
      </c>
      <c r="IT26" s="818">
        <f>[1]Субсидия_факт!EL23</f>
        <v>0</v>
      </c>
      <c r="IU26" s="819">
        <f>[1]Субсидия_факт!EN23</f>
        <v>0</v>
      </c>
      <c r="IV26" s="1013">
        <f t="shared" si="74"/>
        <v>0</v>
      </c>
      <c r="IW26" s="818"/>
      <c r="IX26" s="819"/>
      <c r="IY26" s="965">
        <f t="shared" si="75"/>
        <v>0</v>
      </c>
      <c r="IZ26" s="815">
        <f>[1]Субсидия_факт!EP23</f>
        <v>0</v>
      </c>
      <c r="JA26" s="814">
        <f>[1]Субсидия_факт!EV23</f>
        <v>0</v>
      </c>
      <c r="JB26" s="965">
        <f t="shared" si="76"/>
        <v>0</v>
      </c>
      <c r="JC26" s="815"/>
      <c r="JD26" s="816"/>
      <c r="JE26" s="965">
        <f t="shared" si="77"/>
        <v>0</v>
      </c>
      <c r="JF26" s="815">
        <f>[1]Субсидия_факт!ER23</f>
        <v>0</v>
      </c>
      <c r="JG26" s="816">
        <f>[1]Субсидия_факт!EX23</f>
        <v>0</v>
      </c>
      <c r="JH26" s="965">
        <f t="shared" si="78"/>
        <v>0</v>
      </c>
      <c r="JI26" s="806"/>
      <c r="JJ26" s="820"/>
      <c r="JK26" s="965">
        <f t="shared" si="79"/>
        <v>0</v>
      </c>
      <c r="JL26" s="807">
        <f>'Проверочная  таблица'!JF26-'Проверочная  таблица'!JR26</f>
        <v>0</v>
      </c>
      <c r="JM26" s="816">
        <f>'Проверочная  таблица'!JG26-'Проверочная  таблица'!JS26</f>
        <v>0</v>
      </c>
      <c r="JN26" s="1155">
        <f t="shared" si="80"/>
        <v>0</v>
      </c>
      <c r="JO26" s="806">
        <f>'Проверочная  таблица'!JI26-'Проверочная  таблица'!JU26</f>
        <v>0</v>
      </c>
      <c r="JP26" s="823">
        <f>'Проверочная  таблица'!JJ26-'Проверочная  таблица'!JV26</f>
        <v>0</v>
      </c>
      <c r="JQ26" s="965">
        <f t="shared" si="81"/>
        <v>0</v>
      </c>
      <c r="JR26" s="815">
        <f>[1]Субсидия_факт!ET23</f>
        <v>0</v>
      </c>
      <c r="JS26" s="814">
        <f>[1]Субсидия_факт!EZ23</f>
        <v>0</v>
      </c>
      <c r="JT26" s="835">
        <f t="shared" si="82"/>
        <v>0</v>
      </c>
      <c r="JU26" s="815"/>
      <c r="JV26" s="816"/>
      <c r="JW26" s="1148">
        <f t="shared" si="187"/>
        <v>33010</v>
      </c>
      <c r="JX26" s="806">
        <f>[1]Субсидия_факт!NR23</f>
        <v>0</v>
      </c>
      <c r="JY26" s="816">
        <f>[1]Субсидия_факт!NX23</f>
        <v>0</v>
      </c>
      <c r="JZ26" s="806">
        <f>[1]Субсидия_факт!OF23</f>
        <v>11780</v>
      </c>
      <c r="KA26" s="816">
        <f>[1]Субсидия_факт!OH23</f>
        <v>21230</v>
      </c>
      <c r="KB26" s="1148">
        <f t="shared" si="83"/>
        <v>0</v>
      </c>
      <c r="KC26" s="806"/>
      <c r="KD26" s="816"/>
      <c r="KE26" s="806"/>
      <c r="KF26" s="816"/>
      <c r="KG26" s="1148">
        <f t="shared" si="188"/>
        <v>0</v>
      </c>
      <c r="KH26" s="842">
        <f>[1]Субсидия_факт!NT23</f>
        <v>0</v>
      </c>
      <c r="KI26" s="819">
        <f>[1]Субсидия_факт!NZ23</f>
        <v>0</v>
      </c>
      <c r="KJ26" s="842"/>
      <c r="KK26" s="819"/>
      <c r="KL26" s="1148">
        <f t="shared" si="84"/>
        <v>0</v>
      </c>
      <c r="KM26" s="806"/>
      <c r="KN26" s="816"/>
      <c r="KO26" s="806"/>
      <c r="KP26" s="816"/>
      <c r="KQ26" s="1150">
        <f t="shared" si="85"/>
        <v>0</v>
      </c>
      <c r="KR26" s="842">
        <f t="shared" si="86"/>
        <v>0</v>
      </c>
      <c r="KS26" s="819">
        <f t="shared" si="86"/>
        <v>0</v>
      </c>
      <c r="KT26" s="1150">
        <f t="shared" si="87"/>
        <v>0</v>
      </c>
      <c r="KU26" s="842">
        <f t="shared" si="88"/>
        <v>0</v>
      </c>
      <c r="KV26" s="819">
        <f t="shared" si="88"/>
        <v>0</v>
      </c>
      <c r="KW26" s="1150">
        <f t="shared" si="89"/>
        <v>0</v>
      </c>
      <c r="KX26" s="815">
        <f>[1]Субсидия_факт!NV23</f>
        <v>0</v>
      </c>
      <c r="KY26" s="814">
        <f>[1]Субсидия_факт!OB23</f>
        <v>0</v>
      </c>
      <c r="KZ26" s="1150">
        <f t="shared" si="90"/>
        <v>0</v>
      </c>
      <c r="LA26" s="807"/>
      <c r="LB26" s="816"/>
      <c r="LC26" s="1013">
        <f t="shared" si="189"/>
        <v>0</v>
      </c>
      <c r="LD26" s="821">
        <f>[1]Субсидия_факт!DP23</f>
        <v>0</v>
      </c>
      <c r="LE26" s="806">
        <f>[1]Субсидия_факт!CB23</f>
        <v>0</v>
      </c>
      <c r="LF26" s="816">
        <f>[1]Субсидия_факт!CH23</f>
        <v>0</v>
      </c>
      <c r="LG26" s="1013">
        <f t="shared" si="91"/>
        <v>0</v>
      </c>
      <c r="LH26" s="821"/>
      <c r="LI26" s="806"/>
      <c r="LJ26" s="816"/>
      <c r="LK26" s="1013">
        <f t="shared" si="190"/>
        <v>0</v>
      </c>
      <c r="LL26" s="821">
        <f>[1]Субсидия_факт!DR23</f>
        <v>0</v>
      </c>
      <c r="LM26" s="806">
        <f>[1]Субсидия_факт!CD23</f>
        <v>0</v>
      </c>
      <c r="LN26" s="816">
        <f>[1]Субсидия_факт!CJ23</f>
        <v>0</v>
      </c>
      <c r="LO26" s="1013">
        <f t="shared" si="92"/>
        <v>0</v>
      </c>
      <c r="LP26" s="821"/>
      <c r="LQ26" s="806"/>
      <c r="LR26" s="814"/>
      <c r="LS26" s="836">
        <f t="shared" si="93"/>
        <v>0</v>
      </c>
      <c r="LT26" s="818">
        <f>'Проверочная  таблица'!LL26-MB26</f>
        <v>0</v>
      </c>
      <c r="LU26" s="818">
        <f>'Проверочная  таблица'!LM26-MC26</f>
        <v>0</v>
      </c>
      <c r="LV26" s="819">
        <f>'Проверочная  таблица'!LN26-MD26</f>
        <v>0</v>
      </c>
      <c r="LW26" s="836">
        <f t="shared" si="94"/>
        <v>0</v>
      </c>
      <c r="LX26" s="818">
        <f>'Проверочная  таблица'!LP26-MF26</f>
        <v>0</v>
      </c>
      <c r="LY26" s="818">
        <f>'Проверочная  таблица'!LQ26-MG26</f>
        <v>0</v>
      </c>
      <c r="LZ26" s="819">
        <f>'Проверочная  таблица'!LR26-MH26</f>
        <v>0</v>
      </c>
      <c r="MA26" s="836">
        <f t="shared" si="95"/>
        <v>0</v>
      </c>
      <c r="MB26" s="806">
        <f>[1]Субсидия_факт!DT23</f>
        <v>0</v>
      </c>
      <c r="MC26" s="806">
        <f>[1]Субсидия_факт!CF23</f>
        <v>0</v>
      </c>
      <c r="MD26" s="816">
        <f>[1]Субсидия_факт!CL23</f>
        <v>0</v>
      </c>
      <c r="ME26" s="836">
        <f t="shared" si="96"/>
        <v>0</v>
      </c>
      <c r="MF26" s="806"/>
      <c r="MG26" s="806"/>
      <c r="MH26" s="816"/>
      <c r="MI26" s="1154">
        <f t="shared" si="191"/>
        <v>189668.53</v>
      </c>
      <c r="MJ26" s="806">
        <f>[1]Субсидия_факт!CN23</f>
        <v>0</v>
      </c>
      <c r="MK26" s="814">
        <f>[1]Субсидия_факт!CP23</f>
        <v>0</v>
      </c>
      <c r="ML26" s="818">
        <f>[1]Субсидия_факт!CR23</f>
        <v>0</v>
      </c>
      <c r="MM26" s="819">
        <f>[1]Субсидия_факт!CT23</f>
        <v>0</v>
      </c>
      <c r="MN26" s="807">
        <f>[1]Субсидия_факт!DV23</f>
        <v>0</v>
      </c>
      <c r="MO26" s="815">
        <f>[1]Субсидия_факт!FB23</f>
        <v>49313.820000000007</v>
      </c>
      <c r="MP26" s="814">
        <f>[1]Субсидия_факт!FH23</f>
        <v>140354.71</v>
      </c>
      <c r="MQ26" s="965">
        <f t="shared" si="97"/>
        <v>0</v>
      </c>
      <c r="MR26" s="806"/>
      <c r="MS26" s="816"/>
      <c r="MT26" s="822"/>
      <c r="MU26" s="847"/>
      <c r="MV26" s="806"/>
      <c r="MW26" s="806"/>
      <c r="MX26" s="816"/>
      <c r="MY26" s="965">
        <f t="shared" si="192"/>
        <v>0</v>
      </c>
      <c r="MZ26" s="815">
        <f>[1]Субсидия_факт!FD23</f>
        <v>0</v>
      </c>
      <c r="NA26" s="814">
        <f>[1]Субсидия_факт!FJ23</f>
        <v>0</v>
      </c>
      <c r="NB26" s="965">
        <f t="shared" si="98"/>
        <v>0</v>
      </c>
      <c r="NC26" s="807"/>
      <c r="ND26" s="816"/>
      <c r="NE26" s="835">
        <f t="shared" si="99"/>
        <v>0</v>
      </c>
      <c r="NF26" s="815">
        <f>'Проверочная  таблица'!MZ26-NL26</f>
        <v>0</v>
      </c>
      <c r="NG26" s="816">
        <f>'Проверочная  таблица'!NA26-NM26</f>
        <v>0</v>
      </c>
      <c r="NH26" s="835">
        <f t="shared" si="100"/>
        <v>0</v>
      </c>
      <c r="NI26" s="806">
        <f>'Проверочная  таблица'!NC26-NO26</f>
        <v>0</v>
      </c>
      <c r="NJ26" s="823">
        <f>'Проверочная  таблица'!ND26-NP26</f>
        <v>0</v>
      </c>
      <c r="NK26" s="835">
        <f t="shared" si="193"/>
        <v>0</v>
      </c>
      <c r="NL26" s="815">
        <f>[1]Субсидия_факт!FF23</f>
        <v>0</v>
      </c>
      <c r="NM26" s="814">
        <f>[1]Субсидия_факт!FL23</f>
        <v>0</v>
      </c>
      <c r="NN26" s="835">
        <f t="shared" si="101"/>
        <v>0</v>
      </c>
      <c r="NO26" s="806"/>
      <c r="NP26" s="816"/>
      <c r="NQ26" s="975">
        <f t="shared" si="194"/>
        <v>0</v>
      </c>
      <c r="NR26" s="815">
        <f>[1]Субсидия_факт!AR23</f>
        <v>0</v>
      </c>
      <c r="NS26" s="814">
        <f>[1]Субсидия_факт!AT23</f>
        <v>0</v>
      </c>
      <c r="NT26" s="815">
        <f>[1]Субсидия_факт!AV23</f>
        <v>0</v>
      </c>
      <c r="NU26" s="1013">
        <f t="shared" si="102"/>
        <v>0</v>
      </c>
      <c r="NV26" s="822"/>
      <c r="NW26" s="819"/>
      <c r="NX26" s="822"/>
      <c r="NY26" s="1166">
        <f t="shared" si="103"/>
        <v>0</v>
      </c>
      <c r="NZ26" s="815">
        <f>[1]Субсидия_факт!FV23</f>
        <v>0</v>
      </c>
      <c r="OA26" s="814">
        <f>[1]Субсидия_факт!GB23</f>
        <v>0</v>
      </c>
      <c r="OB26" s="822">
        <f>[1]Субсидия_факт!GH23</f>
        <v>0</v>
      </c>
      <c r="OC26" s="1166">
        <f t="shared" si="104"/>
        <v>0</v>
      </c>
      <c r="OD26" s="807"/>
      <c r="OE26" s="816"/>
      <c r="OF26" s="806"/>
      <c r="OG26" s="1148">
        <f t="shared" si="195"/>
        <v>0</v>
      </c>
      <c r="OH26" s="815">
        <f>[1]Субсидия_факт!FX23</f>
        <v>0</v>
      </c>
      <c r="OI26" s="814">
        <f>[1]Субсидия_факт!GD23</f>
        <v>0</v>
      </c>
      <c r="OJ26" s="806">
        <f>[1]Субсидия_факт!GJ23</f>
        <v>0</v>
      </c>
      <c r="OK26" s="1148">
        <f t="shared" si="105"/>
        <v>0</v>
      </c>
      <c r="OL26" s="806"/>
      <c r="OM26" s="823"/>
      <c r="ON26" s="806"/>
      <c r="OO26" s="1150">
        <f t="shared" si="106"/>
        <v>0</v>
      </c>
      <c r="OP26" s="842">
        <f>'Проверочная  таблица'!OH26-OX26</f>
        <v>0</v>
      </c>
      <c r="OQ26" s="819">
        <f>'Проверочная  таблица'!OI26-OY26</f>
        <v>0</v>
      </c>
      <c r="OR26" s="822">
        <f>'Проверочная  таблица'!OJ26-OZ26</f>
        <v>0</v>
      </c>
      <c r="OS26" s="1150">
        <f t="shared" si="196"/>
        <v>0</v>
      </c>
      <c r="OT26" s="807">
        <f>'Проверочная  таблица'!OL26-PB26</f>
        <v>0</v>
      </c>
      <c r="OU26" s="816">
        <f>'Проверочная  таблица'!OM26-PC26</f>
        <v>0</v>
      </c>
      <c r="OV26" s="806">
        <f>'Проверочная  таблица'!ON26-PD26</f>
        <v>0</v>
      </c>
      <c r="OW26" s="1150">
        <f t="shared" si="107"/>
        <v>0</v>
      </c>
      <c r="OX26" s="815">
        <f>[1]Субсидия_факт!FZ23</f>
        <v>0</v>
      </c>
      <c r="OY26" s="814">
        <f>[1]Субсидия_факт!GF23</f>
        <v>0</v>
      </c>
      <c r="OZ26" s="815">
        <f>[1]Субсидия_факт!GL23</f>
        <v>0</v>
      </c>
      <c r="PA26" s="1150">
        <f t="shared" si="108"/>
        <v>0</v>
      </c>
      <c r="PB26" s="807"/>
      <c r="PC26" s="816"/>
      <c r="PD26" s="815"/>
      <c r="PE26" s="854">
        <f t="shared" si="197"/>
        <v>0</v>
      </c>
      <c r="PF26" s="818">
        <f>[1]Субсидия_факт!IR23</f>
        <v>0</v>
      </c>
      <c r="PG26" s="819">
        <f>[1]Субсидия_факт!IX23</f>
        <v>0</v>
      </c>
      <c r="PH26" s="1013">
        <f t="shared" si="109"/>
        <v>0</v>
      </c>
      <c r="PI26" s="822"/>
      <c r="PJ26" s="847"/>
      <c r="PK26" s="1013">
        <f t="shared" si="110"/>
        <v>0</v>
      </c>
      <c r="PL26" s="818">
        <f>[1]Субсидия_факт!IT23</f>
        <v>0</v>
      </c>
      <c r="PM26" s="819">
        <f>[1]Субсидия_факт!IZ23</f>
        <v>0</v>
      </c>
      <c r="PN26" s="1181">
        <f t="shared" si="111"/>
        <v>0</v>
      </c>
      <c r="PO26" s="822"/>
      <c r="PP26" s="847"/>
      <c r="PQ26" s="836">
        <f t="shared" si="198"/>
        <v>0</v>
      </c>
      <c r="PR26" s="822">
        <f t="shared" si="112"/>
        <v>0</v>
      </c>
      <c r="PS26" s="819">
        <f t="shared" si="112"/>
        <v>0</v>
      </c>
      <c r="PT26" s="1165">
        <f t="shared" si="113"/>
        <v>0</v>
      </c>
      <c r="PU26" s="818">
        <f t="shared" si="114"/>
        <v>0</v>
      </c>
      <c r="PV26" s="819">
        <f t="shared" si="114"/>
        <v>0</v>
      </c>
      <c r="PW26" s="1165">
        <f t="shared" si="115"/>
        <v>0</v>
      </c>
      <c r="PX26" s="818">
        <f>[1]Субсидия_факт!IV23</f>
        <v>0</v>
      </c>
      <c r="PY26" s="819">
        <f>[1]Субсидия_факт!JB23</f>
        <v>0</v>
      </c>
      <c r="PZ26" s="979">
        <f t="shared" si="199"/>
        <v>0</v>
      </c>
      <c r="QA26" s="822"/>
      <c r="QB26" s="847"/>
      <c r="QC26" s="901">
        <f t="shared" si="116"/>
        <v>0</v>
      </c>
      <c r="QD26" s="818">
        <f>[1]Субсидия_факт!CV23</f>
        <v>0</v>
      </c>
      <c r="QE26" s="819">
        <f>[1]Субсидия_факт!CX23</f>
        <v>0</v>
      </c>
      <c r="QF26" s="1013">
        <f t="shared" si="117"/>
        <v>0</v>
      </c>
      <c r="QG26" s="818"/>
      <c r="QH26" s="819"/>
      <c r="QI26" s="854">
        <f t="shared" si="118"/>
        <v>0</v>
      </c>
      <c r="QJ26" s="818">
        <f>[1]Субсидия_факт!CZ23</f>
        <v>0</v>
      </c>
      <c r="QK26" s="819">
        <f>[1]Субсидия_факт!DF23</f>
        <v>0</v>
      </c>
      <c r="QL26" s="1013">
        <f t="shared" si="119"/>
        <v>0</v>
      </c>
      <c r="QM26" s="818"/>
      <c r="QN26" s="819"/>
      <c r="QO26" s="901">
        <f t="shared" si="120"/>
        <v>0</v>
      </c>
      <c r="QP26" s="818">
        <f>[1]Субсидия_факт!DB23</f>
        <v>0</v>
      </c>
      <c r="QQ26" s="819">
        <f>[1]Субсидия_факт!DH23</f>
        <v>0</v>
      </c>
      <c r="QR26" s="1013">
        <f t="shared" si="121"/>
        <v>0</v>
      </c>
      <c r="QS26" s="818"/>
      <c r="QT26" s="819"/>
      <c r="QU26" s="1165">
        <f t="shared" si="122"/>
        <v>0</v>
      </c>
      <c r="QV26" s="818">
        <f t="shared" si="123"/>
        <v>0</v>
      </c>
      <c r="QW26" s="819">
        <f t="shared" si="123"/>
        <v>0</v>
      </c>
      <c r="QX26" s="836">
        <f t="shared" si="124"/>
        <v>0</v>
      </c>
      <c r="QY26" s="818">
        <f t="shared" si="125"/>
        <v>0</v>
      </c>
      <c r="QZ26" s="819">
        <f t="shared" si="125"/>
        <v>0</v>
      </c>
      <c r="RA26" s="901">
        <f t="shared" si="126"/>
        <v>0</v>
      </c>
      <c r="RB26" s="818">
        <f>[1]Субсидия_факт!DD23</f>
        <v>0</v>
      </c>
      <c r="RC26" s="819">
        <f>[1]Субсидия_факт!DJ23</f>
        <v>0</v>
      </c>
      <c r="RD26" s="836">
        <f t="shared" si="127"/>
        <v>0</v>
      </c>
      <c r="RE26" s="818"/>
      <c r="RF26" s="819"/>
      <c r="RG26" s="854">
        <f t="shared" si="128"/>
        <v>0</v>
      </c>
      <c r="RH26" s="818">
        <f>[1]Субсидия_факт!DL23</f>
        <v>0</v>
      </c>
      <c r="RI26" s="819">
        <f>[1]Субсидия_факт!DN23</f>
        <v>0</v>
      </c>
      <c r="RJ26" s="1181">
        <f t="shared" si="129"/>
        <v>0</v>
      </c>
      <c r="RK26" s="842"/>
      <c r="RL26" s="846"/>
      <c r="RM26" s="1013">
        <f t="shared" si="200"/>
        <v>0</v>
      </c>
      <c r="RN26" s="815">
        <f>[1]Субсидия_факт!BJ23</f>
        <v>0</v>
      </c>
      <c r="RO26" s="818">
        <f>[1]Субсидия_факт!BF23</f>
        <v>0</v>
      </c>
      <c r="RP26" s="846">
        <f>[1]Субсидия_факт!BH23</f>
        <v>0</v>
      </c>
      <c r="RQ26" s="1013">
        <f t="shared" si="130"/>
        <v>0</v>
      </c>
      <c r="RR26" s="848"/>
      <c r="RS26" s="842"/>
      <c r="RT26" s="846"/>
      <c r="RU26" s="901">
        <f t="shared" si="131"/>
        <v>0</v>
      </c>
      <c r="RV26" s="818">
        <f>[1]Субсидия_факт!AD23</f>
        <v>0</v>
      </c>
      <c r="RW26" s="819">
        <f>[1]Субсидия_факт!AF23</f>
        <v>0</v>
      </c>
      <c r="RX26" s="1013">
        <f t="shared" si="132"/>
        <v>0</v>
      </c>
      <c r="RY26" s="842"/>
      <c r="RZ26" s="846"/>
      <c r="SA26" s="854">
        <f t="shared" si="201"/>
        <v>0</v>
      </c>
      <c r="SB26" s="818">
        <f>[1]Субсидия_факт!HT23</f>
        <v>0</v>
      </c>
      <c r="SC26" s="819">
        <f>[1]Субсидия_факт!HZ23</f>
        <v>0</v>
      </c>
      <c r="SD26" s="842">
        <f>[1]Субсидия_факт!IF23</f>
        <v>0</v>
      </c>
      <c r="SE26" s="819">
        <f>[1]Субсидия_факт!IL23</f>
        <v>0</v>
      </c>
      <c r="SF26" s="1087">
        <f>[1]Субсидия_факт!JN23</f>
        <v>0</v>
      </c>
      <c r="SG26" s="846">
        <f>[1]Субсидия_факт!JT23</f>
        <v>0</v>
      </c>
      <c r="SH26" s="1013">
        <f t="shared" si="133"/>
        <v>0</v>
      </c>
      <c r="SI26" s="1184"/>
      <c r="SJ26" s="847"/>
      <c r="SK26" s="1184"/>
      <c r="SL26" s="847"/>
      <c r="SM26" s="1087"/>
      <c r="SN26" s="846"/>
      <c r="SO26" s="901">
        <f t="shared" si="134"/>
        <v>0</v>
      </c>
      <c r="SP26" s="818">
        <f>[1]Субсидия_факт!HV23</f>
        <v>0</v>
      </c>
      <c r="SQ26" s="819">
        <f>[1]Субсидия_факт!IB23</f>
        <v>0</v>
      </c>
      <c r="SR26" s="842">
        <f>[1]Субсидия_факт!IH23</f>
        <v>0</v>
      </c>
      <c r="SS26" s="819">
        <f>[1]Субсидия_факт!IN23</f>
        <v>0</v>
      </c>
      <c r="ST26" s="842">
        <f>[1]Субсидия_факт!JP23</f>
        <v>0</v>
      </c>
      <c r="SU26" s="819">
        <f>[1]Субсидия_факт!JV23</f>
        <v>0</v>
      </c>
      <c r="SV26" s="1013">
        <f t="shared" si="135"/>
        <v>0</v>
      </c>
      <c r="SW26" s="822"/>
      <c r="SX26" s="847"/>
      <c r="SY26" s="1087"/>
      <c r="SZ26" s="847"/>
      <c r="TA26" s="822"/>
      <c r="TB26" s="847"/>
      <c r="TC26" s="979">
        <f t="shared" si="136"/>
        <v>0</v>
      </c>
      <c r="TD26" s="818">
        <f t="shared" si="137"/>
        <v>0</v>
      </c>
      <c r="TE26" s="819">
        <f t="shared" si="137"/>
        <v>0</v>
      </c>
      <c r="TF26" s="818">
        <f t="shared" si="137"/>
        <v>0</v>
      </c>
      <c r="TG26" s="819">
        <f t="shared" si="137"/>
        <v>0</v>
      </c>
      <c r="TH26" s="842">
        <f t="shared" si="137"/>
        <v>0</v>
      </c>
      <c r="TI26" s="819">
        <f t="shared" si="137"/>
        <v>0</v>
      </c>
      <c r="TJ26" s="836">
        <f t="shared" si="138"/>
        <v>0</v>
      </c>
      <c r="TK26" s="818">
        <f t="shared" si="139"/>
        <v>0</v>
      </c>
      <c r="TL26" s="819">
        <f t="shared" si="139"/>
        <v>0</v>
      </c>
      <c r="TM26" s="818">
        <f t="shared" si="139"/>
        <v>0</v>
      </c>
      <c r="TN26" s="819">
        <f t="shared" si="139"/>
        <v>0</v>
      </c>
      <c r="TO26" s="842">
        <f t="shared" si="139"/>
        <v>0</v>
      </c>
      <c r="TP26" s="819">
        <f t="shared" si="139"/>
        <v>0</v>
      </c>
      <c r="TQ26" s="992">
        <f t="shared" si="140"/>
        <v>0</v>
      </c>
      <c r="TR26" s="818">
        <f>[1]Субсидия_факт!HX23</f>
        <v>0</v>
      </c>
      <c r="TS26" s="819">
        <f>[1]Субсидия_факт!ID23</f>
        <v>0</v>
      </c>
      <c r="TT26" s="842">
        <f>[1]Субсидия_факт!IJ23</f>
        <v>0</v>
      </c>
      <c r="TU26" s="819">
        <f>[1]Субсидия_факт!IP23</f>
        <v>0</v>
      </c>
      <c r="TV26" s="842">
        <f>[1]Субсидия_факт!JR23</f>
        <v>0</v>
      </c>
      <c r="TW26" s="819">
        <f>[1]Субсидия_факт!JX23</f>
        <v>0</v>
      </c>
      <c r="TX26" s="836">
        <f t="shared" si="141"/>
        <v>0</v>
      </c>
      <c r="TY26" s="1087"/>
      <c r="TZ26" s="847"/>
      <c r="UA26" s="1087"/>
      <c r="UB26" s="847"/>
      <c r="UC26" s="1087"/>
      <c r="UD26" s="847"/>
      <c r="UE26" s="1013">
        <f>'Прочая  субсидия_МР  и  ГО'!B21</f>
        <v>69277921.460000008</v>
      </c>
      <c r="UF26" s="1013">
        <f>'Прочая  субсидия_МР  и  ГО'!C21</f>
        <v>719890.69</v>
      </c>
      <c r="UG26" s="1164">
        <f>'Прочая  субсидия_БП'!B21</f>
        <v>0</v>
      </c>
      <c r="UH26" s="854">
        <f>'Прочая  субсидия_БП'!C21</f>
        <v>0</v>
      </c>
      <c r="UI26" s="1186">
        <f>'Прочая  субсидия_БП'!D21</f>
        <v>0</v>
      </c>
      <c r="UJ26" s="1177">
        <f>'Прочая  субсидия_БП'!E21</f>
        <v>0</v>
      </c>
      <c r="UK26" s="1178">
        <f>'Прочая  субсидия_БП'!F21</f>
        <v>0</v>
      </c>
      <c r="UL26" s="1186">
        <f>'Прочая  субсидия_БП'!G21</f>
        <v>0</v>
      </c>
      <c r="UM26" s="854">
        <f t="shared" si="142"/>
        <v>282974247.19999999</v>
      </c>
      <c r="UN26" s="822">
        <f>'Проверочная  таблица'!VP26+'Проверочная  таблица'!US26+'Проверочная  таблица'!UU26+VJ26</f>
        <v>274662877.28999996</v>
      </c>
      <c r="UO26" s="848">
        <f>'Проверочная  таблица'!VQ26+'Проверочная  таблица'!UY26+'Проверочная  таблица'!VE26+'Проверочная  таблица'!VA26+'Проверочная  таблица'!VC26+VG26+VK26+UW26</f>
        <v>8311369.9100000001</v>
      </c>
      <c r="UP26" s="1013">
        <f t="shared" si="143"/>
        <v>65506028.259999998</v>
      </c>
      <c r="UQ26" s="822">
        <f>'Проверочная  таблица'!VS26+'Проверочная  таблица'!UT26+'Проверочная  таблица'!UV26+VM26</f>
        <v>63651924.43</v>
      </c>
      <c r="UR26" s="848">
        <f>'Проверочная  таблица'!VT26+'Проверочная  таблица'!UZ26+'Проверочная  таблица'!VF26+'Проверочная  таблица'!VB26+'Проверочная  таблица'!VD26+VH26+VN26+UX26</f>
        <v>1854103.83</v>
      </c>
      <c r="US26" s="1181">
        <f>'Субвенция  на  полномочия'!B21</f>
        <v>263868786.64999998</v>
      </c>
      <c r="UT26" s="1164">
        <f>'Субвенция  на  полномочия'!C21</f>
        <v>60905238</v>
      </c>
      <c r="UU26" s="843">
        <f>[1]Субвенция_факт!M22*1000</f>
        <v>7750690</v>
      </c>
      <c r="UV26" s="849">
        <v>1845126.43</v>
      </c>
      <c r="UW26" s="843">
        <f>[1]Субвенция_факт!AE22*1000</f>
        <v>2348100</v>
      </c>
      <c r="UX26" s="849">
        <f>ВУС!E153</f>
        <v>70242.75</v>
      </c>
      <c r="UY26" s="843">
        <f>[1]Субвенция_факт!AF22*1000</f>
        <v>0</v>
      </c>
      <c r="UZ26" s="849"/>
      <c r="VA26" s="1187">
        <f>[1]Субвенция_факт!AG22*1000</f>
        <v>0</v>
      </c>
      <c r="VB26" s="850"/>
      <c r="VC26" s="845">
        <f>[1]Субвенция_факт!E22*1000</f>
        <v>0</v>
      </c>
      <c r="VD26" s="850"/>
      <c r="VE26" s="845">
        <f>[1]Субвенция_факт!F22*1000</f>
        <v>0</v>
      </c>
      <c r="VF26" s="850"/>
      <c r="VG26" s="844">
        <f>[1]Субвенция_факт!G22*1000</f>
        <v>0</v>
      </c>
      <c r="VH26" s="849"/>
      <c r="VI26" s="854">
        <f t="shared" si="144"/>
        <v>6943607.9900000002</v>
      </c>
      <c r="VJ26" s="818">
        <f>[1]Субвенция_факт!P22*1000</f>
        <v>1805338.08</v>
      </c>
      <c r="VK26" s="819">
        <f>[1]Субвенция_факт!Q22*1000</f>
        <v>5138269.91</v>
      </c>
      <c r="VL26" s="1013">
        <f t="shared" si="145"/>
        <v>2256000</v>
      </c>
      <c r="VM26" s="822">
        <v>586560</v>
      </c>
      <c r="VN26" s="851">
        <v>1669440</v>
      </c>
      <c r="VO26" s="1013">
        <f t="shared" si="146"/>
        <v>2063062.56</v>
      </c>
      <c r="VP26" s="852">
        <f>[1]Субвенция_факт!X22*1000</f>
        <v>1238062.56</v>
      </c>
      <c r="VQ26" s="853">
        <f>[1]Субвенция_факт!W22*1000</f>
        <v>825000</v>
      </c>
      <c r="VR26" s="1013">
        <f t="shared" si="147"/>
        <v>429421.08</v>
      </c>
      <c r="VS26" s="822">
        <v>315000</v>
      </c>
      <c r="VT26" s="851">
        <v>114421.08</v>
      </c>
      <c r="VU26" s="1013">
        <f t="shared" si="202"/>
        <v>50681911.909999996</v>
      </c>
      <c r="VV26" s="1013">
        <f t="shared" si="203"/>
        <v>3335624.2199999997</v>
      </c>
      <c r="VW26" s="1181">
        <f t="shared" si="148"/>
        <v>0</v>
      </c>
      <c r="VX26" s="852">
        <f>'[1]Иные межбюджетные трансферты'!AM23</f>
        <v>0</v>
      </c>
      <c r="VY26" s="853">
        <f>'[1]Иные межбюджетные трансферты'!AO23</f>
        <v>0</v>
      </c>
      <c r="VZ26" s="1181">
        <f t="shared" si="149"/>
        <v>0</v>
      </c>
      <c r="WA26" s="852"/>
      <c r="WB26" s="853"/>
      <c r="WC26" s="1013">
        <f t="shared" si="150"/>
        <v>1348095.69</v>
      </c>
      <c r="WD26" s="852">
        <f>'[1]Иные межбюджетные трансферты'!AI23</f>
        <v>67404.78</v>
      </c>
      <c r="WE26" s="853">
        <f>'[1]Иные межбюджетные трансферты'!AK23</f>
        <v>1280690.9099999999</v>
      </c>
      <c r="WF26" s="1013">
        <f t="shared" si="151"/>
        <v>337020</v>
      </c>
      <c r="WG26" s="852">
        <v>16851</v>
      </c>
      <c r="WH26" s="853">
        <v>320169</v>
      </c>
      <c r="WI26" s="1013">
        <f t="shared" si="152"/>
        <v>10758280</v>
      </c>
      <c r="WJ26" s="852">
        <f>'[1]Иные межбюджетные трансферты'!I23</f>
        <v>0</v>
      </c>
      <c r="WK26" s="853">
        <f>'[1]Иные межбюджетные трансферты'!K23</f>
        <v>10758280</v>
      </c>
      <c r="WL26" s="1013">
        <f t="shared" si="204"/>
        <v>2617020</v>
      </c>
      <c r="WM26" s="839"/>
      <c r="WN26" s="853">
        <v>2617020</v>
      </c>
      <c r="WO26" s="1013">
        <f t="shared" si="154"/>
        <v>0</v>
      </c>
      <c r="WP26" s="842"/>
      <c r="WQ26" s="1013">
        <f t="shared" si="155"/>
        <v>0</v>
      </c>
      <c r="WR26" s="842"/>
      <c r="WS26" s="854">
        <f t="shared" si="156"/>
        <v>0</v>
      </c>
      <c r="WT26" s="818">
        <f>'[1]Иные межбюджетные трансферты'!M23</f>
        <v>0</v>
      </c>
      <c r="WU26" s="1013">
        <f t="shared" si="157"/>
        <v>0</v>
      </c>
      <c r="WV26" s="822"/>
      <c r="WW26" s="1180">
        <f t="shared" si="158"/>
        <v>0</v>
      </c>
      <c r="WX26" s="836">
        <f t="shared" si="159"/>
        <v>0</v>
      </c>
      <c r="WY26" s="1180">
        <f t="shared" si="160"/>
        <v>0</v>
      </c>
      <c r="WZ26" s="836">
        <f t="shared" si="161"/>
        <v>0</v>
      </c>
      <c r="XA26" s="1013">
        <f t="shared" si="205"/>
        <v>38575536.219999999</v>
      </c>
      <c r="XB26" s="840">
        <f>'[1]Иные межбюджетные трансферты'!E23</f>
        <v>0</v>
      </c>
      <c r="XC26" s="852">
        <f>'[1]Иные межбюджетные трансферты'!G23</f>
        <v>0</v>
      </c>
      <c r="XD26" s="839">
        <f>'[1]Иные межбюджетные трансферты'!Q23</f>
        <v>0</v>
      </c>
      <c r="XE26" s="840">
        <f>'[1]Иные межбюджетные трансферты'!W23</f>
        <v>0</v>
      </c>
      <c r="XF26" s="839">
        <f>'[1]Иные межбюджетные трансферты'!Y23</f>
        <v>0</v>
      </c>
      <c r="XG26" s="1188">
        <f>'[1]Иные межбюджетные трансферты'!AE23</f>
        <v>38193952</v>
      </c>
      <c r="XH26" s="840">
        <f>'[1]Иные межбюджетные трансферты'!AQ23</f>
        <v>0</v>
      </c>
      <c r="XI26" s="818">
        <f>'[1]Иные межбюджетные трансферты'!AW23</f>
        <v>0</v>
      </c>
      <c r="XJ26" s="839">
        <f>'[1]Иные межбюджетные трансферты'!AY23</f>
        <v>0</v>
      </c>
      <c r="XK26" s="1188">
        <f>'[1]Иные межбюджетные трансферты'!BA23</f>
        <v>381584.22</v>
      </c>
      <c r="XL26" s="1013">
        <f t="shared" si="206"/>
        <v>381584.22</v>
      </c>
      <c r="XM26" s="839"/>
      <c r="XN26" s="839"/>
      <c r="XO26" s="807"/>
      <c r="XP26" s="839"/>
      <c r="XQ26" s="803">
        <f t="shared" si="207"/>
        <v>0</v>
      </c>
      <c r="XR26" s="803"/>
      <c r="XS26" s="803"/>
      <c r="XT26" s="803"/>
      <c r="XU26" s="803"/>
      <c r="XV26" s="803">
        <f t="shared" si="208"/>
        <v>381584.22</v>
      </c>
      <c r="XW26" s="1013">
        <f t="shared" si="162"/>
        <v>0</v>
      </c>
      <c r="XX26" s="852">
        <f>'[1]Иные межбюджетные трансферты'!S23</f>
        <v>0</v>
      </c>
      <c r="XY26" s="839">
        <f>'[1]Иные межбюджетные трансферты'!AA23</f>
        <v>0</v>
      </c>
      <c r="XZ26" s="1188">
        <f>'[1]Иные межбюджетные трансферты'!AG23</f>
        <v>0</v>
      </c>
      <c r="YA26" s="840">
        <f>'[1]Иные межбюджетные трансферты'!AS23</f>
        <v>0</v>
      </c>
      <c r="YB26" s="803">
        <f>'[1]Иные межбюджетные трансферты'!BC23</f>
        <v>0</v>
      </c>
      <c r="YC26" s="1013">
        <f t="shared" si="163"/>
        <v>0</v>
      </c>
      <c r="YD26" s="821"/>
      <c r="YE26" s="821">
        <f t="shared" si="209"/>
        <v>0</v>
      </c>
      <c r="YF26" s="821"/>
      <c r="YG26" s="803"/>
      <c r="YH26" s="803"/>
      <c r="YI26" s="836">
        <f t="shared" si="164"/>
        <v>0</v>
      </c>
      <c r="YJ26" s="815">
        <f>'Проверочная  таблица'!XX26-YV26</f>
        <v>0</v>
      </c>
      <c r="YK26" s="815">
        <f>'Проверочная  таблица'!XY26-YW26</f>
        <v>0</v>
      </c>
      <c r="YL26" s="815">
        <f>'Проверочная  таблица'!XZ26-YX26</f>
        <v>0</v>
      </c>
      <c r="YM26" s="815">
        <f>'Проверочная  таблица'!YA26-YY26</f>
        <v>0</v>
      </c>
      <c r="YN26" s="815">
        <f>'Проверочная  таблица'!YB26-YZ26</f>
        <v>0</v>
      </c>
      <c r="YO26" s="836">
        <f t="shared" si="165"/>
        <v>0</v>
      </c>
      <c r="YP26" s="815">
        <f>'Проверочная  таблица'!YD26-ZB26</f>
        <v>0</v>
      </c>
      <c r="YQ26" s="815">
        <f>'Проверочная  таблица'!YE26-ZC26</f>
        <v>0</v>
      </c>
      <c r="YR26" s="815">
        <f>'Проверочная  таблица'!YF26-ZD26</f>
        <v>0</v>
      </c>
      <c r="YS26" s="815">
        <f>'Проверочная  таблица'!YG26-ZE26</f>
        <v>0</v>
      </c>
      <c r="YT26" s="815">
        <f>'Проверочная  таблица'!YH26-ZF26</f>
        <v>0</v>
      </c>
      <c r="YU26" s="836">
        <f t="shared" si="166"/>
        <v>0</v>
      </c>
      <c r="YV26" s="852">
        <f>'[1]Иные межбюджетные трансферты'!U23</f>
        <v>0</v>
      </c>
      <c r="YW26" s="839">
        <f>'[1]Иные межбюджетные трансферты'!AC23</f>
        <v>0</v>
      </c>
      <c r="YX26" s="840"/>
      <c r="YY26" s="852">
        <f>'[1]Иные межбюджетные трансферты'!AU23</f>
        <v>0</v>
      </c>
      <c r="YZ26" s="803">
        <f>'[1]Иные межбюджетные трансферты'!$BE$10</f>
        <v>0</v>
      </c>
      <c r="ZA26" s="836">
        <f t="shared" si="167"/>
        <v>0</v>
      </c>
      <c r="ZB26" s="821"/>
      <c r="ZC26" s="821">
        <f t="shared" si="210"/>
        <v>0</v>
      </c>
      <c r="ZD26" s="821"/>
      <c r="ZE26" s="803"/>
      <c r="ZF26" s="803"/>
      <c r="ZG26" s="1013">
        <f>ZI26+'Проверочная  таблица'!ZQ26+ZM26+'Проверочная  таблица'!ZU26+ZO26+'Проверочная  таблица'!ZW26</f>
        <v>0</v>
      </c>
      <c r="ZH26" s="1013">
        <f>ZJ26+'Проверочная  таблица'!ZR26+ZN26+'Проверочная  таблица'!ZV26+ZP26+'Проверочная  таблица'!ZX26</f>
        <v>0</v>
      </c>
      <c r="ZI26" s="854"/>
      <c r="ZJ26" s="854"/>
      <c r="ZK26" s="854"/>
      <c r="ZL26" s="854"/>
      <c r="ZM26" s="1165">
        <f t="shared" si="168"/>
        <v>0</v>
      </c>
      <c r="ZN26" s="836">
        <f t="shared" si="168"/>
        <v>0</v>
      </c>
      <c r="ZO26" s="855"/>
      <c r="ZP26" s="836"/>
      <c r="ZQ26" s="854"/>
      <c r="ZR26" s="854"/>
      <c r="ZS26" s="854"/>
      <c r="ZT26" s="854"/>
      <c r="ZU26" s="1165">
        <f t="shared" si="169"/>
        <v>0</v>
      </c>
      <c r="ZV26" s="836">
        <f t="shared" si="169"/>
        <v>0</v>
      </c>
      <c r="ZW26" s="836"/>
      <c r="ZX26" s="836"/>
      <c r="ZY26" s="1175">
        <f>'Проверочная  таблица'!ZQ26+'Проверочная  таблица'!ZS26</f>
        <v>0</v>
      </c>
      <c r="ZZ26" s="1175">
        <f>'Проверочная  таблица'!ZR26+'Проверочная  таблица'!ZT26</f>
        <v>0</v>
      </c>
    </row>
    <row r="27" spans="1:702" ht="18" customHeight="1" x14ac:dyDescent="0.25">
      <c r="A27" s="856" t="s">
        <v>391</v>
      </c>
      <c r="B27" s="854">
        <f>D27+AI27+'Проверочная  таблица'!UM27+'Проверочная  таблица'!VU27</f>
        <v>598812323.84000003</v>
      </c>
      <c r="C27" s="1013">
        <f>E27+'Проверочная  таблица'!UP27+AJ27+'Проверочная  таблица'!VV27</f>
        <v>168619023.97</v>
      </c>
      <c r="D27" s="1164">
        <f t="shared" si="0"/>
        <v>86940479.609999999</v>
      </c>
      <c r="E27" s="854">
        <f t="shared" si="0"/>
        <v>23678091</v>
      </c>
      <c r="F27" s="1166">
        <f>'[1]Дотация  из  ОБ_факт'!M22</f>
        <v>36851869</v>
      </c>
      <c r="G27" s="1176">
        <v>9212967</v>
      </c>
      <c r="H27" s="1166">
        <f>'[1]Дотация  из  ОБ_факт'!G22</f>
        <v>26867877.609999999</v>
      </c>
      <c r="I27" s="1176">
        <v>7895569</v>
      </c>
      <c r="J27" s="1177">
        <f t="shared" si="1"/>
        <v>26867877.609999999</v>
      </c>
      <c r="K27" s="1178">
        <f t="shared" si="1"/>
        <v>7895569</v>
      </c>
      <c r="L27" s="1177">
        <f>'[1]Дотация  из  ОБ_факт'!K22</f>
        <v>0</v>
      </c>
      <c r="M27" s="838"/>
      <c r="N27" s="1166">
        <f>'[1]Дотация  из  ОБ_факт'!Q22</f>
        <v>0</v>
      </c>
      <c r="O27" s="1176"/>
      <c r="P27" s="1166">
        <f>'[1]Дотация  из  ОБ_факт'!S22</f>
        <v>23220733</v>
      </c>
      <c r="Q27" s="1176">
        <v>6569555</v>
      </c>
      <c r="R27" s="1177">
        <f t="shared" si="2"/>
        <v>23220733</v>
      </c>
      <c r="S27" s="1178">
        <f t="shared" si="2"/>
        <v>6569555</v>
      </c>
      <c r="T27" s="1177">
        <f>'[1]Дотация  из  ОБ_факт'!W22</f>
        <v>0</v>
      </c>
      <c r="U27" s="838"/>
      <c r="V27" s="1166">
        <f>'[1]Дотация  из  ОБ_факт'!AA22+'[1]Дотация  из  ОБ_факт'!AC22+'[1]Дотация  из  ОБ_факт'!AG22</f>
        <v>0</v>
      </c>
      <c r="W27" s="844">
        <f t="shared" si="3"/>
        <v>0</v>
      </c>
      <c r="X27" s="839"/>
      <c r="Y27" s="840"/>
      <c r="Z27" s="839"/>
      <c r="AA27" s="1179">
        <f>'[1]Дотация  из  ОБ_факт'!Y22+'[1]Дотация  из  ОБ_факт'!AE22</f>
        <v>0</v>
      </c>
      <c r="AB27" s="843">
        <f t="shared" si="4"/>
        <v>0</v>
      </c>
      <c r="AC27" s="840"/>
      <c r="AD27" s="839"/>
      <c r="AE27" s="1177">
        <f t="shared" si="5"/>
        <v>0</v>
      </c>
      <c r="AF27" s="1178">
        <f t="shared" si="5"/>
        <v>0</v>
      </c>
      <c r="AG27" s="1177">
        <f>'[1]Дотация  из  ОБ_факт'!AE22</f>
        <v>0</v>
      </c>
      <c r="AH27" s="841"/>
      <c r="AI27" s="975">
        <f>'Проверочная  таблица'!UE27+'Проверочная  таблица'!UG27+BO27+BQ27+BY27+CA27+BC27+BG27+'Проверочная  таблица'!MI27+'Проверочная  таблица'!MY27+'Проверочная  таблица'!DS27+'Проверочная  таблица'!NQ27+DK27+'Проверочная  таблица'!IY27+'Проверочная  таблица'!JE27+'Проверочная  таблица'!NY27+'Проверочная  таблица'!OG27+IS27+AK27+AQ27+ES27+EY27+CM27+SA27+DY27+SO27+PK27+EE27+EM27+LC27+LK27+RU27+GM27+RG27+QI27+JW27+KG27+QO27+RM27+CG27+QC27+HC27+FW27+HI27+HO27+FQ27+DA27+PE27+BW27+IG27+IM27+GU27+GC27</f>
        <v>86385191.560000017</v>
      </c>
      <c r="AJ27" s="976">
        <f>'Проверочная  таблица'!UF27+'Проверочная  таблица'!UH27+BP27+BR27+BZ27+CB27+BE27+BI27+'Проверочная  таблица'!MQ27+'Проверочная  таблица'!NB27+'Проверочная  таблица'!DV27+'Проверочная  таблица'!NU27+DO27+'Проверочная  таблица'!JB27+'Проверочная  таблица'!JH27+'Проверочная  таблица'!OC27+'Проверочная  таблица'!OK27+IV27+AN27+AS27+EV27+FB27+CT27+SH27+EB27+SV27+PN27+EI27+EP27+LG27+LO27+RX27+GQ27+RJ27+QL27+KB27+KL27+QR27+RQ27+CJ27+QF27+HF27+FZ27+HL27+HR27+FT27+DD27+PH27+BX27+IJ27+IP27+GW27+GF27</f>
        <v>11131893.029999999</v>
      </c>
      <c r="AK27" s="1013">
        <f t="shared" si="6"/>
        <v>20694920.82</v>
      </c>
      <c r="AL27" s="842">
        <f>[1]Субсидия_факт!HL24</f>
        <v>20694920.82</v>
      </c>
      <c r="AM27" s="822">
        <f>[1]Субсидия_факт!MF24</f>
        <v>0</v>
      </c>
      <c r="AN27" s="1013">
        <f t="shared" si="7"/>
        <v>4781422.42</v>
      </c>
      <c r="AO27" s="822">
        <v>4781422.42</v>
      </c>
      <c r="AP27" s="842"/>
      <c r="AQ27" s="965">
        <f t="shared" si="8"/>
        <v>0</v>
      </c>
      <c r="AR27" s="822">
        <f>[1]Субсидия_факт!MJ24</f>
        <v>0</v>
      </c>
      <c r="AS27" s="1154">
        <f t="shared" si="9"/>
        <v>0</v>
      </c>
      <c r="AT27" s="822"/>
      <c r="AU27" s="1155">
        <f t="shared" si="10"/>
        <v>0</v>
      </c>
      <c r="AV27" s="822">
        <f t="shared" si="11"/>
        <v>0</v>
      </c>
      <c r="AW27" s="836">
        <f t="shared" si="12"/>
        <v>0</v>
      </c>
      <c r="AX27" s="842">
        <f t="shared" si="13"/>
        <v>0</v>
      </c>
      <c r="AY27" s="835">
        <f t="shared" si="14"/>
        <v>0</v>
      </c>
      <c r="AZ27" s="822">
        <f>[1]Субсидия_факт!ML24</f>
        <v>0</v>
      </c>
      <c r="BA27" s="855">
        <f t="shared" si="15"/>
        <v>0</v>
      </c>
      <c r="BB27" s="822"/>
      <c r="BC27" s="854">
        <f t="shared" si="16"/>
        <v>0</v>
      </c>
      <c r="BD27" s="822">
        <f>[1]Субсидия_факт!KN24</f>
        <v>0</v>
      </c>
      <c r="BE27" s="1013">
        <f t="shared" si="17"/>
        <v>0</v>
      </c>
      <c r="BF27" s="822"/>
      <c r="BG27" s="854">
        <f t="shared" si="18"/>
        <v>0</v>
      </c>
      <c r="BH27" s="822">
        <f>[1]Субсидия_факт!KP24</f>
        <v>0</v>
      </c>
      <c r="BI27" s="1013">
        <f t="shared" si="19"/>
        <v>0</v>
      </c>
      <c r="BJ27" s="822"/>
      <c r="BK27" s="1165">
        <f t="shared" si="20"/>
        <v>0</v>
      </c>
      <c r="BL27" s="836">
        <f t="shared" si="21"/>
        <v>0</v>
      </c>
      <c r="BM27" s="1180">
        <f t="shared" si="22"/>
        <v>0</v>
      </c>
      <c r="BN27" s="1165">
        <f t="shared" si="23"/>
        <v>0</v>
      </c>
      <c r="BO27" s="854">
        <f>[1]Субсидия_факт!GN24</f>
        <v>0</v>
      </c>
      <c r="BP27" s="843"/>
      <c r="BQ27" s="1181">
        <f>[1]Субсидия_факт!GP24</f>
        <v>0</v>
      </c>
      <c r="BR27" s="844"/>
      <c r="BS27" s="1180">
        <f t="shared" si="24"/>
        <v>0</v>
      </c>
      <c r="BT27" s="1165">
        <f t="shared" si="24"/>
        <v>0</v>
      </c>
      <c r="BU27" s="836">
        <f>[1]Субсидия_факт!GR24</f>
        <v>0</v>
      </c>
      <c r="BV27" s="838"/>
      <c r="BW27" s="1013">
        <f>[1]Субсидия_факт!HD24</f>
        <v>0</v>
      </c>
      <c r="BX27" s="844"/>
      <c r="BY27" s="1013">
        <f>[1]Субсидия_факт!GT24</f>
        <v>0</v>
      </c>
      <c r="BZ27" s="845"/>
      <c r="CA27" s="1013">
        <f>[1]Субсидия_факт!GV24</f>
        <v>0</v>
      </c>
      <c r="CB27" s="844"/>
      <c r="CC27" s="1156">
        <f t="shared" si="25"/>
        <v>0</v>
      </c>
      <c r="CD27" s="835">
        <f t="shared" si="25"/>
        <v>0</v>
      </c>
      <c r="CE27" s="1155">
        <f>[1]Субсидия_факт!GX24</f>
        <v>0</v>
      </c>
      <c r="CF27" s="805"/>
      <c r="CG27" s="854">
        <f t="shared" si="26"/>
        <v>0</v>
      </c>
      <c r="CH27" s="818">
        <f>[1]Субсидия_факт!HF24</f>
        <v>0</v>
      </c>
      <c r="CI27" s="822">
        <f>[1]Субсидия_факт!HH24</f>
        <v>0</v>
      </c>
      <c r="CJ27" s="1013">
        <f t="shared" si="27"/>
        <v>0</v>
      </c>
      <c r="CK27" s="822"/>
      <c r="CL27" s="822"/>
      <c r="CM27" s="965">
        <f t="shared" si="28"/>
        <v>0</v>
      </c>
      <c r="CN27" s="815">
        <f>[1]Субсидия_факт!LF24</f>
        <v>0</v>
      </c>
      <c r="CO27" s="814">
        <f>[1]Субсидия_факт!LH24</f>
        <v>0</v>
      </c>
      <c r="CP27" s="806">
        <f>[1]Субсидия_факт!LJ24</f>
        <v>0</v>
      </c>
      <c r="CQ27" s="814">
        <f>[1]Субсидия_факт!LP24</f>
        <v>0</v>
      </c>
      <c r="CR27" s="806">
        <f>[1]Субсидия_факт!LV24</f>
        <v>0</v>
      </c>
      <c r="CS27" s="814">
        <f>[1]Субсидия_факт!LX24</f>
        <v>0</v>
      </c>
      <c r="CT27" s="965">
        <f t="shared" si="29"/>
        <v>0</v>
      </c>
      <c r="CU27" s="807"/>
      <c r="CV27" s="814"/>
      <c r="CW27" s="806"/>
      <c r="CX27" s="814"/>
      <c r="CY27" s="806"/>
      <c r="CZ27" s="814"/>
      <c r="DA27" s="976">
        <f t="shared" si="170"/>
        <v>0</v>
      </c>
      <c r="DB27" s="815">
        <f>[1]Субсидия_факт!LL24</f>
        <v>0</v>
      </c>
      <c r="DC27" s="814">
        <f>[1]Субсидия_факт!LR24</f>
        <v>0</v>
      </c>
      <c r="DD27" s="965">
        <f t="shared" si="31"/>
        <v>0</v>
      </c>
      <c r="DE27" s="815"/>
      <c r="DF27" s="816"/>
      <c r="DG27" s="1156">
        <f t="shared" si="171"/>
        <v>0</v>
      </c>
      <c r="DH27" s="835">
        <f t="shared" si="172"/>
        <v>0</v>
      </c>
      <c r="DI27" s="1155">
        <f t="shared" si="173"/>
        <v>0</v>
      </c>
      <c r="DJ27" s="805">
        <f t="shared" si="174"/>
        <v>0</v>
      </c>
      <c r="DK27" s="1013">
        <f t="shared" si="175"/>
        <v>0</v>
      </c>
      <c r="DL27" s="842">
        <f>[1]Субсидия_факт!R24</f>
        <v>0</v>
      </c>
      <c r="DM27" s="818">
        <f>[1]Субсидия_факт!T24</f>
        <v>0</v>
      </c>
      <c r="DN27" s="822">
        <f>[1]Субсидия_факт!V24</f>
        <v>0</v>
      </c>
      <c r="DO27" s="1013">
        <f t="shared" si="176"/>
        <v>0</v>
      </c>
      <c r="DP27" s="822"/>
      <c r="DQ27" s="822"/>
      <c r="DR27" s="822"/>
      <c r="DS27" s="854">
        <f t="shared" si="32"/>
        <v>0</v>
      </c>
      <c r="DT27" s="818">
        <f>[1]Субсидия_факт!AX24</f>
        <v>0</v>
      </c>
      <c r="DU27" s="819">
        <f>[1]Субсидия_факт!AZ24</f>
        <v>0</v>
      </c>
      <c r="DV27" s="1013">
        <f t="shared" ref="DV27:DV30" si="211">SUM(DW27:DX27)</f>
        <v>0</v>
      </c>
      <c r="DW27" s="842"/>
      <c r="DX27" s="846"/>
      <c r="DY27" s="854">
        <f t="shared" si="34"/>
        <v>0</v>
      </c>
      <c r="DZ27" s="818">
        <f>[1]Субсидия_факт!X24</f>
        <v>0</v>
      </c>
      <c r="EA27" s="819">
        <f>[1]Субсидия_факт!Z24</f>
        <v>0</v>
      </c>
      <c r="EB27" s="1013">
        <f t="shared" si="35"/>
        <v>0</v>
      </c>
      <c r="EC27" s="818"/>
      <c r="ED27" s="819"/>
      <c r="EE27" s="976">
        <f t="shared" si="177"/>
        <v>0</v>
      </c>
      <c r="EF27" s="815">
        <f>[1]Субсидия_факт!AP24</f>
        <v>0</v>
      </c>
      <c r="EG27" s="815">
        <f>[1]Субсидия_факт!AL24</f>
        <v>0</v>
      </c>
      <c r="EH27" s="816">
        <f>[1]Субсидия_факт!AN24</f>
        <v>0</v>
      </c>
      <c r="EI27" s="976">
        <f t="shared" si="36"/>
        <v>0</v>
      </c>
      <c r="EJ27" s="815"/>
      <c r="EK27" s="815"/>
      <c r="EL27" s="816"/>
      <c r="EM27" s="976">
        <f t="shared" si="37"/>
        <v>0</v>
      </c>
      <c r="EN27" s="815">
        <f>[1]Субсидия_факт!GZ24</f>
        <v>0</v>
      </c>
      <c r="EO27" s="814">
        <f>[1]Субсидия_факт!HB24</f>
        <v>0</v>
      </c>
      <c r="EP27" s="965">
        <f t="shared" si="38"/>
        <v>0</v>
      </c>
      <c r="EQ27" s="815"/>
      <c r="ER27" s="814"/>
      <c r="ES27" s="976">
        <f t="shared" si="39"/>
        <v>0</v>
      </c>
      <c r="ET27" s="818">
        <f>[1]Субсидия_факт!OY24</f>
        <v>0</v>
      </c>
      <c r="EU27" s="819">
        <f>[1]Субсидия_факт!PE24</f>
        <v>0</v>
      </c>
      <c r="EV27" s="965">
        <f t="shared" si="40"/>
        <v>0</v>
      </c>
      <c r="EW27" s="815"/>
      <c r="EX27" s="816"/>
      <c r="EY27" s="976">
        <f t="shared" si="41"/>
        <v>2384624.2599999998</v>
      </c>
      <c r="EZ27" s="815">
        <f>[1]Субсидия_факт!PA24</f>
        <v>622417.85999999987</v>
      </c>
      <c r="FA27" s="814">
        <f>[1]Субсидия_факт!PG24</f>
        <v>1762206.4</v>
      </c>
      <c r="FB27" s="965">
        <f t="shared" si="42"/>
        <v>0</v>
      </c>
      <c r="FC27" s="815"/>
      <c r="FD27" s="816"/>
      <c r="FE27" s="1163">
        <f t="shared" si="43"/>
        <v>2384624.2599999998</v>
      </c>
      <c r="FF27" s="815">
        <f t="shared" si="44"/>
        <v>622417.85999999987</v>
      </c>
      <c r="FG27" s="814">
        <f t="shared" si="44"/>
        <v>1762206.4</v>
      </c>
      <c r="FH27" s="835">
        <f t="shared" si="45"/>
        <v>0</v>
      </c>
      <c r="FI27" s="815">
        <f t="shared" si="46"/>
        <v>0</v>
      </c>
      <c r="FJ27" s="814">
        <f t="shared" si="46"/>
        <v>0</v>
      </c>
      <c r="FK27" s="1163">
        <f t="shared" si="47"/>
        <v>0</v>
      </c>
      <c r="FL27" s="815">
        <f>[1]Субсидия_факт!PC24</f>
        <v>0</v>
      </c>
      <c r="FM27" s="814">
        <f>[1]Субсидия_факт!PI24</f>
        <v>0</v>
      </c>
      <c r="FN27" s="835">
        <f t="shared" si="48"/>
        <v>0</v>
      </c>
      <c r="FO27" s="815"/>
      <c r="FP27" s="816"/>
      <c r="FQ27" s="854">
        <f t="shared" si="49"/>
        <v>0</v>
      </c>
      <c r="FR27" s="818">
        <f>[1]Субсидия_факт!EH24</f>
        <v>0</v>
      </c>
      <c r="FS27" s="819">
        <f>[1]Субсидия_факт!EJ24</f>
        <v>0</v>
      </c>
      <c r="FT27" s="1164">
        <f t="shared" si="50"/>
        <v>0</v>
      </c>
      <c r="FU27" s="818"/>
      <c r="FV27" s="819"/>
      <c r="FW27" s="854">
        <f t="shared" si="51"/>
        <v>0</v>
      </c>
      <c r="FX27" s="818">
        <f>[1]Субсидия_факт!JD24</f>
        <v>0</v>
      </c>
      <c r="FY27" s="819">
        <f>[1]Субсидия_факт!JF24</f>
        <v>0</v>
      </c>
      <c r="FZ27" s="854">
        <f t="shared" si="52"/>
        <v>0</v>
      </c>
      <c r="GA27" s="818"/>
      <c r="GB27" s="819"/>
      <c r="GC27" s="1165">
        <f t="shared" si="53"/>
        <v>0</v>
      </c>
      <c r="GD27" s="815">
        <f>[1]Субсидия_факт!JH24</f>
        <v>0</v>
      </c>
      <c r="GE27" s="816">
        <f>[1]Субсидия_факт!JJ24</f>
        <v>0</v>
      </c>
      <c r="GF27" s="1165">
        <f t="shared" si="54"/>
        <v>0</v>
      </c>
      <c r="GG27" s="818"/>
      <c r="GH27" s="846"/>
      <c r="GI27" s="1165">
        <f t="shared" si="178"/>
        <v>0</v>
      </c>
      <c r="GJ27" s="836">
        <f t="shared" si="179"/>
        <v>0</v>
      </c>
      <c r="GK27" s="1180">
        <f t="shared" si="180"/>
        <v>0</v>
      </c>
      <c r="GL27" s="836">
        <f t="shared" si="181"/>
        <v>0</v>
      </c>
      <c r="GM27" s="1164">
        <f t="shared" si="55"/>
        <v>0</v>
      </c>
      <c r="GN27" s="818">
        <f>[1]Субсидия_факт!JZ24</f>
        <v>0</v>
      </c>
      <c r="GO27" s="819">
        <f>[1]Субсидия_факт!KB24</f>
        <v>0</v>
      </c>
      <c r="GP27" s="818">
        <f>[1]Субсидия_факт!KD24</f>
        <v>0</v>
      </c>
      <c r="GQ27" s="854">
        <f t="shared" si="56"/>
        <v>0</v>
      </c>
      <c r="GR27" s="818"/>
      <c r="GS27" s="819"/>
      <c r="GT27" s="822"/>
      <c r="GU27" s="1165">
        <f t="shared" si="182"/>
        <v>0</v>
      </c>
      <c r="GV27" s="818">
        <f>[1]Субсидия_факт!KF24</f>
        <v>0</v>
      </c>
      <c r="GW27" s="1165">
        <f t="shared" si="182"/>
        <v>0</v>
      </c>
      <c r="GX27" s="822"/>
      <c r="GY27" s="1165">
        <f t="shared" si="183"/>
        <v>0</v>
      </c>
      <c r="GZ27" s="1165">
        <f t="shared" si="184"/>
        <v>0</v>
      </c>
      <c r="HA27" s="1165">
        <f t="shared" si="185"/>
        <v>0</v>
      </c>
      <c r="HB27" s="1165">
        <f t="shared" si="186"/>
        <v>0</v>
      </c>
      <c r="HC27" s="854">
        <f t="shared" si="57"/>
        <v>0</v>
      </c>
      <c r="HD27" s="818">
        <f>[1]Субсидия_факт!KJ24</f>
        <v>0</v>
      </c>
      <c r="HE27" s="819">
        <f>[1]Субсидия_факт!KL24</f>
        <v>0</v>
      </c>
      <c r="HF27" s="1013">
        <f t="shared" si="58"/>
        <v>0</v>
      </c>
      <c r="HG27" s="818"/>
      <c r="HH27" s="819"/>
      <c r="HI27" s="854">
        <f t="shared" si="59"/>
        <v>0</v>
      </c>
      <c r="HJ27" s="818"/>
      <c r="HK27" s="819"/>
      <c r="HL27" s="1013">
        <f t="shared" si="60"/>
        <v>0</v>
      </c>
      <c r="HM27" s="818"/>
      <c r="HN27" s="819"/>
      <c r="HO27" s="854">
        <f t="shared" si="61"/>
        <v>0</v>
      </c>
      <c r="HP27" s="818">
        <f>[1]Субсидия_факт!FN24</f>
        <v>0</v>
      </c>
      <c r="HQ27" s="819">
        <f>[1]Субсидия_факт!FR24</f>
        <v>0</v>
      </c>
      <c r="HR27" s="1013">
        <f t="shared" si="62"/>
        <v>0</v>
      </c>
      <c r="HS27" s="818"/>
      <c r="HT27" s="819"/>
      <c r="HU27" s="1163">
        <f t="shared" si="63"/>
        <v>0</v>
      </c>
      <c r="HV27" s="815">
        <f t="shared" si="64"/>
        <v>0</v>
      </c>
      <c r="HW27" s="814">
        <f t="shared" si="64"/>
        <v>0</v>
      </c>
      <c r="HX27" s="835">
        <f t="shared" si="65"/>
        <v>0</v>
      </c>
      <c r="HY27" s="815">
        <f t="shared" si="66"/>
        <v>0</v>
      </c>
      <c r="HZ27" s="814">
        <f t="shared" si="66"/>
        <v>0</v>
      </c>
      <c r="IA27" s="1163">
        <f t="shared" si="67"/>
        <v>0</v>
      </c>
      <c r="IB27" s="815">
        <f>[1]Субсидия_факт!FP24</f>
        <v>0</v>
      </c>
      <c r="IC27" s="814">
        <f>[1]Субсидия_факт!FT24</f>
        <v>0</v>
      </c>
      <c r="ID27" s="835">
        <f t="shared" si="68"/>
        <v>0</v>
      </c>
      <c r="IE27" s="815"/>
      <c r="IF27" s="816"/>
      <c r="IG27" s="854">
        <f t="shared" si="69"/>
        <v>0</v>
      </c>
      <c r="IH27" s="815">
        <f>[1]Субсидия_факт!ED24</f>
        <v>0</v>
      </c>
      <c r="II27" s="816">
        <f>[1]Субсидия_факт!EF24</f>
        <v>0</v>
      </c>
      <c r="IJ27" s="1013">
        <f t="shared" si="70"/>
        <v>0</v>
      </c>
      <c r="IK27" s="818"/>
      <c r="IL27" s="819"/>
      <c r="IM27" s="854">
        <f t="shared" si="71"/>
        <v>0</v>
      </c>
      <c r="IN27" s="815">
        <f>[1]Субсидия_факт!BX24</f>
        <v>0</v>
      </c>
      <c r="IO27" s="816">
        <f>[1]Субсидия_факт!BZ24</f>
        <v>0</v>
      </c>
      <c r="IP27" s="1013">
        <f t="shared" si="72"/>
        <v>0</v>
      </c>
      <c r="IQ27" s="818"/>
      <c r="IR27" s="819"/>
      <c r="IS27" s="854">
        <f t="shared" si="73"/>
        <v>0</v>
      </c>
      <c r="IT27" s="818">
        <f>[1]Субсидия_факт!EL24</f>
        <v>0</v>
      </c>
      <c r="IU27" s="819">
        <f>[1]Субсидия_факт!EN24</f>
        <v>0</v>
      </c>
      <c r="IV27" s="1013">
        <f t="shared" si="74"/>
        <v>0</v>
      </c>
      <c r="IW27" s="818"/>
      <c r="IX27" s="819"/>
      <c r="IY27" s="965">
        <f t="shared" si="75"/>
        <v>0</v>
      </c>
      <c r="IZ27" s="815">
        <f>[1]Субсидия_факт!EP24</f>
        <v>0</v>
      </c>
      <c r="JA27" s="814">
        <f>[1]Субсидия_факт!EV24</f>
        <v>0</v>
      </c>
      <c r="JB27" s="965">
        <f t="shared" si="76"/>
        <v>0</v>
      </c>
      <c r="JC27" s="815"/>
      <c r="JD27" s="816"/>
      <c r="JE27" s="965">
        <f t="shared" si="77"/>
        <v>0</v>
      </c>
      <c r="JF27" s="815">
        <f>[1]Субсидия_факт!ER24</f>
        <v>0</v>
      </c>
      <c r="JG27" s="816">
        <f>[1]Субсидия_факт!EX24</f>
        <v>0</v>
      </c>
      <c r="JH27" s="965">
        <f t="shared" si="78"/>
        <v>0</v>
      </c>
      <c r="JI27" s="806"/>
      <c r="JJ27" s="820"/>
      <c r="JK27" s="835">
        <f t="shared" si="79"/>
        <v>0</v>
      </c>
      <c r="JL27" s="807">
        <f>'Проверочная  таблица'!JF27-'Проверочная  таблица'!JR27</f>
        <v>0</v>
      </c>
      <c r="JM27" s="816">
        <f>'Проверочная  таблица'!JG27-'Проверочная  таблица'!JS27</f>
        <v>0</v>
      </c>
      <c r="JN27" s="1155">
        <f t="shared" si="80"/>
        <v>0</v>
      </c>
      <c r="JO27" s="806">
        <f>'Проверочная  таблица'!JI27-'Проверочная  таблица'!JU27</f>
        <v>0</v>
      </c>
      <c r="JP27" s="823">
        <f>'Проверочная  таблица'!JJ27-'Проверочная  таблица'!JV27</f>
        <v>0</v>
      </c>
      <c r="JQ27" s="835">
        <f t="shared" si="81"/>
        <v>0</v>
      </c>
      <c r="JR27" s="815">
        <f>[1]Субсидия_факт!ET24</f>
        <v>0</v>
      </c>
      <c r="JS27" s="814">
        <f>[1]Субсидия_факт!EZ24</f>
        <v>0</v>
      </c>
      <c r="JT27" s="835">
        <f t="shared" ref="JT27:JT30" si="212">SUM(JU27:JV27)</f>
        <v>0</v>
      </c>
      <c r="JU27" s="815"/>
      <c r="JV27" s="816"/>
      <c r="JW27" s="1148">
        <f t="shared" si="187"/>
        <v>143590</v>
      </c>
      <c r="JX27" s="806">
        <f>[1]Субсидия_факт!NR24</f>
        <v>0</v>
      </c>
      <c r="JY27" s="816">
        <f>[1]Субсидия_факт!NX24</f>
        <v>0</v>
      </c>
      <c r="JZ27" s="806">
        <f>[1]Субсидия_факт!OF24</f>
        <v>51600</v>
      </c>
      <c r="KA27" s="816">
        <f>[1]Субсидия_факт!OH24</f>
        <v>91990</v>
      </c>
      <c r="KB27" s="1148">
        <f t="shared" si="83"/>
        <v>0</v>
      </c>
      <c r="KC27" s="806"/>
      <c r="KD27" s="816"/>
      <c r="KE27" s="806"/>
      <c r="KF27" s="816"/>
      <c r="KG27" s="1148">
        <f t="shared" si="188"/>
        <v>0</v>
      </c>
      <c r="KH27" s="842">
        <f>[1]Субсидия_факт!NT24</f>
        <v>0</v>
      </c>
      <c r="KI27" s="819">
        <f>[1]Субсидия_факт!NZ24</f>
        <v>0</v>
      </c>
      <c r="KJ27" s="842"/>
      <c r="KK27" s="819"/>
      <c r="KL27" s="1148">
        <f t="shared" si="84"/>
        <v>0</v>
      </c>
      <c r="KM27" s="806"/>
      <c r="KN27" s="816"/>
      <c r="KO27" s="806"/>
      <c r="KP27" s="816"/>
      <c r="KQ27" s="1150">
        <f t="shared" si="85"/>
        <v>0</v>
      </c>
      <c r="KR27" s="842">
        <f t="shared" si="86"/>
        <v>0</v>
      </c>
      <c r="KS27" s="819">
        <f t="shared" si="86"/>
        <v>0</v>
      </c>
      <c r="KT27" s="1150">
        <f t="shared" si="87"/>
        <v>0</v>
      </c>
      <c r="KU27" s="842">
        <f t="shared" si="88"/>
        <v>0</v>
      </c>
      <c r="KV27" s="819">
        <f t="shared" si="88"/>
        <v>0</v>
      </c>
      <c r="KW27" s="1150">
        <f t="shared" si="89"/>
        <v>0</v>
      </c>
      <c r="KX27" s="815">
        <f>[1]Субсидия_факт!NV24</f>
        <v>0</v>
      </c>
      <c r="KY27" s="814">
        <f>[1]Субсидия_факт!OB24</f>
        <v>0</v>
      </c>
      <c r="KZ27" s="1150">
        <f t="shared" si="90"/>
        <v>0</v>
      </c>
      <c r="LA27" s="807"/>
      <c r="LB27" s="816"/>
      <c r="LC27" s="1013">
        <f t="shared" si="189"/>
        <v>0</v>
      </c>
      <c r="LD27" s="821">
        <f>[1]Субсидия_факт!DP24</f>
        <v>0</v>
      </c>
      <c r="LE27" s="806">
        <f>[1]Субсидия_факт!CB24</f>
        <v>0</v>
      </c>
      <c r="LF27" s="816">
        <f>[1]Субсидия_факт!CH24</f>
        <v>0</v>
      </c>
      <c r="LG27" s="1013">
        <f t="shared" si="91"/>
        <v>0</v>
      </c>
      <c r="LH27" s="821"/>
      <c r="LI27" s="806"/>
      <c r="LJ27" s="816"/>
      <c r="LK27" s="1013">
        <f t="shared" si="190"/>
        <v>0</v>
      </c>
      <c r="LL27" s="821">
        <f>[1]Субсидия_факт!DR24</f>
        <v>0</v>
      </c>
      <c r="LM27" s="806">
        <f>[1]Субсидия_факт!CD24</f>
        <v>0</v>
      </c>
      <c r="LN27" s="816">
        <f>[1]Субсидия_факт!CJ24</f>
        <v>0</v>
      </c>
      <c r="LO27" s="1013">
        <f t="shared" si="92"/>
        <v>0</v>
      </c>
      <c r="LP27" s="821"/>
      <c r="LQ27" s="806"/>
      <c r="LR27" s="814"/>
      <c r="LS27" s="836">
        <f t="shared" si="93"/>
        <v>0</v>
      </c>
      <c r="LT27" s="818">
        <f>'Проверочная  таблица'!LL27-MB27</f>
        <v>0</v>
      </c>
      <c r="LU27" s="818">
        <f>'Проверочная  таблица'!LM27-MC27</f>
        <v>0</v>
      </c>
      <c r="LV27" s="819">
        <f>'Проверочная  таблица'!LN27-MD27</f>
        <v>0</v>
      </c>
      <c r="LW27" s="836">
        <f t="shared" si="94"/>
        <v>0</v>
      </c>
      <c r="LX27" s="818">
        <f>'Проверочная  таблица'!LP27-MF27</f>
        <v>0</v>
      </c>
      <c r="LY27" s="818">
        <f>'Проверочная  таблица'!LQ27-MG27</f>
        <v>0</v>
      </c>
      <c r="LZ27" s="819">
        <f>'Проверочная  таблица'!LR27-MH27</f>
        <v>0</v>
      </c>
      <c r="MA27" s="836">
        <f t="shared" si="95"/>
        <v>0</v>
      </c>
      <c r="MB27" s="806">
        <f>[1]Субсидия_факт!DT24</f>
        <v>0</v>
      </c>
      <c r="MC27" s="806">
        <f>[1]Субсидия_факт!CF24</f>
        <v>0</v>
      </c>
      <c r="MD27" s="816">
        <f>[1]Субсидия_факт!CL24</f>
        <v>0</v>
      </c>
      <c r="ME27" s="836">
        <f t="shared" si="96"/>
        <v>0</v>
      </c>
      <c r="MF27" s="806"/>
      <c r="MG27" s="806"/>
      <c r="MH27" s="816"/>
      <c r="MI27" s="1154">
        <f t="shared" si="191"/>
        <v>204047.43</v>
      </c>
      <c r="MJ27" s="806">
        <f>[1]Субсидия_факт!CN24</f>
        <v>0</v>
      </c>
      <c r="MK27" s="814">
        <f>[1]Субсидия_факт!CP24</f>
        <v>0</v>
      </c>
      <c r="ML27" s="818">
        <f>[1]Субсидия_факт!CR24</f>
        <v>0</v>
      </c>
      <c r="MM27" s="819">
        <f>[1]Субсидия_факт!CT24</f>
        <v>0</v>
      </c>
      <c r="MN27" s="807">
        <f>[1]Субсидия_факт!DV24</f>
        <v>0</v>
      </c>
      <c r="MO27" s="815">
        <f>[1]Субсидия_факт!FB24</f>
        <v>53052.329999999987</v>
      </c>
      <c r="MP27" s="814">
        <f>[1]Субсидия_факт!FH24</f>
        <v>150995.1</v>
      </c>
      <c r="MQ27" s="965">
        <f t="shared" si="97"/>
        <v>204047.43</v>
      </c>
      <c r="MR27" s="806"/>
      <c r="MS27" s="816"/>
      <c r="MT27" s="822"/>
      <c r="MU27" s="847"/>
      <c r="MV27" s="806"/>
      <c r="MW27" s="806">
        <f>MO27</f>
        <v>53052.329999999987</v>
      </c>
      <c r="MX27" s="816">
        <f>MP27</f>
        <v>150995.1</v>
      </c>
      <c r="MY27" s="965">
        <f t="shared" si="192"/>
        <v>0</v>
      </c>
      <c r="MZ27" s="815">
        <f>[1]Субсидия_факт!FD24</f>
        <v>0</v>
      </c>
      <c r="NA27" s="814">
        <f>[1]Субсидия_факт!FJ24</f>
        <v>0</v>
      </c>
      <c r="NB27" s="965">
        <f t="shared" si="98"/>
        <v>0</v>
      </c>
      <c r="NC27" s="807"/>
      <c r="ND27" s="816"/>
      <c r="NE27" s="835">
        <f t="shared" si="99"/>
        <v>0</v>
      </c>
      <c r="NF27" s="815">
        <f>'Проверочная  таблица'!MZ27-NL27</f>
        <v>0</v>
      </c>
      <c r="NG27" s="816">
        <f>'Проверочная  таблица'!NA27-NM27</f>
        <v>0</v>
      </c>
      <c r="NH27" s="835">
        <f t="shared" si="100"/>
        <v>0</v>
      </c>
      <c r="NI27" s="806">
        <f>'Проверочная  таблица'!NC27-NO27</f>
        <v>0</v>
      </c>
      <c r="NJ27" s="823">
        <f>'Проверочная  таблица'!ND27-NP27</f>
        <v>0</v>
      </c>
      <c r="NK27" s="835">
        <f t="shared" si="193"/>
        <v>0</v>
      </c>
      <c r="NL27" s="815">
        <f>[1]Субсидия_факт!FF24</f>
        <v>0</v>
      </c>
      <c r="NM27" s="814">
        <f>[1]Субсидия_факт!FL24</f>
        <v>0</v>
      </c>
      <c r="NN27" s="835">
        <f t="shared" ref="NN27:NN30" si="213">SUM(NO27:NP27)</f>
        <v>0</v>
      </c>
      <c r="NO27" s="806"/>
      <c r="NP27" s="816"/>
      <c r="NQ27" s="975">
        <f t="shared" si="194"/>
        <v>0</v>
      </c>
      <c r="NR27" s="815">
        <f>[1]Субсидия_факт!AR24</f>
        <v>0</v>
      </c>
      <c r="NS27" s="814">
        <f>[1]Субсидия_факт!AT24</f>
        <v>0</v>
      </c>
      <c r="NT27" s="815">
        <f>[1]Субсидия_факт!AV24</f>
        <v>0</v>
      </c>
      <c r="NU27" s="1013">
        <f t="shared" si="102"/>
        <v>0</v>
      </c>
      <c r="NV27" s="822"/>
      <c r="NW27" s="819"/>
      <c r="NX27" s="822"/>
      <c r="NY27" s="1166">
        <f t="shared" si="103"/>
        <v>0</v>
      </c>
      <c r="NZ27" s="815">
        <f>[1]Субсидия_факт!FV24</f>
        <v>0</v>
      </c>
      <c r="OA27" s="814">
        <f>[1]Субсидия_факт!GB24</f>
        <v>0</v>
      </c>
      <c r="OB27" s="822">
        <f>[1]Субсидия_факт!GH24</f>
        <v>0</v>
      </c>
      <c r="OC27" s="1166">
        <f t="shared" si="104"/>
        <v>0</v>
      </c>
      <c r="OD27" s="807"/>
      <c r="OE27" s="816"/>
      <c r="OF27" s="806"/>
      <c r="OG27" s="1148">
        <f t="shared" si="195"/>
        <v>5000000</v>
      </c>
      <c r="OH27" s="815">
        <f>[1]Субсидия_факт!FX24</f>
        <v>0</v>
      </c>
      <c r="OI27" s="814">
        <f>[1]Субсидия_факт!GD24</f>
        <v>0</v>
      </c>
      <c r="OJ27" s="806">
        <f>[1]Субсидия_факт!GJ24</f>
        <v>5000000</v>
      </c>
      <c r="OK27" s="1148">
        <f t="shared" si="105"/>
        <v>0</v>
      </c>
      <c r="OL27" s="806"/>
      <c r="OM27" s="823"/>
      <c r="ON27" s="806"/>
      <c r="OO27" s="1150">
        <f t="shared" si="106"/>
        <v>5000000</v>
      </c>
      <c r="OP27" s="842">
        <f>'Проверочная  таблица'!OH27-OX27</f>
        <v>0</v>
      </c>
      <c r="OQ27" s="819">
        <f>'Проверочная  таблица'!OI27-OY27</f>
        <v>0</v>
      </c>
      <c r="OR27" s="822">
        <f>'Проверочная  таблица'!OJ27-OZ27</f>
        <v>5000000</v>
      </c>
      <c r="OS27" s="1150">
        <f t="shared" si="196"/>
        <v>0</v>
      </c>
      <c r="OT27" s="807">
        <f>'Проверочная  таблица'!OL27-PB27</f>
        <v>0</v>
      </c>
      <c r="OU27" s="816">
        <f>'Проверочная  таблица'!OM27-PC27</f>
        <v>0</v>
      </c>
      <c r="OV27" s="806">
        <f>'Проверочная  таблица'!ON27-PD27</f>
        <v>0</v>
      </c>
      <c r="OW27" s="1150">
        <f t="shared" si="107"/>
        <v>0</v>
      </c>
      <c r="OX27" s="815">
        <f>[1]Субсидия_факт!FZ24</f>
        <v>0</v>
      </c>
      <c r="OY27" s="814">
        <f>[1]Субсидия_факт!GF24</f>
        <v>0</v>
      </c>
      <c r="OZ27" s="815">
        <f>[1]Субсидия_факт!GL24</f>
        <v>0</v>
      </c>
      <c r="PA27" s="1150">
        <f t="shared" si="108"/>
        <v>0</v>
      </c>
      <c r="PB27" s="807"/>
      <c r="PC27" s="816"/>
      <c r="PD27" s="815"/>
      <c r="PE27" s="854">
        <f t="shared" si="197"/>
        <v>0</v>
      </c>
      <c r="PF27" s="818">
        <f>[1]Субсидия_факт!IR24</f>
        <v>0</v>
      </c>
      <c r="PG27" s="819">
        <f>[1]Субсидия_факт!IX24</f>
        <v>0</v>
      </c>
      <c r="PH27" s="1013">
        <f t="shared" si="109"/>
        <v>0</v>
      </c>
      <c r="PI27" s="822"/>
      <c r="PJ27" s="847"/>
      <c r="PK27" s="1013">
        <f t="shared" si="110"/>
        <v>0</v>
      </c>
      <c r="PL27" s="818">
        <f>[1]Субсидия_факт!IT24</f>
        <v>0</v>
      </c>
      <c r="PM27" s="819">
        <f>[1]Субсидия_факт!IZ24</f>
        <v>0</v>
      </c>
      <c r="PN27" s="1181">
        <f t="shared" si="111"/>
        <v>0</v>
      </c>
      <c r="PO27" s="822"/>
      <c r="PP27" s="847"/>
      <c r="PQ27" s="836">
        <f t="shared" si="198"/>
        <v>0</v>
      </c>
      <c r="PR27" s="822">
        <f t="shared" si="112"/>
        <v>0</v>
      </c>
      <c r="PS27" s="819">
        <f t="shared" si="112"/>
        <v>0</v>
      </c>
      <c r="PT27" s="1165">
        <f t="shared" si="113"/>
        <v>0</v>
      </c>
      <c r="PU27" s="818">
        <f t="shared" si="114"/>
        <v>0</v>
      </c>
      <c r="PV27" s="819">
        <f t="shared" si="114"/>
        <v>0</v>
      </c>
      <c r="PW27" s="1165">
        <f t="shared" si="115"/>
        <v>0</v>
      </c>
      <c r="PX27" s="818">
        <f>[1]Субсидия_факт!IV24</f>
        <v>0</v>
      </c>
      <c r="PY27" s="819">
        <f>[1]Субсидия_факт!JB24</f>
        <v>0</v>
      </c>
      <c r="PZ27" s="836">
        <f t="shared" si="199"/>
        <v>0</v>
      </c>
      <c r="QA27" s="822"/>
      <c r="QB27" s="847"/>
      <c r="QC27" s="854">
        <f t="shared" si="116"/>
        <v>0</v>
      </c>
      <c r="QD27" s="818">
        <f>[1]Субсидия_факт!CV24</f>
        <v>0</v>
      </c>
      <c r="QE27" s="819">
        <f>[1]Субсидия_факт!CX24</f>
        <v>0</v>
      </c>
      <c r="QF27" s="1013">
        <f t="shared" si="117"/>
        <v>0</v>
      </c>
      <c r="QG27" s="818"/>
      <c r="QH27" s="819"/>
      <c r="QI27" s="854">
        <f t="shared" si="118"/>
        <v>0</v>
      </c>
      <c r="QJ27" s="818">
        <f>[1]Субсидия_факт!CZ24</f>
        <v>0</v>
      </c>
      <c r="QK27" s="819">
        <f>[1]Субсидия_факт!DF24</f>
        <v>0</v>
      </c>
      <c r="QL27" s="1013">
        <f t="shared" si="119"/>
        <v>0</v>
      </c>
      <c r="QM27" s="818"/>
      <c r="QN27" s="819"/>
      <c r="QO27" s="854">
        <f t="shared" si="120"/>
        <v>0</v>
      </c>
      <c r="QP27" s="818">
        <f>[1]Субсидия_факт!DB24</f>
        <v>0</v>
      </c>
      <c r="QQ27" s="819">
        <f>[1]Субсидия_факт!DH24</f>
        <v>0</v>
      </c>
      <c r="QR27" s="1013">
        <f t="shared" si="121"/>
        <v>0</v>
      </c>
      <c r="QS27" s="818"/>
      <c r="QT27" s="819"/>
      <c r="QU27" s="1165">
        <f t="shared" si="122"/>
        <v>0</v>
      </c>
      <c r="QV27" s="818">
        <f t="shared" si="123"/>
        <v>0</v>
      </c>
      <c r="QW27" s="819">
        <f t="shared" si="123"/>
        <v>0</v>
      </c>
      <c r="QX27" s="836">
        <f t="shared" si="124"/>
        <v>0</v>
      </c>
      <c r="QY27" s="818">
        <f t="shared" si="125"/>
        <v>0</v>
      </c>
      <c r="QZ27" s="819">
        <f t="shared" si="125"/>
        <v>0</v>
      </c>
      <c r="RA27" s="1165">
        <f t="shared" si="126"/>
        <v>0</v>
      </c>
      <c r="RB27" s="818">
        <f>[1]Субсидия_факт!DD24</f>
        <v>0</v>
      </c>
      <c r="RC27" s="819">
        <f>[1]Субсидия_факт!DJ24</f>
        <v>0</v>
      </c>
      <c r="RD27" s="836">
        <f t="shared" si="127"/>
        <v>0</v>
      </c>
      <c r="RE27" s="818"/>
      <c r="RF27" s="819"/>
      <c r="RG27" s="854">
        <f t="shared" si="128"/>
        <v>0</v>
      </c>
      <c r="RH27" s="818">
        <f>[1]Субсидия_факт!DL24</f>
        <v>0</v>
      </c>
      <c r="RI27" s="819">
        <f>[1]Субсидия_факт!DN24</f>
        <v>0</v>
      </c>
      <c r="RJ27" s="1181">
        <f t="shared" si="129"/>
        <v>0</v>
      </c>
      <c r="RK27" s="842"/>
      <c r="RL27" s="846"/>
      <c r="RM27" s="1013">
        <f t="shared" si="200"/>
        <v>0</v>
      </c>
      <c r="RN27" s="815">
        <f>[1]Субсидия_факт!BJ24</f>
        <v>0</v>
      </c>
      <c r="RO27" s="818">
        <f>[1]Субсидия_факт!BF24</f>
        <v>0</v>
      </c>
      <c r="RP27" s="846">
        <f>[1]Субсидия_факт!BH24</f>
        <v>0</v>
      </c>
      <c r="RQ27" s="1013">
        <f t="shared" si="130"/>
        <v>0</v>
      </c>
      <c r="RR27" s="848"/>
      <c r="RS27" s="842"/>
      <c r="RT27" s="846"/>
      <c r="RU27" s="854">
        <f t="shared" si="131"/>
        <v>0</v>
      </c>
      <c r="RV27" s="818">
        <f>[1]Субсидия_факт!AD24</f>
        <v>0</v>
      </c>
      <c r="RW27" s="819">
        <f>[1]Субсидия_факт!AF24</f>
        <v>0</v>
      </c>
      <c r="RX27" s="1013">
        <f t="shared" si="132"/>
        <v>0</v>
      </c>
      <c r="RY27" s="842"/>
      <c r="RZ27" s="846"/>
      <c r="SA27" s="854">
        <f t="shared" si="201"/>
        <v>0</v>
      </c>
      <c r="SB27" s="818">
        <f>[1]Субсидия_факт!HT24</f>
        <v>0</v>
      </c>
      <c r="SC27" s="819">
        <f>[1]Субсидия_факт!HZ24</f>
        <v>0</v>
      </c>
      <c r="SD27" s="842">
        <f>[1]Субсидия_факт!IF24</f>
        <v>0</v>
      </c>
      <c r="SE27" s="819">
        <f>[1]Субсидия_факт!IL24</f>
        <v>0</v>
      </c>
      <c r="SF27" s="1087">
        <f>[1]Субсидия_факт!JN24</f>
        <v>0</v>
      </c>
      <c r="SG27" s="846">
        <f>[1]Субсидия_факт!JT24</f>
        <v>0</v>
      </c>
      <c r="SH27" s="1013">
        <f t="shared" si="133"/>
        <v>0</v>
      </c>
      <c r="SI27" s="1184"/>
      <c r="SJ27" s="847"/>
      <c r="SK27" s="1184"/>
      <c r="SL27" s="847"/>
      <c r="SM27" s="1087"/>
      <c r="SN27" s="846"/>
      <c r="SO27" s="854">
        <f t="shared" si="134"/>
        <v>0</v>
      </c>
      <c r="SP27" s="818">
        <f>[1]Субсидия_факт!HV24</f>
        <v>0</v>
      </c>
      <c r="SQ27" s="819">
        <f>[1]Субсидия_факт!IB24</f>
        <v>0</v>
      </c>
      <c r="SR27" s="842">
        <f>[1]Субсидия_факт!IH24</f>
        <v>0</v>
      </c>
      <c r="SS27" s="819">
        <f>[1]Субсидия_факт!IN24</f>
        <v>0</v>
      </c>
      <c r="ST27" s="842">
        <f>[1]Субсидия_факт!JP24</f>
        <v>0</v>
      </c>
      <c r="SU27" s="819">
        <f>[1]Субсидия_факт!JV24</f>
        <v>0</v>
      </c>
      <c r="SV27" s="1013">
        <f t="shared" si="135"/>
        <v>0</v>
      </c>
      <c r="SW27" s="822"/>
      <c r="SX27" s="847"/>
      <c r="SY27" s="1087"/>
      <c r="SZ27" s="847"/>
      <c r="TA27" s="822"/>
      <c r="TB27" s="847"/>
      <c r="TC27" s="836">
        <f t="shared" si="136"/>
        <v>0</v>
      </c>
      <c r="TD27" s="818">
        <f t="shared" si="137"/>
        <v>0</v>
      </c>
      <c r="TE27" s="819">
        <f t="shared" si="137"/>
        <v>0</v>
      </c>
      <c r="TF27" s="818">
        <f t="shared" si="137"/>
        <v>0</v>
      </c>
      <c r="TG27" s="819">
        <f t="shared" si="137"/>
        <v>0</v>
      </c>
      <c r="TH27" s="842">
        <f t="shared" si="137"/>
        <v>0</v>
      </c>
      <c r="TI27" s="819">
        <f t="shared" si="137"/>
        <v>0</v>
      </c>
      <c r="TJ27" s="836">
        <f t="shared" si="138"/>
        <v>0</v>
      </c>
      <c r="TK27" s="818">
        <f t="shared" si="139"/>
        <v>0</v>
      </c>
      <c r="TL27" s="819">
        <f t="shared" si="139"/>
        <v>0</v>
      </c>
      <c r="TM27" s="818">
        <f t="shared" si="139"/>
        <v>0</v>
      </c>
      <c r="TN27" s="819">
        <f t="shared" si="139"/>
        <v>0</v>
      </c>
      <c r="TO27" s="842">
        <f t="shared" si="139"/>
        <v>0</v>
      </c>
      <c r="TP27" s="819">
        <f t="shared" si="139"/>
        <v>0</v>
      </c>
      <c r="TQ27" s="1165">
        <f t="shared" si="140"/>
        <v>0</v>
      </c>
      <c r="TR27" s="818">
        <f>[1]Субсидия_факт!HX24</f>
        <v>0</v>
      </c>
      <c r="TS27" s="819">
        <f>[1]Субсидия_факт!ID24</f>
        <v>0</v>
      </c>
      <c r="TT27" s="842">
        <f>[1]Субсидия_факт!IJ24</f>
        <v>0</v>
      </c>
      <c r="TU27" s="819">
        <f>[1]Субсидия_факт!IP24</f>
        <v>0</v>
      </c>
      <c r="TV27" s="842">
        <f>[1]Субсидия_факт!JR24</f>
        <v>0</v>
      </c>
      <c r="TW27" s="819">
        <f>[1]Субсидия_факт!JX24</f>
        <v>0</v>
      </c>
      <c r="TX27" s="836">
        <f t="shared" si="141"/>
        <v>0</v>
      </c>
      <c r="TY27" s="1087"/>
      <c r="TZ27" s="847"/>
      <c r="UA27" s="1087"/>
      <c r="UB27" s="847"/>
      <c r="UC27" s="1087"/>
      <c r="UD27" s="847"/>
      <c r="UE27" s="1013">
        <f>'Прочая  субсидия_МР  и  ГО'!B22</f>
        <v>57629588.760000005</v>
      </c>
      <c r="UF27" s="1013">
        <f>'Прочая  субсидия_МР  и  ГО'!C22</f>
        <v>6113900.25</v>
      </c>
      <c r="UG27" s="1164">
        <f>'Прочая  субсидия_БП'!B22</f>
        <v>328420.29000000004</v>
      </c>
      <c r="UH27" s="854">
        <f>'Прочая  субсидия_БП'!C22</f>
        <v>32522.93</v>
      </c>
      <c r="UI27" s="1189">
        <f>'Прочая  субсидия_БП'!D22</f>
        <v>328420.29000000004</v>
      </c>
      <c r="UJ27" s="1014">
        <f>'Прочая  субсидия_БП'!E22</f>
        <v>32522.93</v>
      </c>
      <c r="UK27" s="1190">
        <f>'Прочая  субсидия_БП'!F22</f>
        <v>0</v>
      </c>
      <c r="UL27" s="1189">
        <f>'Прочая  субсидия_БП'!G22</f>
        <v>0</v>
      </c>
      <c r="UM27" s="854">
        <f t="shared" si="142"/>
        <v>389413591.58999991</v>
      </c>
      <c r="UN27" s="822">
        <f>'Проверочная  таблица'!VP27+'Проверочная  таблица'!US27+'Проверочная  таблица'!UU27+VJ27</f>
        <v>379554707.05999994</v>
      </c>
      <c r="UO27" s="848">
        <f>'Проверочная  таблица'!VQ27+'Проверочная  таблица'!UY27+'Проверочная  таблица'!VE27+'Проверочная  таблица'!VA27+'Проверочная  таблица'!VC27+VG27+VK27+UW27</f>
        <v>9858884.5300000012</v>
      </c>
      <c r="UP27" s="1013">
        <f t="shared" si="143"/>
        <v>110078209.25</v>
      </c>
      <c r="UQ27" s="822">
        <f>'Проверочная  таблица'!VS27+'Проверочная  таблица'!UT27+'Проверочная  таблица'!UV27+VM27</f>
        <v>106947714.29000001</v>
      </c>
      <c r="UR27" s="848">
        <f>'Проверочная  таблица'!VT27+'Проверочная  таблица'!UZ27+'Проверочная  таблица'!VF27+'Проверочная  таблица'!VB27+'Проверочная  таблица'!VD27+VH27+VN27+UX27</f>
        <v>3130494.96</v>
      </c>
      <c r="US27" s="1181">
        <f>'Субвенция  на  полномочия'!B22</f>
        <v>370849555.45999998</v>
      </c>
      <c r="UT27" s="1164">
        <f>'Субвенция  на  полномочия'!C22</f>
        <v>104493222</v>
      </c>
      <c r="UU27" s="843">
        <f>[1]Субвенция_факт!M23*1000</f>
        <v>4924810</v>
      </c>
      <c r="UV27" s="849">
        <v>1213000</v>
      </c>
      <c r="UW27" s="843">
        <f>[1]Субвенция_факт!AE23*1000</f>
        <v>0</v>
      </c>
      <c r="UX27" s="849"/>
      <c r="UY27" s="843">
        <f>[1]Субвенция_факт!AF23*1000</f>
        <v>2118700</v>
      </c>
      <c r="UZ27" s="849">
        <f>ВУС!E154</f>
        <v>466773.16999999993</v>
      </c>
      <c r="VA27" s="1187">
        <f>[1]Субвенция_факт!AG23*1000</f>
        <v>0</v>
      </c>
      <c r="VB27" s="850"/>
      <c r="VC27" s="845">
        <f>[1]Субвенция_факт!E23*1000</f>
        <v>0</v>
      </c>
      <c r="VD27" s="850"/>
      <c r="VE27" s="845">
        <f>[1]Субвенция_факт!F23*1000</f>
        <v>0</v>
      </c>
      <c r="VF27" s="850"/>
      <c r="VG27" s="844">
        <f>[1]Субвенция_факт!G23*1000</f>
        <v>0</v>
      </c>
      <c r="VH27" s="849"/>
      <c r="VI27" s="854">
        <f t="shared" si="144"/>
        <v>9365114.2300000004</v>
      </c>
      <c r="VJ27" s="818">
        <f>[1]Субвенция_факт!P23*1000</f>
        <v>2434929.7000000002</v>
      </c>
      <c r="VK27" s="819">
        <f>[1]Субвенция_факт!Q23*1000</f>
        <v>6930184.5300000003</v>
      </c>
      <c r="VL27" s="1013">
        <f t="shared" si="145"/>
        <v>3448047.29</v>
      </c>
      <c r="VM27" s="822">
        <v>896492.29</v>
      </c>
      <c r="VN27" s="851">
        <v>2551555</v>
      </c>
      <c r="VO27" s="1013">
        <f t="shared" si="146"/>
        <v>2155411.9</v>
      </c>
      <c r="VP27" s="852">
        <f>[1]Субвенция_факт!X23*1000</f>
        <v>1345411.9</v>
      </c>
      <c r="VQ27" s="853">
        <f>[1]Субвенция_факт!W23*1000</f>
        <v>810000</v>
      </c>
      <c r="VR27" s="1013">
        <f t="shared" si="147"/>
        <v>457166.79</v>
      </c>
      <c r="VS27" s="822">
        <v>345000</v>
      </c>
      <c r="VT27" s="851">
        <v>112166.79</v>
      </c>
      <c r="VU27" s="1013">
        <f t="shared" si="202"/>
        <v>36073061.079999998</v>
      </c>
      <c r="VV27" s="1013">
        <f t="shared" si="203"/>
        <v>23730830.690000001</v>
      </c>
      <c r="VW27" s="1181">
        <f t="shared" si="148"/>
        <v>0</v>
      </c>
      <c r="VX27" s="852">
        <f>'[1]Иные межбюджетные трансферты'!AM24</f>
        <v>0</v>
      </c>
      <c r="VY27" s="853">
        <f>'[1]Иные межбюджетные трансферты'!AO24</f>
        <v>0</v>
      </c>
      <c r="VZ27" s="1181">
        <f t="shared" si="149"/>
        <v>0</v>
      </c>
      <c r="WA27" s="852"/>
      <c r="WB27" s="853"/>
      <c r="WC27" s="1013">
        <f t="shared" si="150"/>
        <v>1887333.97</v>
      </c>
      <c r="WD27" s="852">
        <f>'[1]Иные межбюджетные трансферты'!AI24</f>
        <v>94366.7</v>
      </c>
      <c r="WE27" s="853">
        <f>'[1]Иные межбюджетные трансферты'!AK24</f>
        <v>1792967.27</v>
      </c>
      <c r="WF27" s="1013">
        <f t="shared" si="151"/>
        <v>471827.37</v>
      </c>
      <c r="WG27" s="852">
        <v>23591.37</v>
      </c>
      <c r="WH27" s="853">
        <v>448236</v>
      </c>
      <c r="WI27" s="1013">
        <f t="shared" si="152"/>
        <v>12612591</v>
      </c>
      <c r="WJ27" s="852">
        <f>'[1]Иные межбюджетные трансферты'!I24</f>
        <v>0</v>
      </c>
      <c r="WK27" s="853">
        <f>'[1]Иные межбюджетные трансферты'!K24</f>
        <v>12612591</v>
      </c>
      <c r="WL27" s="1013">
        <f t="shared" si="204"/>
        <v>3124800</v>
      </c>
      <c r="WM27" s="839"/>
      <c r="WN27" s="853">
        <v>3124800</v>
      </c>
      <c r="WO27" s="1013">
        <f t="shared" si="154"/>
        <v>0</v>
      </c>
      <c r="WP27" s="842"/>
      <c r="WQ27" s="1013">
        <f t="shared" si="155"/>
        <v>0</v>
      </c>
      <c r="WR27" s="842"/>
      <c r="WS27" s="854">
        <f t="shared" si="156"/>
        <v>0</v>
      </c>
      <c r="WT27" s="818">
        <f>'[1]Иные межбюджетные трансферты'!M24</f>
        <v>0</v>
      </c>
      <c r="WU27" s="1013">
        <f t="shared" si="157"/>
        <v>0</v>
      </c>
      <c r="WV27" s="822"/>
      <c r="WW27" s="1180">
        <f t="shared" si="158"/>
        <v>0</v>
      </c>
      <c r="WX27" s="836">
        <f t="shared" si="159"/>
        <v>0</v>
      </c>
      <c r="WY27" s="1180">
        <f t="shared" si="160"/>
        <v>0</v>
      </c>
      <c r="WZ27" s="836">
        <f t="shared" si="161"/>
        <v>0</v>
      </c>
      <c r="XA27" s="1013">
        <f t="shared" si="205"/>
        <v>20134203.32</v>
      </c>
      <c r="XB27" s="840">
        <f>'[1]Иные межбюджетные трансферты'!E24</f>
        <v>0</v>
      </c>
      <c r="XC27" s="852">
        <f>'[1]Иные межбюджетные трансферты'!G24</f>
        <v>0</v>
      </c>
      <c r="XD27" s="839">
        <f>'[1]Иные межбюджетные трансферты'!Q24</f>
        <v>0</v>
      </c>
      <c r="XE27" s="840">
        <f>'[1]Иные межбюджетные трансферты'!W24</f>
        <v>0</v>
      </c>
      <c r="XF27" s="839">
        <f>'[1]Иные межбюджетные трансферты'!Y24</f>
        <v>19937960</v>
      </c>
      <c r="XG27" s="1188">
        <f>'[1]Иные межбюджетные трансферты'!AE24</f>
        <v>0</v>
      </c>
      <c r="XH27" s="840">
        <f>'[1]Иные межбюджетные трансферты'!AQ24</f>
        <v>0</v>
      </c>
      <c r="XI27" s="818">
        <f>'[1]Иные межбюджетные трансферты'!AW24</f>
        <v>0</v>
      </c>
      <c r="XJ27" s="839">
        <f>'[1]Иные межбюджетные трансферты'!AY24</f>
        <v>0</v>
      </c>
      <c r="XK27" s="1188">
        <f>'[1]Иные межбюджетные трансферты'!BA24</f>
        <v>196243.32</v>
      </c>
      <c r="XL27" s="1013">
        <f t="shared" si="206"/>
        <v>20134203.32</v>
      </c>
      <c r="XM27" s="839"/>
      <c r="XN27" s="839"/>
      <c r="XO27" s="807"/>
      <c r="XP27" s="839"/>
      <c r="XQ27" s="803">
        <f t="shared" si="207"/>
        <v>19937960</v>
      </c>
      <c r="XR27" s="803"/>
      <c r="XS27" s="803"/>
      <c r="XT27" s="803"/>
      <c r="XU27" s="803"/>
      <c r="XV27" s="803">
        <f t="shared" si="208"/>
        <v>196243.32</v>
      </c>
      <c r="XW27" s="1013">
        <f t="shared" si="162"/>
        <v>1438932.79</v>
      </c>
      <c r="XX27" s="852">
        <f>'[1]Иные межбюджетные трансферты'!S24</f>
        <v>1438932.79</v>
      </c>
      <c r="XY27" s="839">
        <f>'[1]Иные межбюджетные трансферты'!AA24</f>
        <v>0</v>
      </c>
      <c r="XZ27" s="1188">
        <f>'[1]Иные межбюджетные трансферты'!AG24</f>
        <v>0</v>
      </c>
      <c r="YA27" s="840">
        <f>'[1]Иные межбюджетные трансферты'!AS24</f>
        <v>0</v>
      </c>
      <c r="YB27" s="803">
        <f>'[1]Иные межбюджетные трансферты'!BC24</f>
        <v>0</v>
      </c>
      <c r="YC27" s="1013">
        <f t="shared" si="163"/>
        <v>0</v>
      </c>
      <c r="YD27" s="821"/>
      <c r="YE27" s="821">
        <f t="shared" si="209"/>
        <v>0</v>
      </c>
      <c r="YF27" s="821"/>
      <c r="YG27" s="803"/>
      <c r="YH27" s="803"/>
      <c r="YI27" s="836">
        <f t="shared" si="164"/>
        <v>1438932.79</v>
      </c>
      <c r="YJ27" s="815">
        <f>'Проверочная  таблица'!XX27-YV27</f>
        <v>1438932.79</v>
      </c>
      <c r="YK27" s="815">
        <f>'Проверочная  таблица'!XY27-YW27</f>
        <v>0</v>
      </c>
      <c r="YL27" s="815">
        <f>'Проверочная  таблица'!XZ27-YX27</f>
        <v>0</v>
      </c>
      <c r="YM27" s="815">
        <f>'Проверочная  таблица'!YA27-YY27</f>
        <v>0</v>
      </c>
      <c r="YN27" s="815">
        <f>'Проверочная  таблица'!YB27-YZ27</f>
        <v>0</v>
      </c>
      <c r="YO27" s="836">
        <f t="shared" si="165"/>
        <v>0</v>
      </c>
      <c r="YP27" s="815">
        <f>'Проверочная  таблица'!YD27-ZB27</f>
        <v>0</v>
      </c>
      <c r="YQ27" s="815">
        <f>'Проверочная  таблица'!YE27-ZC27</f>
        <v>0</v>
      </c>
      <c r="YR27" s="815">
        <f>'Проверочная  таблица'!YF27-ZD27</f>
        <v>0</v>
      </c>
      <c r="YS27" s="815">
        <f>'Проверочная  таблица'!YG27-ZE27</f>
        <v>0</v>
      </c>
      <c r="YT27" s="815">
        <f>'Проверочная  таблица'!YH27-ZF27</f>
        <v>0</v>
      </c>
      <c r="YU27" s="836">
        <f t="shared" si="166"/>
        <v>0</v>
      </c>
      <c r="YV27" s="852">
        <f>'[1]Иные межбюджетные трансферты'!U24</f>
        <v>0</v>
      </c>
      <c r="YW27" s="839">
        <f>'[1]Иные межбюджетные трансферты'!AC24</f>
        <v>0</v>
      </c>
      <c r="YX27" s="840"/>
      <c r="YY27" s="852">
        <f>'[1]Иные межбюджетные трансферты'!AU24</f>
        <v>0</v>
      </c>
      <c r="YZ27" s="803">
        <f>'[1]Иные межбюджетные трансферты'!$BE$10</f>
        <v>0</v>
      </c>
      <c r="ZA27" s="836">
        <f t="shared" si="167"/>
        <v>0</v>
      </c>
      <c r="ZB27" s="821"/>
      <c r="ZC27" s="821">
        <f t="shared" si="210"/>
        <v>0</v>
      </c>
      <c r="ZD27" s="821"/>
      <c r="ZE27" s="803"/>
      <c r="ZF27" s="803"/>
      <c r="ZG27" s="1013">
        <f>ZI27+'Проверочная  таблица'!ZQ27+ZM27+'Проверочная  таблица'!ZU27+ZO27+'Проверочная  таблица'!ZW27</f>
        <v>-250000</v>
      </c>
      <c r="ZH27" s="1013">
        <f>ZJ27+'Проверочная  таблица'!ZR27+ZN27+'Проверочная  таблица'!ZV27+ZP27+'Проверочная  таблица'!ZX27</f>
        <v>0</v>
      </c>
      <c r="ZI27" s="854"/>
      <c r="ZJ27" s="854"/>
      <c r="ZK27" s="854"/>
      <c r="ZL27" s="854"/>
      <c r="ZM27" s="1165">
        <f t="shared" si="168"/>
        <v>0</v>
      </c>
      <c r="ZN27" s="836">
        <f t="shared" si="168"/>
        <v>0</v>
      </c>
      <c r="ZO27" s="855"/>
      <c r="ZP27" s="836"/>
      <c r="ZQ27" s="854"/>
      <c r="ZR27" s="854"/>
      <c r="ZS27" s="854">
        <v>-250000</v>
      </c>
      <c r="ZT27" s="854"/>
      <c r="ZU27" s="1191">
        <f t="shared" si="169"/>
        <v>-250000</v>
      </c>
      <c r="ZV27" s="862">
        <f t="shared" si="169"/>
        <v>0</v>
      </c>
      <c r="ZW27" s="862"/>
      <c r="ZX27" s="862"/>
      <c r="ZY27" s="1175">
        <f>'Проверочная  таблица'!ZQ27+'Проверочная  таблица'!ZS27</f>
        <v>-250000</v>
      </c>
      <c r="ZZ27" s="1175">
        <f>'Проверочная  таблица'!ZR27+'Проверочная  таблица'!ZT27</f>
        <v>0</v>
      </c>
    </row>
    <row r="28" spans="1:702" ht="18" customHeight="1" x14ac:dyDescent="0.25">
      <c r="A28" s="837" t="s">
        <v>392</v>
      </c>
      <c r="B28" s="854">
        <f>D28+AI28+'Проверочная  таблица'!UM28+'Проверочная  таблица'!VU28</f>
        <v>1170270460.75</v>
      </c>
      <c r="C28" s="1013">
        <f>E28+'Проверочная  таблица'!UP28+AJ28+'Проверочная  таблица'!VV28</f>
        <v>264821093.86000001</v>
      </c>
      <c r="D28" s="1164">
        <f t="shared" si="0"/>
        <v>253613340.66</v>
      </c>
      <c r="E28" s="854">
        <f t="shared" si="0"/>
        <v>63742642.5</v>
      </c>
      <c r="F28" s="1166">
        <f>'[1]Дотация  из  ОБ_факт'!M23</f>
        <v>50595882</v>
      </c>
      <c r="G28" s="1176">
        <v>12648972</v>
      </c>
      <c r="H28" s="1166">
        <f>'[1]Дотация  из  ОБ_факт'!G23</f>
        <v>134112877.66</v>
      </c>
      <c r="I28" s="1176">
        <v>33528180.719999999</v>
      </c>
      <c r="J28" s="1177">
        <f t="shared" si="1"/>
        <v>84146122.159999996</v>
      </c>
      <c r="K28" s="1178">
        <f t="shared" si="1"/>
        <v>21036492.719999999</v>
      </c>
      <c r="L28" s="1177">
        <f>'[1]Дотация  из  ОБ_факт'!K23</f>
        <v>49966755.5</v>
      </c>
      <c r="M28" s="838">
        <v>12491688</v>
      </c>
      <c r="N28" s="1166">
        <f>'[1]Дотация  из  ОБ_факт'!Q23</f>
        <v>26163000</v>
      </c>
      <c r="O28" s="1176">
        <v>6163000</v>
      </c>
      <c r="P28" s="1166">
        <f>'[1]Дотация  из  ОБ_факт'!S23</f>
        <v>42741581.000000007</v>
      </c>
      <c r="Q28" s="1176">
        <v>11402489.779999999</v>
      </c>
      <c r="R28" s="1177">
        <f t="shared" si="2"/>
        <v>37033158.000000007</v>
      </c>
      <c r="S28" s="1178">
        <f t="shared" si="2"/>
        <v>9975383.7799999993</v>
      </c>
      <c r="T28" s="1177">
        <f>'[1]Дотация  из  ОБ_факт'!W23</f>
        <v>5708423</v>
      </c>
      <c r="U28" s="838">
        <v>1427106</v>
      </c>
      <c r="V28" s="1166">
        <f>'[1]Дотация  из  ОБ_факт'!AA23+'[1]Дотация  из  ОБ_факт'!AC23+'[1]Дотация  из  ОБ_факт'!AG23</f>
        <v>0</v>
      </c>
      <c r="W28" s="844">
        <f t="shared" si="3"/>
        <v>0</v>
      </c>
      <c r="X28" s="839"/>
      <c r="Y28" s="840"/>
      <c r="Z28" s="839"/>
      <c r="AA28" s="1179">
        <f>'[1]Дотация  из  ОБ_факт'!Y23+'[1]Дотация  из  ОБ_факт'!AE23</f>
        <v>0</v>
      </c>
      <c r="AB28" s="843">
        <f t="shared" si="4"/>
        <v>0</v>
      </c>
      <c r="AC28" s="840"/>
      <c r="AD28" s="839"/>
      <c r="AE28" s="1177">
        <f t="shared" si="5"/>
        <v>0</v>
      </c>
      <c r="AF28" s="1178">
        <f t="shared" si="5"/>
        <v>0</v>
      </c>
      <c r="AG28" s="1177">
        <f>'[1]Дотация  из  ОБ_факт'!AE23</f>
        <v>0</v>
      </c>
      <c r="AH28" s="841"/>
      <c r="AI28" s="975">
        <f>'Проверочная  таблица'!UE28+'Проверочная  таблица'!UG28+BO28+BQ28+BY28+CA28+BC28+BG28+'Проверочная  таблица'!MI28+'Проверочная  таблица'!MY28+'Проверочная  таблица'!DS28+'Проверочная  таблица'!NQ28+DK28+'Проверочная  таблица'!IY28+'Проверочная  таблица'!JE28+'Проверочная  таблица'!NY28+'Проверочная  таблица'!OG28+IS28+AK28+AQ28+ES28+EY28+CM28+SA28+DY28+SO28+PK28+EE28+EM28+LC28+LK28+RU28+GM28+RG28+QI28+JW28+KG28+QO28+RM28+CG28+QC28+HC28+FW28+HI28+HO28+FQ28+DA28+PE28+BW28+IG28+IM28+GU28+GC28</f>
        <v>205169354.65000004</v>
      </c>
      <c r="AJ28" s="976">
        <f>'Проверочная  таблица'!UF28+'Проверочная  таблица'!UH28+BP28+BR28+BZ28+CB28+BE28+BI28+'Проверочная  таблица'!MQ28+'Проверочная  таблица'!NB28+'Проверочная  таблица'!DV28+'Проверочная  таблица'!NU28+DO28+'Проверочная  таблица'!JB28+'Проверочная  таблица'!JH28+'Проверочная  таблица'!OC28+'Проверочная  таблица'!OK28+IV28+AN28+AS28+EV28+FB28+CT28+SH28+EB28+SV28+PN28+EI28+EP28+LG28+LO28+RX28+GQ28+RJ28+QL28+KB28+KL28+QR28+RQ28+CJ28+QF28+HF28+FZ28+HL28+HR28+FT28+DD28+PH28+BX28+IJ28+IP28+GW28+GF28</f>
        <v>6931044.2800000003</v>
      </c>
      <c r="AK28" s="977">
        <f t="shared" si="6"/>
        <v>2274159.02</v>
      </c>
      <c r="AL28" s="842">
        <f>[1]Субсидия_факт!HL25</f>
        <v>2274159.02</v>
      </c>
      <c r="AM28" s="822">
        <f>[1]Субсидия_факт!MF25</f>
        <v>0</v>
      </c>
      <c r="AN28" s="977">
        <f t="shared" si="7"/>
        <v>0</v>
      </c>
      <c r="AO28" s="822">
        <v>0</v>
      </c>
      <c r="AP28" s="842"/>
      <c r="AQ28" s="965">
        <f t="shared" si="8"/>
        <v>0</v>
      </c>
      <c r="AR28" s="822">
        <f>[1]Субсидия_факт!MJ25</f>
        <v>0</v>
      </c>
      <c r="AS28" s="1154">
        <f t="shared" si="9"/>
        <v>0</v>
      </c>
      <c r="AT28" s="822"/>
      <c r="AU28" s="1155">
        <f t="shared" si="10"/>
        <v>0</v>
      </c>
      <c r="AV28" s="822">
        <f t="shared" si="11"/>
        <v>0</v>
      </c>
      <c r="AW28" s="836">
        <f t="shared" si="12"/>
        <v>0</v>
      </c>
      <c r="AX28" s="842">
        <f t="shared" si="13"/>
        <v>0</v>
      </c>
      <c r="AY28" s="835">
        <f t="shared" si="14"/>
        <v>0</v>
      </c>
      <c r="AZ28" s="822">
        <f>[1]Субсидия_факт!ML25</f>
        <v>0</v>
      </c>
      <c r="BA28" s="1192">
        <f t="shared" si="15"/>
        <v>0</v>
      </c>
      <c r="BB28" s="859"/>
      <c r="BC28" s="854">
        <f t="shared" si="16"/>
        <v>0</v>
      </c>
      <c r="BD28" s="822">
        <f>[1]Субсидия_факт!KN25</f>
        <v>0</v>
      </c>
      <c r="BE28" s="1013">
        <f t="shared" si="17"/>
        <v>0</v>
      </c>
      <c r="BF28" s="859"/>
      <c r="BG28" s="854">
        <f t="shared" si="18"/>
        <v>0</v>
      </c>
      <c r="BH28" s="822">
        <f>[1]Субсидия_факт!KP25</f>
        <v>0</v>
      </c>
      <c r="BI28" s="1013">
        <f t="shared" si="19"/>
        <v>0</v>
      </c>
      <c r="BJ28" s="859"/>
      <c r="BK28" s="992">
        <f t="shared" si="20"/>
        <v>0</v>
      </c>
      <c r="BL28" s="979">
        <f t="shared" si="21"/>
        <v>0</v>
      </c>
      <c r="BM28" s="990">
        <f t="shared" si="22"/>
        <v>0</v>
      </c>
      <c r="BN28" s="992">
        <f t="shared" si="23"/>
        <v>0</v>
      </c>
      <c r="BO28" s="854">
        <f>[1]Субсидия_факт!GN25</f>
        <v>0</v>
      </c>
      <c r="BP28" s="843"/>
      <c r="BQ28" s="1181">
        <f>[1]Субсидия_факт!GP25</f>
        <v>0</v>
      </c>
      <c r="BR28" s="844"/>
      <c r="BS28" s="1180">
        <f t="shared" si="24"/>
        <v>0</v>
      </c>
      <c r="BT28" s="1165">
        <f t="shared" si="24"/>
        <v>0</v>
      </c>
      <c r="BU28" s="836">
        <f>[1]Субсидия_факт!GR25</f>
        <v>0</v>
      </c>
      <c r="BV28" s="857"/>
      <c r="BW28" s="1013">
        <f>[1]Субсидия_факт!HD25</f>
        <v>0</v>
      </c>
      <c r="BX28" s="844"/>
      <c r="BY28" s="1013">
        <f>[1]Субсидия_факт!GT25</f>
        <v>0</v>
      </c>
      <c r="BZ28" s="845"/>
      <c r="CA28" s="1013">
        <f>[1]Субсидия_факт!GV25</f>
        <v>0</v>
      </c>
      <c r="CB28" s="858"/>
      <c r="CC28" s="1156">
        <f t="shared" si="25"/>
        <v>0</v>
      </c>
      <c r="CD28" s="835">
        <f t="shared" si="25"/>
        <v>0</v>
      </c>
      <c r="CE28" s="1155">
        <f>[1]Субсидия_факт!GX25</f>
        <v>0</v>
      </c>
      <c r="CF28" s="805"/>
      <c r="CG28" s="901">
        <f t="shared" si="26"/>
        <v>0</v>
      </c>
      <c r="CH28" s="818">
        <f>[1]Субсидия_факт!HF25</f>
        <v>0</v>
      </c>
      <c r="CI28" s="822">
        <f>[1]Субсидия_факт!HH25</f>
        <v>0</v>
      </c>
      <c r="CJ28" s="977">
        <f t="shared" si="27"/>
        <v>0</v>
      </c>
      <c r="CK28" s="822"/>
      <c r="CL28" s="822"/>
      <c r="CM28" s="965">
        <f t="shared" si="28"/>
        <v>986493.67999999993</v>
      </c>
      <c r="CN28" s="815">
        <f>[1]Субсидия_факт!LF25</f>
        <v>742629.11</v>
      </c>
      <c r="CO28" s="814">
        <f>[1]Субсидия_факт!LH25</f>
        <v>243864.57</v>
      </c>
      <c r="CP28" s="806">
        <f>[1]Субсидия_факт!LJ25</f>
        <v>0</v>
      </c>
      <c r="CQ28" s="814">
        <f>[1]Субсидия_факт!LP25</f>
        <v>0</v>
      </c>
      <c r="CR28" s="806">
        <f>[1]Субсидия_факт!LV25</f>
        <v>0</v>
      </c>
      <c r="CS28" s="814">
        <f>[1]Субсидия_факт!LX25</f>
        <v>0</v>
      </c>
      <c r="CT28" s="965">
        <f t="shared" si="29"/>
        <v>0</v>
      </c>
      <c r="CU28" s="807"/>
      <c r="CV28" s="814"/>
      <c r="CW28" s="806"/>
      <c r="CX28" s="814"/>
      <c r="CY28" s="806"/>
      <c r="CZ28" s="814"/>
      <c r="DA28" s="976">
        <f t="shared" si="170"/>
        <v>19567142.100000001</v>
      </c>
      <c r="DB28" s="815">
        <f>[1]Субсидия_факт!LL25</f>
        <v>3729042.1000000015</v>
      </c>
      <c r="DC28" s="814">
        <f>[1]Субсидия_факт!LR25</f>
        <v>15838100</v>
      </c>
      <c r="DD28" s="965">
        <f t="shared" si="31"/>
        <v>0</v>
      </c>
      <c r="DE28" s="815"/>
      <c r="DF28" s="816"/>
      <c r="DG28" s="1156">
        <f t="shared" si="171"/>
        <v>0</v>
      </c>
      <c r="DH28" s="835">
        <f t="shared" si="172"/>
        <v>0</v>
      </c>
      <c r="DI28" s="1155">
        <f t="shared" si="173"/>
        <v>19567142.100000001</v>
      </c>
      <c r="DJ28" s="805">
        <f t="shared" si="174"/>
        <v>0</v>
      </c>
      <c r="DK28" s="1013">
        <f t="shared" si="175"/>
        <v>1700000</v>
      </c>
      <c r="DL28" s="842">
        <f>[1]Субсидия_факт!R25</f>
        <v>0</v>
      </c>
      <c r="DM28" s="818">
        <f>[1]Субсидия_факт!T25</f>
        <v>1700000</v>
      </c>
      <c r="DN28" s="822">
        <f>[1]Субсидия_факт!V25</f>
        <v>0</v>
      </c>
      <c r="DO28" s="1013">
        <f t="shared" si="176"/>
        <v>0</v>
      </c>
      <c r="DP28" s="859"/>
      <c r="DQ28" s="859"/>
      <c r="DR28" s="859"/>
      <c r="DS28" s="901">
        <f t="shared" si="32"/>
        <v>0</v>
      </c>
      <c r="DT28" s="818">
        <f>[1]Субсидия_факт!AX25</f>
        <v>0</v>
      </c>
      <c r="DU28" s="819">
        <f>[1]Субсидия_факт!AZ25</f>
        <v>0</v>
      </c>
      <c r="DV28" s="977">
        <f t="shared" si="211"/>
        <v>0</v>
      </c>
      <c r="DW28" s="863"/>
      <c r="DX28" s="864"/>
      <c r="DY28" s="854">
        <f t="shared" si="34"/>
        <v>0</v>
      </c>
      <c r="DZ28" s="818">
        <f>[1]Субсидия_факт!X25</f>
        <v>0</v>
      </c>
      <c r="EA28" s="819">
        <f>[1]Субсидия_факт!Z25</f>
        <v>0</v>
      </c>
      <c r="EB28" s="1013">
        <f t="shared" si="35"/>
        <v>0</v>
      </c>
      <c r="EC28" s="818"/>
      <c r="ED28" s="819"/>
      <c r="EE28" s="976">
        <f t="shared" si="177"/>
        <v>0</v>
      </c>
      <c r="EF28" s="815">
        <f>[1]Субсидия_факт!AP25</f>
        <v>0</v>
      </c>
      <c r="EG28" s="815">
        <f>[1]Субсидия_факт!AL25</f>
        <v>0</v>
      </c>
      <c r="EH28" s="816">
        <f>[1]Субсидия_факт!AN25</f>
        <v>0</v>
      </c>
      <c r="EI28" s="976">
        <f t="shared" si="36"/>
        <v>0</v>
      </c>
      <c r="EJ28" s="815"/>
      <c r="EK28" s="815"/>
      <c r="EL28" s="816"/>
      <c r="EM28" s="976">
        <f t="shared" si="37"/>
        <v>0</v>
      </c>
      <c r="EN28" s="815">
        <f>[1]Субсидия_факт!GZ25</f>
        <v>0</v>
      </c>
      <c r="EO28" s="814">
        <f>[1]Субсидия_факт!HB25</f>
        <v>0</v>
      </c>
      <c r="EP28" s="965">
        <f t="shared" si="38"/>
        <v>0</v>
      </c>
      <c r="EQ28" s="815"/>
      <c r="ER28" s="814"/>
      <c r="ES28" s="976">
        <f t="shared" si="39"/>
        <v>0</v>
      </c>
      <c r="ET28" s="818">
        <f>[1]Субсидия_факт!OY25</f>
        <v>0</v>
      </c>
      <c r="EU28" s="819">
        <f>[1]Субсидия_факт!PE25</f>
        <v>0</v>
      </c>
      <c r="EV28" s="965">
        <f t="shared" si="40"/>
        <v>0</v>
      </c>
      <c r="EW28" s="815"/>
      <c r="EX28" s="816"/>
      <c r="EY28" s="976">
        <f t="shared" si="41"/>
        <v>0</v>
      </c>
      <c r="EZ28" s="815">
        <f>[1]Субсидия_факт!PA25</f>
        <v>0</v>
      </c>
      <c r="FA28" s="814">
        <f>[1]Субсидия_факт!PG25</f>
        <v>0</v>
      </c>
      <c r="FB28" s="965">
        <f t="shared" si="42"/>
        <v>0</v>
      </c>
      <c r="FC28" s="815"/>
      <c r="FD28" s="816"/>
      <c r="FE28" s="1163">
        <f t="shared" si="43"/>
        <v>0</v>
      </c>
      <c r="FF28" s="815">
        <f t="shared" si="44"/>
        <v>0</v>
      </c>
      <c r="FG28" s="814">
        <f t="shared" si="44"/>
        <v>0</v>
      </c>
      <c r="FH28" s="835">
        <f t="shared" si="45"/>
        <v>0</v>
      </c>
      <c r="FI28" s="815">
        <f t="shared" si="46"/>
        <v>0</v>
      </c>
      <c r="FJ28" s="814">
        <f t="shared" si="46"/>
        <v>0</v>
      </c>
      <c r="FK28" s="1163">
        <f t="shared" si="47"/>
        <v>0</v>
      </c>
      <c r="FL28" s="815">
        <f>[1]Субсидия_факт!PC25</f>
        <v>0</v>
      </c>
      <c r="FM28" s="814">
        <f>[1]Субсидия_факт!PI25</f>
        <v>0</v>
      </c>
      <c r="FN28" s="835">
        <f t="shared" si="48"/>
        <v>0</v>
      </c>
      <c r="FO28" s="815"/>
      <c r="FP28" s="816"/>
      <c r="FQ28" s="854">
        <f t="shared" si="49"/>
        <v>0</v>
      </c>
      <c r="FR28" s="818">
        <f>[1]Субсидия_факт!EH25</f>
        <v>0</v>
      </c>
      <c r="FS28" s="819">
        <f>[1]Субсидия_факт!EJ25</f>
        <v>0</v>
      </c>
      <c r="FT28" s="1164">
        <f t="shared" si="50"/>
        <v>0</v>
      </c>
      <c r="FU28" s="865"/>
      <c r="FV28" s="866"/>
      <c r="FW28" s="854">
        <f t="shared" si="51"/>
        <v>0</v>
      </c>
      <c r="FX28" s="818">
        <f>[1]Субсидия_факт!JD25</f>
        <v>0</v>
      </c>
      <c r="FY28" s="819">
        <f>[1]Субсидия_факт!JF25</f>
        <v>0</v>
      </c>
      <c r="FZ28" s="854">
        <f t="shared" si="52"/>
        <v>0</v>
      </c>
      <c r="GA28" s="865"/>
      <c r="GB28" s="866"/>
      <c r="GC28" s="1165">
        <f t="shared" si="53"/>
        <v>0</v>
      </c>
      <c r="GD28" s="815">
        <f>[1]Субсидия_факт!JH25</f>
        <v>0</v>
      </c>
      <c r="GE28" s="816">
        <f>[1]Субсидия_факт!JJ25</f>
        <v>0</v>
      </c>
      <c r="GF28" s="1165">
        <f t="shared" si="54"/>
        <v>0</v>
      </c>
      <c r="GG28" s="865"/>
      <c r="GH28" s="864"/>
      <c r="GI28" s="1165">
        <f t="shared" si="178"/>
        <v>0</v>
      </c>
      <c r="GJ28" s="836">
        <f t="shared" si="179"/>
        <v>0</v>
      </c>
      <c r="GK28" s="1180">
        <f t="shared" si="180"/>
        <v>0</v>
      </c>
      <c r="GL28" s="836">
        <f t="shared" si="181"/>
        <v>0</v>
      </c>
      <c r="GM28" s="1164">
        <f t="shared" si="55"/>
        <v>0</v>
      </c>
      <c r="GN28" s="818">
        <f>[1]Субсидия_факт!JZ25</f>
        <v>0</v>
      </c>
      <c r="GO28" s="819">
        <f>[1]Субсидия_факт!KB25</f>
        <v>0</v>
      </c>
      <c r="GP28" s="818">
        <f>[1]Субсидия_факт!KD25</f>
        <v>0</v>
      </c>
      <c r="GQ28" s="854">
        <f t="shared" si="56"/>
        <v>0</v>
      </c>
      <c r="GR28" s="818"/>
      <c r="GS28" s="819"/>
      <c r="GT28" s="859"/>
      <c r="GU28" s="1165">
        <f t="shared" si="182"/>
        <v>0</v>
      </c>
      <c r="GV28" s="818">
        <f>[1]Субсидия_факт!KF25</f>
        <v>0</v>
      </c>
      <c r="GW28" s="1165">
        <f t="shared" si="182"/>
        <v>0</v>
      </c>
      <c r="GX28" s="859"/>
      <c r="GY28" s="1165">
        <f t="shared" si="183"/>
        <v>0</v>
      </c>
      <c r="GZ28" s="1165">
        <f t="shared" si="184"/>
        <v>0</v>
      </c>
      <c r="HA28" s="1165">
        <f t="shared" si="185"/>
        <v>0</v>
      </c>
      <c r="HB28" s="1165">
        <f t="shared" si="186"/>
        <v>0</v>
      </c>
      <c r="HC28" s="854">
        <f t="shared" si="57"/>
        <v>0</v>
      </c>
      <c r="HD28" s="818">
        <f>[1]Субсидия_факт!KJ25</f>
        <v>0</v>
      </c>
      <c r="HE28" s="819">
        <f>[1]Субсидия_факт!KL25</f>
        <v>0</v>
      </c>
      <c r="HF28" s="1013">
        <f t="shared" si="58"/>
        <v>0</v>
      </c>
      <c r="HG28" s="818"/>
      <c r="HH28" s="819"/>
      <c r="HI28" s="854">
        <f t="shared" si="59"/>
        <v>0</v>
      </c>
      <c r="HJ28" s="818"/>
      <c r="HK28" s="819"/>
      <c r="HL28" s="1013">
        <f t="shared" si="60"/>
        <v>0</v>
      </c>
      <c r="HM28" s="818"/>
      <c r="HN28" s="819"/>
      <c r="HO28" s="854">
        <f t="shared" si="61"/>
        <v>0</v>
      </c>
      <c r="HP28" s="818">
        <f>[1]Субсидия_факт!FN25</f>
        <v>0</v>
      </c>
      <c r="HQ28" s="819">
        <f>[1]Субсидия_факт!FR25</f>
        <v>0</v>
      </c>
      <c r="HR28" s="1013">
        <f t="shared" si="62"/>
        <v>0</v>
      </c>
      <c r="HS28" s="818"/>
      <c r="HT28" s="819"/>
      <c r="HU28" s="1163">
        <f t="shared" si="63"/>
        <v>0</v>
      </c>
      <c r="HV28" s="815">
        <f t="shared" si="64"/>
        <v>0</v>
      </c>
      <c r="HW28" s="814">
        <f t="shared" si="64"/>
        <v>0</v>
      </c>
      <c r="HX28" s="835">
        <f t="shared" si="65"/>
        <v>0</v>
      </c>
      <c r="HY28" s="815">
        <f t="shared" si="66"/>
        <v>0</v>
      </c>
      <c r="HZ28" s="814">
        <f t="shared" si="66"/>
        <v>0</v>
      </c>
      <c r="IA28" s="1163">
        <f t="shared" si="67"/>
        <v>0</v>
      </c>
      <c r="IB28" s="815">
        <f>[1]Субсидия_факт!FP25</f>
        <v>0</v>
      </c>
      <c r="IC28" s="814">
        <f>[1]Субсидия_факт!FT25</f>
        <v>0</v>
      </c>
      <c r="ID28" s="835">
        <f t="shared" si="68"/>
        <v>0</v>
      </c>
      <c r="IE28" s="815"/>
      <c r="IF28" s="816"/>
      <c r="IG28" s="854">
        <f t="shared" si="69"/>
        <v>0</v>
      </c>
      <c r="IH28" s="815">
        <f>[1]Субсидия_факт!ED25</f>
        <v>0</v>
      </c>
      <c r="II28" s="816">
        <f>[1]Субсидия_факт!EF25</f>
        <v>0</v>
      </c>
      <c r="IJ28" s="1013">
        <f t="shared" si="70"/>
        <v>0</v>
      </c>
      <c r="IK28" s="818"/>
      <c r="IL28" s="819"/>
      <c r="IM28" s="854">
        <f t="shared" si="71"/>
        <v>0</v>
      </c>
      <c r="IN28" s="815">
        <f>[1]Субсидия_факт!BX25</f>
        <v>0</v>
      </c>
      <c r="IO28" s="816">
        <f>[1]Субсидия_факт!BZ25</f>
        <v>0</v>
      </c>
      <c r="IP28" s="1013">
        <f t="shared" si="72"/>
        <v>0</v>
      </c>
      <c r="IQ28" s="818"/>
      <c r="IR28" s="819"/>
      <c r="IS28" s="854">
        <f t="shared" si="73"/>
        <v>0</v>
      </c>
      <c r="IT28" s="818">
        <f>[1]Субсидия_факт!EL25</f>
        <v>0</v>
      </c>
      <c r="IU28" s="819">
        <f>[1]Субсидия_факт!EN25</f>
        <v>0</v>
      </c>
      <c r="IV28" s="1013">
        <f t="shared" si="74"/>
        <v>0</v>
      </c>
      <c r="IW28" s="818"/>
      <c r="IX28" s="819"/>
      <c r="IY28" s="965">
        <f t="shared" si="75"/>
        <v>0</v>
      </c>
      <c r="IZ28" s="815">
        <f>[1]Субсидия_факт!EP25</f>
        <v>0</v>
      </c>
      <c r="JA28" s="814">
        <f>[1]Субсидия_факт!EV25</f>
        <v>0</v>
      </c>
      <c r="JB28" s="965">
        <f t="shared" si="76"/>
        <v>0</v>
      </c>
      <c r="JC28" s="815"/>
      <c r="JD28" s="816"/>
      <c r="JE28" s="965">
        <f t="shared" si="77"/>
        <v>0</v>
      </c>
      <c r="JF28" s="815">
        <f>[1]Субсидия_факт!ER25</f>
        <v>0</v>
      </c>
      <c r="JG28" s="816">
        <f>[1]Субсидия_факт!EX25</f>
        <v>0</v>
      </c>
      <c r="JH28" s="965">
        <f t="shared" si="78"/>
        <v>0</v>
      </c>
      <c r="JI28" s="806"/>
      <c r="JJ28" s="820"/>
      <c r="JK28" s="835">
        <f t="shared" si="79"/>
        <v>0</v>
      </c>
      <c r="JL28" s="807">
        <f>'Проверочная  таблица'!JF28-'Проверочная  таблица'!JR28</f>
        <v>0</v>
      </c>
      <c r="JM28" s="816">
        <f>'Проверочная  таблица'!JG28-'Проверочная  таблица'!JS28</f>
        <v>0</v>
      </c>
      <c r="JN28" s="1155">
        <f t="shared" si="80"/>
        <v>0</v>
      </c>
      <c r="JO28" s="806">
        <f>'Проверочная  таблица'!JI28-'Проверочная  таблица'!JU28</f>
        <v>0</v>
      </c>
      <c r="JP28" s="823">
        <f>'Проверочная  таблица'!JJ28-'Проверочная  таблица'!JV28</f>
        <v>0</v>
      </c>
      <c r="JQ28" s="835">
        <f t="shared" si="81"/>
        <v>0</v>
      </c>
      <c r="JR28" s="815">
        <f>[1]Субсидия_факт!ET25</f>
        <v>0</v>
      </c>
      <c r="JS28" s="814">
        <f>[1]Субсидия_факт!EZ25</f>
        <v>0</v>
      </c>
      <c r="JT28" s="835">
        <f t="shared" si="212"/>
        <v>0</v>
      </c>
      <c r="JU28" s="815"/>
      <c r="JV28" s="816"/>
      <c r="JW28" s="1148">
        <f t="shared" si="187"/>
        <v>68290</v>
      </c>
      <c r="JX28" s="806">
        <f>[1]Субсидия_факт!NR25</f>
        <v>0</v>
      </c>
      <c r="JY28" s="816">
        <f>[1]Субсидия_факт!NX25</f>
        <v>0</v>
      </c>
      <c r="JZ28" s="806">
        <f>[1]Субсидия_факт!OF25</f>
        <v>25050</v>
      </c>
      <c r="KA28" s="816">
        <f>[1]Субсидия_факт!OH25</f>
        <v>43240</v>
      </c>
      <c r="KB28" s="1148">
        <f t="shared" si="83"/>
        <v>0</v>
      </c>
      <c r="KC28" s="806"/>
      <c r="KD28" s="816"/>
      <c r="KE28" s="806"/>
      <c r="KF28" s="816"/>
      <c r="KG28" s="1148">
        <f t="shared" si="188"/>
        <v>0</v>
      </c>
      <c r="KH28" s="842">
        <f>[1]Субсидия_факт!NT25</f>
        <v>0</v>
      </c>
      <c r="KI28" s="819">
        <f>[1]Субсидия_факт!NZ25</f>
        <v>0</v>
      </c>
      <c r="KJ28" s="842"/>
      <c r="KK28" s="819"/>
      <c r="KL28" s="1148">
        <f t="shared" si="84"/>
        <v>0</v>
      </c>
      <c r="KM28" s="806"/>
      <c r="KN28" s="816"/>
      <c r="KO28" s="806"/>
      <c r="KP28" s="816"/>
      <c r="KQ28" s="1150">
        <f t="shared" si="85"/>
        <v>0</v>
      </c>
      <c r="KR28" s="842">
        <f t="shared" si="86"/>
        <v>0</v>
      </c>
      <c r="KS28" s="819">
        <f t="shared" si="86"/>
        <v>0</v>
      </c>
      <c r="KT28" s="1150">
        <f t="shared" si="87"/>
        <v>0</v>
      </c>
      <c r="KU28" s="842">
        <f t="shared" si="88"/>
        <v>0</v>
      </c>
      <c r="KV28" s="819">
        <f t="shared" si="88"/>
        <v>0</v>
      </c>
      <c r="KW28" s="1150">
        <f t="shared" si="89"/>
        <v>0</v>
      </c>
      <c r="KX28" s="815">
        <f>[1]Субсидия_факт!NV25</f>
        <v>0</v>
      </c>
      <c r="KY28" s="814">
        <f>[1]Субсидия_факт!OB25</f>
        <v>0</v>
      </c>
      <c r="KZ28" s="1150">
        <f t="shared" si="90"/>
        <v>0</v>
      </c>
      <c r="LA28" s="807"/>
      <c r="LB28" s="816"/>
      <c r="LC28" s="1013">
        <f t="shared" si="189"/>
        <v>0</v>
      </c>
      <c r="LD28" s="821">
        <f>[1]Субсидия_факт!DP25</f>
        <v>0</v>
      </c>
      <c r="LE28" s="806">
        <f>[1]Субсидия_факт!CB25</f>
        <v>0</v>
      </c>
      <c r="LF28" s="816">
        <f>[1]Субсидия_факт!CH25</f>
        <v>0</v>
      </c>
      <c r="LG28" s="1013">
        <f t="shared" si="91"/>
        <v>0</v>
      </c>
      <c r="LH28" s="821"/>
      <c r="LI28" s="806"/>
      <c r="LJ28" s="816"/>
      <c r="LK28" s="1013">
        <f t="shared" si="190"/>
        <v>11449459.460000001</v>
      </c>
      <c r="LL28" s="821">
        <f>[1]Субсидия_факт!DR25</f>
        <v>0</v>
      </c>
      <c r="LM28" s="806">
        <f>[1]Субсидия_факт!CD25</f>
        <v>2976859.4600000009</v>
      </c>
      <c r="LN28" s="816">
        <f>[1]Субсидия_факт!CJ25</f>
        <v>8472600</v>
      </c>
      <c r="LO28" s="1013">
        <f t="shared" si="92"/>
        <v>0</v>
      </c>
      <c r="LP28" s="821"/>
      <c r="LQ28" s="806"/>
      <c r="LR28" s="814"/>
      <c r="LS28" s="836">
        <f t="shared" si="93"/>
        <v>11449459.460000001</v>
      </c>
      <c r="LT28" s="818">
        <f>'Проверочная  таблица'!LL28-MB28</f>
        <v>0</v>
      </c>
      <c r="LU28" s="818">
        <f>'Проверочная  таблица'!LM28-MC28</f>
        <v>2976859.4600000009</v>
      </c>
      <c r="LV28" s="819">
        <f>'Проверочная  таблица'!LN28-MD28</f>
        <v>8472600</v>
      </c>
      <c r="LW28" s="836">
        <f t="shared" si="94"/>
        <v>0</v>
      </c>
      <c r="LX28" s="818">
        <f>'Проверочная  таблица'!LP28-MF28</f>
        <v>0</v>
      </c>
      <c r="LY28" s="818">
        <f>'Проверочная  таблица'!LQ28-MG28</f>
        <v>0</v>
      </c>
      <c r="LZ28" s="819">
        <f>'Проверочная  таблица'!LR28-MH28</f>
        <v>0</v>
      </c>
      <c r="MA28" s="836">
        <f t="shared" si="95"/>
        <v>0</v>
      </c>
      <c r="MB28" s="806">
        <f>[1]Субсидия_факт!DT25</f>
        <v>0</v>
      </c>
      <c r="MC28" s="806">
        <f>[1]Субсидия_факт!CF25</f>
        <v>0</v>
      </c>
      <c r="MD28" s="816">
        <f>[1]Субсидия_факт!CL25</f>
        <v>0</v>
      </c>
      <c r="ME28" s="836">
        <f t="shared" si="96"/>
        <v>0</v>
      </c>
      <c r="MF28" s="806"/>
      <c r="MG28" s="806"/>
      <c r="MH28" s="816"/>
      <c r="MI28" s="1154">
        <f t="shared" si="191"/>
        <v>56214.89</v>
      </c>
      <c r="MJ28" s="806">
        <f>[1]Субсидия_факт!CN25</f>
        <v>0</v>
      </c>
      <c r="MK28" s="814">
        <f>[1]Субсидия_факт!CP25</f>
        <v>0</v>
      </c>
      <c r="ML28" s="818">
        <f>[1]Субсидия_факт!CR25</f>
        <v>0</v>
      </c>
      <c r="MM28" s="819">
        <f>[1]Субсидия_факт!CT25</f>
        <v>0</v>
      </c>
      <c r="MN28" s="807">
        <f>[1]Субсидия_факт!DV25</f>
        <v>0</v>
      </c>
      <c r="MO28" s="815">
        <f>[1]Субсидия_факт!FB25</f>
        <v>14615.870000000003</v>
      </c>
      <c r="MP28" s="814">
        <f>[1]Субсидия_факт!FH25</f>
        <v>41599.019999999997</v>
      </c>
      <c r="MQ28" s="965">
        <f t="shared" si="97"/>
        <v>56214.89</v>
      </c>
      <c r="MR28" s="806"/>
      <c r="MS28" s="816"/>
      <c r="MT28" s="822"/>
      <c r="MU28" s="847"/>
      <c r="MV28" s="806"/>
      <c r="MW28" s="806">
        <f>MO28</f>
        <v>14615.870000000003</v>
      </c>
      <c r="MX28" s="816">
        <f>MP28</f>
        <v>41599.019999999997</v>
      </c>
      <c r="MY28" s="965">
        <f t="shared" si="192"/>
        <v>25334.509999999995</v>
      </c>
      <c r="MZ28" s="815">
        <f>[1]Субсидия_факт!FD25</f>
        <v>6586.9699999999939</v>
      </c>
      <c r="NA28" s="814">
        <f>[1]Субсидия_факт!FJ25</f>
        <v>18747.54</v>
      </c>
      <c r="NB28" s="965">
        <f t="shared" si="98"/>
        <v>0</v>
      </c>
      <c r="NC28" s="807"/>
      <c r="ND28" s="816"/>
      <c r="NE28" s="835">
        <f t="shared" si="99"/>
        <v>0</v>
      </c>
      <c r="NF28" s="815">
        <f>'Проверочная  таблица'!MZ28-NL28</f>
        <v>0</v>
      </c>
      <c r="NG28" s="816">
        <f>'Проверочная  таблица'!NA28-NM28</f>
        <v>0</v>
      </c>
      <c r="NH28" s="835">
        <f t="shared" si="100"/>
        <v>0</v>
      </c>
      <c r="NI28" s="806">
        <f>'Проверочная  таблица'!NC28-NO28</f>
        <v>0</v>
      </c>
      <c r="NJ28" s="823">
        <f>'Проверочная  таблица'!ND28-NP28</f>
        <v>0</v>
      </c>
      <c r="NK28" s="835">
        <f t="shared" si="193"/>
        <v>25334.509999999995</v>
      </c>
      <c r="NL28" s="815">
        <f>[1]Субсидия_факт!FF25</f>
        <v>6586.9699999999939</v>
      </c>
      <c r="NM28" s="814">
        <f>[1]Субсидия_факт!FL25</f>
        <v>18747.54</v>
      </c>
      <c r="NN28" s="835">
        <f t="shared" si="213"/>
        <v>0</v>
      </c>
      <c r="NO28" s="806"/>
      <c r="NP28" s="816"/>
      <c r="NQ28" s="975">
        <f t="shared" si="194"/>
        <v>0</v>
      </c>
      <c r="NR28" s="815">
        <f>[1]Субсидия_факт!AR25</f>
        <v>0</v>
      </c>
      <c r="NS28" s="814">
        <f>[1]Субсидия_факт!AT25</f>
        <v>0</v>
      </c>
      <c r="NT28" s="815">
        <f>[1]Субсидия_факт!AV25</f>
        <v>0</v>
      </c>
      <c r="NU28" s="977">
        <f t="shared" si="102"/>
        <v>0</v>
      </c>
      <c r="NV28" s="859"/>
      <c r="NW28" s="866"/>
      <c r="NX28" s="859"/>
      <c r="NY28" s="1166">
        <f t="shared" si="103"/>
        <v>0</v>
      </c>
      <c r="NZ28" s="815">
        <f>[1]Субсидия_факт!FV25</f>
        <v>0</v>
      </c>
      <c r="OA28" s="814">
        <f>[1]Субсидия_факт!GB25</f>
        <v>0</v>
      </c>
      <c r="OB28" s="822">
        <f>[1]Субсидия_факт!GH25</f>
        <v>0</v>
      </c>
      <c r="OC28" s="1166">
        <f t="shared" si="104"/>
        <v>0</v>
      </c>
      <c r="OD28" s="807"/>
      <c r="OE28" s="816"/>
      <c r="OF28" s="806"/>
      <c r="OG28" s="1148">
        <f t="shared" si="195"/>
        <v>30565262.420000002</v>
      </c>
      <c r="OH28" s="815">
        <f>[1]Субсидия_факт!FX25</f>
        <v>821052.83999999985</v>
      </c>
      <c r="OI28" s="814">
        <f>[1]Субсидия_факт!GD25</f>
        <v>15600000</v>
      </c>
      <c r="OJ28" s="806">
        <f>[1]Субсидия_факт!GJ25</f>
        <v>14144209.58</v>
      </c>
      <c r="OK28" s="1148">
        <f t="shared" si="105"/>
        <v>0</v>
      </c>
      <c r="OL28" s="806"/>
      <c r="OM28" s="823"/>
      <c r="ON28" s="806"/>
      <c r="OO28" s="1150">
        <f t="shared" si="106"/>
        <v>14144209.58</v>
      </c>
      <c r="OP28" s="842">
        <f>'Проверочная  таблица'!OH28-OX28</f>
        <v>0</v>
      </c>
      <c r="OQ28" s="819">
        <f>'Проверочная  таблица'!OI28-OY28</f>
        <v>0</v>
      </c>
      <c r="OR28" s="822">
        <f>'Проверочная  таблица'!OJ28-OZ28</f>
        <v>14144209.58</v>
      </c>
      <c r="OS28" s="1150">
        <f t="shared" si="196"/>
        <v>0</v>
      </c>
      <c r="OT28" s="807">
        <f>'Проверочная  таблица'!OL28-PB28</f>
        <v>0</v>
      </c>
      <c r="OU28" s="816">
        <f>'Проверочная  таблица'!OM28-PC28</f>
        <v>0</v>
      </c>
      <c r="OV28" s="806">
        <f>'Проверочная  таблица'!ON28-PD28</f>
        <v>0</v>
      </c>
      <c r="OW28" s="1150">
        <f t="shared" si="107"/>
        <v>16421052.84</v>
      </c>
      <c r="OX28" s="815">
        <f>[1]Субсидия_факт!FZ25</f>
        <v>821052.83999999985</v>
      </c>
      <c r="OY28" s="814">
        <f>[1]Субсидия_факт!GF25</f>
        <v>15600000</v>
      </c>
      <c r="OZ28" s="815">
        <f>[1]Субсидия_факт!GL25</f>
        <v>0</v>
      </c>
      <c r="PA28" s="1150">
        <f t="shared" si="108"/>
        <v>0</v>
      </c>
      <c r="PB28" s="807"/>
      <c r="PC28" s="816"/>
      <c r="PD28" s="815"/>
      <c r="PE28" s="901">
        <f t="shared" si="197"/>
        <v>0</v>
      </c>
      <c r="PF28" s="818">
        <f>[1]Субсидия_факт!IR25</f>
        <v>0</v>
      </c>
      <c r="PG28" s="819">
        <f>[1]Субсидия_факт!IX25</f>
        <v>0</v>
      </c>
      <c r="PH28" s="977">
        <f t="shared" si="109"/>
        <v>0</v>
      </c>
      <c r="PI28" s="859"/>
      <c r="PJ28" s="886"/>
      <c r="PK28" s="977">
        <f t="shared" si="110"/>
        <v>0</v>
      </c>
      <c r="PL28" s="818">
        <f>[1]Субсидия_факт!IT25</f>
        <v>0</v>
      </c>
      <c r="PM28" s="819">
        <f>[1]Субсидия_факт!IZ25</f>
        <v>0</v>
      </c>
      <c r="PN28" s="1193">
        <f t="shared" si="111"/>
        <v>0</v>
      </c>
      <c r="PO28" s="859"/>
      <c r="PP28" s="886"/>
      <c r="PQ28" s="979">
        <f t="shared" si="198"/>
        <v>0</v>
      </c>
      <c r="PR28" s="859">
        <f t="shared" si="112"/>
        <v>0</v>
      </c>
      <c r="PS28" s="866">
        <f t="shared" si="112"/>
        <v>0</v>
      </c>
      <c r="PT28" s="992">
        <f t="shared" si="113"/>
        <v>0</v>
      </c>
      <c r="PU28" s="818">
        <f t="shared" si="114"/>
        <v>0</v>
      </c>
      <c r="PV28" s="819">
        <f t="shared" si="114"/>
        <v>0</v>
      </c>
      <c r="PW28" s="992">
        <f t="shared" si="115"/>
        <v>0</v>
      </c>
      <c r="PX28" s="818">
        <f>[1]Субсидия_факт!IV25</f>
        <v>0</v>
      </c>
      <c r="PY28" s="819">
        <f>[1]Субсидия_факт!JB25</f>
        <v>0</v>
      </c>
      <c r="PZ28" s="979">
        <f t="shared" si="199"/>
        <v>0</v>
      </c>
      <c r="QA28" s="859"/>
      <c r="QB28" s="886"/>
      <c r="QC28" s="854">
        <f t="shared" si="116"/>
        <v>0</v>
      </c>
      <c r="QD28" s="818">
        <f>[1]Субсидия_факт!CV25</f>
        <v>0</v>
      </c>
      <c r="QE28" s="819">
        <f>[1]Субсидия_факт!CX25</f>
        <v>0</v>
      </c>
      <c r="QF28" s="1013">
        <f t="shared" si="117"/>
        <v>0</v>
      </c>
      <c r="QG28" s="818"/>
      <c r="QH28" s="819"/>
      <c r="QI28" s="854">
        <f t="shared" si="118"/>
        <v>0</v>
      </c>
      <c r="QJ28" s="818">
        <f>[1]Субсидия_факт!CZ25</f>
        <v>0</v>
      </c>
      <c r="QK28" s="819">
        <f>[1]Субсидия_факт!DF25</f>
        <v>0</v>
      </c>
      <c r="QL28" s="1013">
        <f t="shared" si="119"/>
        <v>0</v>
      </c>
      <c r="QM28" s="818"/>
      <c r="QN28" s="819"/>
      <c r="QO28" s="854">
        <f t="shared" si="120"/>
        <v>0</v>
      </c>
      <c r="QP28" s="818">
        <f>[1]Субсидия_факт!DB25</f>
        <v>0</v>
      </c>
      <c r="QQ28" s="819">
        <f>[1]Субсидия_факт!DH25</f>
        <v>0</v>
      </c>
      <c r="QR28" s="1013">
        <f t="shared" si="121"/>
        <v>0</v>
      </c>
      <c r="QS28" s="818"/>
      <c r="QT28" s="819"/>
      <c r="QU28" s="1165">
        <f t="shared" si="122"/>
        <v>0</v>
      </c>
      <c r="QV28" s="818">
        <f t="shared" si="123"/>
        <v>0</v>
      </c>
      <c r="QW28" s="819">
        <f t="shared" si="123"/>
        <v>0</v>
      </c>
      <c r="QX28" s="836">
        <f t="shared" si="124"/>
        <v>0</v>
      </c>
      <c r="QY28" s="818">
        <f t="shared" si="125"/>
        <v>0</v>
      </c>
      <c r="QZ28" s="819">
        <f t="shared" si="125"/>
        <v>0</v>
      </c>
      <c r="RA28" s="1165">
        <f t="shared" si="126"/>
        <v>0</v>
      </c>
      <c r="RB28" s="818">
        <f>[1]Субсидия_факт!DD25</f>
        <v>0</v>
      </c>
      <c r="RC28" s="819">
        <f>[1]Субсидия_факт!DJ25</f>
        <v>0</v>
      </c>
      <c r="RD28" s="836">
        <f t="shared" si="127"/>
        <v>0</v>
      </c>
      <c r="RE28" s="818"/>
      <c r="RF28" s="819"/>
      <c r="RG28" s="901">
        <f t="shared" si="128"/>
        <v>0</v>
      </c>
      <c r="RH28" s="818">
        <f>[1]Субсидия_факт!DL25</f>
        <v>0</v>
      </c>
      <c r="RI28" s="819">
        <f>[1]Субсидия_факт!DN25</f>
        <v>0</v>
      </c>
      <c r="RJ28" s="1193">
        <f t="shared" si="129"/>
        <v>0</v>
      </c>
      <c r="RK28" s="863"/>
      <c r="RL28" s="864"/>
      <c r="RM28" s="1013">
        <f t="shared" si="200"/>
        <v>0</v>
      </c>
      <c r="RN28" s="815">
        <f>[1]Субсидия_факт!BJ25</f>
        <v>0</v>
      </c>
      <c r="RO28" s="818">
        <f>[1]Субсидия_факт!BF25</f>
        <v>0</v>
      </c>
      <c r="RP28" s="846">
        <f>[1]Субсидия_факт!BH25</f>
        <v>0</v>
      </c>
      <c r="RQ28" s="1013">
        <f t="shared" si="130"/>
        <v>0</v>
      </c>
      <c r="RR28" s="867"/>
      <c r="RS28" s="863"/>
      <c r="RT28" s="864"/>
      <c r="RU28" s="901">
        <f t="shared" si="131"/>
        <v>0</v>
      </c>
      <c r="RV28" s="818">
        <f>[1]Субсидия_факт!AD25</f>
        <v>0</v>
      </c>
      <c r="RW28" s="819">
        <f>[1]Субсидия_факт!AF25</f>
        <v>0</v>
      </c>
      <c r="RX28" s="977">
        <f t="shared" si="132"/>
        <v>0</v>
      </c>
      <c r="RY28" s="863"/>
      <c r="RZ28" s="864"/>
      <c r="SA28" s="854">
        <f t="shared" si="201"/>
        <v>0</v>
      </c>
      <c r="SB28" s="818">
        <f>[1]Субсидия_факт!HT25</f>
        <v>0</v>
      </c>
      <c r="SC28" s="819">
        <f>[1]Субсидия_факт!HZ25</f>
        <v>0</v>
      </c>
      <c r="SD28" s="842">
        <f>[1]Субсидия_факт!IF25</f>
        <v>0</v>
      </c>
      <c r="SE28" s="819">
        <f>[1]Субсидия_факт!IL25</f>
        <v>0</v>
      </c>
      <c r="SF28" s="1087">
        <f>[1]Субсидия_факт!JN25</f>
        <v>0</v>
      </c>
      <c r="SG28" s="846">
        <f>[1]Субсидия_факт!JT25</f>
        <v>0</v>
      </c>
      <c r="SH28" s="1013">
        <f t="shared" si="133"/>
        <v>0</v>
      </c>
      <c r="SI28" s="1184"/>
      <c r="SJ28" s="847"/>
      <c r="SK28" s="1184"/>
      <c r="SL28" s="847"/>
      <c r="SM28" s="978"/>
      <c r="SN28" s="864"/>
      <c r="SO28" s="901">
        <f t="shared" si="134"/>
        <v>27392664.370000001</v>
      </c>
      <c r="SP28" s="818">
        <f>[1]Субсидия_факт!HV25</f>
        <v>1369633.2100000046</v>
      </c>
      <c r="SQ28" s="819">
        <f>[1]Субсидия_факт!IB25</f>
        <v>26023031.159999996</v>
      </c>
      <c r="SR28" s="842">
        <f>[1]Субсидия_факт!IH25</f>
        <v>0</v>
      </c>
      <c r="SS28" s="819">
        <f>[1]Субсидия_факт!IN25</f>
        <v>0</v>
      </c>
      <c r="ST28" s="842">
        <f>[1]Субсидия_факт!JP25</f>
        <v>0</v>
      </c>
      <c r="SU28" s="819">
        <f>[1]Субсидия_факт!JV25</f>
        <v>0</v>
      </c>
      <c r="SV28" s="977">
        <f t="shared" si="135"/>
        <v>0</v>
      </c>
      <c r="SW28" s="859"/>
      <c r="SX28" s="886"/>
      <c r="SY28" s="1087"/>
      <c r="SZ28" s="847"/>
      <c r="TA28" s="859"/>
      <c r="TB28" s="886"/>
      <c r="TC28" s="979">
        <f t="shared" si="136"/>
        <v>27392664.370000001</v>
      </c>
      <c r="TD28" s="865">
        <f t="shared" si="137"/>
        <v>1369633.2100000046</v>
      </c>
      <c r="TE28" s="866">
        <f t="shared" si="137"/>
        <v>26023031.159999996</v>
      </c>
      <c r="TF28" s="865">
        <f t="shared" si="137"/>
        <v>0</v>
      </c>
      <c r="TG28" s="866">
        <f t="shared" si="137"/>
        <v>0</v>
      </c>
      <c r="TH28" s="863">
        <f t="shared" si="137"/>
        <v>0</v>
      </c>
      <c r="TI28" s="866">
        <f t="shared" si="137"/>
        <v>0</v>
      </c>
      <c r="TJ28" s="979">
        <f t="shared" si="138"/>
        <v>0</v>
      </c>
      <c r="TK28" s="865">
        <f t="shared" si="139"/>
        <v>0</v>
      </c>
      <c r="TL28" s="866">
        <f t="shared" si="139"/>
        <v>0</v>
      </c>
      <c r="TM28" s="865">
        <f t="shared" si="139"/>
        <v>0</v>
      </c>
      <c r="TN28" s="866">
        <f t="shared" si="139"/>
        <v>0</v>
      </c>
      <c r="TO28" s="863">
        <f t="shared" si="139"/>
        <v>0</v>
      </c>
      <c r="TP28" s="866">
        <f t="shared" si="139"/>
        <v>0</v>
      </c>
      <c r="TQ28" s="992">
        <f t="shared" si="140"/>
        <v>0</v>
      </c>
      <c r="TR28" s="818">
        <f>[1]Субсидия_факт!HX25</f>
        <v>0</v>
      </c>
      <c r="TS28" s="819">
        <f>[1]Субсидия_факт!ID25</f>
        <v>0</v>
      </c>
      <c r="TT28" s="842">
        <f>[1]Субсидия_факт!IJ25</f>
        <v>0</v>
      </c>
      <c r="TU28" s="819">
        <f>[1]Субсидия_факт!IP25</f>
        <v>0</v>
      </c>
      <c r="TV28" s="842">
        <f>[1]Субсидия_факт!JR25</f>
        <v>0</v>
      </c>
      <c r="TW28" s="819">
        <f>[1]Субсидия_факт!JX25</f>
        <v>0</v>
      </c>
      <c r="TX28" s="979">
        <f t="shared" si="141"/>
        <v>0</v>
      </c>
      <c r="TY28" s="1087"/>
      <c r="TZ28" s="847"/>
      <c r="UA28" s="1087"/>
      <c r="UB28" s="847"/>
      <c r="UC28" s="1087"/>
      <c r="UD28" s="847"/>
      <c r="UE28" s="1013">
        <f>'Прочая  субсидия_МР  и  ГО'!B23</f>
        <v>100415033.56999999</v>
      </c>
      <c r="UF28" s="1013">
        <f>'Прочая  субсидия_МР  и  ГО'!C23</f>
        <v>6789688.8200000003</v>
      </c>
      <c r="UG28" s="1164">
        <f>'Прочая  субсидия_БП'!B23</f>
        <v>10669300.630000006</v>
      </c>
      <c r="UH28" s="854">
        <f>'Прочая  субсидия_БП'!C23</f>
        <v>85140.57</v>
      </c>
      <c r="UI28" s="1189">
        <f>'Прочая  субсидия_БП'!D23</f>
        <v>543268.99</v>
      </c>
      <c r="UJ28" s="1014">
        <f>'Прочая  субсидия_БП'!E23</f>
        <v>59835.860000000008</v>
      </c>
      <c r="UK28" s="1190">
        <f>'Прочая  субсидия_БП'!F23</f>
        <v>10126031.640000006</v>
      </c>
      <c r="UL28" s="1189">
        <f>'Прочая  субсидия_БП'!G23</f>
        <v>25304.71</v>
      </c>
      <c r="UM28" s="854">
        <f t="shared" si="142"/>
        <v>622709952.92999995</v>
      </c>
      <c r="UN28" s="822">
        <f>'Проверочная  таблица'!VP28+'Проверочная  таблица'!US28+'Проверочная  таблица'!UU28+VJ28</f>
        <v>602317132.3499999</v>
      </c>
      <c r="UO28" s="848">
        <f>'Проверочная  таблица'!VQ28+'Проверочная  таблица'!UY28+'Проверочная  таблица'!VE28+'Проверочная  таблица'!VA28+'Проверочная  таблица'!VC28+VG28+VK28+UW28</f>
        <v>20392820.579999998</v>
      </c>
      <c r="UP28" s="1013">
        <f t="shared" si="143"/>
        <v>174015082.97</v>
      </c>
      <c r="UQ28" s="822">
        <f>'Проверочная  таблица'!VS28+'Проверочная  таблица'!UT28+'Проверочная  таблица'!UV28+VM28</f>
        <v>168465328.97</v>
      </c>
      <c r="UR28" s="848">
        <f>'Проверочная  таблица'!VT28+'Проверочная  таблица'!UZ28+'Проверочная  таблица'!VF28+'Проверочная  таблица'!VB28+'Проверочная  таблица'!VD28+VH28+VN28+UX28</f>
        <v>5549754</v>
      </c>
      <c r="US28" s="1181">
        <f>'Субвенция  на  полномочия'!B23</f>
        <v>569285219.23999989</v>
      </c>
      <c r="UT28" s="1164">
        <f>'Субвенция  на  полномочия'!C23</f>
        <v>158784302.56</v>
      </c>
      <c r="UU28" s="843">
        <f>[1]Субвенция_факт!M24*1000</f>
        <v>25267000</v>
      </c>
      <c r="UV28" s="849">
        <v>7500000</v>
      </c>
      <c r="UW28" s="843">
        <f>[1]Субвенция_факт!AE24*1000</f>
        <v>0</v>
      </c>
      <c r="UX28" s="849"/>
      <c r="UY28" s="843">
        <f>[1]Субвенция_факт!AF24*1000</f>
        <v>3858100</v>
      </c>
      <c r="UZ28" s="849">
        <f>ВУС!E168</f>
        <v>964525</v>
      </c>
      <c r="VA28" s="1187">
        <f>[1]Субвенция_факт!AG24*1000</f>
        <v>0</v>
      </c>
      <c r="VB28" s="850"/>
      <c r="VC28" s="845">
        <f>[1]Субвенция_факт!E24*1000</f>
        <v>0</v>
      </c>
      <c r="VD28" s="850"/>
      <c r="VE28" s="845">
        <f>[1]Субвенция_факт!F24*1000</f>
        <v>0</v>
      </c>
      <c r="VF28" s="850"/>
      <c r="VG28" s="844">
        <f>[1]Субвенция_факт!G24*1000</f>
        <v>0</v>
      </c>
      <c r="VH28" s="849"/>
      <c r="VI28" s="854">
        <f t="shared" si="144"/>
        <v>21256379.16</v>
      </c>
      <c r="VJ28" s="818">
        <f>[1]Субвенция_факт!P24*1000</f>
        <v>5526658.5800000001</v>
      </c>
      <c r="VK28" s="819">
        <f>[1]Субвенция_факт!Q24*1000</f>
        <v>15729720.58</v>
      </c>
      <c r="VL28" s="1013">
        <f t="shared" si="145"/>
        <v>6196255.4100000001</v>
      </c>
      <c r="VM28" s="822">
        <v>1611026.41</v>
      </c>
      <c r="VN28" s="851">
        <v>4585229</v>
      </c>
      <c r="VO28" s="1013">
        <f t="shared" si="146"/>
        <v>3043254.53</v>
      </c>
      <c r="VP28" s="852">
        <f>[1]Субвенция_факт!X24*1000</f>
        <v>2238254.5299999998</v>
      </c>
      <c r="VQ28" s="853">
        <f>[1]Субвенция_факт!W24*1000</f>
        <v>805000</v>
      </c>
      <c r="VR28" s="1013">
        <f t="shared" si="147"/>
        <v>570000</v>
      </c>
      <c r="VS28" s="822">
        <v>570000</v>
      </c>
      <c r="VT28" s="851">
        <v>0</v>
      </c>
      <c r="VU28" s="1013">
        <f t="shared" si="202"/>
        <v>88777812.510000005</v>
      </c>
      <c r="VV28" s="1013">
        <f t="shared" si="203"/>
        <v>20132324.109999999</v>
      </c>
      <c r="VW28" s="1181">
        <f t="shared" si="148"/>
        <v>0</v>
      </c>
      <c r="VX28" s="852">
        <f>'[1]Иные межбюджетные трансферты'!AM25</f>
        <v>0</v>
      </c>
      <c r="VY28" s="853">
        <f>'[1]Иные межбюджетные трансферты'!AO25</f>
        <v>0</v>
      </c>
      <c r="VZ28" s="1181">
        <f t="shared" si="149"/>
        <v>0</v>
      </c>
      <c r="WA28" s="852"/>
      <c r="WB28" s="853"/>
      <c r="WC28" s="1013">
        <f t="shared" si="150"/>
        <v>3235429.67</v>
      </c>
      <c r="WD28" s="852">
        <f>'[1]Иные межбюджетные трансферты'!AI25</f>
        <v>161771.49</v>
      </c>
      <c r="WE28" s="853">
        <f>'[1]Иные межбюджетные трансферты'!AK25</f>
        <v>3073658.1799999997</v>
      </c>
      <c r="WF28" s="1013">
        <f t="shared" si="151"/>
        <v>773437.99</v>
      </c>
      <c r="WG28" s="852">
        <v>38671.9</v>
      </c>
      <c r="WH28" s="853">
        <v>734766.09</v>
      </c>
      <c r="WI28" s="1013">
        <f t="shared" si="152"/>
        <v>19833291</v>
      </c>
      <c r="WJ28" s="852">
        <f>'[1]Иные межбюджетные трансферты'!I25</f>
        <v>0</v>
      </c>
      <c r="WK28" s="853">
        <f>'[1]Иные межбюджетные трансферты'!K25</f>
        <v>19833291</v>
      </c>
      <c r="WL28" s="1013">
        <f t="shared" si="204"/>
        <v>4752555.3</v>
      </c>
      <c r="WM28" s="839"/>
      <c r="WN28" s="853">
        <v>4752555.3</v>
      </c>
      <c r="WO28" s="1013">
        <f t="shared" si="154"/>
        <v>0</v>
      </c>
      <c r="WP28" s="842"/>
      <c r="WQ28" s="1013">
        <f t="shared" si="155"/>
        <v>0</v>
      </c>
      <c r="WR28" s="842"/>
      <c r="WS28" s="854">
        <f t="shared" si="156"/>
        <v>3300309.39</v>
      </c>
      <c r="WT28" s="818">
        <f>'[1]Иные межбюджетные трансферты'!M25</f>
        <v>3300309.39</v>
      </c>
      <c r="WU28" s="1013">
        <f t="shared" si="157"/>
        <v>0</v>
      </c>
      <c r="WV28" s="822"/>
      <c r="WW28" s="1180">
        <f t="shared" si="158"/>
        <v>0</v>
      </c>
      <c r="WX28" s="836">
        <f t="shared" si="159"/>
        <v>0</v>
      </c>
      <c r="WY28" s="1180">
        <f t="shared" si="160"/>
        <v>3300309.39</v>
      </c>
      <c r="WZ28" s="836">
        <f t="shared" si="161"/>
        <v>0</v>
      </c>
      <c r="XA28" s="1013">
        <f t="shared" si="205"/>
        <v>12638744.210000001</v>
      </c>
      <c r="XB28" s="840">
        <f>'[1]Иные межбюджетные трансферты'!E25</f>
        <v>0</v>
      </c>
      <c r="XC28" s="852">
        <f>'[1]Иные межбюджетные трансферты'!G25</f>
        <v>0</v>
      </c>
      <c r="XD28" s="839">
        <f>'[1]Иные межбюджетные трансферты'!Q25</f>
        <v>0</v>
      </c>
      <c r="XE28" s="840">
        <f>'[1]Иные межбюджетные трансферты'!W25</f>
        <v>0</v>
      </c>
      <c r="XF28" s="839">
        <f>'[1]Иные межбюджетные трансферты'!Y25</f>
        <v>9476000</v>
      </c>
      <c r="XG28" s="1188">
        <f>'[1]Иные межбюджетные трансферты'!AE25</f>
        <v>2770413.39</v>
      </c>
      <c r="XH28" s="840">
        <f>'[1]Иные межбюджетные трансферты'!AQ25</f>
        <v>0</v>
      </c>
      <c r="XI28" s="818">
        <f>'[1]Иные межбюджетные трансферты'!AW25</f>
        <v>0</v>
      </c>
      <c r="XJ28" s="839">
        <f>'[1]Иные межбюджетные трансферты'!AY25</f>
        <v>0</v>
      </c>
      <c r="XK28" s="1188">
        <f>'[1]Иные межбюджетные трансферты'!BA25</f>
        <v>392330.82</v>
      </c>
      <c r="XL28" s="1013">
        <f t="shared" si="206"/>
        <v>9868330.8200000003</v>
      </c>
      <c r="XM28" s="839"/>
      <c r="XN28" s="839"/>
      <c r="XO28" s="807"/>
      <c r="XP28" s="839"/>
      <c r="XQ28" s="803">
        <f t="shared" si="207"/>
        <v>9476000</v>
      </c>
      <c r="XR28" s="803"/>
      <c r="XS28" s="803"/>
      <c r="XT28" s="803"/>
      <c r="XU28" s="803"/>
      <c r="XV28" s="803">
        <f t="shared" si="208"/>
        <v>392330.82</v>
      </c>
      <c r="XW28" s="1013">
        <f t="shared" si="162"/>
        <v>49770038.240000002</v>
      </c>
      <c r="XX28" s="852">
        <f>'[1]Иные межбюджетные трансферты'!S25</f>
        <v>23826334.740000002</v>
      </c>
      <c r="XY28" s="839">
        <f>'[1]Иные межбюджетные трансферты'!AA25</f>
        <v>4738000</v>
      </c>
      <c r="XZ28" s="1188">
        <f>'[1]Иные межбюджетные трансферты'!AG25</f>
        <v>21205703.5</v>
      </c>
      <c r="YA28" s="840">
        <f>'[1]Иные межбюджетные трансферты'!AS25</f>
        <v>0</v>
      </c>
      <c r="YB28" s="803">
        <f>'[1]Иные межбюджетные трансферты'!BC25</f>
        <v>0</v>
      </c>
      <c r="YC28" s="1013">
        <f t="shared" si="163"/>
        <v>4738000</v>
      </c>
      <c r="YD28" s="821"/>
      <c r="YE28" s="821">
        <f t="shared" si="209"/>
        <v>4738000</v>
      </c>
      <c r="YF28" s="821"/>
      <c r="YG28" s="803"/>
      <c r="YH28" s="803"/>
      <c r="YI28" s="836">
        <f t="shared" si="164"/>
        <v>42883134.240000002</v>
      </c>
      <c r="YJ28" s="815">
        <f>'Проверочная  таблица'!XX28-YV28</f>
        <v>21677430.740000002</v>
      </c>
      <c r="YK28" s="815">
        <f>'Проверочная  таблица'!XY28-YW28</f>
        <v>0</v>
      </c>
      <c r="YL28" s="815">
        <f>'Проверочная  таблица'!XZ28-YX28</f>
        <v>21205703.5</v>
      </c>
      <c r="YM28" s="815">
        <f>'Проверочная  таблица'!YA28-YY28</f>
        <v>0</v>
      </c>
      <c r="YN28" s="815">
        <f>'Проверочная  таблица'!YB28-YZ28</f>
        <v>0</v>
      </c>
      <c r="YO28" s="836">
        <f t="shared" si="165"/>
        <v>0</v>
      </c>
      <c r="YP28" s="815">
        <f>'Проверочная  таблица'!YD28-ZB28</f>
        <v>0</v>
      </c>
      <c r="YQ28" s="815">
        <f>'Проверочная  таблица'!YE28-ZC28</f>
        <v>0</v>
      </c>
      <c r="YR28" s="815">
        <f>'Проверочная  таблица'!YF28-ZD28</f>
        <v>0</v>
      </c>
      <c r="YS28" s="815">
        <f>'Проверочная  таблица'!YG28-ZE28</f>
        <v>0</v>
      </c>
      <c r="YT28" s="815">
        <f>'Проверочная  таблица'!YH28-ZF28</f>
        <v>0</v>
      </c>
      <c r="YU28" s="836">
        <f t="shared" si="166"/>
        <v>6886904</v>
      </c>
      <c r="YV28" s="852">
        <f>'[1]Иные межбюджетные трансферты'!U25</f>
        <v>2148904</v>
      </c>
      <c r="YW28" s="839">
        <f>'[1]Иные межбюджетные трансферты'!AC25</f>
        <v>4738000</v>
      </c>
      <c r="YX28" s="840"/>
      <c r="YY28" s="852">
        <f>'[1]Иные межбюджетные трансферты'!AU25</f>
        <v>0</v>
      </c>
      <c r="YZ28" s="803">
        <f>'[1]Иные межбюджетные трансферты'!$BE$10</f>
        <v>0</v>
      </c>
      <c r="ZA28" s="836">
        <f t="shared" si="167"/>
        <v>4738000</v>
      </c>
      <c r="ZB28" s="821"/>
      <c r="ZC28" s="821">
        <f t="shared" si="210"/>
        <v>4738000</v>
      </c>
      <c r="ZD28" s="821"/>
      <c r="ZE28" s="803"/>
      <c r="ZF28" s="803"/>
      <c r="ZG28" s="1013">
        <f>ZI28+'Проверочная  таблица'!ZQ28+ZM28+'Проверочная  таблица'!ZU28+ZO28+'Проверочная  таблица'!ZW28</f>
        <v>-2350000</v>
      </c>
      <c r="ZH28" s="1013">
        <f>ZJ28+'Проверочная  таблица'!ZR28+ZN28+'Проверочная  таблица'!ZV28+ZP28+'Проверочная  таблица'!ZX28</f>
        <v>0</v>
      </c>
      <c r="ZI28" s="854"/>
      <c r="ZJ28" s="854"/>
      <c r="ZK28" s="854"/>
      <c r="ZL28" s="854"/>
      <c r="ZM28" s="1191">
        <f t="shared" si="168"/>
        <v>0</v>
      </c>
      <c r="ZN28" s="862">
        <f t="shared" si="168"/>
        <v>0</v>
      </c>
      <c r="ZO28" s="868"/>
      <c r="ZP28" s="862"/>
      <c r="ZQ28" s="854">
        <v>-1700000</v>
      </c>
      <c r="ZR28" s="854"/>
      <c r="ZS28" s="854">
        <v>-650000</v>
      </c>
      <c r="ZT28" s="854"/>
      <c r="ZU28" s="1191">
        <f t="shared" si="169"/>
        <v>0</v>
      </c>
      <c r="ZV28" s="862">
        <f t="shared" si="169"/>
        <v>0</v>
      </c>
      <c r="ZW28" s="862">
        <v>-650000</v>
      </c>
      <c r="ZX28" s="862"/>
      <c r="ZY28" s="1175">
        <f>'Проверочная  таблица'!ZQ28+'Проверочная  таблица'!ZS28</f>
        <v>-2350000</v>
      </c>
      <c r="ZZ28" s="1175">
        <f>'Проверочная  таблица'!ZR28+'Проверочная  таблица'!ZT28</f>
        <v>0</v>
      </c>
    </row>
    <row r="29" spans="1:702" ht="18" customHeight="1" x14ac:dyDescent="0.25">
      <c r="A29" s="837" t="s">
        <v>393</v>
      </c>
      <c r="B29" s="854">
        <f>D29+AI29+'Проверочная  таблица'!UM29+'Проверочная  таблица'!VU29</f>
        <v>790531387.29999995</v>
      </c>
      <c r="C29" s="1013">
        <f>E29+'Проверочная  таблица'!UP29+AJ29+'Проверочная  таблица'!VV29</f>
        <v>146626715.50999999</v>
      </c>
      <c r="D29" s="1164">
        <f t="shared" si="0"/>
        <v>305300290.05000001</v>
      </c>
      <c r="E29" s="854">
        <f t="shared" si="0"/>
        <v>60737655</v>
      </c>
      <c r="F29" s="1166">
        <f>'[1]Дотация  из  ОБ_факт'!M24</f>
        <v>226986839</v>
      </c>
      <c r="G29" s="1176">
        <v>41525907</v>
      </c>
      <c r="H29" s="1166">
        <f>'[1]Дотация  из  ОБ_факт'!G24</f>
        <v>31496305.050000001</v>
      </c>
      <c r="I29" s="1176">
        <v>8315485</v>
      </c>
      <c r="J29" s="1177">
        <f t="shared" si="1"/>
        <v>31496305.050000001</v>
      </c>
      <c r="K29" s="1178">
        <f t="shared" si="1"/>
        <v>8315485</v>
      </c>
      <c r="L29" s="1177">
        <f>'[1]Дотация  из  ОБ_факт'!K24</f>
        <v>0</v>
      </c>
      <c r="M29" s="838"/>
      <c r="N29" s="1166">
        <f>'[1]Дотация  из  ОБ_факт'!Q24</f>
        <v>0</v>
      </c>
      <c r="O29" s="1176"/>
      <c r="P29" s="1166">
        <f>'[1]Дотация  из  ОБ_факт'!S24</f>
        <v>46817146</v>
      </c>
      <c r="Q29" s="1176">
        <v>10896263</v>
      </c>
      <c r="R29" s="1177">
        <f t="shared" si="2"/>
        <v>46817146</v>
      </c>
      <c r="S29" s="1178">
        <f t="shared" si="2"/>
        <v>10896263</v>
      </c>
      <c r="T29" s="1177">
        <f>'[1]Дотация  из  ОБ_факт'!W24</f>
        <v>0</v>
      </c>
      <c r="U29" s="838"/>
      <c r="V29" s="1166">
        <f>'[1]Дотация  из  ОБ_факт'!AA24+'[1]Дотация  из  ОБ_факт'!AC24+'[1]Дотация  из  ОБ_факт'!AG24</f>
        <v>0</v>
      </c>
      <c r="W29" s="844">
        <f t="shared" si="3"/>
        <v>0</v>
      </c>
      <c r="X29" s="839"/>
      <c r="Y29" s="840"/>
      <c r="Z29" s="839"/>
      <c r="AA29" s="1179">
        <f>'[1]Дотация  из  ОБ_факт'!Y24+'[1]Дотация  из  ОБ_факт'!AE24</f>
        <v>0</v>
      </c>
      <c r="AB29" s="843">
        <f t="shared" si="4"/>
        <v>0</v>
      </c>
      <c r="AC29" s="840"/>
      <c r="AD29" s="839"/>
      <c r="AE29" s="1177">
        <f t="shared" si="5"/>
        <v>0</v>
      </c>
      <c r="AF29" s="1178">
        <f t="shared" si="5"/>
        <v>0</v>
      </c>
      <c r="AG29" s="1177">
        <f>'[1]Дотация  из  ОБ_факт'!AE24</f>
        <v>0</v>
      </c>
      <c r="AH29" s="841"/>
      <c r="AI29" s="975">
        <f>'Проверочная  таблица'!UE29+'Проверочная  таблица'!UG29+BO29+BQ29+BY29+CA29+BC29+BG29+'Проверочная  таблица'!MI29+'Проверочная  таблица'!MY29+'Проверочная  таблица'!DS29+'Проверочная  таблица'!NQ29+DK29+'Проверочная  таблица'!IY29+'Проверочная  таблица'!JE29+'Проверочная  таблица'!NY29+'Проверочная  таблица'!OG29+IS29+AK29+AQ29+ES29+EY29+CM29+SA29+DY29+SO29+PK29+EE29+EM29+LC29+LK29+RU29+GM29+RG29+QI29+JW29+KG29+QO29+RM29+CG29+QC29+HC29+FW29+HI29+HO29+FQ29+DA29+PE29+BW29+IG29+IM29+GU29+GC29</f>
        <v>88153154.670000002</v>
      </c>
      <c r="AJ29" s="976">
        <f>'Проверочная  таблица'!UF29+'Проверочная  таблица'!UH29+BP29+BR29+BZ29+CB29+BE29+BI29+'Проверочная  таблица'!MQ29+'Проверочная  таблица'!NB29+'Проверочная  таблица'!DV29+'Проверочная  таблица'!NU29+DO29+'Проверочная  таблица'!JB29+'Проверочная  таблица'!JH29+'Проверочная  таблица'!OC29+'Проверочная  таблица'!OK29+IV29+AN29+AS29+EV29+FB29+CT29+SH29+EB29+SV29+PN29+EI29+EP29+LG29+LO29+RX29+GQ29+RJ29+QL29+KB29+KL29+QR29+RQ29+CJ29+QF29+HF29+FZ29+HL29+HR29+FT29+DD29+PH29+BX29+IJ29+IP29+GW29+GF29</f>
        <v>2160786.71</v>
      </c>
      <c r="AK29" s="1013">
        <f t="shared" si="6"/>
        <v>12543068.1</v>
      </c>
      <c r="AL29" s="842">
        <f>[1]Субсидия_факт!HL26</f>
        <v>12543068.1</v>
      </c>
      <c r="AM29" s="822">
        <f>[1]Субсидия_факт!MF26</f>
        <v>0</v>
      </c>
      <c r="AN29" s="1013">
        <f t="shared" si="7"/>
        <v>0</v>
      </c>
      <c r="AO29" s="822">
        <v>0</v>
      </c>
      <c r="AP29" s="842"/>
      <c r="AQ29" s="965">
        <f t="shared" si="8"/>
        <v>0</v>
      </c>
      <c r="AR29" s="822">
        <f>[1]Субсидия_факт!MJ26</f>
        <v>0</v>
      </c>
      <c r="AS29" s="1154">
        <f t="shared" si="9"/>
        <v>0</v>
      </c>
      <c r="AT29" s="822"/>
      <c r="AU29" s="1155">
        <f t="shared" si="10"/>
        <v>0</v>
      </c>
      <c r="AV29" s="822">
        <f t="shared" si="11"/>
        <v>0</v>
      </c>
      <c r="AW29" s="836">
        <f t="shared" si="12"/>
        <v>0</v>
      </c>
      <c r="AX29" s="842">
        <f t="shared" si="13"/>
        <v>0</v>
      </c>
      <c r="AY29" s="835">
        <f t="shared" si="14"/>
        <v>0</v>
      </c>
      <c r="AZ29" s="822">
        <f>[1]Субсидия_факт!ML26</f>
        <v>0</v>
      </c>
      <c r="BA29" s="855">
        <f t="shared" si="15"/>
        <v>0</v>
      </c>
      <c r="BB29" s="822"/>
      <c r="BC29" s="854">
        <f t="shared" si="16"/>
        <v>0</v>
      </c>
      <c r="BD29" s="822">
        <f>[1]Субсидия_факт!KN26</f>
        <v>0</v>
      </c>
      <c r="BE29" s="1013">
        <f t="shared" si="17"/>
        <v>0</v>
      </c>
      <c r="BF29" s="822"/>
      <c r="BG29" s="854">
        <f t="shared" si="18"/>
        <v>0</v>
      </c>
      <c r="BH29" s="822">
        <f>[1]Субсидия_факт!KP26</f>
        <v>0</v>
      </c>
      <c r="BI29" s="1013">
        <f t="shared" si="19"/>
        <v>0</v>
      </c>
      <c r="BJ29" s="822"/>
      <c r="BK29" s="1165">
        <f t="shared" si="20"/>
        <v>0</v>
      </c>
      <c r="BL29" s="836">
        <f t="shared" si="21"/>
        <v>0</v>
      </c>
      <c r="BM29" s="1180">
        <f t="shared" si="22"/>
        <v>0</v>
      </c>
      <c r="BN29" s="1165">
        <f t="shared" si="23"/>
        <v>0</v>
      </c>
      <c r="BO29" s="854">
        <f>[1]Субсидия_факт!GN26</f>
        <v>0</v>
      </c>
      <c r="BP29" s="843"/>
      <c r="BQ29" s="1181">
        <f>[1]Субсидия_факт!GP26</f>
        <v>0</v>
      </c>
      <c r="BR29" s="844"/>
      <c r="BS29" s="1180">
        <f t="shared" ref="BS29:BT30" si="214">BQ29-BU29</f>
        <v>0</v>
      </c>
      <c r="BT29" s="1165">
        <f t="shared" si="214"/>
        <v>0</v>
      </c>
      <c r="BU29" s="836">
        <f>[1]Субсидия_факт!GR26</f>
        <v>0</v>
      </c>
      <c r="BV29" s="838"/>
      <c r="BW29" s="1013">
        <f>[1]Субсидия_факт!HD26</f>
        <v>0</v>
      </c>
      <c r="BX29" s="844"/>
      <c r="BY29" s="1013">
        <f>[1]Субсидия_факт!GT26</f>
        <v>0</v>
      </c>
      <c r="BZ29" s="845"/>
      <c r="CA29" s="1013">
        <f>[1]Субсидия_факт!GV26</f>
        <v>0</v>
      </c>
      <c r="CB29" s="844"/>
      <c r="CC29" s="1156">
        <f t="shared" ref="CC29:CD30" si="215">CA29-CE29</f>
        <v>0</v>
      </c>
      <c r="CD29" s="835">
        <f t="shared" si="215"/>
        <v>0</v>
      </c>
      <c r="CE29" s="1155">
        <f>[1]Субсидия_факт!GX26</f>
        <v>0</v>
      </c>
      <c r="CF29" s="805"/>
      <c r="CG29" s="854">
        <f t="shared" si="26"/>
        <v>0</v>
      </c>
      <c r="CH29" s="818">
        <f>[1]Субсидия_факт!HF26</f>
        <v>0</v>
      </c>
      <c r="CI29" s="822">
        <f>[1]Субсидия_факт!HH26</f>
        <v>0</v>
      </c>
      <c r="CJ29" s="1013">
        <f t="shared" si="27"/>
        <v>0</v>
      </c>
      <c r="CK29" s="822"/>
      <c r="CL29" s="822"/>
      <c r="CM29" s="965">
        <f t="shared" si="28"/>
        <v>0</v>
      </c>
      <c r="CN29" s="815">
        <f>[1]Субсидия_факт!LF26</f>
        <v>0</v>
      </c>
      <c r="CO29" s="814">
        <f>[1]Субсидия_факт!LH26</f>
        <v>0</v>
      </c>
      <c r="CP29" s="806">
        <f>[1]Субсидия_факт!LJ26</f>
        <v>0</v>
      </c>
      <c r="CQ29" s="814">
        <f>[1]Субсидия_факт!LP26</f>
        <v>0</v>
      </c>
      <c r="CR29" s="806">
        <f>[1]Субсидия_факт!LV26</f>
        <v>0</v>
      </c>
      <c r="CS29" s="814">
        <f>[1]Субсидия_факт!LX26</f>
        <v>0</v>
      </c>
      <c r="CT29" s="965">
        <f t="shared" si="29"/>
        <v>0</v>
      </c>
      <c r="CU29" s="807"/>
      <c r="CV29" s="814"/>
      <c r="CW29" s="806"/>
      <c r="CX29" s="814"/>
      <c r="CY29" s="806"/>
      <c r="CZ29" s="814"/>
      <c r="DA29" s="976">
        <f t="shared" si="170"/>
        <v>0</v>
      </c>
      <c r="DB29" s="815">
        <f>[1]Субсидия_факт!LL26</f>
        <v>0</v>
      </c>
      <c r="DC29" s="814">
        <f>[1]Субсидия_факт!LR26</f>
        <v>0</v>
      </c>
      <c r="DD29" s="965">
        <f t="shared" si="31"/>
        <v>0</v>
      </c>
      <c r="DE29" s="815"/>
      <c r="DF29" s="816"/>
      <c r="DG29" s="1156">
        <f t="shared" si="171"/>
        <v>0</v>
      </c>
      <c r="DH29" s="835">
        <f t="shared" si="172"/>
        <v>0</v>
      </c>
      <c r="DI29" s="1155">
        <f t="shared" si="173"/>
        <v>0</v>
      </c>
      <c r="DJ29" s="805">
        <f t="shared" si="174"/>
        <v>0</v>
      </c>
      <c r="DK29" s="1013">
        <f t="shared" si="175"/>
        <v>0</v>
      </c>
      <c r="DL29" s="842">
        <f>[1]Субсидия_факт!R26</f>
        <v>0</v>
      </c>
      <c r="DM29" s="818">
        <f>[1]Субсидия_факт!T26</f>
        <v>0</v>
      </c>
      <c r="DN29" s="822">
        <f>[1]Субсидия_факт!V26</f>
        <v>0</v>
      </c>
      <c r="DO29" s="1013">
        <f t="shared" si="176"/>
        <v>0</v>
      </c>
      <c r="DP29" s="822"/>
      <c r="DQ29" s="822"/>
      <c r="DR29" s="822"/>
      <c r="DS29" s="854">
        <f t="shared" si="32"/>
        <v>3148842.11</v>
      </c>
      <c r="DT29" s="818">
        <f>[1]Субсидия_факт!AX26</f>
        <v>157442.10999999987</v>
      </c>
      <c r="DU29" s="819">
        <f>[1]Субсидия_факт!AZ26</f>
        <v>2991400</v>
      </c>
      <c r="DV29" s="1013">
        <f t="shared" si="211"/>
        <v>0</v>
      </c>
      <c r="DW29" s="842"/>
      <c r="DX29" s="846"/>
      <c r="DY29" s="854">
        <f t="shared" si="34"/>
        <v>0</v>
      </c>
      <c r="DZ29" s="818">
        <f>[1]Субсидия_факт!X26</f>
        <v>0</v>
      </c>
      <c r="EA29" s="819">
        <f>[1]Субсидия_факт!Z26</f>
        <v>0</v>
      </c>
      <c r="EB29" s="1013">
        <f t="shared" si="35"/>
        <v>0</v>
      </c>
      <c r="EC29" s="818"/>
      <c r="ED29" s="819"/>
      <c r="EE29" s="976">
        <f t="shared" si="177"/>
        <v>0</v>
      </c>
      <c r="EF29" s="815">
        <f>[1]Субсидия_факт!AP26</f>
        <v>0</v>
      </c>
      <c r="EG29" s="815">
        <f>[1]Субсидия_факт!AL26</f>
        <v>0</v>
      </c>
      <c r="EH29" s="816">
        <f>[1]Субсидия_факт!AN26</f>
        <v>0</v>
      </c>
      <c r="EI29" s="976">
        <f t="shared" si="36"/>
        <v>0</v>
      </c>
      <c r="EJ29" s="815"/>
      <c r="EK29" s="815"/>
      <c r="EL29" s="816"/>
      <c r="EM29" s="976">
        <f t="shared" si="37"/>
        <v>0</v>
      </c>
      <c r="EN29" s="815">
        <f>[1]Субсидия_факт!GZ26</f>
        <v>0</v>
      </c>
      <c r="EO29" s="814">
        <f>[1]Субсидия_факт!HB26</f>
        <v>0</v>
      </c>
      <c r="EP29" s="965">
        <f t="shared" si="38"/>
        <v>0</v>
      </c>
      <c r="EQ29" s="815"/>
      <c r="ER29" s="814"/>
      <c r="ES29" s="976">
        <f t="shared" si="39"/>
        <v>0</v>
      </c>
      <c r="ET29" s="818">
        <f>[1]Субсидия_факт!OY26</f>
        <v>0</v>
      </c>
      <c r="EU29" s="819">
        <f>[1]Субсидия_факт!PE26</f>
        <v>0</v>
      </c>
      <c r="EV29" s="965">
        <f t="shared" si="40"/>
        <v>0</v>
      </c>
      <c r="EW29" s="815"/>
      <c r="EX29" s="816"/>
      <c r="EY29" s="976">
        <f t="shared" si="41"/>
        <v>0</v>
      </c>
      <c r="EZ29" s="815">
        <f>[1]Субсидия_факт!PA26</f>
        <v>0</v>
      </c>
      <c r="FA29" s="814">
        <f>[1]Субсидия_факт!PG26</f>
        <v>0</v>
      </c>
      <c r="FB29" s="965">
        <f t="shared" si="42"/>
        <v>0</v>
      </c>
      <c r="FC29" s="815"/>
      <c r="FD29" s="816"/>
      <c r="FE29" s="1163">
        <f t="shared" si="43"/>
        <v>0</v>
      </c>
      <c r="FF29" s="815">
        <f t="shared" ref="FF29:FG30" si="216">EZ29-FL29</f>
        <v>0</v>
      </c>
      <c r="FG29" s="814">
        <f t="shared" si="216"/>
        <v>0</v>
      </c>
      <c r="FH29" s="835">
        <f t="shared" si="45"/>
        <v>0</v>
      </c>
      <c r="FI29" s="815">
        <f t="shared" ref="FI29:FJ30" si="217">FC29-FO29</f>
        <v>0</v>
      </c>
      <c r="FJ29" s="814">
        <f t="shared" si="217"/>
        <v>0</v>
      </c>
      <c r="FK29" s="1163">
        <f t="shared" si="47"/>
        <v>0</v>
      </c>
      <c r="FL29" s="815">
        <f>[1]Субсидия_факт!PC26</f>
        <v>0</v>
      </c>
      <c r="FM29" s="814">
        <f>[1]Субсидия_факт!PI26</f>
        <v>0</v>
      </c>
      <c r="FN29" s="835">
        <f t="shared" si="48"/>
        <v>0</v>
      </c>
      <c r="FO29" s="815"/>
      <c r="FP29" s="816"/>
      <c r="FQ29" s="976">
        <f t="shared" si="49"/>
        <v>0</v>
      </c>
      <c r="FR29" s="818">
        <f>[1]Субсидия_факт!EH26</f>
        <v>0</v>
      </c>
      <c r="FS29" s="819">
        <f>[1]Субсидия_факт!EJ26</f>
        <v>0</v>
      </c>
      <c r="FT29" s="975">
        <f t="shared" si="50"/>
        <v>0</v>
      </c>
      <c r="FU29" s="818"/>
      <c r="FV29" s="819"/>
      <c r="FW29" s="976">
        <f t="shared" si="51"/>
        <v>0</v>
      </c>
      <c r="FX29" s="818">
        <f>[1]Субсидия_факт!JD26</f>
        <v>0</v>
      </c>
      <c r="FY29" s="819">
        <f>[1]Субсидия_факт!JF26</f>
        <v>0</v>
      </c>
      <c r="FZ29" s="976">
        <f t="shared" si="52"/>
        <v>0</v>
      </c>
      <c r="GA29" s="818"/>
      <c r="GB29" s="819"/>
      <c r="GC29" s="1163">
        <f t="shared" si="53"/>
        <v>0</v>
      </c>
      <c r="GD29" s="815">
        <f>[1]Субсидия_факт!JH26</f>
        <v>0</v>
      </c>
      <c r="GE29" s="816">
        <f>[1]Субсидия_факт!JJ26</f>
        <v>0</v>
      </c>
      <c r="GF29" s="1163">
        <f t="shared" si="54"/>
        <v>0</v>
      </c>
      <c r="GG29" s="818"/>
      <c r="GH29" s="846"/>
      <c r="GI29" s="1165">
        <f t="shared" si="178"/>
        <v>0</v>
      </c>
      <c r="GJ29" s="836">
        <f t="shared" si="179"/>
        <v>0</v>
      </c>
      <c r="GK29" s="1180">
        <f t="shared" si="180"/>
        <v>0</v>
      </c>
      <c r="GL29" s="836">
        <f t="shared" si="181"/>
        <v>0</v>
      </c>
      <c r="GM29" s="1164">
        <f t="shared" si="55"/>
        <v>0</v>
      </c>
      <c r="GN29" s="818">
        <f>[1]Субсидия_факт!JZ26</f>
        <v>0</v>
      </c>
      <c r="GO29" s="819">
        <f>[1]Субсидия_факт!KB26</f>
        <v>0</v>
      </c>
      <c r="GP29" s="818">
        <f>[1]Субсидия_факт!KD26</f>
        <v>0</v>
      </c>
      <c r="GQ29" s="854">
        <f t="shared" si="56"/>
        <v>0</v>
      </c>
      <c r="GR29" s="818"/>
      <c r="GS29" s="819"/>
      <c r="GT29" s="822"/>
      <c r="GU29" s="1165">
        <f t="shared" si="182"/>
        <v>0</v>
      </c>
      <c r="GV29" s="818">
        <f>[1]Субсидия_факт!KF26</f>
        <v>0</v>
      </c>
      <c r="GW29" s="1165">
        <f t="shared" si="182"/>
        <v>0</v>
      </c>
      <c r="GX29" s="822"/>
      <c r="GY29" s="1165">
        <f t="shared" si="183"/>
        <v>0</v>
      </c>
      <c r="GZ29" s="1165">
        <f t="shared" si="184"/>
        <v>0</v>
      </c>
      <c r="HA29" s="1165">
        <f t="shared" si="185"/>
        <v>0</v>
      </c>
      <c r="HB29" s="1165">
        <f t="shared" si="186"/>
        <v>0</v>
      </c>
      <c r="HC29" s="976">
        <f t="shared" si="57"/>
        <v>0</v>
      </c>
      <c r="HD29" s="818">
        <f>[1]Субсидия_факт!KJ26</f>
        <v>0</v>
      </c>
      <c r="HE29" s="819">
        <f>[1]Субсидия_факт!KL26</f>
        <v>0</v>
      </c>
      <c r="HF29" s="965">
        <f t="shared" si="58"/>
        <v>0</v>
      </c>
      <c r="HG29" s="818"/>
      <c r="HH29" s="819"/>
      <c r="HI29" s="976">
        <f t="shared" si="59"/>
        <v>0</v>
      </c>
      <c r="HJ29" s="818"/>
      <c r="HK29" s="819"/>
      <c r="HL29" s="965">
        <f t="shared" si="60"/>
        <v>0</v>
      </c>
      <c r="HM29" s="818"/>
      <c r="HN29" s="819"/>
      <c r="HO29" s="976">
        <f t="shared" si="61"/>
        <v>0</v>
      </c>
      <c r="HP29" s="818">
        <f>[1]Субсидия_факт!FN26</f>
        <v>0</v>
      </c>
      <c r="HQ29" s="819">
        <f>[1]Субсидия_факт!FR26</f>
        <v>0</v>
      </c>
      <c r="HR29" s="965">
        <f t="shared" si="62"/>
        <v>0</v>
      </c>
      <c r="HS29" s="818"/>
      <c r="HT29" s="819"/>
      <c r="HU29" s="1163">
        <f t="shared" si="63"/>
        <v>0</v>
      </c>
      <c r="HV29" s="815">
        <f t="shared" ref="HV29:HW30" si="218">HP29-IB29</f>
        <v>0</v>
      </c>
      <c r="HW29" s="814">
        <f t="shared" si="218"/>
        <v>0</v>
      </c>
      <c r="HX29" s="835">
        <f t="shared" si="65"/>
        <v>0</v>
      </c>
      <c r="HY29" s="815">
        <f t="shared" ref="HY29:HZ30" si="219">HS29-IE29</f>
        <v>0</v>
      </c>
      <c r="HZ29" s="814">
        <f t="shared" si="219"/>
        <v>0</v>
      </c>
      <c r="IA29" s="1163">
        <f t="shared" si="67"/>
        <v>0</v>
      </c>
      <c r="IB29" s="815">
        <f>[1]Субсидия_факт!FP26</f>
        <v>0</v>
      </c>
      <c r="IC29" s="814">
        <f>[1]Субсидия_факт!FT26</f>
        <v>0</v>
      </c>
      <c r="ID29" s="835">
        <f t="shared" si="68"/>
        <v>0</v>
      </c>
      <c r="IE29" s="815"/>
      <c r="IF29" s="816"/>
      <c r="IG29" s="976">
        <f t="shared" si="69"/>
        <v>0</v>
      </c>
      <c r="IH29" s="815">
        <f>[1]Субсидия_факт!ED26</f>
        <v>0</v>
      </c>
      <c r="II29" s="816">
        <f>[1]Субсидия_факт!EF26</f>
        <v>0</v>
      </c>
      <c r="IJ29" s="965">
        <f t="shared" si="70"/>
        <v>0</v>
      </c>
      <c r="IK29" s="818"/>
      <c r="IL29" s="819"/>
      <c r="IM29" s="976">
        <f t="shared" si="71"/>
        <v>0</v>
      </c>
      <c r="IN29" s="815">
        <f>[1]Субсидия_факт!BX26</f>
        <v>0</v>
      </c>
      <c r="IO29" s="816">
        <f>[1]Субсидия_факт!BZ26</f>
        <v>0</v>
      </c>
      <c r="IP29" s="965">
        <f t="shared" si="72"/>
        <v>0</v>
      </c>
      <c r="IQ29" s="818"/>
      <c r="IR29" s="819"/>
      <c r="IS29" s="976">
        <f t="shared" si="73"/>
        <v>0</v>
      </c>
      <c r="IT29" s="818">
        <f>[1]Субсидия_факт!EL26</f>
        <v>0</v>
      </c>
      <c r="IU29" s="819">
        <f>[1]Субсидия_факт!EN26</f>
        <v>0</v>
      </c>
      <c r="IV29" s="965">
        <f t="shared" si="74"/>
        <v>0</v>
      </c>
      <c r="IW29" s="818"/>
      <c r="IX29" s="819"/>
      <c r="IY29" s="965">
        <f t="shared" si="75"/>
        <v>0</v>
      </c>
      <c r="IZ29" s="815">
        <f>[1]Субсидия_факт!EP26</f>
        <v>0</v>
      </c>
      <c r="JA29" s="814">
        <f>[1]Субсидия_факт!EV26</f>
        <v>0</v>
      </c>
      <c r="JB29" s="965">
        <f t="shared" si="76"/>
        <v>0</v>
      </c>
      <c r="JC29" s="815"/>
      <c r="JD29" s="816"/>
      <c r="JE29" s="965">
        <f t="shared" si="77"/>
        <v>0</v>
      </c>
      <c r="JF29" s="815">
        <f>[1]Субсидия_факт!ER26</f>
        <v>0</v>
      </c>
      <c r="JG29" s="816">
        <f>[1]Субсидия_факт!EX26</f>
        <v>0</v>
      </c>
      <c r="JH29" s="965">
        <f t="shared" si="78"/>
        <v>0</v>
      </c>
      <c r="JI29" s="806"/>
      <c r="JJ29" s="820"/>
      <c r="JK29" s="835">
        <f t="shared" si="79"/>
        <v>0</v>
      </c>
      <c r="JL29" s="807">
        <f>'Проверочная  таблица'!JF29-'Проверочная  таблица'!JR29</f>
        <v>0</v>
      </c>
      <c r="JM29" s="816">
        <f>'Проверочная  таблица'!JG29-'Проверочная  таблица'!JS29</f>
        <v>0</v>
      </c>
      <c r="JN29" s="1155">
        <f t="shared" si="80"/>
        <v>0</v>
      </c>
      <c r="JO29" s="806">
        <f>'Проверочная  таблица'!JI29-'Проверочная  таблица'!JU29</f>
        <v>0</v>
      </c>
      <c r="JP29" s="823">
        <f>'Проверочная  таблица'!JJ29-'Проверочная  таблица'!JV29</f>
        <v>0</v>
      </c>
      <c r="JQ29" s="835">
        <f t="shared" si="81"/>
        <v>0</v>
      </c>
      <c r="JR29" s="815">
        <f>[1]Субсидия_факт!ET26</f>
        <v>0</v>
      </c>
      <c r="JS29" s="814">
        <f>[1]Субсидия_факт!EZ26</f>
        <v>0</v>
      </c>
      <c r="JT29" s="835">
        <f t="shared" si="212"/>
        <v>0</v>
      </c>
      <c r="JU29" s="815"/>
      <c r="JV29" s="816"/>
      <c r="JW29" s="1148">
        <f t="shared" si="187"/>
        <v>136760</v>
      </c>
      <c r="JX29" s="806">
        <f>[1]Субсидия_факт!NR26</f>
        <v>0</v>
      </c>
      <c r="JY29" s="816">
        <f>[1]Субсидия_факт!NX26</f>
        <v>0</v>
      </c>
      <c r="JZ29" s="806">
        <f>[1]Субсидия_факт!OF26</f>
        <v>49490</v>
      </c>
      <c r="KA29" s="816">
        <f>[1]Субсидия_факт!OH26</f>
        <v>87270</v>
      </c>
      <c r="KB29" s="1148">
        <f t="shared" si="83"/>
        <v>0</v>
      </c>
      <c r="KC29" s="806"/>
      <c r="KD29" s="816"/>
      <c r="KE29" s="806"/>
      <c r="KF29" s="816"/>
      <c r="KG29" s="1148">
        <f t="shared" si="188"/>
        <v>0</v>
      </c>
      <c r="KH29" s="842">
        <f>[1]Субсидия_факт!NT26</f>
        <v>0</v>
      </c>
      <c r="KI29" s="819">
        <f>[1]Субсидия_факт!NZ26</f>
        <v>0</v>
      </c>
      <c r="KJ29" s="842"/>
      <c r="KK29" s="819"/>
      <c r="KL29" s="1148">
        <f t="shared" si="84"/>
        <v>0</v>
      </c>
      <c r="KM29" s="806"/>
      <c r="KN29" s="816"/>
      <c r="KO29" s="806"/>
      <c r="KP29" s="816"/>
      <c r="KQ29" s="1150">
        <f t="shared" si="85"/>
        <v>0</v>
      </c>
      <c r="KR29" s="842">
        <f t="shared" ref="KR29:KS30" si="220">KH29-KX29</f>
        <v>0</v>
      </c>
      <c r="KS29" s="819">
        <f t="shared" si="220"/>
        <v>0</v>
      </c>
      <c r="KT29" s="1150">
        <f t="shared" si="87"/>
        <v>0</v>
      </c>
      <c r="KU29" s="842">
        <f t="shared" ref="KU29:KV30" si="221">KM29-LA29</f>
        <v>0</v>
      </c>
      <c r="KV29" s="819">
        <f t="shared" si="221"/>
        <v>0</v>
      </c>
      <c r="KW29" s="1150">
        <f t="shared" si="89"/>
        <v>0</v>
      </c>
      <c r="KX29" s="815">
        <f>[1]Субсидия_факт!NV26</f>
        <v>0</v>
      </c>
      <c r="KY29" s="814">
        <f>[1]Субсидия_факт!OB26</f>
        <v>0</v>
      </c>
      <c r="KZ29" s="1150">
        <f t="shared" si="90"/>
        <v>0</v>
      </c>
      <c r="LA29" s="807"/>
      <c r="LB29" s="816"/>
      <c r="LC29" s="1013">
        <f t="shared" si="189"/>
        <v>0</v>
      </c>
      <c r="LD29" s="821">
        <f>[1]Субсидия_факт!DP26</f>
        <v>0</v>
      </c>
      <c r="LE29" s="806">
        <f>[1]Субсидия_факт!CB26</f>
        <v>0</v>
      </c>
      <c r="LF29" s="816">
        <f>[1]Субсидия_факт!CH26</f>
        <v>0</v>
      </c>
      <c r="LG29" s="1013">
        <f t="shared" si="91"/>
        <v>0</v>
      </c>
      <c r="LH29" s="821"/>
      <c r="LI29" s="806"/>
      <c r="LJ29" s="816"/>
      <c r="LK29" s="1013">
        <f t="shared" si="190"/>
        <v>0</v>
      </c>
      <c r="LL29" s="821">
        <f>[1]Субсидия_факт!DR26</f>
        <v>0</v>
      </c>
      <c r="LM29" s="806">
        <f>[1]Субсидия_факт!CD26</f>
        <v>0</v>
      </c>
      <c r="LN29" s="816">
        <f>[1]Субсидия_факт!CJ26</f>
        <v>0</v>
      </c>
      <c r="LO29" s="1013">
        <f t="shared" si="92"/>
        <v>0</v>
      </c>
      <c r="LP29" s="821"/>
      <c r="LQ29" s="806"/>
      <c r="LR29" s="814"/>
      <c r="LS29" s="836">
        <f t="shared" si="93"/>
        <v>0</v>
      </c>
      <c r="LT29" s="818">
        <f>'Проверочная  таблица'!LL29-MB29</f>
        <v>0</v>
      </c>
      <c r="LU29" s="818">
        <f>'Проверочная  таблица'!LM29-MC29</f>
        <v>0</v>
      </c>
      <c r="LV29" s="819">
        <f>'Проверочная  таблица'!LN29-MD29</f>
        <v>0</v>
      </c>
      <c r="LW29" s="836">
        <f t="shared" si="94"/>
        <v>0</v>
      </c>
      <c r="LX29" s="818">
        <f>'Проверочная  таблица'!LP29-MF29</f>
        <v>0</v>
      </c>
      <c r="LY29" s="818">
        <f>'Проверочная  таблица'!LQ29-MG29</f>
        <v>0</v>
      </c>
      <c r="LZ29" s="819">
        <f>'Проверочная  таблица'!LR29-MH29</f>
        <v>0</v>
      </c>
      <c r="MA29" s="836">
        <f t="shared" si="95"/>
        <v>0</v>
      </c>
      <c r="MB29" s="806">
        <f>[1]Субсидия_факт!DT26</f>
        <v>0</v>
      </c>
      <c r="MC29" s="806">
        <f>[1]Субсидия_факт!CF26</f>
        <v>0</v>
      </c>
      <c r="MD29" s="816">
        <f>[1]Субсидия_факт!CL26</f>
        <v>0</v>
      </c>
      <c r="ME29" s="836">
        <f t="shared" si="96"/>
        <v>0</v>
      </c>
      <c r="MF29" s="806"/>
      <c r="MG29" s="806"/>
      <c r="MH29" s="816"/>
      <c r="MI29" s="1154">
        <f t="shared" si="191"/>
        <v>106122.61</v>
      </c>
      <c r="MJ29" s="806">
        <f>[1]Субсидия_факт!CN26</f>
        <v>0</v>
      </c>
      <c r="MK29" s="814">
        <f>[1]Субсидия_факт!CP26</f>
        <v>0</v>
      </c>
      <c r="ML29" s="818">
        <f>[1]Субсидия_факт!CR26</f>
        <v>0</v>
      </c>
      <c r="MM29" s="819">
        <f>[1]Субсидия_факт!CT26</f>
        <v>0</v>
      </c>
      <c r="MN29" s="807">
        <f>[1]Субсидия_факт!DV26</f>
        <v>0</v>
      </c>
      <c r="MO29" s="815">
        <f>[1]Субсидия_факт!FB26</f>
        <v>27591.880000000005</v>
      </c>
      <c r="MP29" s="814">
        <f>[1]Субсидия_факт!FH26</f>
        <v>78530.73</v>
      </c>
      <c r="MQ29" s="965">
        <f t="shared" si="97"/>
        <v>0</v>
      </c>
      <c r="MR29" s="806"/>
      <c r="MS29" s="816"/>
      <c r="MT29" s="806"/>
      <c r="MU29" s="820"/>
      <c r="MV29" s="806"/>
      <c r="MW29" s="806"/>
      <c r="MX29" s="816"/>
      <c r="MY29" s="965">
        <f t="shared" si="192"/>
        <v>0</v>
      </c>
      <c r="MZ29" s="815">
        <f>[1]Субсидия_факт!FD26</f>
        <v>0</v>
      </c>
      <c r="NA29" s="814">
        <f>[1]Субсидия_факт!FJ26</f>
        <v>0</v>
      </c>
      <c r="NB29" s="965">
        <f t="shared" si="98"/>
        <v>0</v>
      </c>
      <c r="NC29" s="807"/>
      <c r="ND29" s="816"/>
      <c r="NE29" s="835">
        <f t="shared" si="99"/>
        <v>0</v>
      </c>
      <c r="NF29" s="815">
        <f>'Проверочная  таблица'!MZ29-NL29</f>
        <v>0</v>
      </c>
      <c r="NG29" s="816">
        <f>'Проверочная  таблица'!NA29-NM29</f>
        <v>0</v>
      </c>
      <c r="NH29" s="835">
        <f t="shared" si="100"/>
        <v>0</v>
      </c>
      <c r="NI29" s="806">
        <f>'Проверочная  таблица'!NC29-NO29</f>
        <v>0</v>
      </c>
      <c r="NJ29" s="823">
        <f>'Проверочная  таблица'!ND29-NP29</f>
        <v>0</v>
      </c>
      <c r="NK29" s="835">
        <f t="shared" si="193"/>
        <v>0</v>
      </c>
      <c r="NL29" s="815">
        <f>[1]Субсидия_факт!FF26</f>
        <v>0</v>
      </c>
      <c r="NM29" s="814">
        <f>[1]Субсидия_факт!FL26</f>
        <v>0</v>
      </c>
      <c r="NN29" s="835">
        <f t="shared" si="213"/>
        <v>0</v>
      </c>
      <c r="NO29" s="806"/>
      <c r="NP29" s="816"/>
      <c r="NQ29" s="975">
        <f t="shared" si="194"/>
        <v>0</v>
      </c>
      <c r="NR29" s="815">
        <f>[1]Субсидия_факт!AR26</f>
        <v>0</v>
      </c>
      <c r="NS29" s="814">
        <f>[1]Субсидия_факт!AT26</f>
        <v>0</v>
      </c>
      <c r="NT29" s="815">
        <f>[1]Субсидия_факт!AV26</f>
        <v>0</v>
      </c>
      <c r="NU29" s="1013">
        <f t="shared" si="102"/>
        <v>0</v>
      </c>
      <c r="NV29" s="822"/>
      <c r="NW29" s="819"/>
      <c r="NX29" s="822"/>
      <c r="NY29" s="1166">
        <f t="shared" si="103"/>
        <v>0</v>
      </c>
      <c r="NZ29" s="815">
        <f>[1]Субсидия_факт!FV26</f>
        <v>0</v>
      </c>
      <c r="OA29" s="814">
        <f>[1]Субсидия_факт!GB26</f>
        <v>0</v>
      </c>
      <c r="OB29" s="822">
        <f>[1]Субсидия_факт!GH26</f>
        <v>0</v>
      </c>
      <c r="OC29" s="1166">
        <f t="shared" si="104"/>
        <v>0</v>
      </c>
      <c r="OD29" s="807"/>
      <c r="OE29" s="816"/>
      <c r="OF29" s="806"/>
      <c r="OG29" s="1148">
        <f t="shared" si="195"/>
        <v>8429823.2200000007</v>
      </c>
      <c r="OH29" s="815">
        <f>[1]Субсидия_факт!FX26</f>
        <v>0</v>
      </c>
      <c r="OI29" s="814">
        <f>[1]Субсидия_факт!GD26</f>
        <v>0</v>
      </c>
      <c r="OJ29" s="806">
        <f>[1]Субсидия_факт!GJ26</f>
        <v>8429823.2200000007</v>
      </c>
      <c r="OK29" s="1148">
        <f t="shared" si="105"/>
        <v>0</v>
      </c>
      <c r="OL29" s="806"/>
      <c r="OM29" s="823"/>
      <c r="ON29" s="806"/>
      <c r="OO29" s="1150">
        <f t="shared" si="106"/>
        <v>8429823.2200000007</v>
      </c>
      <c r="OP29" s="842">
        <f>'Проверочная  таблица'!OH29-OX29</f>
        <v>0</v>
      </c>
      <c r="OQ29" s="819">
        <f>'Проверочная  таблица'!OI29-OY29</f>
        <v>0</v>
      </c>
      <c r="OR29" s="822">
        <f>'Проверочная  таблица'!OJ29-OZ29</f>
        <v>8429823.2200000007</v>
      </c>
      <c r="OS29" s="1150">
        <f t="shared" si="196"/>
        <v>0</v>
      </c>
      <c r="OT29" s="807">
        <f>'Проверочная  таблица'!OL29-PB29</f>
        <v>0</v>
      </c>
      <c r="OU29" s="816">
        <f>'Проверочная  таблица'!OM29-PC29</f>
        <v>0</v>
      </c>
      <c r="OV29" s="806">
        <f>'Проверочная  таблица'!ON29-PD29</f>
        <v>0</v>
      </c>
      <c r="OW29" s="1150">
        <f t="shared" si="107"/>
        <v>0</v>
      </c>
      <c r="OX29" s="815">
        <f>[1]Субсидия_факт!FZ26</f>
        <v>0</v>
      </c>
      <c r="OY29" s="814">
        <f>[1]Субсидия_факт!GF26</f>
        <v>0</v>
      </c>
      <c r="OZ29" s="815">
        <f>[1]Субсидия_факт!GL26</f>
        <v>0</v>
      </c>
      <c r="PA29" s="1150">
        <f t="shared" si="108"/>
        <v>0</v>
      </c>
      <c r="PB29" s="807"/>
      <c r="PC29" s="816"/>
      <c r="PD29" s="815"/>
      <c r="PE29" s="854">
        <f t="shared" si="197"/>
        <v>0</v>
      </c>
      <c r="PF29" s="818">
        <f>[1]Субсидия_факт!IR26</f>
        <v>0</v>
      </c>
      <c r="PG29" s="819">
        <f>[1]Субсидия_факт!IX26</f>
        <v>0</v>
      </c>
      <c r="PH29" s="1013">
        <f t="shared" si="109"/>
        <v>0</v>
      </c>
      <c r="PI29" s="822"/>
      <c r="PJ29" s="847"/>
      <c r="PK29" s="1013">
        <f t="shared" si="110"/>
        <v>0</v>
      </c>
      <c r="PL29" s="818">
        <f>[1]Субсидия_факт!IT26</f>
        <v>0</v>
      </c>
      <c r="PM29" s="819">
        <f>[1]Субсидия_факт!IZ26</f>
        <v>0</v>
      </c>
      <c r="PN29" s="1181">
        <f t="shared" si="111"/>
        <v>0</v>
      </c>
      <c r="PO29" s="822"/>
      <c r="PP29" s="847"/>
      <c r="PQ29" s="836">
        <f t="shared" si="198"/>
        <v>0</v>
      </c>
      <c r="PR29" s="822">
        <f t="shared" ref="PR29:PS30" si="222">PL29-PX29</f>
        <v>0</v>
      </c>
      <c r="PS29" s="819">
        <f t="shared" si="222"/>
        <v>0</v>
      </c>
      <c r="PT29" s="1165">
        <f t="shared" si="113"/>
        <v>0</v>
      </c>
      <c r="PU29" s="818">
        <f t="shared" ref="PU29:PV30" si="223">PO29-QA29</f>
        <v>0</v>
      </c>
      <c r="PV29" s="819">
        <f t="shared" si="223"/>
        <v>0</v>
      </c>
      <c r="PW29" s="1165">
        <f t="shared" si="115"/>
        <v>0</v>
      </c>
      <c r="PX29" s="818">
        <f>[1]Субсидия_факт!IV26</f>
        <v>0</v>
      </c>
      <c r="PY29" s="819">
        <f>[1]Субсидия_факт!JB26</f>
        <v>0</v>
      </c>
      <c r="PZ29" s="836">
        <f t="shared" si="199"/>
        <v>0</v>
      </c>
      <c r="QA29" s="822"/>
      <c r="QB29" s="847"/>
      <c r="QC29" s="976">
        <f t="shared" si="116"/>
        <v>0</v>
      </c>
      <c r="QD29" s="818">
        <f>[1]Субсидия_факт!CV26</f>
        <v>0</v>
      </c>
      <c r="QE29" s="819">
        <f>[1]Субсидия_факт!CX26</f>
        <v>0</v>
      </c>
      <c r="QF29" s="965">
        <f t="shared" si="117"/>
        <v>0</v>
      </c>
      <c r="QG29" s="818"/>
      <c r="QH29" s="819"/>
      <c r="QI29" s="976">
        <f t="shared" si="118"/>
        <v>0</v>
      </c>
      <c r="QJ29" s="818">
        <f>[1]Субсидия_факт!CZ26</f>
        <v>0</v>
      </c>
      <c r="QK29" s="819">
        <f>[1]Субсидия_факт!DF26</f>
        <v>0</v>
      </c>
      <c r="QL29" s="965">
        <f t="shared" si="119"/>
        <v>0</v>
      </c>
      <c r="QM29" s="818"/>
      <c r="QN29" s="819"/>
      <c r="QO29" s="976">
        <f t="shared" si="120"/>
        <v>0</v>
      </c>
      <c r="QP29" s="818">
        <f>[1]Субсидия_факт!DB26</f>
        <v>0</v>
      </c>
      <c r="QQ29" s="819">
        <f>[1]Субсидия_факт!DH26</f>
        <v>0</v>
      </c>
      <c r="QR29" s="965">
        <f t="shared" si="121"/>
        <v>0</v>
      </c>
      <c r="QS29" s="818"/>
      <c r="QT29" s="819"/>
      <c r="QU29" s="1163">
        <f t="shared" si="122"/>
        <v>0</v>
      </c>
      <c r="QV29" s="818">
        <f t="shared" ref="QV29:QW30" si="224">QP29-RB29</f>
        <v>0</v>
      </c>
      <c r="QW29" s="819">
        <f t="shared" si="224"/>
        <v>0</v>
      </c>
      <c r="QX29" s="835">
        <f t="shared" si="124"/>
        <v>0</v>
      </c>
      <c r="QY29" s="818">
        <f t="shared" ref="QY29:QZ30" si="225">QS29-RE29</f>
        <v>0</v>
      </c>
      <c r="QZ29" s="819">
        <f t="shared" si="225"/>
        <v>0</v>
      </c>
      <c r="RA29" s="1163">
        <f t="shared" si="126"/>
        <v>0</v>
      </c>
      <c r="RB29" s="818">
        <f>[1]Субсидия_факт!DD26</f>
        <v>0</v>
      </c>
      <c r="RC29" s="819">
        <f>[1]Субсидия_факт!DJ26</f>
        <v>0</v>
      </c>
      <c r="RD29" s="835">
        <f t="shared" si="127"/>
        <v>0</v>
      </c>
      <c r="RE29" s="818"/>
      <c r="RF29" s="819"/>
      <c r="RG29" s="854">
        <f t="shared" si="128"/>
        <v>0</v>
      </c>
      <c r="RH29" s="818">
        <f>[1]Субсидия_факт!DL26</f>
        <v>0</v>
      </c>
      <c r="RI29" s="819">
        <f>[1]Субсидия_факт!DN26</f>
        <v>0</v>
      </c>
      <c r="RJ29" s="1181">
        <f t="shared" si="129"/>
        <v>0</v>
      </c>
      <c r="RK29" s="842"/>
      <c r="RL29" s="846"/>
      <c r="RM29" s="1013">
        <f t="shared" si="200"/>
        <v>0</v>
      </c>
      <c r="RN29" s="815">
        <f>[1]Субсидия_факт!BJ26</f>
        <v>0</v>
      </c>
      <c r="RO29" s="818">
        <f>[1]Субсидия_факт!BF26</f>
        <v>0</v>
      </c>
      <c r="RP29" s="846">
        <f>[1]Субсидия_факт!BH26</f>
        <v>0</v>
      </c>
      <c r="RQ29" s="1013">
        <f t="shared" si="130"/>
        <v>0</v>
      </c>
      <c r="RR29" s="848"/>
      <c r="RS29" s="842"/>
      <c r="RT29" s="846"/>
      <c r="RU29" s="854">
        <f t="shared" si="131"/>
        <v>0</v>
      </c>
      <c r="RV29" s="818">
        <f>[1]Субсидия_факт!AD26</f>
        <v>0</v>
      </c>
      <c r="RW29" s="819">
        <f>[1]Субсидия_факт!AF26</f>
        <v>0</v>
      </c>
      <c r="RX29" s="1013">
        <f t="shared" si="132"/>
        <v>0</v>
      </c>
      <c r="RY29" s="842"/>
      <c r="RZ29" s="846"/>
      <c r="SA29" s="854">
        <f t="shared" si="201"/>
        <v>0</v>
      </c>
      <c r="SB29" s="818">
        <f>[1]Субсидия_факт!HT26</f>
        <v>0</v>
      </c>
      <c r="SC29" s="819">
        <f>[1]Субсидия_факт!HZ26</f>
        <v>0</v>
      </c>
      <c r="SD29" s="842">
        <f>[1]Субсидия_факт!IF26</f>
        <v>0</v>
      </c>
      <c r="SE29" s="819">
        <f>[1]Субсидия_факт!IL26</f>
        <v>0</v>
      </c>
      <c r="SF29" s="1087">
        <f>[1]Субсидия_факт!JN26</f>
        <v>0</v>
      </c>
      <c r="SG29" s="846">
        <f>[1]Субсидия_факт!JT26</f>
        <v>0</v>
      </c>
      <c r="SH29" s="1013">
        <f t="shared" si="133"/>
        <v>0</v>
      </c>
      <c r="SI29" s="1184"/>
      <c r="SJ29" s="847"/>
      <c r="SK29" s="1184"/>
      <c r="SL29" s="847"/>
      <c r="SM29" s="1087"/>
      <c r="SN29" s="846"/>
      <c r="SO29" s="854">
        <f t="shared" si="134"/>
        <v>0</v>
      </c>
      <c r="SP29" s="818">
        <f>[1]Субсидия_факт!HV26</f>
        <v>0</v>
      </c>
      <c r="SQ29" s="819">
        <f>[1]Субсидия_факт!IB26</f>
        <v>0</v>
      </c>
      <c r="SR29" s="842">
        <f>[1]Субсидия_факт!IH26</f>
        <v>0</v>
      </c>
      <c r="SS29" s="819">
        <f>[1]Субсидия_факт!IN26</f>
        <v>0</v>
      </c>
      <c r="ST29" s="842">
        <f>[1]Субсидия_факт!JP26</f>
        <v>0</v>
      </c>
      <c r="SU29" s="819">
        <f>[1]Субсидия_факт!JV26</f>
        <v>0</v>
      </c>
      <c r="SV29" s="1013">
        <f t="shared" si="135"/>
        <v>0</v>
      </c>
      <c r="SW29" s="822"/>
      <c r="SX29" s="847"/>
      <c r="SY29" s="1087"/>
      <c r="SZ29" s="847"/>
      <c r="TA29" s="822"/>
      <c r="TB29" s="847"/>
      <c r="TC29" s="836">
        <f t="shared" si="136"/>
        <v>0</v>
      </c>
      <c r="TD29" s="818">
        <f t="shared" ref="TD29:TI30" si="226">SP29-TR29</f>
        <v>0</v>
      </c>
      <c r="TE29" s="819">
        <f t="shared" si="226"/>
        <v>0</v>
      </c>
      <c r="TF29" s="818">
        <f t="shared" si="226"/>
        <v>0</v>
      </c>
      <c r="TG29" s="819">
        <f t="shared" si="226"/>
        <v>0</v>
      </c>
      <c r="TH29" s="842">
        <f t="shared" si="226"/>
        <v>0</v>
      </c>
      <c r="TI29" s="819">
        <f t="shared" si="226"/>
        <v>0</v>
      </c>
      <c r="TJ29" s="836">
        <f t="shared" si="138"/>
        <v>0</v>
      </c>
      <c r="TK29" s="818">
        <f t="shared" ref="TK29:TP30" si="227">SW29-TY29</f>
        <v>0</v>
      </c>
      <c r="TL29" s="819">
        <f t="shared" si="227"/>
        <v>0</v>
      </c>
      <c r="TM29" s="818">
        <f t="shared" si="227"/>
        <v>0</v>
      </c>
      <c r="TN29" s="819">
        <f t="shared" si="227"/>
        <v>0</v>
      </c>
      <c r="TO29" s="842">
        <f t="shared" si="227"/>
        <v>0</v>
      </c>
      <c r="TP29" s="819">
        <f t="shared" si="227"/>
        <v>0</v>
      </c>
      <c r="TQ29" s="1165">
        <f t="shared" si="140"/>
        <v>0</v>
      </c>
      <c r="TR29" s="818">
        <f>[1]Субсидия_факт!HX26</f>
        <v>0</v>
      </c>
      <c r="TS29" s="819">
        <f>[1]Субсидия_факт!ID26</f>
        <v>0</v>
      </c>
      <c r="TT29" s="842">
        <f>[1]Субсидия_факт!IJ26</f>
        <v>0</v>
      </c>
      <c r="TU29" s="819">
        <f>[1]Субсидия_факт!IP26</f>
        <v>0</v>
      </c>
      <c r="TV29" s="842">
        <f>[1]Субсидия_факт!JR26</f>
        <v>0</v>
      </c>
      <c r="TW29" s="819">
        <f>[1]Субсидия_факт!JX26</f>
        <v>0</v>
      </c>
      <c r="TX29" s="836">
        <f t="shared" si="141"/>
        <v>0</v>
      </c>
      <c r="TY29" s="1087"/>
      <c r="TZ29" s="847"/>
      <c r="UA29" s="1087"/>
      <c r="UB29" s="847"/>
      <c r="UC29" s="1087"/>
      <c r="UD29" s="847"/>
      <c r="UE29" s="1013">
        <f>'Прочая  субсидия_МР  и  ГО'!B24</f>
        <v>63161351.93</v>
      </c>
      <c r="UF29" s="1013">
        <f>'Прочая  субсидия_МР  и  ГО'!C24</f>
        <v>2069158.09</v>
      </c>
      <c r="UG29" s="1164">
        <f>'Прочая  субсидия_БП'!B24</f>
        <v>627186.69999999995</v>
      </c>
      <c r="UH29" s="854">
        <f>'Прочая  субсидия_БП'!C24</f>
        <v>91628.62</v>
      </c>
      <c r="UI29" s="1189">
        <f>'Прочая  субсидия_БП'!D24</f>
        <v>627186.69999999995</v>
      </c>
      <c r="UJ29" s="1014">
        <f>'Прочая  субсидия_БП'!E24</f>
        <v>91628.62</v>
      </c>
      <c r="UK29" s="1190">
        <f>'Прочая  субсидия_БП'!F24</f>
        <v>0</v>
      </c>
      <c r="UL29" s="1189">
        <f>'Прочая  субсидия_БП'!G24</f>
        <v>0</v>
      </c>
      <c r="UM29" s="854">
        <f t="shared" si="142"/>
        <v>305347206.27999997</v>
      </c>
      <c r="UN29" s="822">
        <f>'Проверочная  таблица'!VP29+'Проверочная  таблица'!US29+'Проверочная  таблица'!UU29+VJ29</f>
        <v>297005701.88</v>
      </c>
      <c r="UO29" s="848">
        <f>'Проверочная  таблица'!VQ29+'Проверочная  таблица'!UY29+'Проверочная  таблица'!VE29+'Проверочная  таблица'!VA29+'Проверочная  таблица'!VC29+VG29+VK29+UW29</f>
        <v>8341504.4000000004</v>
      </c>
      <c r="UP29" s="1013">
        <f t="shared" si="143"/>
        <v>73146279.049999997</v>
      </c>
      <c r="UQ29" s="822">
        <f>'Проверочная  таблица'!VS29+'Проверочная  таблица'!UT29+'Проверочная  таблица'!UV29+VM29</f>
        <v>70969154.25999999</v>
      </c>
      <c r="UR29" s="848">
        <f>'Проверочная  таблица'!VT29+'Проверочная  таблица'!UZ29+'Проверочная  таблица'!VF29+'Проверочная  таблица'!VB29+'Проверочная  таблица'!VD29+VH29+VN29+UX29</f>
        <v>2177124.79</v>
      </c>
      <c r="US29" s="1181">
        <f>'Субвенция  на  полномочия'!B24</f>
        <v>286543532.61000001</v>
      </c>
      <c r="UT29" s="1164">
        <f>'Субвенция  на  полномочия'!C24</f>
        <v>67765154.25999999</v>
      </c>
      <c r="UU29" s="843">
        <f>[1]Субвенция_факт!M25*1000</f>
        <v>7356142</v>
      </c>
      <c r="UV29" s="849">
        <v>2316000</v>
      </c>
      <c r="UW29" s="843">
        <f>[1]Субвенция_факт!AE25*1000</f>
        <v>0</v>
      </c>
      <c r="UX29" s="849"/>
      <c r="UY29" s="843">
        <f>[1]Субвенция_факт!AF25*1000</f>
        <v>1898500</v>
      </c>
      <c r="UZ29" s="849">
        <f>ВУС!E192</f>
        <v>388430.81999999995</v>
      </c>
      <c r="VA29" s="1187">
        <f>[1]Субвенция_факт!AG25*1000</f>
        <v>0</v>
      </c>
      <c r="VB29" s="850"/>
      <c r="VC29" s="845">
        <f>[1]Субвенция_факт!E25*1000</f>
        <v>0</v>
      </c>
      <c r="VD29" s="850"/>
      <c r="VE29" s="845">
        <f>[1]Субвенция_факт!F25*1000</f>
        <v>0</v>
      </c>
      <c r="VF29" s="850"/>
      <c r="VG29" s="844">
        <f>[1]Субвенция_факт!G25*1000</f>
        <v>0</v>
      </c>
      <c r="VH29" s="849"/>
      <c r="VI29" s="854">
        <f t="shared" si="144"/>
        <v>7581087.0199999996</v>
      </c>
      <c r="VJ29" s="818">
        <f>[1]Субвенция_факт!P25*1000</f>
        <v>1971082.6199999992</v>
      </c>
      <c r="VK29" s="819">
        <f>[1]Субвенция_факт!Q25*1000</f>
        <v>5610004.4000000004</v>
      </c>
      <c r="VL29" s="1013">
        <f t="shared" si="145"/>
        <v>2300000</v>
      </c>
      <c r="VM29" s="822">
        <v>598000</v>
      </c>
      <c r="VN29" s="851">
        <v>1702000</v>
      </c>
      <c r="VO29" s="1013">
        <f t="shared" si="146"/>
        <v>1967944.65</v>
      </c>
      <c r="VP29" s="852">
        <f>[1]Субвенция_факт!X25*1000</f>
        <v>1134944.6499999999</v>
      </c>
      <c r="VQ29" s="853">
        <f>[1]Субвенция_факт!W25*1000</f>
        <v>833000</v>
      </c>
      <c r="VR29" s="1013">
        <f t="shared" si="147"/>
        <v>376693.97</v>
      </c>
      <c r="VS29" s="822">
        <v>290000</v>
      </c>
      <c r="VT29" s="851">
        <v>86693.97</v>
      </c>
      <c r="VU29" s="1013">
        <f t="shared" si="202"/>
        <v>91730736.299999982</v>
      </c>
      <c r="VV29" s="1013">
        <f t="shared" si="203"/>
        <v>10581994.75</v>
      </c>
      <c r="VW29" s="1181">
        <f t="shared" si="148"/>
        <v>0</v>
      </c>
      <c r="VX29" s="852">
        <f>'[1]Иные межбюджетные трансферты'!AM26</f>
        <v>0</v>
      </c>
      <c r="VY29" s="853">
        <f>'[1]Иные межбюджетные трансферты'!AO26</f>
        <v>0</v>
      </c>
      <c r="VZ29" s="1181">
        <f t="shared" si="149"/>
        <v>0</v>
      </c>
      <c r="WA29" s="852"/>
      <c r="WB29" s="853"/>
      <c r="WC29" s="1013">
        <f t="shared" si="150"/>
        <v>1348095.69</v>
      </c>
      <c r="WD29" s="852">
        <f>'[1]Иные межбюджетные трансферты'!AI26</f>
        <v>67404.78</v>
      </c>
      <c r="WE29" s="853">
        <f>'[1]Иные межбюджетные трансферты'!AK26</f>
        <v>1280690.9099999999</v>
      </c>
      <c r="WF29" s="1013">
        <f t="shared" si="151"/>
        <v>337023.93</v>
      </c>
      <c r="WG29" s="852">
        <v>16851.21</v>
      </c>
      <c r="WH29" s="853">
        <v>320172.71999999997</v>
      </c>
      <c r="WI29" s="1013">
        <f t="shared" si="152"/>
        <v>10870941</v>
      </c>
      <c r="WJ29" s="852">
        <f>'[1]Иные межбюджетные трансферты'!I26</f>
        <v>0</v>
      </c>
      <c r="WK29" s="853">
        <f>'[1]Иные межбюджетные трансферты'!K26</f>
        <v>10870941</v>
      </c>
      <c r="WL29" s="1013">
        <f t="shared" si="204"/>
        <v>2695140</v>
      </c>
      <c r="WM29" s="839"/>
      <c r="WN29" s="853">
        <v>2695140</v>
      </c>
      <c r="WO29" s="1013">
        <f t="shared" si="154"/>
        <v>0</v>
      </c>
      <c r="WP29" s="842"/>
      <c r="WQ29" s="1013">
        <f t="shared" si="155"/>
        <v>0</v>
      </c>
      <c r="WR29" s="842"/>
      <c r="WS29" s="854">
        <f t="shared" si="156"/>
        <v>0</v>
      </c>
      <c r="WT29" s="818">
        <f>'[1]Иные межбюджетные трансферты'!M26</f>
        <v>0</v>
      </c>
      <c r="WU29" s="1013">
        <f t="shared" si="157"/>
        <v>0</v>
      </c>
      <c r="WV29" s="822"/>
      <c r="WW29" s="1180">
        <f t="shared" si="158"/>
        <v>0</v>
      </c>
      <c r="WX29" s="836">
        <f t="shared" si="159"/>
        <v>0</v>
      </c>
      <c r="WY29" s="1180">
        <f t="shared" si="160"/>
        <v>0</v>
      </c>
      <c r="WZ29" s="836">
        <f t="shared" si="161"/>
        <v>0</v>
      </c>
      <c r="XA29" s="1013">
        <f t="shared" si="205"/>
        <v>79511699.609999985</v>
      </c>
      <c r="XB29" s="840">
        <f>'[1]Иные межбюджетные трансферты'!E26</f>
        <v>0</v>
      </c>
      <c r="XC29" s="852">
        <f>'[1]Иные межбюджетные трансферты'!G26</f>
        <v>71961868.789999992</v>
      </c>
      <c r="XD29" s="839">
        <f>'[1]Иные межбюджетные трансферты'!Q26</f>
        <v>0</v>
      </c>
      <c r="XE29" s="840">
        <f>'[1]Иные межбюджетные трансферты'!W26</f>
        <v>0</v>
      </c>
      <c r="XF29" s="839">
        <f>'[1]Иные межбюджетные трансферты'!Y26</f>
        <v>7157500</v>
      </c>
      <c r="XG29" s="1188">
        <f>'[1]Иные межбюджетные трансферты'!AE26</f>
        <v>0</v>
      </c>
      <c r="XH29" s="840">
        <f>'[1]Иные межбюджетные трансферты'!AQ26</f>
        <v>0</v>
      </c>
      <c r="XI29" s="818">
        <f>'[1]Иные межбюджетные трансферты'!AW26</f>
        <v>0</v>
      </c>
      <c r="XJ29" s="839">
        <f>'[1]Иные межбюджетные трансферты'!AY26</f>
        <v>0</v>
      </c>
      <c r="XK29" s="1188">
        <f>'[1]Иные межбюджетные трансферты'!BA26</f>
        <v>392330.82</v>
      </c>
      <c r="XL29" s="1013">
        <f t="shared" si="206"/>
        <v>7549830.8200000003</v>
      </c>
      <c r="XM29" s="839"/>
      <c r="XN29" s="839"/>
      <c r="XO29" s="807"/>
      <c r="XP29" s="839"/>
      <c r="XQ29" s="803">
        <f t="shared" si="207"/>
        <v>7157500</v>
      </c>
      <c r="XR29" s="803"/>
      <c r="XS29" s="803"/>
      <c r="XT29" s="803"/>
      <c r="XU29" s="803"/>
      <c r="XV29" s="803">
        <f t="shared" si="208"/>
        <v>392330.82</v>
      </c>
      <c r="XW29" s="1013">
        <f t="shared" si="162"/>
        <v>0</v>
      </c>
      <c r="XX29" s="852">
        <f>'[1]Иные межбюджетные трансферты'!S26</f>
        <v>0</v>
      </c>
      <c r="XY29" s="839">
        <f>'[1]Иные межбюджетные трансферты'!AA26</f>
        <v>0</v>
      </c>
      <c r="XZ29" s="1188">
        <f>'[1]Иные межбюджетные трансферты'!AG26</f>
        <v>0</v>
      </c>
      <c r="YA29" s="840">
        <f>'[1]Иные межбюджетные трансферты'!AS26</f>
        <v>0</v>
      </c>
      <c r="YB29" s="803">
        <f>'[1]Иные межбюджетные трансферты'!BC26</f>
        <v>0</v>
      </c>
      <c r="YC29" s="1013">
        <f t="shared" si="163"/>
        <v>0</v>
      </c>
      <c r="YD29" s="821"/>
      <c r="YE29" s="821">
        <f t="shared" si="209"/>
        <v>0</v>
      </c>
      <c r="YF29" s="821"/>
      <c r="YG29" s="803"/>
      <c r="YH29" s="803"/>
      <c r="YI29" s="836">
        <f t="shared" si="164"/>
        <v>0</v>
      </c>
      <c r="YJ29" s="815">
        <f>'Проверочная  таблица'!XX29-YV29</f>
        <v>0</v>
      </c>
      <c r="YK29" s="815">
        <f>'Проверочная  таблица'!XY29-YW29</f>
        <v>0</v>
      </c>
      <c r="YL29" s="815">
        <f>'Проверочная  таблица'!XZ29-YX29</f>
        <v>0</v>
      </c>
      <c r="YM29" s="815">
        <f>'Проверочная  таблица'!YA29-YY29</f>
        <v>0</v>
      </c>
      <c r="YN29" s="815">
        <f>'Проверочная  таблица'!YB29-YZ29</f>
        <v>0</v>
      </c>
      <c r="YO29" s="836">
        <f t="shared" si="165"/>
        <v>0</v>
      </c>
      <c r="YP29" s="815">
        <f>'Проверочная  таблица'!YD29-ZB29</f>
        <v>0</v>
      </c>
      <c r="YQ29" s="815">
        <f>'Проверочная  таблица'!YE29-ZC29</f>
        <v>0</v>
      </c>
      <c r="YR29" s="815">
        <f>'Проверочная  таблица'!YF29-ZD29</f>
        <v>0</v>
      </c>
      <c r="YS29" s="815">
        <f>'Проверочная  таблица'!YG29-ZE29</f>
        <v>0</v>
      </c>
      <c r="YT29" s="815">
        <f>'Проверочная  таблица'!YH29-ZF29</f>
        <v>0</v>
      </c>
      <c r="YU29" s="836">
        <f t="shared" si="166"/>
        <v>0</v>
      </c>
      <c r="YV29" s="852">
        <f>'[1]Иные межбюджетные трансферты'!U26</f>
        <v>0</v>
      </c>
      <c r="YW29" s="839">
        <f>'[1]Иные межбюджетные трансферты'!AC26</f>
        <v>0</v>
      </c>
      <c r="YX29" s="840"/>
      <c r="YY29" s="852">
        <f>'[1]Иные межбюджетные трансферты'!AU26</f>
        <v>0</v>
      </c>
      <c r="YZ29" s="803">
        <f>'[1]Иные межбюджетные трансферты'!$BE$10</f>
        <v>0</v>
      </c>
      <c r="ZA29" s="836">
        <f t="shared" si="167"/>
        <v>0</v>
      </c>
      <c r="ZB29" s="821"/>
      <c r="ZC29" s="821">
        <f t="shared" si="210"/>
        <v>0</v>
      </c>
      <c r="ZD29" s="821"/>
      <c r="ZE29" s="803"/>
      <c r="ZF29" s="803"/>
      <c r="ZG29" s="1013">
        <f>ZI29+'Проверочная  таблица'!ZQ29+ZM29+'Проверочная  таблица'!ZU29+ZO29+'Проверочная  таблица'!ZW29</f>
        <v>0</v>
      </c>
      <c r="ZH29" s="1013">
        <f>ZJ29+'Проверочная  таблица'!ZR29+ZN29+'Проверочная  таблица'!ZV29+ZP29+'Проверочная  таблица'!ZX29</f>
        <v>0</v>
      </c>
      <c r="ZI29" s="854"/>
      <c r="ZJ29" s="854"/>
      <c r="ZK29" s="854"/>
      <c r="ZL29" s="854"/>
      <c r="ZM29" s="1191">
        <f t="shared" si="168"/>
        <v>0</v>
      </c>
      <c r="ZN29" s="862">
        <f t="shared" si="168"/>
        <v>0</v>
      </c>
      <c r="ZO29" s="868"/>
      <c r="ZP29" s="862"/>
      <c r="ZQ29" s="854"/>
      <c r="ZR29" s="854"/>
      <c r="ZS29" s="854"/>
      <c r="ZT29" s="854"/>
      <c r="ZU29" s="1191">
        <f t="shared" si="169"/>
        <v>0</v>
      </c>
      <c r="ZV29" s="862">
        <f t="shared" si="169"/>
        <v>0</v>
      </c>
      <c r="ZW29" s="862"/>
      <c r="ZX29" s="862"/>
      <c r="ZY29" s="1175">
        <f>'Проверочная  таблица'!ZQ29+'Проверочная  таблица'!ZS29</f>
        <v>0</v>
      </c>
      <c r="ZZ29" s="1175">
        <f>'Проверочная  таблица'!ZR29+'Проверочная  таблица'!ZT29</f>
        <v>0</v>
      </c>
    </row>
    <row r="30" spans="1:702" ht="18" customHeight="1" thickBot="1" x14ac:dyDescent="0.3">
      <c r="A30" s="869" t="s">
        <v>394</v>
      </c>
      <c r="B30" s="897">
        <f>D30+AI30+'Проверочная  таблица'!UM30+'Проверочная  таблица'!VU30</f>
        <v>776956829.97000015</v>
      </c>
      <c r="C30" s="1194">
        <f>E30+'Проверочная  таблица'!UP30+AJ30+'Проверочная  таблица'!VV30</f>
        <v>158684303.16</v>
      </c>
      <c r="D30" s="1195">
        <f t="shared" si="0"/>
        <v>114272988.49000001</v>
      </c>
      <c r="E30" s="1183">
        <f t="shared" si="0"/>
        <v>27809019.719999999</v>
      </c>
      <c r="F30" s="1196">
        <f>'[1]Дотация  из  ОБ_факт'!M25</f>
        <v>27018127</v>
      </c>
      <c r="G30" s="1197">
        <v>5250000</v>
      </c>
      <c r="H30" s="1196">
        <f>'[1]Дотация  из  ОБ_факт'!G25</f>
        <v>39899851.490000002</v>
      </c>
      <c r="I30" s="1197">
        <v>10102852.720000001</v>
      </c>
      <c r="J30" s="1198">
        <f t="shared" si="1"/>
        <v>39899851.490000002</v>
      </c>
      <c r="K30" s="1199">
        <f t="shared" si="1"/>
        <v>10102852.720000001</v>
      </c>
      <c r="L30" s="1198">
        <f>'[1]Дотация  из  ОБ_факт'!K25</f>
        <v>0</v>
      </c>
      <c r="M30" s="870"/>
      <c r="N30" s="1196">
        <f>'[1]Дотация  из  ОБ_факт'!Q25</f>
        <v>0</v>
      </c>
      <c r="O30" s="1197"/>
      <c r="P30" s="1196">
        <f>'[1]Дотация  из  ОБ_факт'!S25</f>
        <v>47355010</v>
      </c>
      <c r="Q30" s="1197">
        <v>12456167</v>
      </c>
      <c r="R30" s="1198">
        <f t="shared" si="2"/>
        <v>41794407</v>
      </c>
      <c r="S30" s="1199">
        <f t="shared" si="2"/>
        <v>11066167</v>
      </c>
      <c r="T30" s="1198">
        <f>'[1]Дотация  из  ОБ_факт'!W25</f>
        <v>5560603</v>
      </c>
      <c r="U30" s="870">
        <v>1390000</v>
      </c>
      <c r="V30" s="1196">
        <f>'[1]Дотация  из  ОБ_факт'!AA25+'[1]Дотация  из  ОБ_факт'!AC25+'[1]Дотация  из  ОБ_факт'!AG25</f>
        <v>0</v>
      </c>
      <c r="W30" s="878">
        <f t="shared" si="3"/>
        <v>0</v>
      </c>
      <c r="X30" s="871"/>
      <c r="Y30" s="872"/>
      <c r="Z30" s="871"/>
      <c r="AA30" s="1200">
        <f>'[1]Дотация  из  ОБ_факт'!Y25+'[1]Дотация  из  ОБ_факт'!AE25</f>
        <v>0</v>
      </c>
      <c r="AB30" s="1201">
        <f t="shared" si="4"/>
        <v>0</v>
      </c>
      <c r="AC30" s="872"/>
      <c r="AD30" s="871"/>
      <c r="AE30" s="1198">
        <f t="shared" si="5"/>
        <v>0</v>
      </c>
      <c r="AF30" s="1199">
        <f t="shared" si="5"/>
        <v>0</v>
      </c>
      <c r="AG30" s="1198">
        <f>'[1]Дотация  из  ОБ_факт'!AE25</f>
        <v>0</v>
      </c>
      <c r="AH30" s="873"/>
      <c r="AI30" s="975">
        <f>'Проверочная  таблица'!UE30+'Проверочная  таблица'!UG30+BO30+BQ30+BY30+CA30+BC30+BG30+'Проверочная  таблица'!MI30+'Проверочная  таблица'!MY30+'Проверочная  таблица'!DS30+'Проверочная  таблица'!NQ30+DK30+'Проверочная  таблица'!IY30+'Проверочная  таблица'!JE30+'Проверочная  таблица'!NY30+'Проверочная  таблица'!OG30+IS30+AK30+AQ30+ES30+EY30+CM30+SA30+DY30+SO30+PK30+EE30+EM30+LC30+LK30+RU30+GM30+RG30+QI30+JW30+KG30+QO30+RM30+CG30+QC30+HC30+FW30+HI30+HO30+FQ30+DA30+PE30+BW30+IG30+IM30+GU30+GC30</f>
        <v>187405334.12</v>
      </c>
      <c r="AJ30" s="976">
        <f>'Проверочная  таблица'!UF30+'Проверочная  таблица'!UH30+BP30+BR30+BZ30+CB30+BE30+BI30+'Проверочная  таблица'!MQ30+'Проверочная  таблица'!NB30+'Проверочная  таблица'!DV30+'Проверочная  таблица'!NU30+DO30+'Проверочная  таблица'!JB30+'Проверочная  таблица'!JH30+'Проверочная  таблица'!OC30+'Проверочная  таблица'!OK30+IV30+AN30+AS30+EV30+FB30+CT30+SH30+EB30+SV30+PN30+EI30+EP30+LG30+LO30+RX30+GQ30+RJ30+QL30+KB30+KL30+QR30+RQ30+CJ30+QF30+HF30+FZ30+HL30+HR30+FT30+DD30+PH30+BX30+IJ30+IP30+GW30+GF30</f>
        <v>1903562.1600000001</v>
      </c>
      <c r="AK30" s="977">
        <f t="shared" si="6"/>
        <v>28613600</v>
      </c>
      <c r="AL30" s="875">
        <f>[1]Субсидия_факт!HL27</f>
        <v>28613600</v>
      </c>
      <c r="AM30" s="874">
        <f>[1]Субсидия_факт!MF27</f>
        <v>0</v>
      </c>
      <c r="AN30" s="977">
        <f t="shared" si="7"/>
        <v>460600</v>
      </c>
      <c r="AO30" s="874">
        <v>460600</v>
      </c>
      <c r="AP30" s="875"/>
      <c r="AQ30" s="977">
        <f t="shared" si="8"/>
        <v>0</v>
      </c>
      <c r="AR30" s="874">
        <f>[1]Субсидия_факт!MJ27</f>
        <v>0</v>
      </c>
      <c r="AS30" s="1193">
        <f t="shared" si="9"/>
        <v>0</v>
      </c>
      <c r="AT30" s="874"/>
      <c r="AU30" s="990">
        <f t="shared" si="10"/>
        <v>0</v>
      </c>
      <c r="AV30" s="874">
        <f t="shared" si="11"/>
        <v>0</v>
      </c>
      <c r="AW30" s="1202">
        <f t="shared" si="12"/>
        <v>0</v>
      </c>
      <c r="AX30" s="875">
        <f t="shared" si="13"/>
        <v>0</v>
      </c>
      <c r="AY30" s="979">
        <f t="shared" si="14"/>
        <v>0</v>
      </c>
      <c r="AZ30" s="874">
        <f>[1]Субсидия_факт!ML27</f>
        <v>0</v>
      </c>
      <c r="BA30" s="1192">
        <f t="shared" si="15"/>
        <v>0</v>
      </c>
      <c r="BB30" s="859"/>
      <c r="BC30" s="897">
        <f t="shared" si="16"/>
        <v>28177208.5</v>
      </c>
      <c r="BD30" s="874">
        <f>[1]Субсидия_факт!KN27</f>
        <v>28177208.5</v>
      </c>
      <c r="BE30" s="1194">
        <f t="shared" si="17"/>
        <v>0</v>
      </c>
      <c r="BF30" s="859"/>
      <c r="BG30" s="897">
        <f t="shared" si="18"/>
        <v>0</v>
      </c>
      <c r="BH30" s="874">
        <f>[1]Субсидия_факт!KP27</f>
        <v>0</v>
      </c>
      <c r="BI30" s="1194">
        <f t="shared" si="19"/>
        <v>0</v>
      </c>
      <c r="BJ30" s="859"/>
      <c r="BK30" s="992">
        <f t="shared" si="20"/>
        <v>0</v>
      </c>
      <c r="BL30" s="979">
        <f t="shared" si="21"/>
        <v>0</v>
      </c>
      <c r="BM30" s="990">
        <f t="shared" si="22"/>
        <v>0</v>
      </c>
      <c r="BN30" s="992">
        <f t="shared" si="23"/>
        <v>0</v>
      </c>
      <c r="BO30" s="897">
        <f>[1]Субсидия_факт!GN27</f>
        <v>0</v>
      </c>
      <c r="BP30" s="876"/>
      <c r="BQ30" s="1203">
        <f>[1]Субсидия_факт!GP27</f>
        <v>0</v>
      </c>
      <c r="BR30" s="877"/>
      <c r="BS30" s="1204">
        <f t="shared" si="214"/>
        <v>0</v>
      </c>
      <c r="BT30" s="1205">
        <f t="shared" si="214"/>
        <v>0</v>
      </c>
      <c r="BU30" s="1202">
        <f>[1]Субсидия_факт!GR27</f>
        <v>0</v>
      </c>
      <c r="BV30" s="857"/>
      <c r="BW30" s="1194">
        <f>[1]Субсидия_факт!HD27</f>
        <v>0</v>
      </c>
      <c r="BX30" s="878"/>
      <c r="BY30" s="1206">
        <f>[1]Субсидия_факт!GT27</f>
        <v>0</v>
      </c>
      <c r="BZ30" s="879"/>
      <c r="CA30" s="1194">
        <f>[1]Субсидия_факт!GV27</f>
        <v>0</v>
      </c>
      <c r="CB30" s="858"/>
      <c r="CC30" s="1192">
        <f t="shared" si="215"/>
        <v>0</v>
      </c>
      <c r="CD30" s="979">
        <f t="shared" si="215"/>
        <v>0</v>
      </c>
      <c r="CE30" s="1155">
        <f>[1]Субсидия_факт!GX27</f>
        <v>0</v>
      </c>
      <c r="CF30" s="880"/>
      <c r="CG30" s="901">
        <f t="shared" si="26"/>
        <v>0</v>
      </c>
      <c r="CH30" s="881">
        <f>[1]Субсидия_факт!HF27</f>
        <v>0</v>
      </c>
      <c r="CI30" s="874">
        <f>[1]Субсидия_факт!HH27</f>
        <v>0</v>
      </c>
      <c r="CJ30" s="977">
        <f t="shared" si="27"/>
        <v>0</v>
      </c>
      <c r="CK30" s="874"/>
      <c r="CL30" s="874"/>
      <c r="CM30" s="965">
        <f t="shared" si="28"/>
        <v>0</v>
      </c>
      <c r="CN30" s="815">
        <f>[1]Субсидия_факт!LF27</f>
        <v>0</v>
      </c>
      <c r="CO30" s="814">
        <f>[1]Субсидия_факт!LH27</f>
        <v>0</v>
      </c>
      <c r="CP30" s="806">
        <f>[1]Субсидия_факт!LJ27</f>
        <v>0</v>
      </c>
      <c r="CQ30" s="814">
        <f>[1]Субсидия_факт!LP27</f>
        <v>0</v>
      </c>
      <c r="CR30" s="806">
        <f>[1]Субсидия_факт!LV27</f>
        <v>0</v>
      </c>
      <c r="CS30" s="814">
        <f>[1]Субсидия_факт!LX27</f>
        <v>0</v>
      </c>
      <c r="CT30" s="965">
        <f t="shared" si="29"/>
        <v>0</v>
      </c>
      <c r="CU30" s="863"/>
      <c r="CV30" s="864"/>
      <c r="CW30" s="859"/>
      <c r="CX30" s="864"/>
      <c r="CY30" s="859"/>
      <c r="CZ30" s="864"/>
      <c r="DA30" s="976">
        <f t="shared" si="170"/>
        <v>0</v>
      </c>
      <c r="DB30" s="815">
        <f>[1]Субсидия_факт!LL27</f>
        <v>0</v>
      </c>
      <c r="DC30" s="814">
        <f>[1]Субсидия_факт!LR27</f>
        <v>0</v>
      </c>
      <c r="DD30" s="965">
        <f t="shared" si="31"/>
        <v>0</v>
      </c>
      <c r="DE30" s="815"/>
      <c r="DF30" s="816"/>
      <c r="DG30" s="1156">
        <f t="shared" si="171"/>
        <v>0</v>
      </c>
      <c r="DH30" s="835">
        <f t="shared" si="172"/>
        <v>0</v>
      </c>
      <c r="DI30" s="1155">
        <f t="shared" si="173"/>
        <v>0</v>
      </c>
      <c r="DJ30" s="805">
        <f t="shared" si="174"/>
        <v>0</v>
      </c>
      <c r="DK30" s="1194">
        <f t="shared" si="175"/>
        <v>7600000</v>
      </c>
      <c r="DL30" s="875">
        <f>[1]Субсидия_факт!R27</f>
        <v>4000000</v>
      </c>
      <c r="DM30" s="881">
        <f>[1]Субсидия_факт!T27</f>
        <v>3600000</v>
      </c>
      <c r="DN30" s="874">
        <f>[1]Субсидия_факт!V27</f>
        <v>0</v>
      </c>
      <c r="DO30" s="1194">
        <f t="shared" si="176"/>
        <v>1122360</v>
      </c>
      <c r="DP30" s="859"/>
      <c r="DQ30" s="859">
        <v>1122360</v>
      </c>
      <c r="DR30" s="859"/>
      <c r="DS30" s="901">
        <f t="shared" si="32"/>
        <v>0</v>
      </c>
      <c r="DT30" s="881">
        <f>[1]Субсидия_факт!AX27</f>
        <v>0</v>
      </c>
      <c r="DU30" s="882">
        <f>[1]Субсидия_факт!AZ27</f>
        <v>0</v>
      </c>
      <c r="DV30" s="902">
        <f t="shared" si="211"/>
        <v>0</v>
      </c>
      <c r="DW30" s="863"/>
      <c r="DX30" s="864"/>
      <c r="DY30" s="897">
        <f t="shared" si="34"/>
        <v>0</v>
      </c>
      <c r="DZ30" s="884">
        <f>[1]Субсидия_факт!X27</f>
        <v>0</v>
      </c>
      <c r="EA30" s="885">
        <f>[1]Субсидия_факт!Z27</f>
        <v>0</v>
      </c>
      <c r="EB30" s="1194">
        <f t="shared" si="35"/>
        <v>0</v>
      </c>
      <c r="EC30" s="881"/>
      <c r="ED30" s="882"/>
      <c r="EE30" s="976">
        <f t="shared" si="177"/>
        <v>0</v>
      </c>
      <c r="EF30" s="815">
        <f>[1]Субсидия_факт!AP27</f>
        <v>0</v>
      </c>
      <c r="EG30" s="815">
        <f>[1]Субсидия_факт!AL27</f>
        <v>0</v>
      </c>
      <c r="EH30" s="816">
        <f>[1]Субсидия_факт!AN27</f>
        <v>0</v>
      </c>
      <c r="EI30" s="976">
        <f t="shared" si="36"/>
        <v>0</v>
      </c>
      <c r="EJ30" s="865"/>
      <c r="EK30" s="865"/>
      <c r="EL30" s="866"/>
      <c r="EM30" s="901">
        <f t="shared" si="37"/>
        <v>0</v>
      </c>
      <c r="EN30" s="815">
        <f>[1]Субсидия_факт!GZ27</f>
        <v>0</v>
      </c>
      <c r="EO30" s="814">
        <f>[1]Субсидия_факт!HB27</f>
        <v>0</v>
      </c>
      <c r="EP30" s="977">
        <f t="shared" si="38"/>
        <v>0</v>
      </c>
      <c r="EQ30" s="815"/>
      <c r="ER30" s="814"/>
      <c r="ES30" s="901">
        <f t="shared" si="39"/>
        <v>0</v>
      </c>
      <c r="ET30" s="818">
        <f>[1]Субсидия_факт!OY27</f>
        <v>0</v>
      </c>
      <c r="EU30" s="819">
        <f>[1]Субсидия_факт!PE27</f>
        <v>0</v>
      </c>
      <c r="EV30" s="977">
        <f t="shared" si="40"/>
        <v>0</v>
      </c>
      <c r="EW30" s="815"/>
      <c r="EX30" s="816"/>
      <c r="EY30" s="901">
        <f t="shared" si="41"/>
        <v>304150.08</v>
      </c>
      <c r="EZ30" s="815">
        <f>[1]Субсидия_факт!PA27</f>
        <v>79387.120000000024</v>
      </c>
      <c r="FA30" s="814">
        <f>[1]Субсидия_факт!PG27</f>
        <v>224762.96</v>
      </c>
      <c r="FB30" s="977">
        <f t="shared" si="42"/>
        <v>0</v>
      </c>
      <c r="FC30" s="865"/>
      <c r="FD30" s="866"/>
      <c r="FE30" s="992">
        <f t="shared" si="43"/>
        <v>304150.08</v>
      </c>
      <c r="FF30" s="865">
        <f t="shared" si="216"/>
        <v>79387.120000000024</v>
      </c>
      <c r="FG30" s="864">
        <f t="shared" si="216"/>
        <v>224762.96</v>
      </c>
      <c r="FH30" s="979">
        <f t="shared" si="45"/>
        <v>0</v>
      </c>
      <c r="FI30" s="865">
        <f t="shared" si="217"/>
        <v>0</v>
      </c>
      <c r="FJ30" s="864">
        <f t="shared" si="217"/>
        <v>0</v>
      </c>
      <c r="FK30" s="992">
        <f t="shared" si="47"/>
        <v>0</v>
      </c>
      <c r="FL30" s="815">
        <f>[1]Субсидия_факт!PC27</f>
        <v>0</v>
      </c>
      <c r="FM30" s="814">
        <f>[1]Субсидия_факт!PI27</f>
        <v>0</v>
      </c>
      <c r="FN30" s="979">
        <f t="shared" si="48"/>
        <v>0</v>
      </c>
      <c r="FO30" s="865"/>
      <c r="FP30" s="866"/>
      <c r="FQ30" s="903">
        <f t="shared" si="49"/>
        <v>0</v>
      </c>
      <c r="FR30" s="881">
        <f>[1]Субсидия_факт!EH27</f>
        <v>0</v>
      </c>
      <c r="FS30" s="882">
        <f>[1]Субсидия_факт!EJ27</f>
        <v>0</v>
      </c>
      <c r="FT30" s="923">
        <f t="shared" si="50"/>
        <v>0</v>
      </c>
      <c r="FU30" s="865"/>
      <c r="FV30" s="866"/>
      <c r="FW30" s="903">
        <f t="shared" si="51"/>
        <v>0</v>
      </c>
      <c r="FX30" s="881">
        <f>[1]Субсидия_факт!JD27</f>
        <v>0</v>
      </c>
      <c r="FY30" s="882">
        <f>[1]Субсидия_факт!JF27</f>
        <v>0</v>
      </c>
      <c r="FZ30" s="903">
        <f t="shared" si="52"/>
        <v>0</v>
      </c>
      <c r="GA30" s="865"/>
      <c r="GB30" s="866"/>
      <c r="GC30" s="1042">
        <f t="shared" si="53"/>
        <v>0</v>
      </c>
      <c r="GD30" s="865">
        <f>[1]Субсидия_факт!JH27</f>
        <v>0</v>
      </c>
      <c r="GE30" s="866">
        <f>[1]Субсидия_факт!JJ27</f>
        <v>0</v>
      </c>
      <c r="GF30" s="1042">
        <f t="shared" si="54"/>
        <v>0</v>
      </c>
      <c r="GG30" s="865"/>
      <c r="GH30" s="864"/>
      <c r="GI30" s="1205">
        <f t="shared" si="178"/>
        <v>0</v>
      </c>
      <c r="GJ30" s="1202">
        <f t="shared" si="179"/>
        <v>0</v>
      </c>
      <c r="GK30" s="1204">
        <f t="shared" si="180"/>
        <v>0</v>
      </c>
      <c r="GL30" s="1202">
        <f t="shared" si="181"/>
        <v>0</v>
      </c>
      <c r="GM30" s="1164">
        <f t="shared" si="55"/>
        <v>0</v>
      </c>
      <c r="GN30" s="881">
        <f>[1]Субсидия_факт!JZ27</f>
        <v>0</v>
      </c>
      <c r="GO30" s="882">
        <f>[1]Субсидия_факт!KB27</f>
        <v>0</v>
      </c>
      <c r="GP30" s="881">
        <f>[1]Субсидия_факт!KD27</f>
        <v>0</v>
      </c>
      <c r="GQ30" s="854">
        <f t="shared" si="56"/>
        <v>0</v>
      </c>
      <c r="GR30" s="881"/>
      <c r="GS30" s="882"/>
      <c r="GT30" s="859"/>
      <c r="GU30" s="1165">
        <f t="shared" si="182"/>
        <v>0</v>
      </c>
      <c r="GV30" s="881">
        <f>[1]Субсидия_факт!KF27</f>
        <v>0</v>
      </c>
      <c r="GW30" s="1165">
        <f t="shared" si="182"/>
        <v>0</v>
      </c>
      <c r="GX30" s="883"/>
      <c r="GY30" s="1165">
        <f t="shared" si="183"/>
        <v>0</v>
      </c>
      <c r="GZ30" s="1165">
        <f t="shared" si="184"/>
        <v>0</v>
      </c>
      <c r="HA30" s="1165">
        <f t="shared" si="185"/>
        <v>0</v>
      </c>
      <c r="HB30" s="1165">
        <f t="shared" si="186"/>
        <v>0</v>
      </c>
      <c r="HC30" s="903">
        <f t="shared" si="57"/>
        <v>0</v>
      </c>
      <c r="HD30" s="881">
        <f>[1]Субсидия_факт!KJ27</f>
        <v>0</v>
      </c>
      <c r="HE30" s="882">
        <f>[1]Субсидия_факт!KL27</f>
        <v>0</v>
      </c>
      <c r="HF30" s="977">
        <f t="shared" si="58"/>
        <v>0</v>
      </c>
      <c r="HG30" s="881"/>
      <c r="HH30" s="882"/>
      <c r="HI30" s="903">
        <f t="shared" si="59"/>
        <v>0</v>
      </c>
      <c r="HJ30" s="881"/>
      <c r="HK30" s="882"/>
      <c r="HL30" s="977">
        <f t="shared" si="60"/>
        <v>0</v>
      </c>
      <c r="HM30" s="881"/>
      <c r="HN30" s="882"/>
      <c r="HO30" s="903">
        <f t="shared" si="61"/>
        <v>0</v>
      </c>
      <c r="HP30" s="881">
        <f>[1]Субсидия_факт!FN27</f>
        <v>0</v>
      </c>
      <c r="HQ30" s="882">
        <f>[1]Субсидия_факт!FR27</f>
        <v>0</v>
      </c>
      <c r="HR30" s="977">
        <f t="shared" si="62"/>
        <v>0</v>
      </c>
      <c r="HS30" s="881"/>
      <c r="HT30" s="882"/>
      <c r="HU30" s="992">
        <f t="shared" si="63"/>
        <v>0</v>
      </c>
      <c r="HV30" s="865">
        <f t="shared" si="218"/>
        <v>0</v>
      </c>
      <c r="HW30" s="864">
        <f t="shared" si="218"/>
        <v>0</v>
      </c>
      <c r="HX30" s="979">
        <f t="shared" si="65"/>
        <v>0</v>
      </c>
      <c r="HY30" s="865">
        <f t="shared" si="219"/>
        <v>0</v>
      </c>
      <c r="HZ30" s="864">
        <f t="shared" si="219"/>
        <v>0</v>
      </c>
      <c r="IA30" s="992">
        <f t="shared" si="67"/>
        <v>0</v>
      </c>
      <c r="IB30" s="815">
        <f>[1]Субсидия_факт!FP27</f>
        <v>0</v>
      </c>
      <c r="IC30" s="814">
        <f>[1]Субсидия_факт!FT27</f>
        <v>0</v>
      </c>
      <c r="ID30" s="979">
        <f t="shared" si="68"/>
        <v>0</v>
      </c>
      <c r="IE30" s="865"/>
      <c r="IF30" s="866"/>
      <c r="IG30" s="901">
        <f t="shared" si="69"/>
        <v>0</v>
      </c>
      <c r="IH30" s="865">
        <f>[1]Субсидия_факт!ED27</f>
        <v>0</v>
      </c>
      <c r="II30" s="866">
        <f>[1]Субсидия_факт!EF27</f>
        <v>0</v>
      </c>
      <c r="IJ30" s="977">
        <f t="shared" si="70"/>
        <v>0</v>
      </c>
      <c r="IK30" s="884"/>
      <c r="IL30" s="885"/>
      <c r="IM30" s="901">
        <f t="shared" si="71"/>
        <v>0</v>
      </c>
      <c r="IN30" s="865">
        <f>[1]Субсидия_факт!BX27</f>
        <v>0</v>
      </c>
      <c r="IO30" s="866">
        <f>[1]Субсидия_факт!BZ27</f>
        <v>0</v>
      </c>
      <c r="IP30" s="902">
        <f t="shared" si="72"/>
        <v>0</v>
      </c>
      <c r="IQ30" s="881"/>
      <c r="IR30" s="882"/>
      <c r="IS30" s="901">
        <f t="shared" si="73"/>
        <v>0</v>
      </c>
      <c r="IT30" s="881">
        <f>[1]Субсидия_факт!EL27</f>
        <v>0</v>
      </c>
      <c r="IU30" s="882">
        <f>[1]Субсидия_факт!EN27</f>
        <v>0</v>
      </c>
      <c r="IV30" s="902">
        <f t="shared" si="74"/>
        <v>0</v>
      </c>
      <c r="IW30" s="881"/>
      <c r="IX30" s="882"/>
      <c r="IY30" s="977">
        <f t="shared" si="75"/>
        <v>0</v>
      </c>
      <c r="IZ30" s="815">
        <f>[1]Субсидия_факт!EP27</f>
        <v>0</v>
      </c>
      <c r="JA30" s="814">
        <f>[1]Субсидия_факт!EV27</f>
        <v>0</v>
      </c>
      <c r="JB30" s="977">
        <f t="shared" si="76"/>
        <v>0</v>
      </c>
      <c r="JC30" s="865"/>
      <c r="JD30" s="866"/>
      <c r="JE30" s="977">
        <f t="shared" si="77"/>
        <v>0</v>
      </c>
      <c r="JF30" s="815">
        <f>[1]Субсидия_факт!ER27</f>
        <v>0</v>
      </c>
      <c r="JG30" s="816">
        <f>[1]Субсидия_факт!EX27</f>
        <v>0</v>
      </c>
      <c r="JH30" s="977">
        <f t="shared" si="78"/>
        <v>0</v>
      </c>
      <c r="JI30" s="859"/>
      <c r="JJ30" s="886"/>
      <c r="JK30" s="979">
        <f t="shared" si="79"/>
        <v>0</v>
      </c>
      <c r="JL30" s="863">
        <f>'Проверочная  таблица'!JF30-'Проверочная  таблица'!JR30</f>
        <v>0</v>
      </c>
      <c r="JM30" s="866">
        <f>'Проверочная  таблица'!JG30-'Проверочная  таблица'!JS30</f>
        <v>0</v>
      </c>
      <c r="JN30" s="990">
        <f t="shared" si="80"/>
        <v>0</v>
      </c>
      <c r="JO30" s="859">
        <f>'Проверочная  таблица'!JI30-'Проверочная  таблица'!JU30</f>
        <v>0</v>
      </c>
      <c r="JP30" s="887">
        <f>'Проверочная  таблица'!JJ30-'Проверочная  таблица'!JV30</f>
        <v>0</v>
      </c>
      <c r="JQ30" s="979">
        <f t="shared" si="81"/>
        <v>0</v>
      </c>
      <c r="JR30" s="815">
        <f>[1]Субсидия_факт!ET27</f>
        <v>0</v>
      </c>
      <c r="JS30" s="814">
        <f>[1]Субсидия_факт!EZ27</f>
        <v>0</v>
      </c>
      <c r="JT30" s="979">
        <f t="shared" si="212"/>
        <v>0</v>
      </c>
      <c r="JU30" s="865"/>
      <c r="JV30" s="866"/>
      <c r="JW30" s="1148">
        <f t="shared" si="187"/>
        <v>152130</v>
      </c>
      <c r="JX30" s="806">
        <f>[1]Субсидия_факт!NR27</f>
        <v>0</v>
      </c>
      <c r="JY30" s="816">
        <f>[1]Субсидия_факт!NX27</f>
        <v>0</v>
      </c>
      <c r="JZ30" s="806">
        <f>[1]Субсидия_факт!OF27</f>
        <v>55430</v>
      </c>
      <c r="KA30" s="816">
        <f>[1]Субсидия_факт!OH27</f>
        <v>96700</v>
      </c>
      <c r="KB30" s="1148">
        <f t="shared" si="83"/>
        <v>0</v>
      </c>
      <c r="KC30" s="859"/>
      <c r="KD30" s="866"/>
      <c r="KE30" s="859"/>
      <c r="KF30" s="866"/>
      <c r="KG30" s="1148">
        <f t="shared" si="188"/>
        <v>0</v>
      </c>
      <c r="KH30" s="842">
        <f>[1]Субсидия_факт!NT27</f>
        <v>0</v>
      </c>
      <c r="KI30" s="819">
        <f>[1]Субсидия_факт!NZ27</f>
        <v>0</v>
      </c>
      <c r="KJ30" s="842"/>
      <c r="KK30" s="819"/>
      <c r="KL30" s="1148">
        <f t="shared" si="84"/>
        <v>0</v>
      </c>
      <c r="KM30" s="859"/>
      <c r="KN30" s="866"/>
      <c r="KO30" s="859"/>
      <c r="KP30" s="866"/>
      <c r="KQ30" s="1207">
        <f t="shared" si="85"/>
        <v>0</v>
      </c>
      <c r="KR30" s="842">
        <f t="shared" si="220"/>
        <v>0</v>
      </c>
      <c r="KS30" s="819">
        <f t="shared" si="220"/>
        <v>0</v>
      </c>
      <c r="KT30" s="1150">
        <f t="shared" si="87"/>
        <v>0</v>
      </c>
      <c r="KU30" s="842">
        <f t="shared" si="221"/>
        <v>0</v>
      </c>
      <c r="KV30" s="819">
        <f t="shared" si="221"/>
        <v>0</v>
      </c>
      <c r="KW30" s="1207">
        <f t="shared" si="89"/>
        <v>0</v>
      </c>
      <c r="KX30" s="815">
        <f>[1]Субсидия_факт!NV27</f>
        <v>0</v>
      </c>
      <c r="KY30" s="814">
        <f>[1]Субсидия_факт!OB27</f>
        <v>0</v>
      </c>
      <c r="KZ30" s="1207">
        <f t="shared" si="90"/>
        <v>0</v>
      </c>
      <c r="LA30" s="863"/>
      <c r="LB30" s="866"/>
      <c r="LC30" s="1194">
        <f t="shared" si="189"/>
        <v>0</v>
      </c>
      <c r="LD30" s="821">
        <f>[1]Субсидия_факт!DP27</f>
        <v>0</v>
      </c>
      <c r="LE30" s="806">
        <f>[1]Субсидия_факт!CB27</f>
        <v>0</v>
      </c>
      <c r="LF30" s="816">
        <f>[1]Субсидия_факт!CH27</f>
        <v>0</v>
      </c>
      <c r="LG30" s="1194">
        <f t="shared" si="91"/>
        <v>0</v>
      </c>
      <c r="LH30" s="867"/>
      <c r="LI30" s="859"/>
      <c r="LJ30" s="866"/>
      <c r="LK30" s="1194">
        <f t="shared" si="190"/>
        <v>0</v>
      </c>
      <c r="LL30" s="821">
        <f>[1]Субсидия_факт!DR27</f>
        <v>0</v>
      </c>
      <c r="LM30" s="806">
        <f>[1]Субсидия_факт!CD27</f>
        <v>0</v>
      </c>
      <c r="LN30" s="816">
        <f>[1]Субсидия_факт!CJ27</f>
        <v>0</v>
      </c>
      <c r="LO30" s="1194">
        <f t="shared" si="92"/>
        <v>0</v>
      </c>
      <c r="LP30" s="867"/>
      <c r="LQ30" s="859"/>
      <c r="LR30" s="864"/>
      <c r="LS30" s="1202">
        <f t="shared" si="93"/>
        <v>0</v>
      </c>
      <c r="LT30" s="881">
        <f>'Проверочная  таблица'!LL30-MB30</f>
        <v>0</v>
      </c>
      <c r="LU30" s="881">
        <f>'Проверочная  таблица'!LM30-MC30</f>
        <v>0</v>
      </c>
      <c r="LV30" s="882">
        <f>'Проверочная  таблица'!LN30-MD30</f>
        <v>0</v>
      </c>
      <c r="LW30" s="1202">
        <f t="shared" si="94"/>
        <v>0</v>
      </c>
      <c r="LX30" s="881">
        <f>'Проверочная  таблица'!LP30-MF30</f>
        <v>0</v>
      </c>
      <c r="LY30" s="881">
        <f>'Проверочная  таблица'!LQ30-MG30</f>
        <v>0</v>
      </c>
      <c r="LZ30" s="882">
        <f>'Проверочная  таблица'!LR30-MH30</f>
        <v>0</v>
      </c>
      <c r="MA30" s="1202">
        <f t="shared" si="95"/>
        <v>0</v>
      </c>
      <c r="MB30" s="806">
        <f>[1]Субсидия_факт!DT27</f>
        <v>0</v>
      </c>
      <c r="MC30" s="806">
        <f>[1]Субсидия_факт!CF27</f>
        <v>0</v>
      </c>
      <c r="MD30" s="816">
        <f>[1]Субсидия_факт!CL27</f>
        <v>0</v>
      </c>
      <c r="ME30" s="1202">
        <f t="shared" si="96"/>
        <v>0</v>
      </c>
      <c r="MF30" s="859"/>
      <c r="MG30" s="859"/>
      <c r="MH30" s="866"/>
      <c r="MI30" s="1154">
        <f t="shared" si="191"/>
        <v>254101.37</v>
      </c>
      <c r="MJ30" s="806">
        <f>[1]Субсидия_факт!CN27</f>
        <v>0</v>
      </c>
      <c r="MK30" s="814">
        <f>[1]Субсидия_факт!CP27</f>
        <v>0</v>
      </c>
      <c r="ML30" s="881">
        <f>[1]Субсидия_факт!CR27</f>
        <v>0</v>
      </c>
      <c r="MM30" s="882">
        <f>[1]Субсидия_факт!CT27</f>
        <v>0</v>
      </c>
      <c r="MN30" s="807">
        <f>[1]Субсидия_факт!DV27</f>
        <v>0</v>
      </c>
      <c r="MO30" s="815">
        <f>[1]Субсидия_факт!FB27</f>
        <v>66066.359999999986</v>
      </c>
      <c r="MP30" s="814">
        <f>[1]Субсидия_факт!FH27</f>
        <v>188035.01</v>
      </c>
      <c r="MQ30" s="965">
        <f t="shared" si="97"/>
        <v>0</v>
      </c>
      <c r="MR30" s="859"/>
      <c r="MS30" s="866"/>
      <c r="MT30" s="859"/>
      <c r="MU30" s="886"/>
      <c r="MV30" s="859"/>
      <c r="MW30" s="859"/>
      <c r="MX30" s="866"/>
      <c r="MY30" s="965">
        <f t="shared" si="192"/>
        <v>0</v>
      </c>
      <c r="MZ30" s="815">
        <f>[1]Субсидия_факт!FD27</f>
        <v>0</v>
      </c>
      <c r="NA30" s="814">
        <f>[1]Субсидия_факт!FJ27</f>
        <v>0</v>
      </c>
      <c r="NB30" s="965">
        <f t="shared" si="98"/>
        <v>0</v>
      </c>
      <c r="NC30" s="863"/>
      <c r="ND30" s="866"/>
      <c r="NE30" s="835">
        <f t="shared" si="99"/>
        <v>0</v>
      </c>
      <c r="NF30" s="865">
        <f>'Проверочная  таблица'!MZ30-NL30</f>
        <v>0</v>
      </c>
      <c r="NG30" s="866">
        <f>'Проверочная  таблица'!NA30-NM30</f>
        <v>0</v>
      </c>
      <c r="NH30" s="835">
        <f t="shared" si="100"/>
        <v>0</v>
      </c>
      <c r="NI30" s="859">
        <f>'Проверочная  таблица'!NC30-NO30</f>
        <v>0</v>
      </c>
      <c r="NJ30" s="887">
        <f>'Проверочная  таблица'!ND30-NP30</f>
        <v>0</v>
      </c>
      <c r="NK30" s="835">
        <f t="shared" si="193"/>
        <v>0</v>
      </c>
      <c r="NL30" s="815">
        <f>[1]Субсидия_факт!FF27</f>
        <v>0</v>
      </c>
      <c r="NM30" s="814">
        <f>[1]Субсидия_факт!FL27</f>
        <v>0</v>
      </c>
      <c r="NN30" s="835">
        <f t="shared" si="213"/>
        <v>0</v>
      </c>
      <c r="NO30" s="859"/>
      <c r="NP30" s="866"/>
      <c r="NQ30" s="986">
        <f t="shared" si="194"/>
        <v>0</v>
      </c>
      <c r="NR30" s="815">
        <f>[1]Субсидия_факт!AR27</f>
        <v>0</v>
      </c>
      <c r="NS30" s="814">
        <f>[1]Субсидия_факт!AT27</f>
        <v>0</v>
      </c>
      <c r="NT30" s="815">
        <f>[1]Субсидия_факт!AV27</f>
        <v>0</v>
      </c>
      <c r="NU30" s="977">
        <f t="shared" si="102"/>
        <v>0</v>
      </c>
      <c r="NV30" s="859"/>
      <c r="NW30" s="866"/>
      <c r="NX30" s="859"/>
      <c r="NY30" s="1166">
        <f t="shared" si="103"/>
        <v>0</v>
      </c>
      <c r="NZ30" s="815">
        <f>[1]Субсидия_факт!FV27</f>
        <v>0</v>
      </c>
      <c r="OA30" s="814">
        <f>[1]Субсидия_факт!GB27</f>
        <v>0</v>
      </c>
      <c r="OB30" s="822">
        <f>[1]Субсидия_факт!GH27</f>
        <v>0</v>
      </c>
      <c r="OC30" s="1166">
        <f t="shared" si="104"/>
        <v>0</v>
      </c>
      <c r="OD30" s="863"/>
      <c r="OE30" s="866"/>
      <c r="OF30" s="859"/>
      <c r="OG30" s="966">
        <f t="shared" si="195"/>
        <v>29627773.460000001</v>
      </c>
      <c r="OH30" s="815">
        <f>[1]Субсидия_факт!FX27</f>
        <v>821052.83999999985</v>
      </c>
      <c r="OI30" s="814">
        <f>[1]Субсидия_факт!GD27</f>
        <v>15600000</v>
      </c>
      <c r="OJ30" s="806">
        <f>[1]Субсидия_факт!GJ27</f>
        <v>13206720.619999999</v>
      </c>
      <c r="OK30" s="966">
        <f t="shared" si="105"/>
        <v>0</v>
      </c>
      <c r="OL30" s="859"/>
      <c r="OM30" s="887"/>
      <c r="ON30" s="859"/>
      <c r="OO30" s="1207">
        <f t="shared" si="106"/>
        <v>13206720.619999999</v>
      </c>
      <c r="OP30" s="1208">
        <f>'Проверочная  таблица'!OH30-OX30</f>
        <v>0</v>
      </c>
      <c r="OQ30" s="885">
        <f>'Проверочная  таблица'!OI30-OY30</f>
        <v>0</v>
      </c>
      <c r="OR30" s="1209">
        <f>'Проверочная  таблица'!OJ30-OZ30</f>
        <v>13206720.619999999</v>
      </c>
      <c r="OS30" s="1207">
        <f t="shared" si="196"/>
        <v>0</v>
      </c>
      <c r="OT30" s="863">
        <f>'Проверочная  таблица'!OL30-PB30</f>
        <v>0</v>
      </c>
      <c r="OU30" s="866">
        <f>'Проверочная  таблица'!OM30-PC30</f>
        <v>0</v>
      </c>
      <c r="OV30" s="859">
        <f>'Проверочная  таблица'!ON30-PD30</f>
        <v>0</v>
      </c>
      <c r="OW30" s="1207">
        <f t="shared" si="107"/>
        <v>16421052.84</v>
      </c>
      <c r="OX30" s="815">
        <f>[1]Субсидия_факт!FZ27</f>
        <v>821052.83999999985</v>
      </c>
      <c r="OY30" s="814">
        <f>[1]Субсидия_факт!GF27</f>
        <v>15600000</v>
      </c>
      <c r="OZ30" s="815">
        <f>[1]Субсидия_факт!GL27</f>
        <v>0</v>
      </c>
      <c r="PA30" s="1207">
        <f t="shared" si="108"/>
        <v>0</v>
      </c>
      <c r="PB30" s="863"/>
      <c r="PC30" s="866"/>
      <c r="PD30" s="865"/>
      <c r="PE30" s="901">
        <f t="shared" si="197"/>
        <v>0</v>
      </c>
      <c r="PF30" s="881">
        <f>[1]Субсидия_факт!IR27</f>
        <v>0</v>
      </c>
      <c r="PG30" s="882">
        <f>[1]Субсидия_факт!IX27</f>
        <v>0</v>
      </c>
      <c r="PH30" s="977">
        <f t="shared" si="109"/>
        <v>0</v>
      </c>
      <c r="PI30" s="859"/>
      <c r="PJ30" s="886"/>
      <c r="PK30" s="977">
        <f t="shared" si="110"/>
        <v>0</v>
      </c>
      <c r="PL30" s="881">
        <f>[1]Субсидия_факт!IT27</f>
        <v>0</v>
      </c>
      <c r="PM30" s="882">
        <f>[1]Субсидия_факт!IZ27</f>
        <v>0</v>
      </c>
      <c r="PN30" s="1193">
        <f t="shared" si="111"/>
        <v>0</v>
      </c>
      <c r="PO30" s="859"/>
      <c r="PP30" s="886"/>
      <c r="PQ30" s="979">
        <f t="shared" si="198"/>
        <v>0</v>
      </c>
      <c r="PR30" s="859">
        <f t="shared" si="222"/>
        <v>0</v>
      </c>
      <c r="PS30" s="866">
        <f t="shared" si="222"/>
        <v>0</v>
      </c>
      <c r="PT30" s="992">
        <f t="shared" si="113"/>
        <v>0</v>
      </c>
      <c r="PU30" s="881">
        <f t="shared" si="223"/>
        <v>0</v>
      </c>
      <c r="PV30" s="882">
        <f t="shared" si="223"/>
        <v>0</v>
      </c>
      <c r="PW30" s="992">
        <f t="shared" si="115"/>
        <v>0</v>
      </c>
      <c r="PX30" s="881">
        <f>[1]Субсидия_факт!IV27</f>
        <v>0</v>
      </c>
      <c r="PY30" s="882">
        <f>[1]Субсидия_факт!JB27</f>
        <v>0</v>
      </c>
      <c r="PZ30" s="979">
        <f t="shared" si="199"/>
        <v>0</v>
      </c>
      <c r="QA30" s="859"/>
      <c r="QB30" s="886"/>
      <c r="QC30" s="901">
        <f t="shared" si="116"/>
        <v>0</v>
      </c>
      <c r="QD30" s="881">
        <f>[1]Субсидия_факт!CV27</f>
        <v>0</v>
      </c>
      <c r="QE30" s="882">
        <f>[1]Субсидия_факт!CX27</f>
        <v>0</v>
      </c>
      <c r="QF30" s="977">
        <f t="shared" si="117"/>
        <v>0</v>
      </c>
      <c r="QG30" s="881"/>
      <c r="QH30" s="882"/>
      <c r="QI30" s="901">
        <f t="shared" si="118"/>
        <v>0</v>
      </c>
      <c r="QJ30" s="881">
        <f>[1]Субсидия_факт!CZ27</f>
        <v>0</v>
      </c>
      <c r="QK30" s="882">
        <f>[1]Субсидия_факт!DF27</f>
        <v>0</v>
      </c>
      <c r="QL30" s="977">
        <f t="shared" si="119"/>
        <v>0</v>
      </c>
      <c r="QM30" s="881"/>
      <c r="QN30" s="882"/>
      <c r="QO30" s="901">
        <f t="shared" si="120"/>
        <v>0</v>
      </c>
      <c r="QP30" s="881">
        <f>[1]Субсидия_факт!DB27</f>
        <v>0</v>
      </c>
      <c r="QQ30" s="882">
        <f>[1]Субсидия_факт!DH27</f>
        <v>0</v>
      </c>
      <c r="QR30" s="977">
        <f t="shared" si="121"/>
        <v>0</v>
      </c>
      <c r="QS30" s="881"/>
      <c r="QT30" s="882"/>
      <c r="QU30" s="992">
        <f t="shared" si="122"/>
        <v>0</v>
      </c>
      <c r="QV30" s="881">
        <f t="shared" si="224"/>
        <v>0</v>
      </c>
      <c r="QW30" s="882">
        <f t="shared" si="224"/>
        <v>0</v>
      </c>
      <c r="QX30" s="979">
        <f t="shared" si="124"/>
        <v>0</v>
      </c>
      <c r="QY30" s="881">
        <f t="shared" si="225"/>
        <v>0</v>
      </c>
      <c r="QZ30" s="882">
        <f t="shared" si="225"/>
        <v>0</v>
      </c>
      <c r="RA30" s="992">
        <f t="shared" si="126"/>
        <v>0</v>
      </c>
      <c r="RB30" s="881">
        <f>[1]Субсидия_факт!DD27</f>
        <v>0</v>
      </c>
      <c r="RC30" s="882">
        <f>[1]Субсидия_факт!DJ27</f>
        <v>0</v>
      </c>
      <c r="RD30" s="979">
        <f t="shared" si="127"/>
        <v>0</v>
      </c>
      <c r="RE30" s="881"/>
      <c r="RF30" s="882"/>
      <c r="RG30" s="901">
        <f t="shared" si="128"/>
        <v>0</v>
      </c>
      <c r="RH30" s="881">
        <f>[1]Субсидия_факт!DL27</f>
        <v>0</v>
      </c>
      <c r="RI30" s="882">
        <f>[1]Субсидия_факт!DN27</f>
        <v>0</v>
      </c>
      <c r="RJ30" s="1193">
        <f t="shared" si="129"/>
        <v>0</v>
      </c>
      <c r="RK30" s="863"/>
      <c r="RL30" s="864"/>
      <c r="RM30" s="1194">
        <f t="shared" si="200"/>
        <v>0</v>
      </c>
      <c r="RN30" s="865">
        <f>[1]Субсидия_факт!BJ27</f>
        <v>0</v>
      </c>
      <c r="RO30" s="881">
        <f>[1]Субсидия_факт!BF27</f>
        <v>0</v>
      </c>
      <c r="RP30" s="1210">
        <f>[1]Субсидия_факт!BH27</f>
        <v>0</v>
      </c>
      <c r="RQ30" s="1194">
        <f t="shared" si="130"/>
        <v>0</v>
      </c>
      <c r="RR30" s="867"/>
      <c r="RS30" s="863"/>
      <c r="RT30" s="864"/>
      <c r="RU30" s="901">
        <f t="shared" si="131"/>
        <v>0</v>
      </c>
      <c r="RV30" s="881">
        <f>[1]Субсидия_факт!AD27</f>
        <v>0</v>
      </c>
      <c r="RW30" s="882">
        <f>[1]Субсидия_факт!AF27</f>
        <v>0</v>
      </c>
      <c r="RX30" s="977">
        <f t="shared" si="132"/>
        <v>0</v>
      </c>
      <c r="RY30" s="863"/>
      <c r="RZ30" s="864"/>
      <c r="SA30" s="897">
        <f t="shared" si="201"/>
        <v>0</v>
      </c>
      <c r="SB30" s="881">
        <f>[1]Субсидия_факт!HT27</f>
        <v>0</v>
      </c>
      <c r="SC30" s="882">
        <f>[1]Субсидия_факт!HZ27</f>
        <v>0</v>
      </c>
      <c r="SD30" s="875">
        <f>[1]Субсидия_факт!IF27</f>
        <v>0</v>
      </c>
      <c r="SE30" s="882">
        <f>[1]Субсидия_факт!IL27</f>
        <v>0</v>
      </c>
      <c r="SF30" s="1211">
        <f>[1]Субсидия_факт!JN27</f>
        <v>0</v>
      </c>
      <c r="SG30" s="1210">
        <f>[1]Субсидия_факт!JT27</f>
        <v>0</v>
      </c>
      <c r="SH30" s="1194">
        <f t="shared" si="133"/>
        <v>0</v>
      </c>
      <c r="SI30" s="1212"/>
      <c r="SJ30" s="1213"/>
      <c r="SK30" s="1212"/>
      <c r="SL30" s="1213"/>
      <c r="SM30" s="978"/>
      <c r="SN30" s="864"/>
      <c r="SO30" s="901">
        <f t="shared" si="134"/>
        <v>9527883.2599999998</v>
      </c>
      <c r="SP30" s="881">
        <f>[1]Субсидия_факт!HV27</f>
        <v>476394.16000000015</v>
      </c>
      <c r="SQ30" s="882">
        <f>[1]Субсидия_факт!IB27</f>
        <v>9051489.0999999996</v>
      </c>
      <c r="SR30" s="875">
        <f>[1]Субсидия_факт!IH27</f>
        <v>0</v>
      </c>
      <c r="SS30" s="882">
        <f>[1]Субсидия_факт!IN27</f>
        <v>0</v>
      </c>
      <c r="ST30" s="875">
        <f>[1]Субсидия_факт!JP27</f>
        <v>0</v>
      </c>
      <c r="SU30" s="882">
        <f>[1]Субсидия_факт!JV27</f>
        <v>0</v>
      </c>
      <c r="SV30" s="977">
        <f t="shared" si="135"/>
        <v>0</v>
      </c>
      <c r="SW30" s="859"/>
      <c r="SX30" s="886"/>
      <c r="SY30" s="1214"/>
      <c r="SZ30" s="1213"/>
      <c r="TA30" s="859"/>
      <c r="TB30" s="886"/>
      <c r="TC30" s="979">
        <f t="shared" si="136"/>
        <v>9527883.2599999998</v>
      </c>
      <c r="TD30" s="865">
        <f t="shared" si="226"/>
        <v>476394.16000000015</v>
      </c>
      <c r="TE30" s="866">
        <f t="shared" si="226"/>
        <v>9051489.0999999996</v>
      </c>
      <c r="TF30" s="865">
        <f t="shared" si="226"/>
        <v>0</v>
      </c>
      <c r="TG30" s="866">
        <f t="shared" si="226"/>
        <v>0</v>
      </c>
      <c r="TH30" s="863">
        <f t="shared" si="226"/>
        <v>0</v>
      </c>
      <c r="TI30" s="866">
        <f t="shared" si="226"/>
        <v>0</v>
      </c>
      <c r="TJ30" s="979">
        <f t="shared" si="138"/>
        <v>0</v>
      </c>
      <c r="TK30" s="865">
        <f t="shared" si="227"/>
        <v>0</v>
      </c>
      <c r="TL30" s="866">
        <f t="shared" si="227"/>
        <v>0</v>
      </c>
      <c r="TM30" s="865">
        <f t="shared" si="227"/>
        <v>0</v>
      </c>
      <c r="TN30" s="866">
        <f t="shared" si="227"/>
        <v>0</v>
      </c>
      <c r="TO30" s="863">
        <f t="shared" si="227"/>
        <v>0</v>
      </c>
      <c r="TP30" s="866">
        <f t="shared" si="227"/>
        <v>0</v>
      </c>
      <c r="TQ30" s="992">
        <f t="shared" si="140"/>
        <v>0</v>
      </c>
      <c r="TR30" s="881">
        <f>[1]Субсидия_факт!HX27</f>
        <v>0</v>
      </c>
      <c r="TS30" s="882">
        <f>[1]Субсидия_факт!ID27</f>
        <v>0</v>
      </c>
      <c r="TT30" s="875">
        <f>[1]Субсидия_факт!IJ27</f>
        <v>0</v>
      </c>
      <c r="TU30" s="882">
        <f>[1]Субсидия_факт!IP27</f>
        <v>0</v>
      </c>
      <c r="TV30" s="875">
        <f>[1]Субсидия_факт!JR27</f>
        <v>0</v>
      </c>
      <c r="TW30" s="882">
        <f>[1]Субсидия_факт!JX27</f>
        <v>0</v>
      </c>
      <c r="TX30" s="979">
        <f t="shared" si="141"/>
        <v>0</v>
      </c>
      <c r="TY30" s="1214"/>
      <c r="TZ30" s="1213"/>
      <c r="UA30" s="1214"/>
      <c r="UB30" s="1213"/>
      <c r="UC30" s="1214"/>
      <c r="UD30" s="1213"/>
      <c r="UE30" s="1206">
        <f>'Прочая  субсидия_МР  и  ГО'!B25</f>
        <v>73252649.730000004</v>
      </c>
      <c r="UF30" s="1206">
        <f>'Прочая  субсидия_МР  и  ГО'!C25</f>
        <v>303607.44000000006</v>
      </c>
      <c r="UG30" s="1215">
        <f>'Прочая  субсидия_БП'!B25</f>
        <v>9895837.7199999988</v>
      </c>
      <c r="UH30" s="1183">
        <f>'Прочая  субсидия_БП'!C25</f>
        <v>16994.72</v>
      </c>
      <c r="UI30" s="1216">
        <f>'Прочая  субсидия_БП'!D25</f>
        <v>380405.12000000005</v>
      </c>
      <c r="UJ30" s="1217">
        <f>'Прочая  субсидия_БП'!E25</f>
        <v>16994.72</v>
      </c>
      <c r="UK30" s="1218">
        <f>'Прочая  субсидия_БП'!F25</f>
        <v>9515432.5999999996</v>
      </c>
      <c r="UL30" s="1216">
        <f>'Прочая  субсидия_БП'!G25</f>
        <v>0</v>
      </c>
      <c r="UM30" s="897">
        <f t="shared" si="142"/>
        <v>438480600.29000002</v>
      </c>
      <c r="UN30" s="874">
        <f>'Проверочная  таблица'!VP30+'Проверочная  таблица'!US30+'Проверочная  таблица'!UU30+VJ30</f>
        <v>423851424.13</v>
      </c>
      <c r="UO30" s="1219">
        <f>'Проверочная  таблица'!VQ30+'Проверочная  таблица'!UY30+'Проверочная  таблица'!VE30+'Проверочная  таблица'!VA30+'Проверочная  таблица'!VC30+VG30+VK30+UW30</f>
        <v>14629176.16</v>
      </c>
      <c r="UP30" s="1194">
        <f t="shared" si="143"/>
        <v>112032847.38</v>
      </c>
      <c r="UQ30" s="874">
        <f>'Проверочная  таблица'!VS30+'Проверочная  таблица'!UT30+'Проверочная  таблица'!UV30+VM30</f>
        <v>107345126</v>
      </c>
      <c r="UR30" s="1219">
        <f>'Проверочная  таблица'!VT30+'Проверочная  таблица'!UZ30+'Проверочная  таблица'!VF30+'Проверочная  таблица'!VB30+'Проверочная  таблица'!VD30+VH30+VN30+UX30</f>
        <v>4687721.38</v>
      </c>
      <c r="US30" s="1203">
        <f>'Субвенция  на  полномочия'!B25</f>
        <v>406943971.81</v>
      </c>
      <c r="UT30" s="1195">
        <f>'Субвенция  на  полномочия'!C25</f>
        <v>102590126</v>
      </c>
      <c r="UU30" s="876">
        <f>[1]Субвенция_факт!M26*1000</f>
        <v>11268918</v>
      </c>
      <c r="UV30" s="888">
        <v>2820000</v>
      </c>
      <c r="UW30" s="876">
        <f>[1]Субвенция_факт!AE26*1000</f>
        <v>0</v>
      </c>
      <c r="UX30" s="888"/>
      <c r="UY30" s="876">
        <f>[1]Субвенция_факт!AF26*1000</f>
        <v>3193500</v>
      </c>
      <c r="UZ30" s="888">
        <f>ВУС!E206</f>
        <v>536450.06000000006</v>
      </c>
      <c r="VA30" s="1220">
        <f>[1]Субвенция_факт!AG26*1000</f>
        <v>0</v>
      </c>
      <c r="VB30" s="889"/>
      <c r="VC30" s="879">
        <f>[1]Субвенция_факт!E26*1000</f>
        <v>0</v>
      </c>
      <c r="VD30" s="889"/>
      <c r="VE30" s="879">
        <f>[1]Субвенция_факт!F26*1000</f>
        <v>0</v>
      </c>
      <c r="VF30" s="889"/>
      <c r="VG30" s="877">
        <f>[1]Субвенция_факт!G26*1000</f>
        <v>0</v>
      </c>
      <c r="VH30" s="888"/>
      <c r="VI30" s="897">
        <f t="shared" si="144"/>
        <v>13514427.24</v>
      </c>
      <c r="VJ30" s="881">
        <f>[1]Субвенция_факт!P26*1000</f>
        <v>3513751.08</v>
      </c>
      <c r="VK30" s="882">
        <f>[1]Субвенция_факт!Q26*1000</f>
        <v>10000676.16</v>
      </c>
      <c r="VL30" s="1194">
        <f t="shared" si="145"/>
        <v>5400000</v>
      </c>
      <c r="VM30" s="874">
        <v>1404000</v>
      </c>
      <c r="VN30" s="890">
        <v>3996000</v>
      </c>
      <c r="VO30" s="1194">
        <f t="shared" si="146"/>
        <v>3559783.24</v>
      </c>
      <c r="VP30" s="891">
        <f>[1]Субвенция_факт!X26*1000</f>
        <v>2124783.2400000002</v>
      </c>
      <c r="VQ30" s="892">
        <f>[1]Субвенция_факт!W26*1000</f>
        <v>1435000</v>
      </c>
      <c r="VR30" s="1194">
        <f t="shared" si="147"/>
        <v>686271.32000000007</v>
      </c>
      <c r="VS30" s="874">
        <v>531000</v>
      </c>
      <c r="VT30" s="890">
        <v>155271.32</v>
      </c>
      <c r="VU30" s="1194">
        <f t="shared" si="202"/>
        <v>36797907.07</v>
      </c>
      <c r="VV30" s="1194">
        <f t="shared" si="203"/>
        <v>16938873.899999999</v>
      </c>
      <c r="VW30" s="1203">
        <f t="shared" si="148"/>
        <v>0</v>
      </c>
      <c r="VX30" s="891">
        <f>'[1]Иные межбюджетные трансферты'!AM27</f>
        <v>0</v>
      </c>
      <c r="VY30" s="892">
        <f>'[1]Иные межбюджетные трансферты'!AO27</f>
        <v>0</v>
      </c>
      <c r="VZ30" s="1221">
        <f t="shared" si="149"/>
        <v>0</v>
      </c>
      <c r="WA30" s="891"/>
      <c r="WB30" s="892"/>
      <c r="WC30" s="1194">
        <f t="shared" si="150"/>
        <v>2426572.25</v>
      </c>
      <c r="WD30" s="891">
        <f>'[1]Иные межбюджетные трансферты'!AI27</f>
        <v>121328.61</v>
      </c>
      <c r="WE30" s="892">
        <f>'[1]Иные межбюджетные трансферты'!AK27</f>
        <v>2305243.64</v>
      </c>
      <c r="WF30" s="1194">
        <f t="shared" si="151"/>
        <v>606643.08000000007</v>
      </c>
      <c r="WG30" s="891">
        <v>30332.16</v>
      </c>
      <c r="WH30" s="892">
        <v>576310.92000000004</v>
      </c>
      <c r="WI30" s="1194">
        <f t="shared" si="152"/>
        <v>16832683</v>
      </c>
      <c r="WJ30" s="891">
        <f>'[1]Иные межбюджетные трансферты'!I27</f>
        <v>0</v>
      </c>
      <c r="WK30" s="892">
        <f>'[1]Иные межбюджетные трансферты'!K27</f>
        <v>16832683</v>
      </c>
      <c r="WL30" s="902">
        <f t="shared" si="204"/>
        <v>3867000</v>
      </c>
      <c r="WM30" s="893"/>
      <c r="WN30" s="894">
        <v>3867000</v>
      </c>
      <c r="WO30" s="1194">
        <f t="shared" si="154"/>
        <v>0</v>
      </c>
      <c r="WP30" s="875"/>
      <c r="WQ30" s="1194">
        <f t="shared" si="155"/>
        <v>0</v>
      </c>
      <c r="WR30" s="875"/>
      <c r="WS30" s="897">
        <f t="shared" si="156"/>
        <v>0</v>
      </c>
      <c r="WT30" s="881">
        <f>'[1]Иные межбюджетные трансферты'!M27</f>
        <v>0</v>
      </c>
      <c r="WU30" s="1194">
        <f t="shared" si="157"/>
        <v>0</v>
      </c>
      <c r="WV30" s="874"/>
      <c r="WW30" s="1204">
        <f t="shared" si="158"/>
        <v>0</v>
      </c>
      <c r="WX30" s="1202">
        <f t="shared" si="159"/>
        <v>0</v>
      </c>
      <c r="WY30" s="1204">
        <f t="shared" si="160"/>
        <v>0</v>
      </c>
      <c r="WZ30" s="1202">
        <f t="shared" si="161"/>
        <v>0</v>
      </c>
      <c r="XA30" s="1194">
        <f t="shared" si="205"/>
        <v>17013946.82</v>
      </c>
      <c r="XB30" s="896">
        <f>'[1]Иные межбюджетные трансферты'!E27</f>
        <v>0</v>
      </c>
      <c r="XC30" s="891">
        <f>'[1]Иные межбюджетные трансферты'!G27</f>
        <v>0</v>
      </c>
      <c r="XD30" s="895">
        <f>'[1]Иные межбюджетные трансферты'!Q27</f>
        <v>0</v>
      </c>
      <c r="XE30" s="896">
        <f>'[1]Иные межбюджетные трансферты'!W27</f>
        <v>0</v>
      </c>
      <c r="XF30" s="895">
        <f>'[1]Иные межбюджетные трансферты'!Y27</f>
        <v>12072900</v>
      </c>
      <c r="XG30" s="1222">
        <f>'[1]Иные межбюджетные трансферты'!AE27</f>
        <v>4548716</v>
      </c>
      <c r="XH30" s="896">
        <f>'[1]Иные межбюджетные трансферты'!AQ27</f>
        <v>0</v>
      </c>
      <c r="XI30" s="881">
        <f>'[1]Иные межбюджетные трансферты'!AW27</f>
        <v>0</v>
      </c>
      <c r="XJ30" s="895">
        <f>'[1]Иные межбюджетные трансферты'!AY27</f>
        <v>0</v>
      </c>
      <c r="XK30" s="1222">
        <f>'[1]Иные межбюджетные трансферты'!BA27</f>
        <v>392330.82</v>
      </c>
      <c r="XL30" s="1194">
        <f t="shared" si="206"/>
        <v>12465230.82</v>
      </c>
      <c r="XM30" s="895"/>
      <c r="XN30" s="895"/>
      <c r="XO30" s="913"/>
      <c r="XP30" s="895"/>
      <c r="XQ30" s="803">
        <f t="shared" si="207"/>
        <v>12072900</v>
      </c>
      <c r="XR30" s="893"/>
      <c r="XS30" s="893"/>
      <c r="XT30" s="893"/>
      <c r="XU30" s="893"/>
      <c r="XV30" s="1223">
        <f t="shared" si="208"/>
        <v>392330.82</v>
      </c>
      <c r="XW30" s="1194">
        <f t="shared" si="162"/>
        <v>524704.99999999988</v>
      </c>
      <c r="XX30" s="891">
        <f>'[1]Иные межбюджетные трансферты'!S27</f>
        <v>524704.99999999988</v>
      </c>
      <c r="XY30" s="895">
        <f>'[1]Иные межбюджетные трансферты'!AA27</f>
        <v>0</v>
      </c>
      <c r="XZ30" s="1222">
        <f>'[1]Иные межбюджетные трансферты'!AG27</f>
        <v>0</v>
      </c>
      <c r="YA30" s="896">
        <f>'[1]Иные межбюджетные трансферты'!AS27</f>
        <v>0</v>
      </c>
      <c r="YB30" s="1223">
        <f>'[1]Иные межбюджетные трансферты'!BC27</f>
        <v>0</v>
      </c>
      <c r="YC30" s="1194">
        <f t="shared" si="163"/>
        <v>0</v>
      </c>
      <c r="YD30" s="1046"/>
      <c r="YE30" s="821">
        <f t="shared" si="209"/>
        <v>0</v>
      </c>
      <c r="YF30" s="1046"/>
      <c r="YG30" s="893"/>
      <c r="YH30" s="883"/>
      <c r="YI30" s="1202">
        <f t="shared" si="164"/>
        <v>524704.99999999988</v>
      </c>
      <c r="YJ30" s="935">
        <f>'Проверочная  таблица'!XX30-YV30</f>
        <v>524704.99999999988</v>
      </c>
      <c r="YK30" s="935">
        <f>'Проверочная  таблица'!XY30-YW30</f>
        <v>0</v>
      </c>
      <c r="YL30" s="935">
        <f>'Проверочная  таблица'!XZ30-YX30</f>
        <v>0</v>
      </c>
      <c r="YM30" s="935">
        <f>'Проверочная  таблица'!YA30-YY30</f>
        <v>0</v>
      </c>
      <c r="YN30" s="935">
        <f>'Проверочная  таблица'!YB30-YZ30</f>
        <v>0</v>
      </c>
      <c r="YO30" s="1202">
        <f t="shared" si="165"/>
        <v>0</v>
      </c>
      <c r="YP30" s="935">
        <f>'Проверочная  таблица'!YD30-ZB30</f>
        <v>0</v>
      </c>
      <c r="YQ30" s="935">
        <f>'Проверочная  таблица'!YE30-ZC30</f>
        <v>0</v>
      </c>
      <c r="YR30" s="935">
        <f>'Проверочная  таблица'!YF30-ZD30</f>
        <v>0</v>
      </c>
      <c r="YS30" s="935">
        <f>'Проверочная  таблица'!YG30-ZE30</f>
        <v>0</v>
      </c>
      <c r="YT30" s="935">
        <f>'Проверочная  таблица'!YH30-ZF30</f>
        <v>0</v>
      </c>
      <c r="YU30" s="1202">
        <f t="shared" si="166"/>
        <v>0</v>
      </c>
      <c r="YV30" s="891">
        <f>'[1]Иные межбюджетные трансферты'!U27</f>
        <v>0</v>
      </c>
      <c r="YW30" s="871">
        <f>'[1]Иные межбюджетные трансферты'!AC27</f>
        <v>0</v>
      </c>
      <c r="YX30" s="896"/>
      <c r="YY30" s="891">
        <f>'[1]Иные межбюджетные трансферты'!AU27</f>
        <v>0</v>
      </c>
      <c r="YZ30" s="1223">
        <f>'[1]Иные межбюджетные трансферты'!$BE$10</f>
        <v>0</v>
      </c>
      <c r="ZA30" s="1202">
        <f t="shared" si="167"/>
        <v>0</v>
      </c>
      <c r="ZB30" s="821"/>
      <c r="ZC30" s="821">
        <f t="shared" si="210"/>
        <v>0</v>
      </c>
      <c r="ZD30" s="821"/>
      <c r="ZE30" s="893"/>
      <c r="ZF30" s="883"/>
      <c r="ZG30" s="1013">
        <f>ZI30+'Проверочная  таблица'!ZQ30+ZM30+'Проверочная  таблица'!ZU30+ZO30+'Проверочная  таблица'!ZW30</f>
        <v>0</v>
      </c>
      <c r="ZH30" s="1013">
        <f>ZJ30+'Проверочная  таблица'!ZR30+ZN30+'Проверочная  таблица'!ZV30+ZP30+'Проверочная  таблица'!ZX30</f>
        <v>0</v>
      </c>
      <c r="ZI30" s="897"/>
      <c r="ZJ30" s="897"/>
      <c r="ZK30" s="897"/>
      <c r="ZL30" s="897"/>
      <c r="ZM30" s="1224">
        <f t="shared" si="168"/>
        <v>0</v>
      </c>
      <c r="ZN30" s="899">
        <f t="shared" si="168"/>
        <v>0</v>
      </c>
      <c r="ZO30" s="898"/>
      <c r="ZP30" s="899"/>
      <c r="ZQ30" s="897"/>
      <c r="ZR30" s="897"/>
      <c r="ZS30" s="897"/>
      <c r="ZT30" s="897"/>
      <c r="ZU30" s="1224">
        <f t="shared" si="169"/>
        <v>0</v>
      </c>
      <c r="ZV30" s="899">
        <f t="shared" si="169"/>
        <v>0</v>
      </c>
      <c r="ZW30" s="899"/>
      <c r="ZX30" s="899"/>
      <c r="ZY30" s="1175">
        <f>'Проверочная  таблица'!ZQ30+'Проверочная  таблица'!ZS30</f>
        <v>0</v>
      </c>
      <c r="ZZ30" s="1175">
        <f>'Проверочная  таблица'!ZR30+'Проверочная  таблица'!ZT30</f>
        <v>0</v>
      </c>
    </row>
    <row r="31" spans="1:702" ht="18" customHeight="1" thickBot="1" x14ac:dyDescent="0.3">
      <c r="A31" s="900" t="s">
        <v>395</v>
      </c>
      <c r="B31" s="901">
        <f t="shared" ref="B31:AG31" si="228">SUM(B13:B30)</f>
        <v>18036279387.77</v>
      </c>
      <c r="C31" s="902">
        <f t="shared" si="228"/>
        <v>3270456433.0699997</v>
      </c>
      <c r="D31" s="903">
        <f t="shared" si="228"/>
        <v>3105727887.54</v>
      </c>
      <c r="E31" s="904">
        <f t="shared" si="228"/>
        <v>737913431.99000001</v>
      </c>
      <c r="F31" s="905">
        <f t="shared" si="228"/>
        <v>1475697965</v>
      </c>
      <c r="G31" s="906">
        <f t="shared" si="228"/>
        <v>330951194.75</v>
      </c>
      <c r="H31" s="905">
        <f t="shared" si="228"/>
        <v>593090602.53999996</v>
      </c>
      <c r="I31" s="906">
        <f t="shared" si="228"/>
        <v>152156444.59</v>
      </c>
      <c r="J31" s="907">
        <f t="shared" si="228"/>
        <v>442904535.07999998</v>
      </c>
      <c r="K31" s="908">
        <f t="shared" si="228"/>
        <v>114529339.59</v>
      </c>
      <c r="L31" s="907">
        <f t="shared" si="228"/>
        <v>150186067.45999998</v>
      </c>
      <c r="M31" s="908">
        <f t="shared" si="228"/>
        <v>37627105</v>
      </c>
      <c r="N31" s="905">
        <f t="shared" si="228"/>
        <v>129743000</v>
      </c>
      <c r="O31" s="906">
        <f t="shared" si="228"/>
        <v>13163000</v>
      </c>
      <c r="P31" s="905">
        <f t="shared" si="228"/>
        <v>907196320</v>
      </c>
      <c r="Q31" s="906">
        <f t="shared" si="228"/>
        <v>241642792.65000001</v>
      </c>
      <c r="R31" s="907">
        <f t="shared" si="228"/>
        <v>492020332.00000006</v>
      </c>
      <c r="S31" s="908">
        <f t="shared" si="228"/>
        <v>127760428.65000001</v>
      </c>
      <c r="T31" s="907">
        <f t="shared" si="228"/>
        <v>415175988</v>
      </c>
      <c r="U31" s="908">
        <f t="shared" si="228"/>
        <v>113882364</v>
      </c>
      <c r="V31" s="905">
        <f t="shared" si="228"/>
        <v>0</v>
      </c>
      <c r="W31" s="905">
        <f t="shared" si="228"/>
        <v>0</v>
      </c>
      <c r="X31" s="909">
        <f t="shared" si="228"/>
        <v>0</v>
      </c>
      <c r="Y31" s="910">
        <f t="shared" si="228"/>
        <v>0</v>
      </c>
      <c r="Z31" s="909">
        <f t="shared" si="228"/>
        <v>0</v>
      </c>
      <c r="AA31" s="906">
        <f t="shared" si="228"/>
        <v>0</v>
      </c>
      <c r="AB31" s="905">
        <f t="shared" si="228"/>
        <v>0</v>
      </c>
      <c r="AC31" s="910">
        <f t="shared" si="228"/>
        <v>0</v>
      </c>
      <c r="AD31" s="909">
        <f t="shared" si="228"/>
        <v>0</v>
      </c>
      <c r="AE31" s="907">
        <f t="shared" si="228"/>
        <v>0</v>
      </c>
      <c r="AF31" s="908">
        <f t="shared" si="228"/>
        <v>0</v>
      </c>
      <c r="AG31" s="907">
        <f t="shared" si="228"/>
        <v>0</v>
      </c>
      <c r="AH31" s="907">
        <f t="shared" ref="AH31:CO31" si="229">SUM(AH13:AH30)</f>
        <v>0</v>
      </c>
      <c r="AI31" s="911">
        <f t="shared" si="229"/>
        <v>5546331480.3799982</v>
      </c>
      <c r="AJ31" s="904">
        <f t="shared" si="229"/>
        <v>221819455.38000003</v>
      </c>
      <c r="AK31" s="912">
        <f t="shared" si="229"/>
        <v>865675729.78000021</v>
      </c>
      <c r="AL31" s="913">
        <f t="shared" si="229"/>
        <v>865675729.78000021</v>
      </c>
      <c r="AM31" s="883">
        <f t="shared" si="229"/>
        <v>0</v>
      </c>
      <c r="AN31" s="912">
        <f t="shared" si="229"/>
        <v>35197770.140000001</v>
      </c>
      <c r="AO31" s="914">
        <f t="shared" si="229"/>
        <v>35197770.140000001</v>
      </c>
      <c r="AP31" s="915">
        <f t="shared" si="229"/>
        <v>0</v>
      </c>
      <c r="AQ31" s="904">
        <f t="shared" si="229"/>
        <v>0</v>
      </c>
      <c r="AR31" s="916">
        <f t="shared" si="229"/>
        <v>0</v>
      </c>
      <c r="AS31" s="912">
        <f t="shared" si="229"/>
        <v>0</v>
      </c>
      <c r="AT31" s="914">
        <f t="shared" si="229"/>
        <v>0</v>
      </c>
      <c r="AU31" s="917">
        <f t="shared" si="229"/>
        <v>0</v>
      </c>
      <c r="AV31" s="914">
        <f t="shared" si="229"/>
        <v>0</v>
      </c>
      <c r="AW31" s="918">
        <f t="shared" si="229"/>
        <v>0</v>
      </c>
      <c r="AX31" s="915">
        <f t="shared" si="229"/>
        <v>0</v>
      </c>
      <c r="AY31" s="917">
        <f t="shared" si="229"/>
        <v>0</v>
      </c>
      <c r="AZ31" s="914">
        <f t="shared" si="229"/>
        <v>0</v>
      </c>
      <c r="BA31" s="917">
        <f t="shared" si="229"/>
        <v>0</v>
      </c>
      <c r="BB31" s="919">
        <f t="shared" si="229"/>
        <v>0</v>
      </c>
      <c r="BC31" s="912">
        <f t="shared" si="229"/>
        <v>75265211.599999994</v>
      </c>
      <c r="BD31" s="883">
        <f t="shared" si="229"/>
        <v>75265211.599999994</v>
      </c>
      <c r="BE31" s="912">
        <f t="shared" si="229"/>
        <v>0</v>
      </c>
      <c r="BF31" s="919">
        <f t="shared" si="229"/>
        <v>0</v>
      </c>
      <c r="BG31" s="912">
        <f t="shared" si="229"/>
        <v>147402788.39999998</v>
      </c>
      <c r="BH31" s="919">
        <f t="shared" si="229"/>
        <v>147402788.39999998</v>
      </c>
      <c r="BI31" s="902">
        <f t="shared" si="229"/>
        <v>59325881.299999997</v>
      </c>
      <c r="BJ31" s="919">
        <f t="shared" si="229"/>
        <v>59325881.299999997</v>
      </c>
      <c r="BK31" s="920">
        <f t="shared" si="229"/>
        <v>0</v>
      </c>
      <c r="BL31" s="921">
        <f t="shared" si="229"/>
        <v>0</v>
      </c>
      <c r="BM31" s="922">
        <f t="shared" si="229"/>
        <v>147402788.39999998</v>
      </c>
      <c r="BN31" s="921">
        <f t="shared" si="229"/>
        <v>59325881.299999997</v>
      </c>
      <c r="BO31" s="903">
        <f t="shared" si="229"/>
        <v>0</v>
      </c>
      <c r="BP31" s="902">
        <f t="shared" si="229"/>
        <v>0</v>
      </c>
      <c r="BQ31" s="923">
        <f t="shared" si="229"/>
        <v>0</v>
      </c>
      <c r="BR31" s="902">
        <f t="shared" si="229"/>
        <v>0</v>
      </c>
      <c r="BS31" s="924">
        <f t="shared" si="229"/>
        <v>0</v>
      </c>
      <c r="BT31" s="925">
        <f t="shared" si="229"/>
        <v>0</v>
      </c>
      <c r="BU31" s="926">
        <f t="shared" si="229"/>
        <v>0</v>
      </c>
      <c r="BV31" s="922">
        <f t="shared" si="229"/>
        <v>0</v>
      </c>
      <c r="BW31" s="902">
        <f t="shared" si="229"/>
        <v>0</v>
      </c>
      <c r="BX31" s="912">
        <f t="shared" si="229"/>
        <v>0</v>
      </c>
      <c r="BY31" s="927">
        <f t="shared" si="229"/>
        <v>0</v>
      </c>
      <c r="BZ31" s="903">
        <f t="shared" si="229"/>
        <v>0</v>
      </c>
      <c r="CA31" s="904">
        <f t="shared" si="229"/>
        <v>0</v>
      </c>
      <c r="CB31" s="904">
        <f t="shared" si="229"/>
        <v>0</v>
      </c>
      <c r="CC31" s="928">
        <f t="shared" si="229"/>
        <v>0</v>
      </c>
      <c r="CD31" s="928">
        <f t="shared" si="229"/>
        <v>0</v>
      </c>
      <c r="CE31" s="928">
        <f t="shared" si="229"/>
        <v>0</v>
      </c>
      <c r="CF31" s="928">
        <f t="shared" si="229"/>
        <v>0</v>
      </c>
      <c r="CG31" s="904">
        <f t="shared" si="229"/>
        <v>0</v>
      </c>
      <c r="CH31" s="883">
        <f t="shared" si="229"/>
        <v>0</v>
      </c>
      <c r="CI31" s="883">
        <f t="shared" si="229"/>
        <v>0</v>
      </c>
      <c r="CJ31" s="912">
        <f t="shared" si="229"/>
        <v>0</v>
      </c>
      <c r="CK31" s="914">
        <f t="shared" si="229"/>
        <v>0</v>
      </c>
      <c r="CL31" s="914">
        <f t="shared" si="229"/>
        <v>0</v>
      </c>
      <c r="CM31" s="912">
        <f t="shared" si="229"/>
        <v>290986493.68000001</v>
      </c>
      <c r="CN31" s="929">
        <f t="shared" si="229"/>
        <v>742629.11</v>
      </c>
      <c r="CO31" s="930">
        <f t="shared" si="229"/>
        <v>243864.57</v>
      </c>
      <c r="CP31" s="919">
        <f>SUM(CP13:CP30)</f>
        <v>14500000</v>
      </c>
      <c r="CQ31" s="931">
        <f>SUM(CQ13:CQ30)</f>
        <v>275500000</v>
      </c>
      <c r="CR31" s="919">
        <f>SUM(CR13:CR30)</f>
        <v>0</v>
      </c>
      <c r="CS31" s="931">
        <f>SUM(CS13:CS30)</f>
        <v>0</v>
      </c>
      <c r="CT31" s="912">
        <f t="shared" ref="CT31:CV31" si="230">SUM(CT13:CT30)</f>
        <v>0</v>
      </c>
      <c r="CU31" s="932">
        <f t="shared" si="230"/>
        <v>0</v>
      </c>
      <c r="CV31" s="930">
        <f t="shared" si="230"/>
        <v>0</v>
      </c>
      <c r="CW31" s="919">
        <f>SUM(CW13:CW30)</f>
        <v>0</v>
      </c>
      <c r="CX31" s="931">
        <f>SUM(CX13:CX30)</f>
        <v>0</v>
      </c>
      <c r="CY31" s="919">
        <f>SUM(CY13:CY30)</f>
        <v>0</v>
      </c>
      <c r="CZ31" s="931">
        <f>SUM(CZ13:CZ30)</f>
        <v>0</v>
      </c>
      <c r="DA31" s="904">
        <f t="shared" ref="DA31:EP31" si="231">SUM(DA13:DA30)</f>
        <v>19567142.100000001</v>
      </c>
      <c r="DB31" s="919">
        <f t="shared" si="231"/>
        <v>3729042.1000000015</v>
      </c>
      <c r="DC31" s="933">
        <f t="shared" si="231"/>
        <v>15838100</v>
      </c>
      <c r="DD31" s="912">
        <f t="shared" si="231"/>
        <v>0</v>
      </c>
      <c r="DE31" s="919">
        <f t="shared" si="231"/>
        <v>0</v>
      </c>
      <c r="DF31" s="934">
        <f t="shared" si="231"/>
        <v>0</v>
      </c>
      <c r="DG31" s="921">
        <f t="shared" si="231"/>
        <v>0</v>
      </c>
      <c r="DH31" s="921">
        <f t="shared" si="231"/>
        <v>0</v>
      </c>
      <c r="DI31" s="922">
        <f t="shared" si="231"/>
        <v>19567142.100000001</v>
      </c>
      <c r="DJ31" s="921">
        <f t="shared" si="231"/>
        <v>0</v>
      </c>
      <c r="DK31" s="903">
        <f t="shared" si="231"/>
        <v>12500000</v>
      </c>
      <c r="DL31" s="935">
        <f t="shared" si="231"/>
        <v>7200000</v>
      </c>
      <c r="DM31" s="935">
        <f t="shared" si="231"/>
        <v>5300000</v>
      </c>
      <c r="DN31" s="883">
        <f t="shared" si="231"/>
        <v>0</v>
      </c>
      <c r="DO31" s="912">
        <f t="shared" si="231"/>
        <v>1122360</v>
      </c>
      <c r="DP31" s="916">
        <f t="shared" si="231"/>
        <v>0</v>
      </c>
      <c r="DQ31" s="916">
        <f t="shared" si="231"/>
        <v>1122360</v>
      </c>
      <c r="DR31" s="916">
        <f t="shared" si="231"/>
        <v>0</v>
      </c>
      <c r="DS31" s="904">
        <f t="shared" si="231"/>
        <v>6297684.2199999997</v>
      </c>
      <c r="DT31" s="935">
        <f t="shared" si="231"/>
        <v>314884.21999999974</v>
      </c>
      <c r="DU31" s="936">
        <f t="shared" si="231"/>
        <v>5982800</v>
      </c>
      <c r="DV31" s="912">
        <f t="shared" si="231"/>
        <v>0</v>
      </c>
      <c r="DW31" s="932">
        <f t="shared" si="231"/>
        <v>0</v>
      </c>
      <c r="DX31" s="931">
        <f t="shared" si="231"/>
        <v>0</v>
      </c>
      <c r="DY31" s="912">
        <f t="shared" si="231"/>
        <v>0</v>
      </c>
      <c r="DZ31" s="929">
        <f t="shared" si="231"/>
        <v>0</v>
      </c>
      <c r="EA31" s="931">
        <f t="shared" si="231"/>
        <v>0</v>
      </c>
      <c r="EB31" s="902">
        <f t="shared" si="231"/>
        <v>0</v>
      </c>
      <c r="EC31" s="937">
        <f t="shared" si="231"/>
        <v>0</v>
      </c>
      <c r="ED31" s="936">
        <f t="shared" si="231"/>
        <v>0</v>
      </c>
      <c r="EE31" s="904">
        <f t="shared" si="231"/>
        <v>0</v>
      </c>
      <c r="EF31" s="919">
        <f t="shared" si="231"/>
        <v>0</v>
      </c>
      <c r="EG31" s="919">
        <f t="shared" si="231"/>
        <v>0</v>
      </c>
      <c r="EH31" s="934">
        <f t="shared" si="231"/>
        <v>0</v>
      </c>
      <c r="EI31" s="904">
        <f t="shared" si="231"/>
        <v>0</v>
      </c>
      <c r="EJ31" s="919">
        <f t="shared" si="231"/>
        <v>0</v>
      </c>
      <c r="EK31" s="919">
        <f t="shared" si="231"/>
        <v>0</v>
      </c>
      <c r="EL31" s="934">
        <f t="shared" si="231"/>
        <v>0</v>
      </c>
      <c r="EM31" s="904">
        <f t="shared" si="231"/>
        <v>0</v>
      </c>
      <c r="EN31" s="929">
        <f t="shared" si="231"/>
        <v>0</v>
      </c>
      <c r="EO31" s="930">
        <f t="shared" si="231"/>
        <v>0</v>
      </c>
      <c r="EP31" s="912">
        <f t="shared" si="231"/>
        <v>0</v>
      </c>
      <c r="EQ31" s="929">
        <f t="shared" ref="EQ31:ER31" si="232">SUM(EQ13:EQ30)</f>
        <v>0</v>
      </c>
      <c r="ER31" s="930">
        <f t="shared" si="232"/>
        <v>0</v>
      </c>
      <c r="ES31" s="912">
        <f t="shared" ref="ES31:GS31" si="233">SUM(ES13:ES30)</f>
        <v>2027026.14</v>
      </c>
      <c r="ET31" s="919">
        <f t="shared" si="233"/>
        <v>529080.10999999987</v>
      </c>
      <c r="EU31" s="933">
        <f t="shared" si="233"/>
        <v>1497946.03</v>
      </c>
      <c r="EV31" s="912">
        <f t="shared" si="233"/>
        <v>0</v>
      </c>
      <c r="EW31" s="919">
        <f t="shared" si="233"/>
        <v>0</v>
      </c>
      <c r="EX31" s="934">
        <f t="shared" si="233"/>
        <v>0</v>
      </c>
      <c r="EY31" s="904">
        <f t="shared" si="233"/>
        <v>3880682.69</v>
      </c>
      <c r="EZ31" s="919">
        <f t="shared" si="233"/>
        <v>1012908.5099999999</v>
      </c>
      <c r="FA31" s="933">
        <f t="shared" si="233"/>
        <v>2867774.1799999997</v>
      </c>
      <c r="FB31" s="912">
        <f t="shared" si="233"/>
        <v>0</v>
      </c>
      <c r="FC31" s="919">
        <f t="shared" si="233"/>
        <v>0</v>
      </c>
      <c r="FD31" s="934">
        <f t="shared" si="233"/>
        <v>0</v>
      </c>
      <c r="FE31" s="928">
        <f t="shared" si="233"/>
        <v>3880682.69</v>
      </c>
      <c r="FF31" s="919">
        <f t="shared" si="233"/>
        <v>1012908.5099999999</v>
      </c>
      <c r="FG31" s="933">
        <f t="shared" si="233"/>
        <v>2867774.1799999997</v>
      </c>
      <c r="FH31" s="917">
        <f t="shared" si="233"/>
        <v>0</v>
      </c>
      <c r="FI31" s="919">
        <f t="shared" si="233"/>
        <v>0</v>
      </c>
      <c r="FJ31" s="934">
        <f t="shared" si="233"/>
        <v>0</v>
      </c>
      <c r="FK31" s="928">
        <f t="shared" si="233"/>
        <v>0</v>
      </c>
      <c r="FL31" s="919">
        <f t="shared" si="233"/>
        <v>0</v>
      </c>
      <c r="FM31" s="933">
        <f t="shared" si="233"/>
        <v>0</v>
      </c>
      <c r="FN31" s="917">
        <f t="shared" si="233"/>
        <v>0</v>
      </c>
      <c r="FO31" s="919">
        <f t="shared" si="233"/>
        <v>0</v>
      </c>
      <c r="FP31" s="934">
        <f t="shared" si="233"/>
        <v>0</v>
      </c>
      <c r="FQ31" s="904">
        <f t="shared" si="233"/>
        <v>0</v>
      </c>
      <c r="FR31" s="937">
        <f>SUM(FR13:FR30)</f>
        <v>0</v>
      </c>
      <c r="FS31" s="936">
        <f>SUM(FS13:FS30)</f>
        <v>0</v>
      </c>
      <c r="FT31" s="904">
        <f t="shared" ref="FT31" si="234">SUM(FT13:FT30)</f>
        <v>0</v>
      </c>
      <c r="FU31" s="938">
        <f>SUM(FU13:FU30)</f>
        <v>0</v>
      </c>
      <c r="FV31" s="931">
        <f>SUM(FV13:FV30)</f>
        <v>0</v>
      </c>
      <c r="FW31" s="904">
        <f t="shared" ref="FW31" si="235">SUM(FW13:FW30)</f>
        <v>0</v>
      </c>
      <c r="FX31" s="937">
        <f>SUM(FX13:FX30)</f>
        <v>0</v>
      </c>
      <c r="FY31" s="936">
        <f>SUM(FY13:FY30)</f>
        <v>0</v>
      </c>
      <c r="FZ31" s="904">
        <f t="shared" ref="FZ31" si="236">SUM(FZ13:FZ30)</f>
        <v>0</v>
      </c>
      <c r="GA31" s="938">
        <f>SUM(GA13:GA30)</f>
        <v>0</v>
      </c>
      <c r="GB31" s="931">
        <f>SUM(GB13:GB30)</f>
        <v>0</v>
      </c>
      <c r="GC31" s="928">
        <f t="shared" ref="GC31" si="237">SUM(GC13:GC30)</f>
        <v>0</v>
      </c>
      <c r="GD31" s="938">
        <f>SUM(GD13:GD30)</f>
        <v>0</v>
      </c>
      <c r="GE31" s="931">
        <f>SUM(GE13:GE30)</f>
        <v>0</v>
      </c>
      <c r="GF31" s="928">
        <f t="shared" ref="GF31" si="238">SUM(GF13:GF30)</f>
        <v>0</v>
      </c>
      <c r="GG31" s="938">
        <f>SUM(GG13:GG30)</f>
        <v>0</v>
      </c>
      <c r="GH31" s="931">
        <f>SUM(GH13:GH30)</f>
        <v>0</v>
      </c>
      <c r="GI31" s="1042">
        <f t="shared" ref="GI31:GJ31" si="239">SUM(GI13:GI30)</f>
        <v>0</v>
      </c>
      <c r="GJ31" s="918">
        <f t="shared" si="239"/>
        <v>0</v>
      </c>
      <c r="GK31" s="1084">
        <f t="shared" ref="GK31:GL31" si="240">SUM(GK13:GK30)</f>
        <v>0</v>
      </c>
      <c r="GL31" s="918">
        <f t="shared" si="240"/>
        <v>0</v>
      </c>
      <c r="GM31" s="904">
        <f t="shared" si="233"/>
        <v>0</v>
      </c>
      <c r="GN31" s="935">
        <f t="shared" si="233"/>
        <v>0</v>
      </c>
      <c r="GO31" s="936">
        <f t="shared" si="233"/>
        <v>0</v>
      </c>
      <c r="GP31" s="935">
        <f>SUM(GP13:GP30)</f>
        <v>0</v>
      </c>
      <c r="GQ31" s="904">
        <f t="shared" ref="GQ31" si="241">SUM(GQ13:GQ30)</f>
        <v>0</v>
      </c>
      <c r="GR31" s="935">
        <f t="shared" si="233"/>
        <v>0</v>
      </c>
      <c r="GS31" s="936">
        <f t="shared" si="233"/>
        <v>0</v>
      </c>
      <c r="GT31" s="919">
        <f>SUM(GT13:GT30)</f>
        <v>0</v>
      </c>
      <c r="GU31" s="928">
        <f t="shared" ref="GU31:GW31" si="242">SUM(GU13:GU30)</f>
        <v>123288200</v>
      </c>
      <c r="GV31" s="919">
        <f>SUM(GV13:GV30)</f>
        <v>123288200</v>
      </c>
      <c r="GW31" s="928">
        <f t="shared" si="242"/>
        <v>0</v>
      </c>
      <c r="GX31" s="919">
        <f>SUM(GX13:GX30)</f>
        <v>0</v>
      </c>
      <c r="GY31" s="928">
        <f t="shared" ref="GY31:JJ31" si="243">SUM(GY13:GY30)</f>
        <v>0</v>
      </c>
      <c r="GZ31" s="928">
        <f t="shared" si="243"/>
        <v>0</v>
      </c>
      <c r="HA31" s="928">
        <f t="shared" si="243"/>
        <v>123288200</v>
      </c>
      <c r="HB31" s="928">
        <f t="shared" si="243"/>
        <v>0</v>
      </c>
      <c r="HC31" s="904">
        <f t="shared" si="243"/>
        <v>0</v>
      </c>
      <c r="HD31" s="935">
        <f t="shared" si="243"/>
        <v>0</v>
      </c>
      <c r="HE31" s="936">
        <f t="shared" si="243"/>
        <v>0</v>
      </c>
      <c r="HF31" s="912">
        <f t="shared" si="243"/>
        <v>0</v>
      </c>
      <c r="HG31" s="935">
        <f t="shared" si="243"/>
        <v>0</v>
      </c>
      <c r="HH31" s="936">
        <f t="shared" si="243"/>
        <v>0</v>
      </c>
      <c r="HI31" s="904">
        <f t="shared" si="243"/>
        <v>0</v>
      </c>
      <c r="HJ31" s="935">
        <f t="shared" si="243"/>
        <v>0</v>
      </c>
      <c r="HK31" s="936">
        <f t="shared" si="243"/>
        <v>0</v>
      </c>
      <c r="HL31" s="912">
        <f t="shared" si="243"/>
        <v>0</v>
      </c>
      <c r="HM31" s="935">
        <f t="shared" si="243"/>
        <v>0</v>
      </c>
      <c r="HN31" s="936">
        <f t="shared" si="243"/>
        <v>0</v>
      </c>
      <c r="HO31" s="904">
        <f t="shared" si="243"/>
        <v>166170808.08999997</v>
      </c>
      <c r="HP31" s="935">
        <f t="shared" si="243"/>
        <v>1661708.0899999999</v>
      </c>
      <c r="HQ31" s="936">
        <f t="shared" si="243"/>
        <v>164509100</v>
      </c>
      <c r="HR31" s="912">
        <f t="shared" si="243"/>
        <v>0</v>
      </c>
      <c r="HS31" s="935">
        <f t="shared" si="243"/>
        <v>0</v>
      </c>
      <c r="HT31" s="936">
        <f t="shared" si="243"/>
        <v>0</v>
      </c>
      <c r="HU31" s="928">
        <f t="shared" si="243"/>
        <v>0</v>
      </c>
      <c r="HV31" s="919">
        <f t="shared" si="243"/>
        <v>0</v>
      </c>
      <c r="HW31" s="933">
        <f t="shared" si="243"/>
        <v>0</v>
      </c>
      <c r="HX31" s="917">
        <f t="shared" si="243"/>
        <v>0</v>
      </c>
      <c r="HY31" s="919">
        <f t="shared" si="243"/>
        <v>0</v>
      </c>
      <c r="HZ31" s="934">
        <f t="shared" si="243"/>
        <v>0</v>
      </c>
      <c r="IA31" s="928">
        <f t="shared" si="243"/>
        <v>166170808.08999997</v>
      </c>
      <c r="IB31" s="919">
        <f t="shared" si="243"/>
        <v>1661708.0899999999</v>
      </c>
      <c r="IC31" s="933">
        <f t="shared" si="243"/>
        <v>164509100</v>
      </c>
      <c r="ID31" s="917">
        <f t="shared" si="243"/>
        <v>0</v>
      </c>
      <c r="IE31" s="919">
        <f t="shared" si="243"/>
        <v>0</v>
      </c>
      <c r="IF31" s="934">
        <f t="shared" si="243"/>
        <v>0</v>
      </c>
      <c r="IG31" s="912">
        <f t="shared" si="243"/>
        <v>0</v>
      </c>
      <c r="IH31" s="929">
        <f t="shared" si="243"/>
        <v>0</v>
      </c>
      <c r="II31" s="931">
        <f t="shared" si="243"/>
        <v>0</v>
      </c>
      <c r="IJ31" s="912">
        <f t="shared" si="243"/>
        <v>0</v>
      </c>
      <c r="IK31" s="929">
        <f t="shared" si="243"/>
        <v>0</v>
      </c>
      <c r="IL31" s="931">
        <f t="shared" si="243"/>
        <v>0</v>
      </c>
      <c r="IM31" s="912">
        <f t="shared" si="243"/>
        <v>0</v>
      </c>
      <c r="IN31" s="929">
        <f t="shared" si="243"/>
        <v>0</v>
      </c>
      <c r="IO31" s="931">
        <f t="shared" si="243"/>
        <v>0</v>
      </c>
      <c r="IP31" s="912">
        <f t="shared" si="243"/>
        <v>0</v>
      </c>
      <c r="IQ31" s="935">
        <f t="shared" si="243"/>
        <v>0</v>
      </c>
      <c r="IR31" s="936">
        <f t="shared" si="243"/>
        <v>0</v>
      </c>
      <c r="IS31" s="912">
        <f t="shared" si="243"/>
        <v>0</v>
      </c>
      <c r="IT31" s="935">
        <f t="shared" si="243"/>
        <v>0</v>
      </c>
      <c r="IU31" s="936">
        <f t="shared" si="243"/>
        <v>0</v>
      </c>
      <c r="IV31" s="912">
        <f t="shared" si="243"/>
        <v>0</v>
      </c>
      <c r="IW31" s="935">
        <f t="shared" si="243"/>
        <v>0</v>
      </c>
      <c r="IX31" s="936">
        <f t="shared" si="243"/>
        <v>0</v>
      </c>
      <c r="IY31" s="912">
        <f t="shared" si="243"/>
        <v>0</v>
      </c>
      <c r="IZ31" s="916">
        <f t="shared" si="243"/>
        <v>0</v>
      </c>
      <c r="JA31" s="933">
        <f t="shared" si="243"/>
        <v>0</v>
      </c>
      <c r="JB31" s="912">
        <f t="shared" si="243"/>
        <v>0</v>
      </c>
      <c r="JC31" s="929">
        <f t="shared" si="243"/>
        <v>0</v>
      </c>
      <c r="JD31" s="931">
        <f t="shared" si="243"/>
        <v>0</v>
      </c>
      <c r="JE31" s="912">
        <f t="shared" si="243"/>
        <v>0</v>
      </c>
      <c r="JF31" s="916">
        <f t="shared" si="243"/>
        <v>0</v>
      </c>
      <c r="JG31" s="931">
        <f t="shared" si="243"/>
        <v>0</v>
      </c>
      <c r="JH31" s="912">
        <f t="shared" si="243"/>
        <v>0</v>
      </c>
      <c r="JI31" s="916">
        <f t="shared" si="243"/>
        <v>0</v>
      </c>
      <c r="JJ31" s="934">
        <f t="shared" si="243"/>
        <v>0</v>
      </c>
      <c r="JK31" s="917">
        <f t="shared" ref="JK31:MU31" si="244">SUM(JK13:JK30)</f>
        <v>0</v>
      </c>
      <c r="JL31" s="939">
        <f t="shared" si="244"/>
        <v>0</v>
      </c>
      <c r="JM31" s="931">
        <f t="shared" si="244"/>
        <v>0</v>
      </c>
      <c r="JN31" s="940">
        <f t="shared" si="244"/>
        <v>0</v>
      </c>
      <c r="JO31" s="916">
        <f t="shared" si="244"/>
        <v>0</v>
      </c>
      <c r="JP31" s="933">
        <f t="shared" si="244"/>
        <v>0</v>
      </c>
      <c r="JQ31" s="917">
        <f t="shared" si="244"/>
        <v>0</v>
      </c>
      <c r="JR31" s="939">
        <f t="shared" si="244"/>
        <v>0</v>
      </c>
      <c r="JS31" s="931">
        <f t="shared" si="244"/>
        <v>0</v>
      </c>
      <c r="JT31" s="917">
        <f t="shared" si="244"/>
        <v>0</v>
      </c>
      <c r="JU31" s="929">
        <f t="shared" si="244"/>
        <v>0</v>
      </c>
      <c r="JV31" s="931">
        <f t="shared" si="244"/>
        <v>0</v>
      </c>
      <c r="JW31" s="905">
        <f t="shared" si="244"/>
        <v>6885130</v>
      </c>
      <c r="JX31" s="916">
        <f t="shared" si="244"/>
        <v>0</v>
      </c>
      <c r="JY31" s="931">
        <f t="shared" si="244"/>
        <v>0</v>
      </c>
      <c r="JZ31" s="916">
        <f t="shared" si="244"/>
        <v>2533780</v>
      </c>
      <c r="KA31" s="931">
        <f t="shared" si="244"/>
        <v>4351350</v>
      </c>
      <c r="KB31" s="905">
        <f t="shared" si="244"/>
        <v>0</v>
      </c>
      <c r="KC31" s="919">
        <f>SUM(KC13:KC30)</f>
        <v>0</v>
      </c>
      <c r="KD31" s="931">
        <f>SUM(KD13:KD30)</f>
        <v>0</v>
      </c>
      <c r="KE31" s="919">
        <f>SUM(KE13:KE30)</f>
        <v>0</v>
      </c>
      <c r="KF31" s="931">
        <f>SUM(KF13:KF30)</f>
        <v>0</v>
      </c>
      <c r="KG31" s="905">
        <f t="shared" ref="KG31:KL31" si="245">SUM(KG13:KG30)</f>
        <v>0</v>
      </c>
      <c r="KH31" s="939">
        <f t="shared" si="245"/>
        <v>0</v>
      </c>
      <c r="KI31" s="931">
        <f t="shared" si="245"/>
        <v>0</v>
      </c>
      <c r="KJ31" s="939">
        <f t="shared" si="245"/>
        <v>0</v>
      </c>
      <c r="KK31" s="931">
        <f t="shared" si="245"/>
        <v>0</v>
      </c>
      <c r="KL31" s="905">
        <f t="shared" si="245"/>
        <v>0</v>
      </c>
      <c r="KM31" s="919">
        <f>SUM(KM13:KM30)</f>
        <v>0</v>
      </c>
      <c r="KN31" s="931">
        <f>SUM(KN13:KN30)</f>
        <v>0</v>
      </c>
      <c r="KO31" s="919">
        <f>SUM(KO13:KO30)</f>
        <v>0</v>
      </c>
      <c r="KP31" s="931">
        <f>SUM(KP13:KP30)</f>
        <v>0</v>
      </c>
      <c r="KQ31" s="907">
        <f t="shared" ref="KQ31:LC31" si="246">SUM(KQ13:KQ30)</f>
        <v>0</v>
      </c>
      <c r="KR31" s="939">
        <f t="shared" si="246"/>
        <v>0</v>
      </c>
      <c r="KS31" s="931">
        <f t="shared" si="246"/>
        <v>0</v>
      </c>
      <c r="KT31" s="907">
        <f t="shared" si="246"/>
        <v>0</v>
      </c>
      <c r="KU31" s="939">
        <f t="shared" si="246"/>
        <v>0</v>
      </c>
      <c r="KV31" s="931">
        <f t="shared" si="246"/>
        <v>0</v>
      </c>
      <c r="KW31" s="907">
        <f t="shared" si="246"/>
        <v>0</v>
      </c>
      <c r="KX31" s="916">
        <f t="shared" si="246"/>
        <v>0</v>
      </c>
      <c r="KY31" s="933">
        <f t="shared" si="246"/>
        <v>0</v>
      </c>
      <c r="KZ31" s="907">
        <f t="shared" si="246"/>
        <v>0</v>
      </c>
      <c r="LA31" s="939">
        <f t="shared" si="246"/>
        <v>0</v>
      </c>
      <c r="LB31" s="931">
        <f t="shared" si="246"/>
        <v>0</v>
      </c>
      <c r="LC31" s="902">
        <f t="shared" si="246"/>
        <v>7973513.5099999998</v>
      </c>
      <c r="LD31" s="919">
        <f>SUM(LD13:LD30)</f>
        <v>0</v>
      </c>
      <c r="LE31" s="941">
        <f>SUM(LE13:LE30)</f>
        <v>2073113.5099999998</v>
      </c>
      <c r="LF31" s="934">
        <f>SUM(LF13:LF30)</f>
        <v>5900400</v>
      </c>
      <c r="LG31" s="902">
        <f t="shared" ref="LG31" si="247">SUM(LG13:LG30)</f>
        <v>0</v>
      </c>
      <c r="LH31" s="919">
        <f>SUM(LH13:LH30)</f>
        <v>0</v>
      </c>
      <c r="LI31" s="919">
        <f>SUM(LI13:LI30)</f>
        <v>0</v>
      </c>
      <c r="LJ31" s="931">
        <f>SUM(LJ13:LJ30)</f>
        <v>0</v>
      </c>
      <c r="LK31" s="902">
        <f t="shared" ref="LK31" si="248">SUM(LK13:LK30)</f>
        <v>32277567.57</v>
      </c>
      <c r="LL31" s="919">
        <f>SUM(LL13:LL30)</f>
        <v>0</v>
      </c>
      <c r="LM31" s="919">
        <f>SUM(LM13:LM30)</f>
        <v>8392167.5700000003</v>
      </c>
      <c r="LN31" s="931">
        <f>SUM(LN13:LN30)</f>
        <v>23885400</v>
      </c>
      <c r="LO31" s="902">
        <f t="shared" ref="LO31" si="249">SUM(LO13:LO30)</f>
        <v>0</v>
      </c>
      <c r="LP31" s="919">
        <f>SUM(LP13:LP30)</f>
        <v>0</v>
      </c>
      <c r="LQ31" s="919">
        <f t="shared" ref="LQ31:LW31" si="250">SUM(LQ13:LQ30)</f>
        <v>0</v>
      </c>
      <c r="LR31" s="931">
        <f t="shared" si="250"/>
        <v>0</v>
      </c>
      <c r="LS31" s="918">
        <f t="shared" si="250"/>
        <v>32277567.57</v>
      </c>
      <c r="LT31" s="935">
        <f t="shared" si="250"/>
        <v>0</v>
      </c>
      <c r="LU31" s="935">
        <f t="shared" si="250"/>
        <v>8392167.5700000003</v>
      </c>
      <c r="LV31" s="936">
        <f t="shared" si="250"/>
        <v>23885400</v>
      </c>
      <c r="LW31" s="918">
        <f t="shared" si="250"/>
        <v>0</v>
      </c>
      <c r="LX31" s="937">
        <f>SUM(LX13:LX30)</f>
        <v>0</v>
      </c>
      <c r="LY31" s="937">
        <f>SUM(LY13:LY30)</f>
        <v>0</v>
      </c>
      <c r="LZ31" s="936">
        <f>SUM(LZ13:LZ30)</f>
        <v>0</v>
      </c>
      <c r="MA31" s="918">
        <f t="shared" ref="MA31" si="251">SUM(MA13:MA30)</f>
        <v>0</v>
      </c>
      <c r="MB31" s="919">
        <f>SUM(MB13:MB30)</f>
        <v>0</v>
      </c>
      <c r="MC31" s="919">
        <f>SUM(MC13:MC30)</f>
        <v>0</v>
      </c>
      <c r="MD31" s="931">
        <f>SUM(MD13:MD30)</f>
        <v>0</v>
      </c>
      <c r="ME31" s="918">
        <f t="shared" ref="ME31" si="252">SUM(ME13:ME30)</f>
        <v>0</v>
      </c>
      <c r="MF31" s="919">
        <f>SUM(MF13:MF30)</f>
        <v>0</v>
      </c>
      <c r="MG31" s="919">
        <f>SUM(MG13:MG30)</f>
        <v>0</v>
      </c>
      <c r="MH31" s="931">
        <f>SUM(MH13:MH30)</f>
        <v>0</v>
      </c>
      <c r="MI31" s="927">
        <f t="shared" si="244"/>
        <v>9685227.6899999995</v>
      </c>
      <c r="MJ31" s="941">
        <f t="shared" si="244"/>
        <v>0</v>
      </c>
      <c r="MK31" s="934">
        <f t="shared" si="244"/>
        <v>0</v>
      </c>
      <c r="ML31" s="935">
        <f>SUM(ML13:ML30)</f>
        <v>1671589.1900000004</v>
      </c>
      <c r="MM31" s="936">
        <f>SUM(MM13:MM30)</f>
        <v>4757600</v>
      </c>
      <c r="MN31" s="941">
        <f t="shared" si="244"/>
        <v>0</v>
      </c>
      <c r="MO31" s="941">
        <f t="shared" si="244"/>
        <v>846570.02</v>
      </c>
      <c r="MP31" s="933">
        <f t="shared" si="244"/>
        <v>2409468.4799999995</v>
      </c>
      <c r="MQ31" s="912">
        <f t="shared" si="244"/>
        <v>403589.28</v>
      </c>
      <c r="MR31" s="919">
        <f t="shared" si="244"/>
        <v>0</v>
      </c>
      <c r="MS31" s="931">
        <f t="shared" si="244"/>
        <v>0</v>
      </c>
      <c r="MT31" s="916">
        <f t="shared" si="244"/>
        <v>0</v>
      </c>
      <c r="MU31" s="934">
        <f t="shared" si="244"/>
        <v>0</v>
      </c>
      <c r="MV31" s="919">
        <f t="shared" ref="MV31:PG31" si="253">SUM(MV13:MV30)</f>
        <v>0</v>
      </c>
      <c r="MW31" s="919">
        <f t="shared" si="253"/>
        <v>104933.20999999999</v>
      </c>
      <c r="MX31" s="931">
        <f t="shared" si="253"/>
        <v>298656.07</v>
      </c>
      <c r="MY31" s="912">
        <f t="shared" si="253"/>
        <v>70608.919999999984</v>
      </c>
      <c r="MZ31" s="916">
        <f t="shared" si="253"/>
        <v>18358.319999999985</v>
      </c>
      <c r="NA31" s="933">
        <f t="shared" si="253"/>
        <v>52250.6</v>
      </c>
      <c r="NB31" s="912">
        <f t="shared" si="253"/>
        <v>0</v>
      </c>
      <c r="NC31" s="932">
        <f t="shared" si="253"/>
        <v>0</v>
      </c>
      <c r="ND31" s="931">
        <f t="shared" si="253"/>
        <v>0</v>
      </c>
      <c r="NE31" s="917">
        <f t="shared" si="253"/>
        <v>0</v>
      </c>
      <c r="NF31" s="929">
        <f t="shared" si="253"/>
        <v>0</v>
      </c>
      <c r="NG31" s="931">
        <f t="shared" si="253"/>
        <v>0</v>
      </c>
      <c r="NH31" s="917">
        <f t="shared" si="253"/>
        <v>0</v>
      </c>
      <c r="NI31" s="916">
        <f t="shared" si="253"/>
        <v>0</v>
      </c>
      <c r="NJ31" s="933">
        <f t="shared" si="253"/>
        <v>0</v>
      </c>
      <c r="NK31" s="917">
        <f t="shared" si="253"/>
        <v>70608.919999999984</v>
      </c>
      <c r="NL31" s="916">
        <f t="shared" si="253"/>
        <v>18358.319999999985</v>
      </c>
      <c r="NM31" s="933">
        <f t="shared" si="253"/>
        <v>52250.6</v>
      </c>
      <c r="NN31" s="917">
        <f t="shared" si="253"/>
        <v>0</v>
      </c>
      <c r="NO31" s="916">
        <f t="shared" si="253"/>
        <v>0</v>
      </c>
      <c r="NP31" s="931">
        <f t="shared" si="253"/>
        <v>0</v>
      </c>
      <c r="NQ31" s="911">
        <f t="shared" si="253"/>
        <v>0</v>
      </c>
      <c r="NR31" s="929">
        <f t="shared" si="253"/>
        <v>0</v>
      </c>
      <c r="NS31" s="930">
        <f t="shared" si="253"/>
        <v>0</v>
      </c>
      <c r="NT31" s="929">
        <f t="shared" si="253"/>
        <v>0</v>
      </c>
      <c r="NU31" s="912">
        <f t="shared" si="253"/>
        <v>0</v>
      </c>
      <c r="NV31" s="919">
        <f t="shared" si="253"/>
        <v>0</v>
      </c>
      <c r="NW31" s="931">
        <f t="shared" si="253"/>
        <v>0</v>
      </c>
      <c r="NX31" s="919">
        <f t="shared" si="253"/>
        <v>0</v>
      </c>
      <c r="NY31" s="905">
        <f t="shared" si="253"/>
        <v>20000000</v>
      </c>
      <c r="NZ31" s="916">
        <f t="shared" si="253"/>
        <v>0</v>
      </c>
      <c r="OA31" s="931">
        <f t="shared" si="253"/>
        <v>0</v>
      </c>
      <c r="OB31" s="916">
        <f t="shared" si="253"/>
        <v>20000000</v>
      </c>
      <c r="OC31" s="905">
        <f t="shared" si="253"/>
        <v>0</v>
      </c>
      <c r="OD31" s="939">
        <f t="shared" si="253"/>
        <v>0</v>
      </c>
      <c r="OE31" s="931">
        <f t="shared" si="253"/>
        <v>0</v>
      </c>
      <c r="OF31" s="916">
        <f t="shared" si="253"/>
        <v>0</v>
      </c>
      <c r="OG31" s="905">
        <f t="shared" si="253"/>
        <v>254034099.70999998</v>
      </c>
      <c r="OH31" s="916">
        <f t="shared" si="253"/>
        <v>5473685.5999999978</v>
      </c>
      <c r="OI31" s="934">
        <f t="shared" si="253"/>
        <v>104000000</v>
      </c>
      <c r="OJ31" s="916">
        <f t="shared" si="253"/>
        <v>144560414.10999998</v>
      </c>
      <c r="OK31" s="905">
        <f t="shared" si="253"/>
        <v>2539423.2599999998</v>
      </c>
      <c r="OL31" s="916">
        <f t="shared" si="253"/>
        <v>0</v>
      </c>
      <c r="OM31" s="933">
        <f t="shared" si="253"/>
        <v>0</v>
      </c>
      <c r="ON31" s="916">
        <f t="shared" si="253"/>
        <v>2539423.2599999998</v>
      </c>
      <c r="OO31" s="907">
        <f t="shared" si="253"/>
        <v>144560414.10999998</v>
      </c>
      <c r="OP31" s="939">
        <f t="shared" si="253"/>
        <v>0</v>
      </c>
      <c r="OQ31" s="931">
        <f t="shared" si="253"/>
        <v>0</v>
      </c>
      <c r="OR31" s="916">
        <f t="shared" si="253"/>
        <v>144560414.10999998</v>
      </c>
      <c r="OS31" s="907">
        <f t="shared" si="253"/>
        <v>2539423.2599999998</v>
      </c>
      <c r="OT31" s="939">
        <f t="shared" si="253"/>
        <v>0</v>
      </c>
      <c r="OU31" s="931">
        <f t="shared" si="253"/>
        <v>0</v>
      </c>
      <c r="OV31" s="916">
        <f t="shared" si="253"/>
        <v>2539423.2599999998</v>
      </c>
      <c r="OW31" s="907">
        <f t="shared" si="253"/>
        <v>109473685.60000001</v>
      </c>
      <c r="OX31" s="916">
        <f t="shared" si="253"/>
        <v>5473685.5999999978</v>
      </c>
      <c r="OY31" s="933">
        <f t="shared" si="253"/>
        <v>104000000</v>
      </c>
      <c r="OZ31" s="916">
        <f t="shared" si="253"/>
        <v>0</v>
      </c>
      <c r="PA31" s="907">
        <f t="shared" si="253"/>
        <v>0</v>
      </c>
      <c r="PB31" s="939">
        <f t="shared" si="253"/>
        <v>0</v>
      </c>
      <c r="PC31" s="931">
        <f t="shared" si="253"/>
        <v>0</v>
      </c>
      <c r="PD31" s="916">
        <f t="shared" si="253"/>
        <v>0</v>
      </c>
      <c r="PE31" s="912">
        <f t="shared" si="253"/>
        <v>3414035.2</v>
      </c>
      <c r="PF31" s="937">
        <f t="shared" si="253"/>
        <v>170701.76000000024</v>
      </c>
      <c r="PG31" s="936">
        <f t="shared" si="253"/>
        <v>3243333.44</v>
      </c>
      <c r="PH31" s="912">
        <f t="shared" ref="PH31:RS31" si="254">SUM(PH13:PH30)</f>
        <v>0</v>
      </c>
      <c r="PI31" s="919">
        <f t="shared" si="254"/>
        <v>0</v>
      </c>
      <c r="PJ31" s="934">
        <f t="shared" si="254"/>
        <v>0</v>
      </c>
      <c r="PK31" s="912">
        <f t="shared" si="254"/>
        <v>7437754.2699999996</v>
      </c>
      <c r="PL31" s="937">
        <f t="shared" si="254"/>
        <v>371887.70999999973</v>
      </c>
      <c r="PM31" s="936">
        <f t="shared" si="254"/>
        <v>7065866.5600000005</v>
      </c>
      <c r="PN31" s="912">
        <f t="shared" si="254"/>
        <v>0</v>
      </c>
      <c r="PO31" s="919">
        <f t="shared" si="254"/>
        <v>0</v>
      </c>
      <c r="PP31" s="934">
        <f t="shared" si="254"/>
        <v>0</v>
      </c>
      <c r="PQ31" s="917">
        <f t="shared" si="254"/>
        <v>7437754.2699999996</v>
      </c>
      <c r="PR31" s="919">
        <f t="shared" si="254"/>
        <v>371887.70999999973</v>
      </c>
      <c r="PS31" s="934">
        <f t="shared" si="254"/>
        <v>7065866.5600000005</v>
      </c>
      <c r="PT31" s="917">
        <f t="shared" si="254"/>
        <v>0</v>
      </c>
      <c r="PU31" s="937">
        <f t="shared" si="254"/>
        <v>0</v>
      </c>
      <c r="PV31" s="936">
        <f t="shared" si="254"/>
        <v>0</v>
      </c>
      <c r="PW31" s="917">
        <f t="shared" si="254"/>
        <v>0</v>
      </c>
      <c r="PX31" s="937">
        <f t="shared" si="254"/>
        <v>0</v>
      </c>
      <c r="PY31" s="936">
        <f t="shared" si="254"/>
        <v>0</v>
      </c>
      <c r="PZ31" s="917">
        <f t="shared" si="254"/>
        <v>0</v>
      </c>
      <c r="QA31" s="919">
        <f t="shared" si="254"/>
        <v>0</v>
      </c>
      <c r="QB31" s="934">
        <f t="shared" si="254"/>
        <v>0</v>
      </c>
      <c r="QC31" s="904">
        <f t="shared" si="254"/>
        <v>0</v>
      </c>
      <c r="QD31" s="935">
        <f t="shared" si="254"/>
        <v>0</v>
      </c>
      <c r="QE31" s="936">
        <f t="shared" si="254"/>
        <v>0</v>
      </c>
      <c r="QF31" s="912">
        <f t="shared" si="254"/>
        <v>0</v>
      </c>
      <c r="QG31" s="935">
        <f t="shared" si="254"/>
        <v>0</v>
      </c>
      <c r="QH31" s="936">
        <f t="shared" si="254"/>
        <v>0</v>
      </c>
      <c r="QI31" s="904">
        <f t="shared" si="254"/>
        <v>0</v>
      </c>
      <c r="QJ31" s="935">
        <f t="shared" si="254"/>
        <v>0</v>
      </c>
      <c r="QK31" s="936">
        <f t="shared" si="254"/>
        <v>0</v>
      </c>
      <c r="QL31" s="912">
        <f t="shared" si="254"/>
        <v>0</v>
      </c>
      <c r="QM31" s="935">
        <f t="shared" si="254"/>
        <v>0</v>
      </c>
      <c r="QN31" s="936">
        <f t="shared" si="254"/>
        <v>0</v>
      </c>
      <c r="QO31" s="904">
        <f t="shared" si="254"/>
        <v>0</v>
      </c>
      <c r="QP31" s="935">
        <f t="shared" si="254"/>
        <v>0</v>
      </c>
      <c r="QQ31" s="936">
        <f t="shared" si="254"/>
        <v>0</v>
      </c>
      <c r="QR31" s="912">
        <f t="shared" si="254"/>
        <v>0</v>
      </c>
      <c r="QS31" s="935">
        <f t="shared" si="254"/>
        <v>0</v>
      </c>
      <c r="QT31" s="936">
        <f t="shared" si="254"/>
        <v>0</v>
      </c>
      <c r="QU31" s="928">
        <f t="shared" si="254"/>
        <v>0</v>
      </c>
      <c r="QV31" s="935">
        <f t="shared" si="254"/>
        <v>0</v>
      </c>
      <c r="QW31" s="936">
        <f t="shared" si="254"/>
        <v>0</v>
      </c>
      <c r="QX31" s="917">
        <f t="shared" si="254"/>
        <v>0</v>
      </c>
      <c r="QY31" s="935">
        <f t="shared" si="254"/>
        <v>0</v>
      </c>
      <c r="QZ31" s="936">
        <f t="shared" si="254"/>
        <v>0</v>
      </c>
      <c r="RA31" s="928">
        <f t="shared" si="254"/>
        <v>0</v>
      </c>
      <c r="RB31" s="935">
        <f t="shared" si="254"/>
        <v>0</v>
      </c>
      <c r="RC31" s="936">
        <f t="shared" si="254"/>
        <v>0</v>
      </c>
      <c r="RD31" s="917">
        <f t="shared" si="254"/>
        <v>0</v>
      </c>
      <c r="RE31" s="935">
        <f t="shared" si="254"/>
        <v>0</v>
      </c>
      <c r="RF31" s="936">
        <f t="shared" si="254"/>
        <v>0</v>
      </c>
      <c r="RG31" s="904">
        <f t="shared" si="254"/>
        <v>0</v>
      </c>
      <c r="RH31" s="937">
        <f t="shared" si="254"/>
        <v>0</v>
      </c>
      <c r="RI31" s="936">
        <f t="shared" si="254"/>
        <v>0</v>
      </c>
      <c r="RJ31" s="912">
        <f t="shared" si="254"/>
        <v>0</v>
      </c>
      <c r="RK31" s="932">
        <f t="shared" si="254"/>
        <v>0</v>
      </c>
      <c r="RL31" s="931">
        <f t="shared" si="254"/>
        <v>0</v>
      </c>
      <c r="RM31" s="902">
        <f t="shared" si="254"/>
        <v>101646756.76000001</v>
      </c>
      <c r="RN31" s="919">
        <f t="shared" si="254"/>
        <v>0</v>
      </c>
      <c r="RO31" s="937">
        <f t="shared" si="254"/>
        <v>26428156.760000005</v>
      </c>
      <c r="RP31" s="936">
        <f t="shared" si="254"/>
        <v>75218600</v>
      </c>
      <c r="RQ31" s="902">
        <f t="shared" si="254"/>
        <v>0</v>
      </c>
      <c r="RR31" s="919">
        <f t="shared" si="254"/>
        <v>0</v>
      </c>
      <c r="RS31" s="932">
        <f t="shared" si="254"/>
        <v>0</v>
      </c>
      <c r="RT31" s="931">
        <f t="shared" ref="RT31:SC31" si="255">SUM(RT13:RT30)</f>
        <v>0</v>
      </c>
      <c r="RU31" s="904">
        <f t="shared" si="255"/>
        <v>0</v>
      </c>
      <c r="RV31" s="937">
        <f t="shared" si="255"/>
        <v>0</v>
      </c>
      <c r="RW31" s="936">
        <f t="shared" si="255"/>
        <v>0</v>
      </c>
      <c r="RX31" s="912">
        <f t="shared" si="255"/>
        <v>0</v>
      </c>
      <c r="RY31" s="932">
        <f t="shared" si="255"/>
        <v>0</v>
      </c>
      <c r="RZ31" s="931">
        <f t="shared" si="255"/>
        <v>0</v>
      </c>
      <c r="SA31" s="902">
        <f t="shared" si="255"/>
        <v>1467786482.3500001</v>
      </c>
      <c r="SB31" s="935">
        <f t="shared" si="255"/>
        <v>6193124.0799999936</v>
      </c>
      <c r="SC31" s="936">
        <f t="shared" si="255"/>
        <v>117669358.27000001</v>
      </c>
      <c r="SD31" s="915">
        <f>SUM(SD13:SD30)</f>
        <v>0</v>
      </c>
      <c r="SE31" s="936">
        <f>SUM(SE13:SE30)</f>
        <v>0</v>
      </c>
      <c r="SF31" s="914">
        <f>SUM(SF13:SF30)</f>
        <v>67196199.99999997</v>
      </c>
      <c r="SG31" s="936">
        <f>SUM(SG13:SG30)</f>
        <v>1276727800</v>
      </c>
      <c r="SH31" s="902">
        <f t="shared" ref="SH31:TC31" si="256">SUM(SH13:SH30)</f>
        <v>64696789.75</v>
      </c>
      <c r="SI31" s="919">
        <f t="shared" si="256"/>
        <v>0</v>
      </c>
      <c r="SJ31" s="934">
        <f t="shared" si="256"/>
        <v>0</v>
      </c>
      <c r="SK31" s="919">
        <f t="shared" si="256"/>
        <v>0</v>
      </c>
      <c r="SL31" s="934">
        <f t="shared" si="256"/>
        <v>0</v>
      </c>
      <c r="SM31" s="919">
        <f t="shared" si="256"/>
        <v>3234839.48</v>
      </c>
      <c r="SN31" s="931">
        <f t="shared" si="256"/>
        <v>61461950.269999996</v>
      </c>
      <c r="SO31" s="912">
        <f t="shared" si="256"/>
        <v>107188675.54000001</v>
      </c>
      <c r="SP31" s="937">
        <f t="shared" si="256"/>
        <v>5359433.810000008</v>
      </c>
      <c r="SQ31" s="936">
        <f t="shared" si="256"/>
        <v>101829241.72999999</v>
      </c>
      <c r="SR31" s="915">
        <f t="shared" si="256"/>
        <v>0</v>
      </c>
      <c r="SS31" s="936">
        <f t="shared" si="256"/>
        <v>0</v>
      </c>
      <c r="ST31" s="915">
        <f t="shared" si="256"/>
        <v>0</v>
      </c>
      <c r="SU31" s="936">
        <f t="shared" si="256"/>
        <v>0</v>
      </c>
      <c r="SV31" s="912">
        <f t="shared" si="256"/>
        <v>0</v>
      </c>
      <c r="SW31" s="919">
        <f t="shared" si="256"/>
        <v>0</v>
      </c>
      <c r="SX31" s="934">
        <f t="shared" si="256"/>
        <v>0</v>
      </c>
      <c r="SY31" s="919">
        <f t="shared" si="256"/>
        <v>0</v>
      </c>
      <c r="SZ31" s="934">
        <f t="shared" si="256"/>
        <v>0</v>
      </c>
      <c r="TA31" s="919">
        <f t="shared" si="256"/>
        <v>0</v>
      </c>
      <c r="TB31" s="934">
        <f t="shared" si="256"/>
        <v>0</v>
      </c>
      <c r="TC31" s="928">
        <f t="shared" si="256"/>
        <v>86941923.580000013</v>
      </c>
      <c r="TD31" s="938">
        <f>SUM(TD13:TD30)</f>
        <v>4347096.1900000069</v>
      </c>
      <c r="TE31" s="931">
        <f>SUM(TE13:TE30)</f>
        <v>82594827.389999986</v>
      </c>
      <c r="TF31" s="938">
        <f t="shared" ref="TF31:TG31" si="257">SUM(TF13:TF30)</f>
        <v>0</v>
      </c>
      <c r="TG31" s="931">
        <f t="shared" si="257"/>
        <v>0</v>
      </c>
      <c r="TH31" s="932">
        <f>SUM(TH13:TH30)</f>
        <v>0</v>
      </c>
      <c r="TI31" s="931">
        <f>SUM(TI13:TI30)</f>
        <v>0</v>
      </c>
      <c r="TJ31" s="928">
        <f t="shared" ref="TJ31" si="258">SUM(TJ13:TJ30)</f>
        <v>0</v>
      </c>
      <c r="TK31" s="938">
        <f>SUM(TK13:TK30)</f>
        <v>0</v>
      </c>
      <c r="TL31" s="931">
        <f>SUM(TL13:TL30)</f>
        <v>0</v>
      </c>
      <c r="TM31" s="938">
        <f t="shared" ref="TM31:TN31" si="259">SUM(TM13:TM30)</f>
        <v>0</v>
      </c>
      <c r="TN31" s="931">
        <f t="shared" si="259"/>
        <v>0</v>
      </c>
      <c r="TO31" s="932">
        <f>SUM(TO13:TO30)</f>
        <v>0</v>
      </c>
      <c r="TP31" s="931">
        <f>SUM(TP13:TP30)</f>
        <v>0</v>
      </c>
      <c r="TQ31" s="917">
        <f t="shared" ref="TQ31:WB31" si="260">SUM(TQ13:TQ30)</f>
        <v>20246751.960000001</v>
      </c>
      <c r="TR31" s="937">
        <f t="shared" si="260"/>
        <v>1012337.620000001</v>
      </c>
      <c r="TS31" s="936">
        <f t="shared" si="260"/>
        <v>19234414.34</v>
      </c>
      <c r="TT31" s="915">
        <f>SUM(TT13:TT30)</f>
        <v>0</v>
      </c>
      <c r="TU31" s="936">
        <f>SUM(TU13:TU30)</f>
        <v>0</v>
      </c>
      <c r="TV31" s="915">
        <f t="shared" si="260"/>
        <v>0</v>
      </c>
      <c r="TW31" s="936">
        <f t="shared" si="260"/>
        <v>0</v>
      </c>
      <c r="TX31" s="917">
        <f t="shared" si="260"/>
        <v>0</v>
      </c>
      <c r="TY31" s="919">
        <f t="shared" si="260"/>
        <v>0</v>
      </c>
      <c r="TZ31" s="934">
        <f t="shared" si="260"/>
        <v>0</v>
      </c>
      <c r="UA31" s="919">
        <f t="shared" si="260"/>
        <v>0</v>
      </c>
      <c r="UB31" s="934">
        <f t="shared" si="260"/>
        <v>0</v>
      </c>
      <c r="UC31" s="919">
        <f t="shared" si="260"/>
        <v>0</v>
      </c>
      <c r="UD31" s="934">
        <f t="shared" si="260"/>
        <v>0</v>
      </c>
      <c r="UE31" s="912">
        <f t="shared" si="260"/>
        <v>1661649904.04</v>
      </c>
      <c r="UF31" s="912">
        <f t="shared" si="260"/>
        <v>57609198.879999988</v>
      </c>
      <c r="UG31" s="904">
        <f t="shared" si="260"/>
        <v>153219958.11999997</v>
      </c>
      <c r="UH31" s="912">
        <f t="shared" si="260"/>
        <v>924442.77000000014</v>
      </c>
      <c r="UI31" s="942">
        <f t="shared" si="260"/>
        <v>7229948.5900000008</v>
      </c>
      <c r="UJ31" s="907">
        <f t="shared" si="260"/>
        <v>883569.71000000008</v>
      </c>
      <c r="UK31" s="943">
        <f t="shared" si="260"/>
        <v>145990009.53</v>
      </c>
      <c r="UL31" s="907">
        <f t="shared" si="260"/>
        <v>40873.06</v>
      </c>
      <c r="UM31" s="902">
        <f t="shared" si="260"/>
        <v>8067851337.6899996</v>
      </c>
      <c r="UN31" s="914">
        <f t="shared" si="260"/>
        <v>7832911697.210001</v>
      </c>
      <c r="UO31" s="944">
        <f t="shared" si="260"/>
        <v>234939640.48000002</v>
      </c>
      <c r="UP31" s="902">
        <f t="shared" si="260"/>
        <v>2064437059.1199999</v>
      </c>
      <c r="UQ31" s="914">
        <f t="shared" si="260"/>
        <v>1997303030.5400002</v>
      </c>
      <c r="UR31" s="915">
        <f t="shared" si="260"/>
        <v>67134028.579999998</v>
      </c>
      <c r="US31" s="902">
        <f t="shared" si="260"/>
        <v>7480691035.3100004</v>
      </c>
      <c r="UT31" s="923">
        <f t="shared" si="260"/>
        <v>1899562861.8999999</v>
      </c>
      <c r="UU31" s="902">
        <f t="shared" si="260"/>
        <v>261430127</v>
      </c>
      <c r="UV31" s="923">
        <f t="shared" si="260"/>
        <v>69648396.430000007</v>
      </c>
      <c r="UW31" s="902">
        <f t="shared" si="260"/>
        <v>9483500</v>
      </c>
      <c r="UX31" s="923">
        <f t="shared" si="260"/>
        <v>473789.93</v>
      </c>
      <c r="UY31" s="902">
        <f t="shared" si="260"/>
        <v>36969300</v>
      </c>
      <c r="UZ31" s="923">
        <f t="shared" si="260"/>
        <v>6835546.5100000016</v>
      </c>
      <c r="VA31" s="903">
        <f t="shared" si="260"/>
        <v>0</v>
      </c>
      <c r="VB31" s="902">
        <f t="shared" si="260"/>
        <v>0</v>
      </c>
      <c r="VC31" s="923">
        <f t="shared" si="260"/>
        <v>0</v>
      </c>
      <c r="VD31" s="902">
        <f t="shared" si="260"/>
        <v>0</v>
      </c>
      <c r="VE31" s="923">
        <f t="shared" si="260"/>
        <v>1553000</v>
      </c>
      <c r="VF31" s="902">
        <f t="shared" si="260"/>
        <v>0</v>
      </c>
      <c r="VG31" s="945">
        <f t="shared" si="260"/>
        <v>0</v>
      </c>
      <c r="VH31" s="923">
        <f t="shared" si="260"/>
        <v>0</v>
      </c>
      <c r="VI31" s="902">
        <f t="shared" si="260"/>
        <v>231544379.04000002</v>
      </c>
      <c r="VJ31" s="913">
        <f>SUM(VJ13:VJ30)</f>
        <v>60201538.559999995</v>
      </c>
      <c r="VK31" s="936">
        <f>SUM(VK13:VK30)</f>
        <v>171342840.47999999</v>
      </c>
      <c r="VL31" s="902">
        <f t="shared" ref="VL31" si="261">SUM(VL13:VL30)</f>
        <v>77545277.710000008</v>
      </c>
      <c r="VM31" s="883">
        <f>SUM(VM13:VM30)</f>
        <v>20161772.210000001</v>
      </c>
      <c r="VN31" s="946">
        <f>SUM(VN13:VN30)</f>
        <v>57383505.5</v>
      </c>
      <c r="VO31" s="902">
        <f t="shared" ref="VO31" si="262">SUM(VO13:VO30)</f>
        <v>46179996.340000004</v>
      </c>
      <c r="VP31" s="937">
        <f t="shared" si="260"/>
        <v>30588996.339999996</v>
      </c>
      <c r="VQ31" s="936">
        <f t="shared" si="260"/>
        <v>15591000</v>
      </c>
      <c r="VR31" s="902">
        <f t="shared" si="260"/>
        <v>10371186.640000001</v>
      </c>
      <c r="VS31" s="883">
        <f>SUM(VS13:VS30)</f>
        <v>7930000</v>
      </c>
      <c r="VT31" s="946">
        <f>SUM(VT13:VT30)</f>
        <v>2441186.64</v>
      </c>
      <c r="VU31" s="902">
        <f t="shared" ref="VU31:VV31" si="263">SUM(VU13:VU30)</f>
        <v>1316368682.1599998</v>
      </c>
      <c r="VV31" s="902">
        <f t="shared" si="263"/>
        <v>246286486.58000001</v>
      </c>
      <c r="VW31" s="902">
        <f t="shared" si="260"/>
        <v>0</v>
      </c>
      <c r="VX31" s="937">
        <f t="shared" si="260"/>
        <v>0</v>
      </c>
      <c r="VY31" s="936">
        <f t="shared" si="260"/>
        <v>0</v>
      </c>
      <c r="VZ31" s="912">
        <f t="shared" si="260"/>
        <v>0</v>
      </c>
      <c r="WA31" s="937">
        <f t="shared" si="260"/>
        <v>0</v>
      </c>
      <c r="WB31" s="936">
        <f t="shared" si="260"/>
        <v>0</v>
      </c>
      <c r="WC31" s="902">
        <f t="shared" ref="WC31:YI31" si="264">SUM(WC13:WC30)</f>
        <v>38555536.839999996</v>
      </c>
      <c r="WD31" s="937">
        <f t="shared" si="264"/>
        <v>1927776.84</v>
      </c>
      <c r="WE31" s="936">
        <f t="shared" si="264"/>
        <v>36627760</v>
      </c>
      <c r="WF31" s="912">
        <f t="shared" si="264"/>
        <v>9382485.6699999999</v>
      </c>
      <c r="WG31" s="937">
        <f t="shared" si="264"/>
        <v>469124.33000000007</v>
      </c>
      <c r="WH31" s="936">
        <f t="shared" si="264"/>
        <v>8913361.3399999999</v>
      </c>
      <c r="WI31" s="902">
        <f t="shared" si="264"/>
        <v>266593709</v>
      </c>
      <c r="WJ31" s="937">
        <f t="shared" si="264"/>
        <v>0</v>
      </c>
      <c r="WK31" s="936">
        <f t="shared" si="264"/>
        <v>266593709</v>
      </c>
      <c r="WL31" s="912">
        <f t="shared" si="264"/>
        <v>63294372.549999997</v>
      </c>
      <c r="WM31" s="938">
        <f t="shared" si="264"/>
        <v>0</v>
      </c>
      <c r="WN31" s="931">
        <f t="shared" si="264"/>
        <v>63294372.549999997</v>
      </c>
      <c r="WO31" s="949">
        <f t="shared" si="264"/>
        <v>0</v>
      </c>
      <c r="WP31" s="950">
        <f t="shared" si="264"/>
        <v>0</v>
      </c>
      <c r="WQ31" s="951">
        <f t="shared" si="264"/>
        <v>0</v>
      </c>
      <c r="WR31" s="952">
        <f t="shared" si="264"/>
        <v>0</v>
      </c>
      <c r="WS31" s="948">
        <f t="shared" si="264"/>
        <v>240950249.07999998</v>
      </c>
      <c r="WT31" s="952">
        <f t="shared" si="264"/>
        <v>240950249.07999998</v>
      </c>
      <c r="WU31" s="948">
        <f t="shared" si="264"/>
        <v>0</v>
      </c>
      <c r="WV31" s="953">
        <f t="shared" si="264"/>
        <v>0</v>
      </c>
      <c r="WW31" s="954">
        <f t="shared" si="264"/>
        <v>0</v>
      </c>
      <c r="WX31" s="955">
        <f t="shared" si="264"/>
        <v>0</v>
      </c>
      <c r="WY31" s="954">
        <f t="shared" si="264"/>
        <v>240950249.07999998</v>
      </c>
      <c r="WZ31" s="955">
        <f t="shared" si="264"/>
        <v>0</v>
      </c>
      <c r="XA31" s="948">
        <f t="shared" si="264"/>
        <v>497422722.04999989</v>
      </c>
      <c r="XB31" s="956">
        <f t="shared" si="264"/>
        <v>0</v>
      </c>
      <c r="XC31" s="953">
        <f t="shared" si="264"/>
        <v>92868737.789999992</v>
      </c>
      <c r="XD31" s="953">
        <f>SUM(XD13:XD30)</f>
        <v>8379862.2999999998</v>
      </c>
      <c r="XE31" s="952">
        <f t="shared" si="264"/>
        <v>0</v>
      </c>
      <c r="XF31" s="952">
        <f t="shared" si="264"/>
        <v>115383660</v>
      </c>
      <c r="XG31" s="953">
        <f t="shared" si="264"/>
        <v>273790393.59999996</v>
      </c>
      <c r="XH31" s="953">
        <f t="shared" si="264"/>
        <v>0</v>
      </c>
      <c r="XI31" s="953">
        <f>SUM(XI13:XI30)</f>
        <v>0</v>
      </c>
      <c r="XJ31" s="952">
        <f t="shared" ref="XJ31:XN31" si="265">SUM(XJ13:XJ30)</f>
        <v>0</v>
      </c>
      <c r="XK31" s="953">
        <f t="shared" si="265"/>
        <v>7000068.3600000022</v>
      </c>
      <c r="XL31" s="948">
        <f t="shared" si="265"/>
        <v>122383728.35999995</v>
      </c>
      <c r="XM31" s="953">
        <f t="shared" si="265"/>
        <v>0</v>
      </c>
      <c r="XN31" s="953">
        <f t="shared" si="265"/>
        <v>0</v>
      </c>
      <c r="XO31" s="956">
        <f>SUM(XO13:XO30)</f>
        <v>0</v>
      </c>
      <c r="XP31" s="953">
        <f t="shared" ref="XP31:XW31" si="266">SUM(XP13:XP30)</f>
        <v>0</v>
      </c>
      <c r="XQ31" s="957">
        <f t="shared" si="266"/>
        <v>115383660</v>
      </c>
      <c r="XR31" s="953">
        <f t="shared" si="266"/>
        <v>0</v>
      </c>
      <c r="XS31" s="953">
        <f>SUM(XS13:XS30)</f>
        <v>0</v>
      </c>
      <c r="XT31" s="953">
        <f t="shared" ref="XT31:XV31" si="267">SUM(XT13:XT30)</f>
        <v>0</v>
      </c>
      <c r="XU31" s="953">
        <f t="shared" si="267"/>
        <v>0</v>
      </c>
      <c r="XV31" s="957">
        <f t="shared" si="267"/>
        <v>7000068.3600000022</v>
      </c>
      <c r="XW31" s="902">
        <f t="shared" si="266"/>
        <v>272846465.19</v>
      </c>
      <c r="XX31" s="953">
        <f>SUM(XX13:XX30)</f>
        <v>51888578.649999999</v>
      </c>
      <c r="XY31" s="953">
        <f>SUM(XY13:XY30)</f>
        <v>51225900</v>
      </c>
      <c r="XZ31" s="953">
        <f>SUM(XZ13:XZ30)</f>
        <v>159243379.99000001</v>
      </c>
      <c r="YA31" s="952">
        <f>SUM(YA13:YA30)</f>
        <v>10488606.550000001</v>
      </c>
      <c r="YB31" s="957">
        <f t="shared" ref="YB31" si="268">SUM(YB13:YB30)</f>
        <v>0</v>
      </c>
      <c r="YC31" s="902">
        <f t="shared" si="264"/>
        <v>51225900</v>
      </c>
      <c r="YD31" s="953">
        <f>SUM(YD13:YD30)</f>
        <v>0</v>
      </c>
      <c r="YE31" s="957">
        <f>SUM(YE13:YE30)</f>
        <v>51225900</v>
      </c>
      <c r="YF31" s="953">
        <f>SUM(YF13:YF30)</f>
        <v>0</v>
      </c>
      <c r="YG31" s="953">
        <f>SUM(YG13:YG30)</f>
        <v>0</v>
      </c>
      <c r="YH31" s="953">
        <f t="shared" ref="YH31" si="269">SUM(YH13:YH30)</f>
        <v>0</v>
      </c>
      <c r="YI31" s="918">
        <f t="shared" si="264"/>
        <v>209321661.19</v>
      </c>
      <c r="YJ31" s="953">
        <f>SUM(YJ13:YJ30)</f>
        <v>39589674.650000006</v>
      </c>
      <c r="YK31" s="953">
        <f>SUM(YK13:YK30)</f>
        <v>0</v>
      </c>
      <c r="YL31" s="953">
        <f>SUM(YL13:YL30)</f>
        <v>159243379.99000001</v>
      </c>
      <c r="YM31" s="953">
        <f>SUM(YM13:YM30)</f>
        <v>10488606.550000001</v>
      </c>
      <c r="YN31" s="953">
        <f>SUM(YN13:YN30)</f>
        <v>0</v>
      </c>
      <c r="YO31" s="918">
        <f t="shared" ref="YO31" si="270">SUM(YO13:YO30)</f>
        <v>0</v>
      </c>
      <c r="YP31" s="953">
        <f>SUM(YP13:YP30)</f>
        <v>0</v>
      </c>
      <c r="YQ31" s="953">
        <f>SUM(YQ13:YQ30)</f>
        <v>0</v>
      </c>
      <c r="YR31" s="953">
        <f>SUM(YR13:YR30)</f>
        <v>0</v>
      </c>
      <c r="YS31" s="953">
        <f>SUM(YS13:YS30)</f>
        <v>0</v>
      </c>
      <c r="YT31" s="953">
        <f>SUM(YT13:YT30)</f>
        <v>0</v>
      </c>
      <c r="YU31" s="918">
        <f t="shared" ref="YU31" si="271">SUM(YU13:YU30)</f>
        <v>63524804</v>
      </c>
      <c r="YV31" s="952">
        <f>SUM(YV13:YV30)</f>
        <v>12298904</v>
      </c>
      <c r="YW31" s="957">
        <f>SUM(YW13:YW30)</f>
        <v>51225900</v>
      </c>
      <c r="YX31" s="958">
        <f>SUM(YX13:YX30)</f>
        <v>0</v>
      </c>
      <c r="YY31" s="952">
        <f>SUM(YY13:YY30)</f>
        <v>0</v>
      </c>
      <c r="YZ31" s="957">
        <f t="shared" ref="YZ31:ZX31" si="272">SUM(YZ13:YZ30)</f>
        <v>0</v>
      </c>
      <c r="ZA31" s="918">
        <f t="shared" si="272"/>
        <v>51225900</v>
      </c>
      <c r="ZB31" s="957">
        <f>SUM(ZB13:ZB30)</f>
        <v>0</v>
      </c>
      <c r="ZC31" s="957">
        <f>SUM(ZC13:ZC30)</f>
        <v>51225900</v>
      </c>
      <c r="ZD31" s="957">
        <f>SUM(ZD13:ZD30)</f>
        <v>0</v>
      </c>
      <c r="ZE31" s="953">
        <f>SUM(ZE13:ZE30)</f>
        <v>0</v>
      </c>
      <c r="ZF31" s="953">
        <f t="shared" ref="ZF31" si="273">SUM(ZF13:ZF30)</f>
        <v>0</v>
      </c>
      <c r="ZG31" s="959">
        <f t="shared" si="272"/>
        <v>-37900000</v>
      </c>
      <c r="ZH31" s="951">
        <f t="shared" si="272"/>
        <v>0</v>
      </c>
      <c r="ZI31" s="960">
        <f t="shared" si="272"/>
        <v>0</v>
      </c>
      <c r="ZJ31" s="960">
        <f t="shared" si="272"/>
        <v>0</v>
      </c>
      <c r="ZK31" s="960">
        <f t="shared" si="272"/>
        <v>0</v>
      </c>
      <c r="ZL31" s="960">
        <f t="shared" si="272"/>
        <v>0</v>
      </c>
      <c r="ZM31" s="961">
        <f t="shared" si="272"/>
        <v>0</v>
      </c>
      <c r="ZN31" s="962">
        <f t="shared" si="272"/>
        <v>0</v>
      </c>
      <c r="ZO31" s="963">
        <f t="shared" si="272"/>
        <v>0</v>
      </c>
      <c r="ZP31" s="963">
        <f t="shared" si="272"/>
        <v>0</v>
      </c>
      <c r="ZQ31" s="960">
        <f t="shared" si="272"/>
        <v>-36700000</v>
      </c>
      <c r="ZR31" s="960">
        <f t="shared" si="272"/>
        <v>0</v>
      </c>
      <c r="ZS31" s="960">
        <f t="shared" si="272"/>
        <v>-1200000</v>
      </c>
      <c r="ZT31" s="960">
        <f t="shared" si="272"/>
        <v>0</v>
      </c>
      <c r="ZU31" s="963">
        <f t="shared" si="272"/>
        <v>-550000</v>
      </c>
      <c r="ZV31" s="963">
        <f t="shared" si="272"/>
        <v>0</v>
      </c>
      <c r="ZW31" s="963">
        <f t="shared" si="272"/>
        <v>-650000</v>
      </c>
      <c r="ZX31" s="963">
        <f t="shared" si="272"/>
        <v>0</v>
      </c>
      <c r="ZY31" s="1175">
        <f>'Проверочная  таблица'!ZQ31+'Проверочная  таблица'!ZS31</f>
        <v>-37900000</v>
      </c>
      <c r="ZZ31" s="1175">
        <f>'Проверочная  таблица'!ZR31+'Проверочная  таблица'!ZT31</f>
        <v>0</v>
      </c>
    </row>
    <row r="32" spans="1:702" ht="18" customHeight="1" x14ac:dyDescent="0.25">
      <c r="A32" s="964"/>
      <c r="B32" s="832"/>
      <c r="C32" s="965"/>
      <c r="D32" s="976"/>
      <c r="E32" s="976"/>
      <c r="F32" s="966"/>
      <c r="G32" s="967"/>
      <c r="H32" s="966"/>
      <c r="I32" s="967"/>
      <c r="J32" s="968"/>
      <c r="K32" s="969"/>
      <c r="L32" s="968"/>
      <c r="M32" s="969"/>
      <c r="N32" s="970"/>
      <c r="O32" s="967"/>
      <c r="P32" s="970"/>
      <c r="Q32" s="967"/>
      <c r="R32" s="971"/>
      <c r="S32" s="969"/>
      <c r="T32" s="971"/>
      <c r="U32" s="969"/>
      <c r="V32" s="966"/>
      <c r="W32" s="966"/>
      <c r="X32" s="972"/>
      <c r="Y32" s="973"/>
      <c r="Z32" s="972"/>
      <c r="AA32" s="974"/>
      <c r="AB32" s="966"/>
      <c r="AC32" s="973"/>
      <c r="AD32" s="972"/>
      <c r="AE32" s="971"/>
      <c r="AF32" s="969"/>
      <c r="AG32" s="971"/>
      <c r="AH32" s="971"/>
      <c r="AI32" s="975"/>
      <c r="AJ32" s="976"/>
      <c r="AK32" s="977"/>
      <c r="AL32" s="863"/>
      <c r="AM32" s="859"/>
      <c r="AN32" s="977"/>
      <c r="AO32" s="817"/>
      <c r="AP32" s="817"/>
      <c r="AQ32" s="901"/>
      <c r="AR32" s="978"/>
      <c r="AS32" s="977"/>
      <c r="AT32" s="817"/>
      <c r="AU32" s="979"/>
      <c r="AV32" s="980"/>
      <c r="AW32" s="979"/>
      <c r="AX32" s="981"/>
      <c r="AY32" s="979"/>
      <c r="AZ32" s="978"/>
      <c r="BA32" s="979"/>
      <c r="BB32" s="817"/>
      <c r="BC32" s="977"/>
      <c r="BD32" s="859"/>
      <c r="BE32" s="977"/>
      <c r="BF32" s="982"/>
      <c r="BG32" s="977"/>
      <c r="BH32" s="978"/>
      <c r="BI32" s="977"/>
      <c r="BJ32" s="817"/>
      <c r="BK32" s="983"/>
      <c r="BL32" s="983"/>
      <c r="BM32" s="983"/>
      <c r="BN32" s="984"/>
      <c r="BO32" s="1020"/>
      <c r="BP32" s="985"/>
      <c r="BQ32" s="986"/>
      <c r="BR32" s="987"/>
      <c r="BS32" s="988"/>
      <c r="BT32" s="989"/>
      <c r="BU32" s="988"/>
      <c r="BV32" s="989"/>
      <c r="BW32" s="1206"/>
      <c r="BX32" s="985"/>
      <c r="BY32" s="1215"/>
      <c r="BZ32" s="985"/>
      <c r="CA32" s="986"/>
      <c r="CB32" s="985"/>
      <c r="CC32" s="990"/>
      <c r="CD32" s="880"/>
      <c r="CE32" s="990"/>
      <c r="CF32" s="880"/>
      <c r="CG32" s="901"/>
      <c r="CH32" s="859"/>
      <c r="CI32" s="859"/>
      <c r="CJ32" s="977"/>
      <c r="CK32" s="817"/>
      <c r="CL32" s="817"/>
      <c r="CM32" s="977"/>
      <c r="CN32" s="865"/>
      <c r="CO32" s="864"/>
      <c r="CP32" s="817"/>
      <c r="CQ32" s="866"/>
      <c r="CR32" s="817"/>
      <c r="CS32" s="866"/>
      <c r="CT32" s="977"/>
      <c r="CU32" s="981"/>
      <c r="CV32" s="864"/>
      <c r="CW32" s="817"/>
      <c r="CX32" s="866"/>
      <c r="CY32" s="817"/>
      <c r="CZ32" s="866"/>
      <c r="DA32" s="901"/>
      <c r="DB32" s="978"/>
      <c r="DC32" s="887"/>
      <c r="DD32" s="977"/>
      <c r="DE32" s="978"/>
      <c r="DF32" s="886"/>
      <c r="DG32" s="988"/>
      <c r="DH32" s="989"/>
      <c r="DI32" s="988"/>
      <c r="DJ32" s="989"/>
      <c r="DK32" s="901"/>
      <c r="DL32" s="865"/>
      <c r="DM32" s="865"/>
      <c r="DN32" s="859"/>
      <c r="DO32" s="977"/>
      <c r="DP32" s="859"/>
      <c r="DQ32" s="859"/>
      <c r="DR32" s="859"/>
      <c r="DS32" s="901"/>
      <c r="DT32" s="865"/>
      <c r="DU32" s="864"/>
      <c r="DV32" s="977"/>
      <c r="DW32" s="981"/>
      <c r="DX32" s="866"/>
      <c r="DY32" s="901"/>
      <c r="DZ32" s="865"/>
      <c r="EA32" s="866"/>
      <c r="EB32" s="901"/>
      <c r="EC32" s="982"/>
      <c r="ED32" s="991"/>
      <c r="EE32" s="901"/>
      <c r="EF32" s="978"/>
      <c r="EG32" s="978"/>
      <c r="EH32" s="886"/>
      <c r="EI32" s="901"/>
      <c r="EJ32" s="978"/>
      <c r="EK32" s="978"/>
      <c r="EL32" s="886"/>
      <c r="EM32" s="901"/>
      <c r="EN32" s="865"/>
      <c r="EO32" s="864"/>
      <c r="EP32" s="977"/>
      <c r="EQ32" s="865"/>
      <c r="ER32" s="864"/>
      <c r="ES32" s="901"/>
      <c r="ET32" s="978"/>
      <c r="EU32" s="887"/>
      <c r="EV32" s="977"/>
      <c r="EW32" s="978"/>
      <c r="EX32" s="886"/>
      <c r="EY32" s="901"/>
      <c r="EZ32" s="978"/>
      <c r="FA32" s="887"/>
      <c r="FB32" s="977"/>
      <c r="FC32" s="978"/>
      <c r="FD32" s="886"/>
      <c r="FE32" s="992"/>
      <c r="FF32" s="978"/>
      <c r="FG32" s="887"/>
      <c r="FH32" s="979"/>
      <c r="FI32" s="978"/>
      <c r="FJ32" s="886"/>
      <c r="FK32" s="992"/>
      <c r="FL32" s="978"/>
      <c r="FM32" s="887"/>
      <c r="FN32" s="979"/>
      <c r="FO32" s="978"/>
      <c r="FP32" s="886"/>
      <c r="FQ32" s="901"/>
      <c r="FR32" s="980"/>
      <c r="FS32" s="866"/>
      <c r="FT32" s="901"/>
      <c r="FU32" s="982"/>
      <c r="FV32" s="991"/>
      <c r="FW32" s="901"/>
      <c r="FX32" s="980"/>
      <c r="FY32" s="866"/>
      <c r="FZ32" s="901"/>
      <c r="GA32" s="982"/>
      <c r="GB32" s="991"/>
      <c r="GC32" s="992"/>
      <c r="GD32" s="980"/>
      <c r="GE32" s="866"/>
      <c r="GF32" s="992"/>
      <c r="GG32" s="982"/>
      <c r="GH32" s="991"/>
      <c r="GI32" s="992"/>
      <c r="GJ32" s="992"/>
      <c r="GK32" s="992"/>
      <c r="GL32" s="992"/>
      <c r="GM32" s="901"/>
      <c r="GN32" s="865"/>
      <c r="GO32" s="864"/>
      <c r="GP32" s="859"/>
      <c r="GQ32" s="901"/>
      <c r="GR32" s="982"/>
      <c r="GS32" s="991"/>
      <c r="GT32" s="978"/>
      <c r="GU32" s="992"/>
      <c r="GV32" s="978"/>
      <c r="GW32" s="992"/>
      <c r="GX32" s="978"/>
      <c r="GY32" s="992"/>
      <c r="GZ32" s="992"/>
      <c r="HA32" s="992"/>
      <c r="HB32" s="992"/>
      <c r="HC32" s="901"/>
      <c r="HD32" s="865"/>
      <c r="HE32" s="864"/>
      <c r="HF32" s="977"/>
      <c r="HG32" s="982"/>
      <c r="HH32" s="991"/>
      <c r="HI32" s="901"/>
      <c r="HJ32" s="865"/>
      <c r="HK32" s="864"/>
      <c r="HL32" s="977"/>
      <c r="HM32" s="982"/>
      <c r="HN32" s="991"/>
      <c r="HO32" s="901"/>
      <c r="HP32" s="865"/>
      <c r="HQ32" s="864"/>
      <c r="HR32" s="977"/>
      <c r="HS32" s="982"/>
      <c r="HT32" s="991"/>
      <c r="HU32" s="992"/>
      <c r="HV32" s="978"/>
      <c r="HW32" s="887"/>
      <c r="HX32" s="979"/>
      <c r="HY32" s="978"/>
      <c r="HZ32" s="886"/>
      <c r="IA32" s="992"/>
      <c r="IB32" s="978"/>
      <c r="IC32" s="887"/>
      <c r="ID32" s="979"/>
      <c r="IE32" s="978"/>
      <c r="IF32" s="886"/>
      <c r="IG32" s="901"/>
      <c r="IH32" s="865"/>
      <c r="II32" s="864"/>
      <c r="IJ32" s="977"/>
      <c r="IK32" s="982"/>
      <c r="IL32" s="991"/>
      <c r="IM32" s="901"/>
      <c r="IN32" s="865"/>
      <c r="IO32" s="864"/>
      <c r="IP32" s="977"/>
      <c r="IQ32" s="982"/>
      <c r="IR32" s="991"/>
      <c r="IS32" s="901"/>
      <c r="IT32" s="865"/>
      <c r="IU32" s="864"/>
      <c r="IV32" s="977"/>
      <c r="IW32" s="982"/>
      <c r="IX32" s="991"/>
      <c r="IY32" s="986"/>
      <c r="IZ32" s="859"/>
      <c r="JA32" s="887"/>
      <c r="JB32" s="977"/>
      <c r="JC32" s="982"/>
      <c r="JD32" s="991"/>
      <c r="JE32" s="977"/>
      <c r="JF32" s="993"/>
      <c r="JG32" s="991"/>
      <c r="JH32" s="977"/>
      <c r="JI32" s="817"/>
      <c r="JJ32" s="991"/>
      <c r="JK32" s="979"/>
      <c r="JL32" s="981"/>
      <c r="JM32" s="991"/>
      <c r="JN32" s="990"/>
      <c r="JO32" s="817"/>
      <c r="JP32" s="994"/>
      <c r="JQ32" s="979"/>
      <c r="JR32" s="981"/>
      <c r="JS32" s="991"/>
      <c r="JT32" s="979"/>
      <c r="JU32" s="982"/>
      <c r="JV32" s="991"/>
      <c r="JW32" s="977"/>
      <c r="JX32" s="859"/>
      <c r="JY32" s="866"/>
      <c r="JZ32" s="859"/>
      <c r="KA32" s="866"/>
      <c r="KB32" s="977"/>
      <c r="KC32" s="817"/>
      <c r="KD32" s="995"/>
      <c r="KE32" s="817"/>
      <c r="KF32" s="995"/>
      <c r="KG32" s="970"/>
      <c r="KH32" s="981"/>
      <c r="KI32" s="991"/>
      <c r="KJ32" s="981"/>
      <c r="KK32" s="991"/>
      <c r="KL32" s="970"/>
      <c r="KM32" s="817"/>
      <c r="KN32" s="995"/>
      <c r="KO32" s="817"/>
      <c r="KP32" s="995"/>
      <c r="KQ32" s="971"/>
      <c r="KR32" s="981"/>
      <c r="KS32" s="991"/>
      <c r="KT32" s="971"/>
      <c r="KU32" s="981"/>
      <c r="KV32" s="991"/>
      <c r="KW32" s="996"/>
      <c r="KX32" s="817"/>
      <c r="KY32" s="994"/>
      <c r="KZ32" s="971"/>
      <c r="LA32" s="981"/>
      <c r="LB32" s="991"/>
      <c r="LC32" s="977"/>
      <c r="LD32" s="817"/>
      <c r="LE32" s="993"/>
      <c r="LF32" s="995"/>
      <c r="LG32" s="977"/>
      <c r="LH32" s="817"/>
      <c r="LI32" s="817"/>
      <c r="LJ32" s="995"/>
      <c r="LK32" s="977"/>
      <c r="LL32" s="817"/>
      <c r="LM32" s="817"/>
      <c r="LN32" s="995"/>
      <c r="LO32" s="977"/>
      <c r="LP32" s="817"/>
      <c r="LQ32" s="817"/>
      <c r="LR32" s="995"/>
      <c r="LS32" s="979"/>
      <c r="LT32" s="817"/>
      <c r="LU32" s="817"/>
      <c r="LV32" s="995"/>
      <c r="LW32" s="979"/>
      <c r="LX32" s="817"/>
      <c r="LY32" s="817"/>
      <c r="LZ32" s="995"/>
      <c r="MA32" s="979"/>
      <c r="MB32" s="817"/>
      <c r="MC32" s="817"/>
      <c r="MD32" s="995"/>
      <c r="ME32" s="979"/>
      <c r="MF32" s="817"/>
      <c r="MG32" s="817"/>
      <c r="MH32" s="995"/>
      <c r="MI32" s="997"/>
      <c r="MJ32" s="993"/>
      <c r="MK32" s="995"/>
      <c r="ML32" s="817"/>
      <c r="MM32" s="995"/>
      <c r="MN32" s="993"/>
      <c r="MO32" s="993"/>
      <c r="MP32" s="994"/>
      <c r="MQ32" s="998"/>
      <c r="MR32" s="817"/>
      <c r="MS32" s="995"/>
      <c r="MT32" s="982"/>
      <c r="MU32" s="991"/>
      <c r="MV32" s="817"/>
      <c r="MW32" s="817"/>
      <c r="MX32" s="991"/>
      <c r="MY32" s="977"/>
      <c r="MZ32" s="817"/>
      <c r="NA32" s="994"/>
      <c r="NB32" s="977"/>
      <c r="NC32" s="981"/>
      <c r="ND32" s="991"/>
      <c r="NE32" s="979"/>
      <c r="NF32" s="982"/>
      <c r="NG32" s="991"/>
      <c r="NH32" s="979"/>
      <c r="NI32" s="817"/>
      <c r="NJ32" s="994"/>
      <c r="NK32" s="979"/>
      <c r="NL32" s="817"/>
      <c r="NM32" s="994"/>
      <c r="NN32" s="979"/>
      <c r="NO32" s="817"/>
      <c r="NP32" s="991"/>
      <c r="NQ32" s="986"/>
      <c r="NR32" s="865"/>
      <c r="NS32" s="864"/>
      <c r="NT32" s="865"/>
      <c r="NU32" s="977"/>
      <c r="NV32" s="978"/>
      <c r="NW32" s="866"/>
      <c r="NX32" s="978"/>
      <c r="NY32" s="977"/>
      <c r="NZ32" s="822"/>
      <c r="OA32" s="819"/>
      <c r="OB32" s="822"/>
      <c r="OC32" s="977"/>
      <c r="OD32" s="981"/>
      <c r="OE32" s="991"/>
      <c r="OF32" s="817"/>
      <c r="OG32" s="977"/>
      <c r="OH32" s="817"/>
      <c r="OI32" s="994"/>
      <c r="OJ32" s="817"/>
      <c r="OK32" s="999"/>
      <c r="OL32" s="817"/>
      <c r="OM32" s="994"/>
      <c r="ON32" s="817"/>
      <c r="OO32" s="971"/>
      <c r="OP32" s="981"/>
      <c r="OQ32" s="991"/>
      <c r="OR32" s="817"/>
      <c r="OS32" s="971"/>
      <c r="OT32" s="981"/>
      <c r="OU32" s="991"/>
      <c r="OV32" s="817"/>
      <c r="OW32" s="996"/>
      <c r="OX32" s="817"/>
      <c r="OY32" s="994"/>
      <c r="OZ32" s="817"/>
      <c r="PA32" s="971"/>
      <c r="PB32" s="981"/>
      <c r="PC32" s="991"/>
      <c r="PD32" s="817"/>
      <c r="PE32" s="977"/>
      <c r="PF32" s="859"/>
      <c r="PG32" s="886"/>
      <c r="PH32" s="977"/>
      <c r="PI32" s="859"/>
      <c r="PJ32" s="886"/>
      <c r="PK32" s="977"/>
      <c r="PL32" s="859"/>
      <c r="PM32" s="886"/>
      <c r="PN32" s="977"/>
      <c r="PO32" s="859"/>
      <c r="PP32" s="886"/>
      <c r="PQ32" s="979"/>
      <c r="PR32" s="859"/>
      <c r="PS32" s="886"/>
      <c r="PT32" s="979"/>
      <c r="PU32" s="859"/>
      <c r="PV32" s="886"/>
      <c r="PW32" s="979"/>
      <c r="PX32" s="859"/>
      <c r="PY32" s="886"/>
      <c r="PZ32" s="979"/>
      <c r="QA32" s="859"/>
      <c r="QB32" s="886"/>
      <c r="QC32" s="901"/>
      <c r="QD32" s="865"/>
      <c r="QE32" s="864"/>
      <c r="QF32" s="977"/>
      <c r="QG32" s="982"/>
      <c r="QH32" s="991"/>
      <c r="QI32" s="901"/>
      <c r="QJ32" s="865"/>
      <c r="QK32" s="864"/>
      <c r="QL32" s="977"/>
      <c r="QM32" s="982"/>
      <c r="QN32" s="991"/>
      <c r="QO32" s="901"/>
      <c r="QP32" s="865"/>
      <c r="QQ32" s="864"/>
      <c r="QR32" s="977"/>
      <c r="QS32" s="982"/>
      <c r="QT32" s="991"/>
      <c r="QU32" s="992"/>
      <c r="QV32" s="865"/>
      <c r="QW32" s="864"/>
      <c r="QX32" s="979"/>
      <c r="QY32" s="982"/>
      <c r="QZ32" s="991"/>
      <c r="RA32" s="992"/>
      <c r="RB32" s="865"/>
      <c r="RC32" s="864"/>
      <c r="RD32" s="979"/>
      <c r="RE32" s="982"/>
      <c r="RF32" s="991"/>
      <c r="RG32" s="901"/>
      <c r="RH32" s="980"/>
      <c r="RI32" s="866"/>
      <c r="RJ32" s="977"/>
      <c r="RK32" s="981"/>
      <c r="RL32" s="866"/>
      <c r="RM32" s="977"/>
      <c r="RN32" s="980"/>
      <c r="RO32" s="980"/>
      <c r="RP32" s="866"/>
      <c r="RQ32" s="977"/>
      <c r="RR32" s="817"/>
      <c r="RS32" s="981"/>
      <c r="RT32" s="866"/>
      <c r="RU32" s="901"/>
      <c r="RV32" s="978"/>
      <c r="RW32" s="887"/>
      <c r="RX32" s="977"/>
      <c r="RY32" s="981"/>
      <c r="RZ32" s="866"/>
      <c r="SA32" s="977"/>
      <c r="SB32" s="859"/>
      <c r="SC32" s="886"/>
      <c r="SD32" s="863"/>
      <c r="SE32" s="866"/>
      <c r="SF32" s="863"/>
      <c r="SG32" s="866"/>
      <c r="SH32" s="977"/>
      <c r="SI32" s="859"/>
      <c r="SJ32" s="886"/>
      <c r="SK32" s="859"/>
      <c r="SL32" s="886"/>
      <c r="SM32" s="859"/>
      <c r="SN32" s="866"/>
      <c r="SO32" s="977"/>
      <c r="SP32" s="859"/>
      <c r="SQ32" s="886"/>
      <c r="SR32" s="865"/>
      <c r="SS32" s="866"/>
      <c r="ST32" s="867"/>
      <c r="SU32" s="886"/>
      <c r="SV32" s="901"/>
      <c r="SW32" s="859"/>
      <c r="SX32" s="886"/>
      <c r="SY32" s="859"/>
      <c r="SZ32" s="886"/>
      <c r="TA32" s="859"/>
      <c r="TB32" s="886"/>
      <c r="TC32" s="992"/>
      <c r="TD32" s="859"/>
      <c r="TE32" s="886"/>
      <c r="TF32" s="859"/>
      <c r="TG32" s="886"/>
      <c r="TH32" s="865"/>
      <c r="TI32" s="866"/>
      <c r="TJ32" s="992"/>
      <c r="TK32" s="859"/>
      <c r="TL32" s="886"/>
      <c r="TM32" s="859"/>
      <c r="TN32" s="886"/>
      <c r="TO32" s="865"/>
      <c r="TP32" s="866"/>
      <c r="TQ32" s="979"/>
      <c r="TR32" s="859"/>
      <c r="TS32" s="886"/>
      <c r="TT32" s="859"/>
      <c r="TU32" s="886"/>
      <c r="TV32" s="863"/>
      <c r="TW32" s="866"/>
      <c r="TX32" s="992"/>
      <c r="TY32" s="859"/>
      <c r="TZ32" s="886"/>
      <c r="UA32" s="859"/>
      <c r="UB32" s="886"/>
      <c r="UC32" s="859"/>
      <c r="UD32" s="886"/>
      <c r="UE32" s="977"/>
      <c r="UF32" s="977"/>
      <c r="UG32" s="901"/>
      <c r="UH32" s="998"/>
      <c r="UI32" s="969"/>
      <c r="UJ32" s="971"/>
      <c r="UK32" s="969"/>
      <c r="UL32" s="971"/>
      <c r="UM32" s="977"/>
      <c r="UN32" s="1000"/>
      <c r="UO32" s="978"/>
      <c r="UP32" s="977"/>
      <c r="UQ32" s="1000"/>
      <c r="UR32" s="980"/>
      <c r="US32" s="977"/>
      <c r="UT32" s="999"/>
      <c r="UU32" s="977"/>
      <c r="UV32" s="999"/>
      <c r="UW32" s="977"/>
      <c r="UX32" s="999"/>
      <c r="UY32" s="977"/>
      <c r="UZ32" s="999"/>
      <c r="VA32" s="901"/>
      <c r="VB32" s="998"/>
      <c r="VC32" s="999"/>
      <c r="VD32" s="998"/>
      <c r="VE32" s="999"/>
      <c r="VF32" s="998"/>
      <c r="VG32" s="997"/>
      <c r="VH32" s="999"/>
      <c r="VI32" s="977"/>
      <c r="VJ32" s="981"/>
      <c r="VK32" s="991"/>
      <c r="VL32" s="977"/>
      <c r="VM32" s="817"/>
      <c r="VN32" s="994"/>
      <c r="VO32" s="977"/>
      <c r="VP32" s="1000"/>
      <c r="VQ32" s="866"/>
      <c r="VR32" s="977"/>
      <c r="VS32" s="817"/>
      <c r="VT32" s="994"/>
      <c r="VU32" s="977"/>
      <c r="VV32" s="977"/>
      <c r="VW32" s="977"/>
      <c r="VX32" s="980"/>
      <c r="VY32" s="866"/>
      <c r="VZ32" s="977"/>
      <c r="WA32" s="978"/>
      <c r="WB32" s="866"/>
      <c r="WC32" s="977"/>
      <c r="WD32" s="980"/>
      <c r="WE32" s="866"/>
      <c r="WF32" s="977"/>
      <c r="WG32" s="978"/>
      <c r="WH32" s="866"/>
      <c r="WI32" s="977"/>
      <c r="WJ32" s="978"/>
      <c r="WK32" s="887"/>
      <c r="WL32" s="977"/>
      <c r="WM32" s="978"/>
      <c r="WN32" s="866"/>
      <c r="WO32" s="1001"/>
      <c r="WP32" s="1002"/>
      <c r="WQ32" s="960"/>
      <c r="WR32" s="1003"/>
      <c r="WS32" s="960"/>
      <c r="WT32" s="1003"/>
      <c r="WU32" s="960"/>
      <c r="WV32" s="1003"/>
      <c r="WW32" s="1004"/>
      <c r="WX32" s="1004"/>
      <c r="WY32" s="1004"/>
      <c r="WZ32" s="1004"/>
      <c r="XA32" s="1005"/>
      <c r="XB32" s="1006"/>
      <c r="XC32" s="1007"/>
      <c r="XD32" s="1007"/>
      <c r="XE32" s="1006"/>
      <c r="XF32" s="1006"/>
      <c r="XG32" s="1007"/>
      <c r="XH32" s="1007"/>
      <c r="XI32" s="1006"/>
      <c r="XJ32" s="1007"/>
      <c r="XK32" s="1007"/>
      <c r="XL32" s="1005"/>
      <c r="XM32" s="859"/>
      <c r="XN32" s="859"/>
      <c r="XO32" s="1006"/>
      <c r="XP32" s="859"/>
      <c r="XQ32" s="859"/>
      <c r="XR32" s="859"/>
      <c r="XS32" s="859"/>
      <c r="XT32" s="859"/>
      <c r="XU32" s="859"/>
      <c r="XV32" s="859"/>
      <c r="XW32" s="977"/>
      <c r="XX32" s="1007"/>
      <c r="XY32" s="1007"/>
      <c r="XZ32" s="1007"/>
      <c r="YA32" s="859"/>
      <c r="YB32" s="1008"/>
      <c r="YC32" s="977"/>
      <c r="YD32" s="1007"/>
      <c r="YE32" s="1007"/>
      <c r="YF32" s="1007"/>
      <c r="YG32" s="859"/>
      <c r="YH32" s="1008"/>
      <c r="YI32" s="979"/>
      <c r="YJ32" s="1007"/>
      <c r="YK32" s="1007"/>
      <c r="YL32" s="1007"/>
      <c r="YM32" s="1007"/>
      <c r="YN32" s="1007"/>
      <c r="YO32" s="979"/>
      <c r="YP32" s="1007"/>
      <c r="YQ32" s="1007"/>
      <c r="YR32" s="1007"/>
      <c r="YS32" s="1007"/>
      <c r="YT32" s="1007"/>
      <c r="YU32" s="979"/>
      <c r="YV32" s="1009"/>
      <c r="YW32" s="1009"/>
      <c r="YX32" s="1009"/>
      <c r="YY32" s="859"/>
      <c r="YZ32" s="1008"/>
      <c r="ZA32" s="979"/>
      <c r="ZB32" s="1007"/>
      <c r="ZC32" s="1007"/>
      <c r="ZD32" s="1007"/>
      <c r="ZE32" s="859"/>
      <c r="ZF32" s="1008"/>
      <c r="ZG32" s="1010"/>
      <c r="ZH32" s="1005"/>
      <c r="ZI32" s="521"/>
      <c r="ZJ32" s="521"/>
      <c r="ZK32" s="521"/>
      <c r="ZL32" s="521"/>
      <c r="ZM32" s="1011"/>
      <c r="ZN32" s="1011"/>
      <c r="ZO32" s="1011"/>
      <c r="ZP32" s="1011"/>
      <c r="ZQ32" s="521"/>
      <c r="ZR32" s="521"/>
      <c r="ZS32" s="521"/>
      <c r="ZT32" s="521"/>
      <c r="ZU32" s="1011"/>
      <c r="ZV32" s="1011"/>
      <c r="ZW32" s="1011"/>
      <c r="ZX32" s="1011"/>
      <c r="ZY32" s="1175">
        <f>'Проверочная  таблица'!ZQ32+'Проверочная  таблица'!ZS32</f>
        <v>0</v>
      </c>
      <c r="ZZ32" s="1175">
        <f>'Проверочная  таблица'!ZR32+'Проверочная  таблица'!ZT32</f>
        <v>0</v>
      </c>
    </row>
    <row r="33" spans="1:702" ht="18" customHeight="1" x14ac:dyDescent="0.25">
      <c r="A33" s="1012" t="s">
        <v>396</v>
      </c>
      <c r="B33" s="854">
        <f>D33+AI33+'Проверочная  таблица'!UM33+'Проверочная  таблица'!VU33</f>
        <v>3002230954.5399995</v>
      </c>
      <c r="C33" s="1013">
        <f>E33+'Проверочная  таблица'!UP33+AJ33+'Проверочная  таблица'!VV33</f>
        <v>428210999.02999997</v>
      </c>
      <c r="D33" s="1164">
        <f>F33+P33+N33+V33+AA33+H33</f>
        <v>680670268</v>
      </c>
      <c r="E33" s="854">
        <f>G33+Q33+O33+W33+AB33+I33</f>
        <v>15000000</v>
      </c>
      <c r="F33" s="1166">
        <f>'[1]Дотация  из  ОБ_факт'!M28</f>
        <v>468220268</v>
      </c>
      <c r="G33" s="1176">
        <v>15000000</v>
      </c>
      <c r="H33" s="1166">
        <f>'[1]Дотация  из  ОБ_факт'!G28</f>
        <v>0</v>
      </c>
      <c r="I33" s="1176"/>
      <c r="J33" s="1177">
        <f>H33-L33</f>
        <v>0</v>
      </c>
      <c r="K33" s="1178">
        <f>I33-M33</f>
        <v>0</v>
      </c>
      <c r="L33" s="1177">
        <f>'[1]Дотация  из  ОБ_факт'!K28</f>
        <v>0</v>
      </c>
      <c r="M33" s="838"/>
      <c r="N33" s="1166">
        <f>'[1]Дотация  из  ОБ_факт'!Q28</f>
        <v>212450000</v>
      </c>
      <c r="O33" s="1176"/>
      <c r="P33" s="1166">
        <f>'[1]Дотация  из  ОБ_факт'!S28</f>
        <v>0</v>
      </c>
      <c r="Q33" s="1176"/>
      <c r="R33" s="1177">
        <f>P33-T33</f>
        <v>0</v>
      </c>
      <c r="S33" s="1178">
        <f>Q33-U33</f>
        <v>0</v>
      </c>
      <c r="T33" s="1177">
        <f>'[1]Дотация  из  ОБ_факт'!W28</f>
        <v>0</v>
      </c>
      <c r="U33" s="838"/>
      <c r="V33" s="1166">
        <f>'[1]Дотация  из  ОБ_факт'!AA28+'[1]Дотация  из  ОБ_факт'!AC28+'[1]Дотация  из  ОБ_факт'!AG28</f>
        <v>0</v>
      </c>
      <c r="W33" s="843">
        <f>SUM(X33:Z33)</f>
        <v>0</v>
      </c>
      <c r="X33" s="839"/>
      <c r="Y33" s="840"/>
      <c r="Z33" s="839"/>
      <c r="AA33" s="1179">
        <f>'[1]Дотация  из  ОБ_факт'!Y28+'[1]Дотация  из  ОБ_факт'!AE28</f>
        <v>0</v>
      </c>
      <c r="AB33" s="843">
        <f>SUM(AC33:AD33)</f>
        <v>0</v>
      </c>
      <c r="AC33" s="840"/>
      <c r="AD33" s="839"/>
      <c r="AE33" s="1177">
        <f>AA33-AG33</f>
        <v>0</v>
      </c>
      <c r="AF33" s="1178">
        <f>AB33-AH33</f>
        <v>0</v>
      </c>
      <c r="AG33" s="1177">
        <f>'[1]Дотация  из  ОБ_факт'!AE28</f>
        <v>0</v>
      </c>
      <c r="AH33" s="841"/>
      <c r="AI33" s="975">
        <f>'Проверочная  таблица'!UE33+'Проверочная  таблица'!UG33+BO33+BQ33+BY33+CA33+BC33+BG33+'Проверочная  таблица'!MI33+'Проверочная  таблица'!MY33+'Проверочная  таблица'!DS33+'Проверочная  таблица'!NQ33+DK33+'Проверочная  таблица'!IY33+'Проверочная  таблица'!JE33+'Проверочная  таблица'!NY33+'Проверочная  таблица'!OG33+IS33+AK33+AQ33+ES33+EY33+CM33+SA33+DY33+SO33+PK33+EE33+EM33+LC33+LK33+RU33+GM33+RG33+QI33+JW33+KG33+QO33+RM33+CG33+QC33+HC33+FW33+HI33+HO33+FQ33+DA33+PE33+BW33+IG33+IM33+GU33+GC33</f>
        <v>614977662.63000011</v>
      </c>
      <c r="AJ33" s="976">
        <f>'Проверочная  таблица'!UF33+'Проверочная  таблица'!UH33+BP33+BR33+BZ33+CB33+BE33+BI33+'Проверочная  таблица'!MQ33+'Проверочная  таблица'!NB33+'Проверочная  таблица'!DV33+'Проверочная  таблица'!NU33+DO33+'Проверочная  таблица'!JB33+'Проверочная  таблица'!JH33+'Проверочная  таблица'!OC33+'Проверочная  таблица'!OK33+IV33+AN33+AS33+EV33+FB33+CT33+SH33+EB33+SV33+PN33+EI33+EP33+LG33+LO33+RX33+GQ33+RJ33+QL33+KB33+KL33+QR33+RQ33+CJ33+QF33+HF33+FZ33+HL33+HR33+FT33+DD33+PH33+BX33+IJ33+IP33+GW33+GF33</f>
        <v>78996714.539999992</v>
      </c>
      <c r="AK33" s="1013">
        <f>SUM(AL33:AM33)</f>
        <v>0</v>
      </c>
      <c r="AL33" s="842">
        <f>[1]Субсидия_факт!HL30</f>
        <v>0</v>
      </c>
      <c r="AM33" s="822">
        <f>[1]Субсидия_факт!MF30</f>
        <v>0</v>
      </c>
      <c r="AN33" s="1013">
        <f>SUM(AO33:AP33)</f>
        <v>0</v>
      </c>
      <c r="AO33" s="818"/>
      <c r="AP33" s="818"/>
      <c r="AQ33" s="854"/>
      <c r="AR33" s="822"/>
      <c r="AS33" s="1013"/>
      <c r="AT33" s="822"/>
      <c r="AU33" s="836"/>
      <c r="AV33" s="818"/>
      <c r="AW33" s="836"/>
      <c r="AX33" s="842"/>
      <c r="AY33" s="1165"/>
      <c r="AZ33" s="822"/>
      <c r="BA33" s="836"/>
      <c r="BB33" s="822"/>
      <c r="BC33" s="1013">
        <f>SUM(BD33:BD33)</f>
        <v>0</v>
      </c>
      <c r="BD33" s="822">
        <f>[1]Субсидия_факт!KN30</f>
        <v>0</v>
      </c>
      <c r="BE33" s="1013">
        <f>SUM(BF33:BF33)</f>
        <v>0</v>
      </c>
      <c r="BF33" s="822"/>
      <c r="BG33" s="1013"/>
      <c r="BH33" s="818"/>
      <c r="BI33" s="1013"/>
      <c r="BJ33" s="822"/>
      <c r="BK33" s="1165"/>
      <c r="BL33" s="836"/>
      <c r="BM33" s="1180"/>
      <c r="BN33" s="1165"/>
      <c r="BO33" s="854">
        <f>[1]Субсидия_факт!GN30</f>
        <v>0</v>
      </c>
      <c r="BP33" s="843"/>
      <c r="BQ33" s="1181"/>
      <c r="BR33" s="845"/>
      <c r="BS33" s="836"/>
      <c r="BT33" s="1180"/>
      <c r="BU33" s="836"/>
      <c r="BV33" s="838"/>
      <c r="BW33" s="1013">
        <f>[1]Субсидия_факт!HD30</f>
        <v>0</v>
      </c>
      <c r="BX33" s="843"/>
      <c r="BY33" s="1181">
        <f>[1]Субсидия_факт!GT30</f>
        <v>0</v>
      </c>
      <c r="BZ33" s="843"/>
      <c r="CA33" s="1164"/>
      <c r="CB33" s="843"/>
      <c r="CC33" s="855"/>
      <c r="CD33" s="836"/>
      <c r="CE33" s="1180"/>
      <c r="CF33" s="841"/>
      <c r="CG33" s="854">
        <f>SUM(CH33:CI33)</f>
        <v>0</v>
      </c>
      <c r="CH33" s="822">
        <f>[1]Субсидия_факт!HF30</f>
        <v>0</v>
      </c>
      <c r="CI33" s="822">
        <f>[1]Субсидия_факт!HH30</f>
        <v>0</v>
      </c>
      <c r="CJ33" s="1013">
        <f>SUM(CK33:CL33)</f>
        <v>0</v>
      </c>
      <c r="CK33" s="822"/>
      <c r="CL33" s="818"/>
      <c r="CM33" s="1013">
        <f>SUM(CN33:CS33)</f>
        <v>0</v>
      </c>
      <c r="CN33" s="818">
        <f>[1]Субсидия_факт!LF30</f>
        <v>0</v>
      </c>
      <c r="CO33" s="846">
        <f>[1]Субсидия_факт!LH30</f>
        <v>0</v>
      </c>
      <c r="CP33" s="822">
        <f>[1]Субсидия_факт!LJ30</f>
        <v>0</v>
      </c>
      <c r="CQ33" s="846">
        <f>[1]Субсидия_факт!LP30</f>
        <v>0</v>
      </c>
      <c r="CR33" s="822">
        <f>[1]Субсидия_факт!LV30</f>
        <v>0</v>
      </c>
      <c r="CS33" s="819">
        <f>[1]Субсидия_факт!LX30</f>
        <v>0</v>
      </c>
      <c r="CT33" s="1013">
        <f>SUM(CU33:CZ33)</f>
        <v>0</v>
      </c>
      <c r="CU33" s="842"/>
      <c r="CV33" s="846"/>
      <c r="CW33" s="822"/>
      <c r="CX33" s="846"/>
      <c r="CY33" s="822"/>
      <c r="CZ33" s="846"/>
      <c r="DA33" s="854"/>
      <c r="DB33" s="818"/>
      <c r="DC33" s="819"/>
      <c r="DD33" s="1013"/>
      <c r="DE33" s="818"/>
      <c r="DF33" s="819"/>
      <c r="DG33" s="855"/>
      <c r="DH33" s="836"/>
      <c r="DI33" s="1180"/>
      <c r="DJ33" s="841"/>
      <c r="DK33" s="1013">
        <f t="shared" ref="DK33:DK34" si="274">SUM(DL33:DN33)</f>
        <v>0</v>
      </c>
      <c r="DL33" s="818">
        <f>[1]Субсидия_факт!R30</f>
        <v>0</v>
      </c>
      <c r="DM33" s="818">
        <f>[1]Субсидия_факт!T30</f>
        <v>0</v>
      </c>
      <c r="DN33" s="822">
        <f>[1]Субсидия_факт!V30</f>
        <v>0</v>
      </c>
      <c r="DO33" s="1013">
        <f t="shared" ref="DO33:DO34" si="275">SUM(DP33:DR33)</f>
        <v>0</v>
      </c>
      <c r="DP33" s="822"/>
      <c r="DQ33" s="822"/>
      <c r="DR33" s="822"/>
      <c r="DS33" s="854">
        <f t="shared" ref="DS33:DS34" si="276">SUM(DT33:DU33)</f>
        <v>0</v>
      </c>
      <c r="DT33" s="818">
        <f>[1]Субсидия_факт!AX30</f>
        <v>0</v>
      </c>
      <c r="DU33" s="819">
        <f>[1]Субсидия_факт!AZ30</f>
        <v>0</v>
      </c>
      <c r="DV33" s="1013">
        <f t="shared" ref="DV33:DV34" si="277">SUM(DW33:DX33)</f>
        <v>0</v>
      </c>
      <c r="DW33" s="842"/>
      <c r="DX33" s="846"/>
      <c r="DY33" s="1013">
        <f>SUM(DZ33:EA33)</f>
        <v>0</v>
      </c>
      <c r="DZ33" s="818">
        <f>[1]Субсидия_факт!X30</f>
        <v>0</v>
      </c>
      <c r="EA33" s="819">
        <f>[1]Субсидия_факт!Z30</f>
        <v>0</v>
      </c>
      <c r="EB33" s="1013">
        <f>SUM(EC33:ED33)</f>
        <v>0</v>
      </c>
      <c r="EC33" s="818"/>
      <c r="ED33" s="819"/>
      <c r="EE33" s="1013">
        <f t="shared" ref="EE33:EE34" si="278">SUM(EF33:EH33)</f>
        <v>0</v>
      </c>
      <c r="EF33" s="822">
        <f>[1]Субсидия_факт!AP30</f>
        <v>0</v>
      </c>
      <c r="EG33" s="818">
        <f>[1]Субсидия_факт!AL30</f>
        <v>0</v>
      </c>
      <c r="EH33" s="819">
        <f>[1]Субсидия_факт!AN30</f>
        <v>0</v>
      </c>
      <c r="EI33" s="1013">
        <f t="shared" ref="EI33:EI34" si="279">SUM(EJ33:EL33)</f>
        <v>0</v>
      </c>
      <c r="EJ33" s="818"/>
      <c r="EK33" s="818"/>
      <c r="EL33" s="819"/>
      <c r="EM33" s="854">
        <f t="shared" ref="EM33:EM34" si="280">SUM(EN33:EO33)</f>
        <v>0</v>
      </c>
      <c r="EN33" s="818">
        <f>[1]Субсидия_факт!GZ30</f>
        <v>0</v>
      </c>
      <c r="EO33" s="819">
        <f>[1]Субсидия_факт!HB30</f>
        <v>0</v>
      </c>
      <c r="EP33" s="1013">
        <f t="shared" ref="EP33:EP34" si="281">SUM(EQ33:ER33)</f>
        <v>0</v>
      </c>
      <c r="EQ33" s="818"/>
      <c r="ER33" s="819"/>
      <c r="ES33" s="1013">
        <f t="shared" ref="ES33:ES34" si="282">SUM(ET33:EU33)</f>
        <v>0</v>
      </c>
      <c r="ET33" s="818">
        <f>[1]Субсидия_факт!OY30</f>
        <v>0</v>
      </c>
      <c r="EU33" s="819">
        <f>[1]Субсидия_факт!PE30</f>
        <v>0</v>
      </c>
      <c r="EV33" s="1013">
        <f>SUM(EW33:EX33)</f>
        <v>0</v>
      </c>
      <c r="EW33" s="818"/>
      <c r="EX33" s="819"/>
      <c r="EY33" s="854"/>
      <c r="EZ33" s="818"/>
      <c r="FA33" s="819"/>
      <c r="FB33" s="1013"/>
      <c r="FC33" s="818"/>
      <c r="FD33" s="819"/>
      <c r="FE33" s="1165">
        <f t="shared" ref="FE33:FE34" si="283">SUM(FF33:FG33)</f>
        <v>0</v>
      </c>
      <c r="FF33" s="818">
        <f t="shared" ref="FF33:FG34" si="284">EZ33-FL33</f>
        <v>0</v>
      </c>
      <c r="FG33" s="846">
        <f t="shared" si="284"/>
        <v>0</v>
      </c>
      <c r="FH33" s="836">
        <f t="shared" ref="FH33:FH34" si="285">SUM(FI33:FJ33)</f>
        <v>0</v>
      </c>
      <c r="FI33" s="818">
        <f t="shared" ref="FI33:FJ34" si="286">FC33-FO33</f>
        <v>0</v>
      </c>
      <c r="FJ33" s="846">
        <f t="shared" si="286"/>
        <v>0</v>
      </c>
      <c r="FK33" s="1165">
        <f t="shared" ref="FK33:FK34" si="287">SUM(FL33:FM33)</f>
        <v>0</v>
      </c>
      <c r="FL33" s="818">
        <f>[1]Субсидия_факт!PC30</f>
        <v>0</v>
      </c>
      <c r="FM33" s="846">
        <f>[1]Субсидия_факт!PI30</f>
        <v>0</v>
      </c>
      <c r="FN33" s="836">
        <f t="shared" ref="FN33:FN34" si="288">SUM(FO33:FP33)</f>
        <v>0</v>
      </c>
      <c r="FO33" s="818"/>
      <c r="FP33" s="819"/>
      <c r="FQ33" s="854">
        <f t="shared" ref="FQ33:FQ34" si="289">SUM(FR33:FS33)</f>
        <v>0</v>
      </c>
      <c r="FR33" s="818">
        <f>[1]Субсидия_факт!EH30</f>
        <v>0</v>
      </c>
      <c r="FS33" s="819">
        <f>[1]Субсидия_факт!EJ30</f>
        <v>0</v>
      </c>
      <c r="FT33" s="854">
        <f t="shared" ref="FT33:FT34" si="290">SUM(FU33:FV33)</f>
        <v>0</v>
      </c>
      <c r="FU33" s="818"/>
      <c r="FV33" s="819"/>
      <c r="FW33" s="854">
        <f t="shared" ref="FW33:FW34" si="291">SUM(FX33:FY33)</f>
        <v>0</v>
      </c>
      <c r="FX33" s="818">
        <f>[1]Субсидия_факт!JD30</f>
        <v>0</v>
      </c>
      <c r="FY33" s="819">
        <f>[1]Субсидия_факт!JF30</f>
        <v>0</v>
      </c>
      <c r="FZ33" s="854">
        <f t="shared" ref="FZ33:FZ34" si="292">SUM(GA33:GB33)</f>
        <v>0</v>
      </c>
      <c r="GA33" s="818"/>
      <c r="GB33" s="819"/>
      <c r="GC33" s="1165">
        <f t="shared" ref="GC33:GC34" si="293">SUM(GD33:GE33)</f>
        <v>0</v>
      </c>
      <c r="GD33" s="818">
        <f>[1]Субсидия_факт!JH30</f>
        <v>0</v>
      </c>
      <c r="GE33" s="819">
        <f>[1]Субсидия_факт!JJ30</f>
        <v>0</v>
      </c>
      <c r="GF33" s="1165">
        <f t="shared" ref="GF33:GF34" si="294">SUM(GG33:GH33)</f>
        <v>0</v>
      </c>
      <c r="GG33" s="818"/>
      <c r="GH33" s="819"/>
      <c r="GI33" s="1165">
        <f t="shared" ref="GI33:GI34" si="295">GC33-GK33</f>
        <v>0</v>
      </c>
      <c r="GJ33" s="836">
        <f t="shared" ref="GJ33:GJ34" si="296">GF33-GL33</f>
        <v>0</v>
      </c>
      <c r="GK33" s="1180">
        <f t="shared" ref="GK33:GK34" si="297">GC33</f>
        <v>0</v>
      </c>
      <c r="GL33" s="836">
        <f t="shared" ref="GL33:GL34" si="298">GF33</f>
        <v>0</v>
      </c>
      <c r="GM33" s="854">
        <f>SUM(GN33:GP33)</f>
        <v>315192127.60000002</v>
      </c>
      <c r="GN33" s="818">
        <f>[1]Субсидия_факт!JZ30</f>
        <v>0</v>
      </c>
      <c r="GO33" s="819">
        <f>[1]Субсидия_факт!KB30</f>
        <v>0</v>
      </c>
      <c r="GP33" s="818">
        <f>[1]Субсидия_факт!KD30</f>
        <v>315192127.60000002</v>
      </c>
      <c r="GQ33" s="854">
        <f>SUM(GR33:GT33)</f>
        <v>62737913.709999993</v>
      </c>
      <c r="GR33" s="822"/>
      <c r="GS33" s="847"/>
      <c r="GT33" s="822">
        <v>62737913.709999993</v>
      </c>
      <c r="GU33" s="1165"/>
      <c r="GV33" s="822"/>
      <c r="GW33" s="1165"/>
      <c r="GX33" s="818"/>
      <c r="GY33" s="1165">
        <f t="shared" ref="GY33:GY34" si="299">GU33-HA33</f>
        <v>0</v>
      </c>
      <c r="GZ33" s="1165">
        <f t="shared" ref="GZ33:GZ34" si="300">GW33-HB33</f>
        <v>0</v>
      </c>
      <c r="HA33" s="1165">
        <f t="shared" ref="HA33:HA34" si="301">GU33</f>
        <v>0</v>
      </c>
      <c r="HB33" s="1165">
        <f t="shared" ref="HB33:HB34" si="302">GW33</f>
        <v>0</v>
      </c>
      <c r="HC33" s="854">
        <f t="shared" ref="HC33:HC34" si="303">SUM(HD33:HE33)</f>
        <v>0</v>
      </c>
      <c r="HD33" s="818">
        <f>[1]Субсидия_факт!KJ30</f>
        <v>0</v>
      </c>
      <c r="HE33" s="819">
        <f>[1]Субсидия_факт!KL30</f>
        <v>0</v>
      </c>
      <c r="HF33" s="1013">
        <f t="shared" ref="HF33:HF34" si="304">SUM(HG33:HH33)</f>
        <v>0</v>
      </c>
      <c r="HG33" s="822"/>
      <c r="HH33" s="847"/>
      <c r="HI33" s="854">
        <f t="shared" ref="HI33:HI34" si="305">SUM(HJ33:HK33)</f>
        <v>0</v>
      </c>
      <c r="HJ33" s="818">
        <f>[1]Субсидия_факт!FN30</f>
        <v>0</v>
      </c>
      <c r="HK33" s="819">
        <f>[1]Субсидия_факт!FR30</f>
        <v>0</v>
      </c>
      <c r="HL33" s="1013">
        <f t="shared" ref="HL33:HL34" si="306">SUM(HM33:HN33)</f>
        <v>0</v>
      </c>
      <c r="HM33" s="822"/>
      <c r="HN33" s="847"/>
      <c r="HO33" s="854">
        <f t="shared" ref="HO33:HO34" si="307">SUM(HP33:HQ33)</f>
        <v>0</v>
      </c>
      <c r="HP33" s="818"/>
      <c r="HQ33" s="819"/>
      <c r="HR33" s="1013">
        <f t="shared" ref="HR33:HR34" si="308">SUM(HS33:HT33)</f>
        <v>0</v>
      </c>
      <c r="HS33" s="822"/>
      <c r="HT33" s="847"/>
      <c r="HU33" s="1165">
        <f t="shared" ref="HU33:HU34" si="309">SUM(HV33:HW33)</f>
        <v>0</v>
      </c>
      <c r="HV33" s="818">
        <f t="shared" ref="HV33:HW34" si="310">HP33-IB33</f>
        <v>0</v>
      </c>
      <c r="HW33" s="846">
        <f t="shared" si="310"/>
        <v>0</v>
      </c>
      <c r="HX33" s="836">
        <f t="shared" ref="HX33:HX34" si="311">SUM(HY33:HZ33)</f>
        <v>0</v>
      </c>
      <c r="HY33" s="818">
        <f t="shared" ref="HY33:HZ34" si="312">HS33-IE33</f>
        <v>0</v>
      </c>
      <c r="HZ33" s="846">
        <f t="shared" si="312"/>
        <v>0</v>
      </c>
      <c r="IA33" s="1165">
        <f t="shared" ref="IA33:IA34" si="313">SUM(IB33:IC33)</f>
        <v>0</v>
      </c>
      <c r="IB33" s="818"/>
      <c r="IC33" s="846"/>
      <c r="ID33" s="836">
        <f t="shared" ref="ID33:ID34" si="314">SUM(IE33:IF33)</f>
        <v>0</v>
      </c>
      <c r="IE33" s="818"/>
      <c r="IF33" s="819"/>
      <c r="IG33" s="854">
        <f t="shared" ref="IG33:IG34" si="315">SUM(IH33:II33)</f>
        <v>0</v>
      </c>
      <c r="IH33" s="818">
        <f>[1]Субсидия_факт!ED30</f>
        <v>0</v>
      </c>
      <c r="II33" s="819">
        <f>[1]Субсидия_факт!EF30</f>
        <v>0</v>
      </c>
      <c r="IJ33" s="1013">
        <f t="shared" ref="IJ33:IJ34" si="316">SUM(IK33:IL33)</f>
        <v>0</v>
      </c>
      <c r="IK33" s="822"/>
      <c r="IL33" s="847"/>
      <c r="IM33" s="854">
        <f t="shared" ref="IM33:IM34" si="317">SUM(IN33:IO33)</f>
        <v>0</v>
      </c>
      <c r="IN33" s="818">
        <f>[1]Субсидия_факт!BX30</f>
        <v>0</v>
      </c>
      <c r="IO33" s="819">
        <f>[1]Субсидия_факт!BZ30</f>
        <v>0</v>
      </c>
      <c r="IP33" s="1013">
        <f t="shared" ref="IP33:IP34" si="318">SUM(IQ33:IR33)</f>
        <v>0</v>
      </c>
      <c r="IQ33" s="822"/>
      <c r="IR33" s="847"/>
      <c r="IS33" s="854">
        <f t="shared" ref="IS33:IS34" si="319">SUM(IT33:IU33)</f>
        <v>3362567.57</v>
      </c>
      <c r="IT33" s="818">
        <f>[1]Субсидия_факт!EL30</f>
        <v>874267.56999999983</v>
      </c>
      <c r="IU33" s="819">
        <f>[1]Субсидия_факт!EN30</f>
        <v>2488300</v>
      </c>
      <c r="IV33" s="1013">
        <f t="shared" ref="IV33:IV34" si="320">SUM(IW33:IX33)</f>
        <v>1411431.57</v>
      </c>
      <c r="IW33" s="822">
        <v>366972.22000000009</v>
      </c>
      <c r="IX33" s="847">
        <v>1044459.35</v>
      </c>
      <c r="IY33" s="1164">
        <f t="shared" ref="IY33:IY34" si="321">SUM(IZ33:JA33)</f>
        <v>0</v>
      </c>
      <c r="IZ33" s="818">
        <f>[1]Субсидия_факт!EP30</f>
        <v>0</v>
      </c>
      <c r="JA33" s="819">
        <f>[1]Субсидия_факт!EV30</f>
        <v>0</v>
      </c>
      <c r="JB33" s="1013">
        <f t="shared" ref="JB33:JB34" si="322">SUM(JC33:JD33)</f>
        <v>0</v>
      </c>
      <c r="JC33" s="818"/>
      <c r="JD33" s="819"/>
      <c r="JE33" s="1013"/>
      <c r="JF33" s="818"/>
      <c r="JG33" s="819"/>
      <c r="JH33" s="1013"/>
      <c r="JI33" s="822"/>
      <c r="JJ33" s="847"/>
      <c r="JK33" s="836"/>
      <c r="JL33" s="842"/>
      <c r="JM33" s="819"/>
      <c r="JN33" s="1180"/>
      <c r="JO33" s="822"/>
      <c r="JP33" s="851"/>
      <c r="JQ33" s="836"/>
      <c r="JR33" s="818"/>
      <c r="JS33" s="846"/>
      <c r="JT33" s="836"/>
      <c r="JU33" s="818"/>
      <c r="JV33" s="819"/>
      <c r="JW33" s="1166">
        <f t="shared" ref="JW33:JW34" si="323">SUM(JX33:KA33)</f>
        <v>55220</v>
      </c>
      <c r="JX33" s="822">
        <f>[1]Субсидия_факт!NR30</f>
        <v>0</v>
      </c>
      <c r="JY33" s="819">
        <f>[1]Субсидия_факт!NX30</f>
        <v>0</v>
      </c>
      <c r="JZ33" s="822">
        <f>[1]Субсидия_факт!OF30</f>
        <v>19840</v>
      </c>
      <c r="KA33" s="819">
        <f>[1]Субсидия_факт!OH30</f>
        <v>35380</v>
      </c>
      <c r="KB33" s="1166">
        <f t="shared" ref="KB33:KB34" si="324">SUM(KC33:KF33)</f>
        <v>0</v>
      </c>
      <c r="KC33" s="822"/>
      <c r="KD33" s="819"/>
      <c r="KE33" s="822"/>
      <c r="KF33" s="819"/>
      <c r="KG33" s="1166"/>
      <c r="KH33" s="842"/>
      <c r="KI33" s="819"/>
      <c r="KJ33" s="842"/>
      <c r="KK33" s="819"/>
      <c r="KL33" s="1166"/>
      <c r="KM33" s="822"/>
      <c r="KN33" s="819"/>
      <c r="KO33" s="822"/>
      <c r="KP33" s="819"/>
      <c r="KQ33" s="1177"/>
      <c r="KR33" s="842"/>
      <c r="KS33" s="819"/>
      <c r="KT33" s="1177"/>
      <c r="KU33" s="842"/>
      <c r="KV33" s="819"/>
      <c r="KW33" s="1177"/>
      <c r="KX33" s="818"/>
      <c r="KY33" s="846"/>
      <c r="KZ33" s="1177"/>
      <c r="LA33" s="842"/>
      <c r="LB33" s="819"/>
      <c r="LC33" s="1013">
        <f t="shared" ref="LC33:LC34" si="325">SUM(LD33:LF33)</f>
        <v>0</v>
      </c>
      <c r="LD33" s="822">
        <f>[1]Субсидия_факт!DP30</f>
        <v>0</v>
      </c>
      <c r="LE33" s="822">
        <f>[1]Субсидия_факт!CB30</f>
        <v>0</v>
      </c>
      <c r="LF33" s="819">
        <f>[1]Субсидия_факт!CH30</f>
        <v>0</v>
      </c>
      <c r="LG33" s="1013">
        <f t="shared" ref="LG33:LG34" si="326">SUM(LH33:LJ33)</f>
        <v>0</v>
      </c>
      <c r="LH33" s="822"/>
      <c r="LI33" s="822"/>
      <c r="LJ33" s="819"/>
      <c r="LK33" s="1013"/>
      <c r="LL33" s="822"/>
      <c r="LM33" s="822"/>
      <c r="LN33" s="819"/>
      <c r="LO33" s="1013"/>
      <c r="LP33" s="822"/>
      <c r="LQ33" s="822"/>
      <c r="LR33" s="819"/>
      <c r="LS33" s="836">
        <f t="shared" ref="LS33:LS34" si="327">SUM(LT33:LV33)</f>
        <v>0</v>
      </c>
      <c r="LT33" s="822"/>
      <c r="LU33" s="822"/>
      <c r="LV33" s="819"/>
      <c r="LW33" s="836">
        <f t="shared" ref="LW33:LW34" si="328">SUM(LX33:LZ33)</f>
        <v>0</v>
      </c>
      <c r="LX33" s="822"/>
      <c r="LY33" s="822"/>
      <c r="LZ33" s="847"/>
      <c r="MA33" s="836">
        <f t="shared" ref="MA33:MA34" si="329">SUM(MB33:MD33)</f>
        <v>0</v>
      </c>
      <c r="MB33" s="822"/>
      <c r="MC33" s="822"/>
      <c r="MD33" s="819"/>
      <c r="ME33" s="836">
        <f t="shared" ref="ME33:ME34" si="330">SUM(MF33:MH33)</f>
        <v>0</v>
      </c>
      <c r="MF33" s="822"/>
      <c r="MG33" s="822"/>
      <c r="MH33" s="819"/>
      <c r="MI33" s="1013">
        <f t="shared" ref="MI33:MI34" si="331">SUM(MJ33:MP33)</f>
        <v>445147.95</v>
      </c>
      <c r="MJ33" s="822">
        <f>[1]Субсидия_факт!CN30</f>
        <v>0</v>
      </c>
      <c r="MK33" s="846">
        <f>[1]Субсидия_факт!CP30</f>
        <v>0</v>
      </c>
      <c r="ML33" s="818">
        <f>[1]Субсидия_факт!CR30</f>
        <v>0</v>
      </c>
      <c r="MM33" s="819">
        <f>[1]Субсидия_факт!CT30</f>
        <v>0</v>
      </c>
      <c r="MN33" s="842">
        <f>[1]Субсидия_факт!DV30</f>
        <v>0</v>
      </c>
      <c r="MO33" s="818">
        <f>[1]Субсидия_факт!FB30</f>
        <v>115738.46000000002</v>
      </c>
      <c r="MP33" s="819">
        <f>[1]Субсидия_факт!FH30</f>
        <v>329409.49</v>
      </c>
      <c r="MQ33" s="1013">
        <f t="shared" ref="MQ33:MQ34" si="332">SUM(MR33:MX33)</f>
        <v>0</v>
      </c>
      <c r="MR33" s="822"/>
      <c r="MS33" s="819"/>
      <c r="MT33" s="822"/>
      <c r="MU33" s="847"/>
      <c r="MV33" s="822"/>
      <c r="MW33" s="822"/>
      <c r="MX33" s="819"/>
      <c r="MY33" s="1013">
        <f t="shared" ref="MY33:MY34" si="333">SUM(MZ33:NA33)</f>
        <v>0</v>
      </c>
      <c r="MZ33" s="818"/>
      <c r="NA33" s="846"/>
      <c r="NB33" s="1013">
        <f t="shared" ref="NB33:NB34" si="334">SUM(NC33:ND33)</f>
        <v>0</v>
      </c>
      <c r="NC33" s="842"/>
      <c r="ND33" s="819"/>
      <c r="NE33" s="836">
        <f t="shared" ref="NE33:NE34" si="335">SUM(NF33:NG33)</f>
        <v>0</v>
      </c>
      <c r="NF33" s="818"/>
      <c r="NG33" s="819"/>
      <c r="NH33" s="836">
        <f t="shared" ref="NH33:NH34" si="336">SUM(NI33:NJ33)</f>
        <v>0</v>
      </c>
      <c r="NI33" s="822"/>
      <c r="NJ33" s="851"/>
      <c r="NK33" s="836">
        <f t="shared" ref="NK33:NK34" si="337">SUM(NL33:NM33)</f>
        <v>0</v>
      </c>
      <c r="NL33" s="818"/>
      <c r="NM33" s="846"/>
      <c r="NN33" s="836">
        <f t="shared" ref="NN33:NN34" si="338">SUM(NO33:NP33)</f>
        <v>0</v>
      </c>
      <c r="NO33" s="822"/>
      <c r="NP33" s="819"/>
      <c r="NQ33" s="1164">
        <f t="shared" ref="NQ33:NQ34" si="339">SUM(NR33:NT33)</f>
        <v>0</v>
      </c>
      <c r="NR33" s="818">
        <f>[1]Субсидия_факт!AR30</f>
        <v>0</v>
      </c>
      <c r="NS33" s="846">
        <f>[1]Субсидия_факт!AT30</f>
        <v>0</v>
      </c>
      <c r="NT33" s="822">
        <f>[1]Субсидия_факт!AV30</f>
        <v>0</v>
      </c>
      <c r="NU33" s="1013">
        <f t="shared" ref="NU33:NU34" si="340">SUM(NV33:NX33)</f>
        <v>0</v>
      </c>
      <c r="NV33" s="822"/>
      <c r="NW33" s="819"/>
      <c r="NX33" s="822"/>
      <c r="NY33" s="1166">
        <f t="shared" ref="NY33:NY34" si="341">SUM(NZ33:OB33)</f>
        <v>50526316.18</v>
      </c>
      <c r="NZ33" s="815">
        <f>[1]Субсидия_факт!FV30</f>
        <v>1526316.1799999997</v>
      </c>
      <c r="OA33" s="814">
        <f>[1]Субсидия_факт!GB30</f>
        <v>29000000</v>
      </c>
      <c r="OB33" s="822">
        <f>[1]Субсидия_факт!GH30</f>
        <v>20000000</v>
      </c>
      <c r="OC33" s="1166">
        <f t="shared" ref="OC33:OC34" si="342">SUM(OD33:OF33)</f>
        <v>0</v>
      </c>
      <c r="OD33" s="842"/>
      <c r="OE33" s="819"/>
      <c r="OF33" s="822"/>
      <c r="OG33" s="1166"/>
      <c r="OH33" s="818"/>
      <c r="OI33" s="846"/>
      <c r="OJ33" s="822"/>
      <c r="OK33" s="1166"/>
      <c r="OL33" s="822"/>
      <c r="OM33" s="851"/>
      <c r="ON33" s="822"/>
      <c r="OO33" s="1177"/>
      <c r="OP33" s="842"/>
      <c r="OQ33" s="819"/>
      <c r="OR33" s="822"/>
      <c r="OS33" s="1177"/>
      <c r="OT33" s="842"/>
      <c r="OU33" s="819"/>
      <c r="OV33" s="822"/>
      <c r="OW33" s="1177"/>
      <c r="OX33" s="818"/>
      <c r="OY33" s="846"/>
      <c r="OZ33" s="818"/>
      <c r="PA33" s="1177"/>
      <c r="PB33" s="842"/>
      <c r="PC33" s="819"/>
      <c r="PD33" s="818"/>
      <c r="PE33" s="1013"/>
      <c r="PF33" s="842"/>
      <c r="PG33" s="819"/>
      <c r="PH33" s="1013"/>
      <c r="PI33" s="822"/>
      <c r="PJ33" s="847"/>
      <c r="PK33" s="1013"/>
      <c r="PL33" s="842"/>
      <c r="PM33" s="819"/>
      <c r="PN33" s="1013"/>
      <c r="PO33" s="822"/>
      <c r="PP33" s="847"/>
      <c r="PQ33" s="836"/>
      <c r="PR33" s="822"/>
      <c r="PS33" s="819"/>
      <c r="PT33" s="836"/>
      <c r="PU33" s="822"/>
      <c r="PV33" s="819"/>
      <c r="PW33" s="836"/>
      <c r="PX33" s="818"/>
      <c r="PY33" s="819"/>
      <c r="PZ33" s="836"/>
      <c r="QA33" s="822"/>
      <c r="QB33" s="847"/>
      <c r="QC33" s="854">
        <f t="shared" ref="QC33:QC34" si="343">SUM(QD33:QE33)</f>
        <v>0</v>
      </c>
      <c r="QD33" s="818">
        <f>[1]Субсидия_факт!CV30</f>
        <v>0</v>
      </c>
      <c r="QE33" s="819">
        <f>[1]Субсидия_факт!CX30</f>
        <v>0</v>
      </c>
      <c r="QF33" s="1013">
        <f t="shared" ref="QF33:QF34" si="344">SUM(QG33:QH33)</f>
        <v>0</v>
      </c>
      <c r="QG33" s="822"/>
      <c r="QH33" s="847"/>
      <c r="QI33" s="854">
        <f t="shared" ref="QI33:QI34" si="345">SUM(QJ33:QK33)</f>
        <v>0</v>
      </c>
      <c r="QJ33" s="818">
        <f>[1]Субсидия_факт!CZ30</f>
        <v>0</v>
      </c>
      <c r="QK33" s="819">
        <f>[1]Субсидия_факт!DF30</f>
        <v>0</v>
      </c>
      <c r="QL33" s="1013">
        <f t="shared" ref="QL33:QL34" si="346">SUM(QM33:QN33)</f>
        <v>0</v>
      </c>
      <c r="QM33" s="822"/>
      <c r="QN33" s="847"/>
      <c r="QO33" s="854">
        <f t="shared" ref="QO33:QO34" si="347">SUM(QP33:QQ33)</f>
        <v>0</v>
      </c>
      <c r="QP33" s="818"/>
      <c r="QQ33" s="819"/>
      <c r="QR33" s="1013">
        <f t="shared" ref="QR33:QR34" si="348">SUM(QS33:QT33)</f>
        <v>0</v>
      </c>
      <c r="QS33" s="822"/>
      <c r="QT33" s="847"/>
      <c r="QU33" s="1165">
        <f t="shared" ref="QU33:QU34" si="349">SUM(QV33:QW33)</f>
        <v>0</v>
      </c>
      <c r="QV33" s="818"/>
      <c r="QW33" s="819"/>
      <c r="QX33" s="836">
        <f t="shared" ref="QX33:QX34" si="350">SUM(QY33:QZ33)</f>
        <v>0</v>
      </c>
      <c r="QY33" s="822"/>
      <c r="QZ33" s="847"/>
      <c r="RA33" s="1165">
        <f t="shared" ref="RA33:RA34" si="351">SUM(RB33:RC33)</f>
        <v>0</v>
      </c>
      <c r="RB33" s="818"/>
      <c r="RC33" s="819"/>
      <c r="RD33" s="836">
        <f t="shared" ref="RD33:RD34" si="352">SUM(RE33:RF33)</f>
        <v>0</v>
      </c>
      <c r="RE33" s="822"/>
      <c r="RF33" s="847"/>
      <c r="RG33" s="854">
        <f t="shared" ref="RG33:RG34" si="353">SUM(RH33:RI33)</f>
        <v>0</v>
      </c>
      <c r="RH33" s="818">
        <f>[1]Субсидия_факт!DL30</f>
        <v>0</v>
      </c>
      <c r="RI33" s="819">
        <f>[1]Субсидия_факт!DN30</f>
        <v>0</v>
      </c>
      <c r="RJ33" s="1013">
        <f t="shared" ref="RJ33:RJ34" si="354">SUM(RK33:RL33)</f>
        <v>0</v>
      </c>
      <c r="RK33" s="842"/>
      <c r="RL33" s="846"/>
      <c r="RM33" s="1013">
        <f t="shared" ref="RM33:RM34" si="355">SUM(RN33:RP33)</f>
        <v>179370487.68000001</v>
      </c>
      <c r="RN33" s="822">
        <f>[1]Субсидия_факт!BJ30</f>
        <v>43250622.82</v>
      </c>
      <c r="RO33" s="818">
        <f>[1]Субсидия_факт!BF30</f>
        <v>35391164.860000014</v>
      </c>
      <c r="RP33" s="819">
        <f>[1]Субсидия_факт!BH30</f>
        <v>100728700</v>
      </c>
      <c r="RQ33" s="1013">
        <f t="shared" ref="RQ33:RQ34" si="356">SUM(RR33:RT33)</f>
        <v>847433.71</v>
      </c>
      <c r="RR33" s="822">
        <v>847433.71</v>
      </c>
      <c r="RS33" s="842"/>
      <c r="RT33" s="846"/>
      <c r="RU33" s="854">
        <f t="shared" ref="RU33:RU34" si="357">SUM(RV33:RW33)</f>
        <v>0</v>
      </c>
      <c r="RV33" s="818">
        <f>[1]Субсидия_факт!AD30</f>
        <v>0</v>
      </c>
      <c r="RW33" s="819">
        <f>[1]Субсидия_факт!AF30</f>
        <v>0</v>
      </c>
      <c r="RX33" s="1013">
        <f t="shared" ref="RX33:RX34" si="358">SUM(RY33:RZ33)</f>
        <v>0</v>
      </c>
      <c r="RY33" s="842"/>
      <c r="RZ33" s="846"/>
      <c r="SA33" s="1013">
        <f t="shared" ref="SA33:SA34" si="359">SUM(SB33:SG33)</f>
        <v>0</v>
      </c>
      <c r="SB33" s="842"/>
      <c r="SC33" s="819"/>
      <c r="SD33" s="842">
        <f>[1]Субсидия_факт!IF30</f>
        <v>0</v>
      </c>
      <c r="SE33" s="819">
        <f>[1]Субсидия_факт!IL30</f>
        <v>0</v>
      </c>
      <c r="SF33" s="1225">
        <f>[1]Субсидия_факт!JN30</f>
        <v>0</v>
      </c>
      <c r="SG33" s="819">
        <f>[1]Субсидия_факт!JT30</f>
        <v>0</v>
      </c>
      <c r="SH33" s="1013">
        <f t="shared" ref="SH33:SH34" si="360">SUM(SI33:SN33)</f>
        <v>0</v>
      </c>
      <c r="SI33" s="1087"/>
      <c r="SJ33" s="847"/>
      <c r="SK33" s="1087"/>
      <c r="SL33" s="847"/>
      <c r="SM33" s="1087"/>
      <c r="SN33" s="846"/>
      <c r="SO33" s="1013"/>
      <c r="SP33" s="842"/>
      <c r="SQ33" s="819"/>
      <c r="SR33" s="1087"/>
      <c r="SS33" s="847"/>
      <c r="ST33" s="842"/>
      <c r="SU33" s="819"/>
      <c r="SV33" s="1013"/>
      <c r="SW33" s="822"/>
      <c r="SX33" s="847"/>
      <c r="SY33" s="1087"/>
      <c r="SZ33" s="847"/>
      <c r="TA33" s="822"/>
      <c r="TB33" s="847"/>
      <c r="TC33" s="836"/>
      <c r="TD33" s="818"/>
      <c r="TE33" s="819"/>
      <c r="TF33" s="818"/>
      <c r="TG33" s="819"/>
      <c r="TH33" s="842"/>
      <c r="TI33" s="819"/>
      <c r="TJ33" s="836"/>
      <c r="TK33" s="818"/>
      <c r="TL33" s="819"/>
      <c r="TM33" s="818"/>
      <c r="TN33" s="819"/>
      <c r="TO33" s="842"/>
      <c r="TP33" s="819"/>
      <c r="TQ33" s="836"/>
      <c r="TR33" s="818"/>
      <c r="TS33" s="819"/>
      <c r="TT33" s="1087"/>
      <c r="TU33" s="847"/>
      <c r="TV33" s="842"/>
      <c r="TW33" s="819"/>
      <c r="TX33" s="836"/>
      <c r="TY33" s="1087"/>
      <c r="TZ33" s="847"/>
      <c r="UA33" s="1087"/>
      <c r="UB33" s="847"/>
      <c r="UC33" s="1087"/>
      <c r="UD33" s="847"/>
      <c r="UE33" s="1013">
        <f>'Прочая  субсидия_МР  и  ГО'!B28</f>
        <v>66025795.650000006</v>
      </c>
      <c r="UF33" s="1013">
        <f>'Прочая  субсидия_МР  и  ГО'!C28</f>
        <v>13999935.549999999</v>
      </c>
      <c r="UG33" s="1013"/>
      <c r="UH33" s="1013"/>
      <c r="UI33" s="1226"/>
      <c r="UJ33" s="1014"/>
      <c r="UK33" s="1226"/>
      <c r="UL33" s="1014"/>
      <c r="UM33" s="1013">
        <f t="shared" ref="UM33:UM34" si="361">SUM(UN33:UO33)</f>
        <v>1224740543.8499997</v>
      </c>
      <c r="UN33" s="822">
        <f>'Проверочная  таблица'!VP33+'Проверочная  таблица'!US33+'Проверочная  таблица'!UU33+VJ33</f>
        <v>1183825105.1399996</v>
      </c>
      <c r="UO33" s="822">
        <f>'Проверочная  таблица'!VQ33+'Проверочная  таблица'!UY33+'Проверочная  таблица'!VE33+'Проверочная  таблица'!VA33+'Проверочная  таблица'!VC33+VG33+VK33</f>
        <v>40915438.710000001</v>
      </c>
      <c r="UP33" s="1013">
        <f t="shared" ref="UP33:UP34" si="362">SUM(UQ33:UR33)</f>
        <v>303748631.59999996</v>
      </c>
      <c r="UQ33" s="822">
        <f>'Проверочная  таблица'!VS33+'Проверочная  таблица'!UT33+'Проверочная  таблица'!UV33+VM33</f>
        <v>292465694.56999999</v>
      </c>
      <c r="UR33" s="1227">
        <f>'Проверочная  таблица'!VT33+'Проверочная  таблица'!UZ33+'Проверочная  таблица'!VF33+'Проверочная  таблица'!VB33+'Проверочная  таблица'!VD33+VH33+VN33</f>
        <v>11282937.029999999</v>
      </c>
      <c r="US33" s="1013">
        <f>'Субвенция  на  полномочия'!B27</f>
        <v>1131647020.9899995</v>
      </c>
      <c r="UT33" s="1013">
        <f>'Субвенция  на  полномочия'!C27</f>
        <v>279310784.83999997</v>
      </c>
      <c r="UU33" s="843">
        <f>[1]Субвенция_факт!M29*1000</f>
        <v>36070025</v>
      </c>
      <c r="UV33" s="849">
        <v>8500000</v>
      </c>
      <c r="UW33" s="843"/>
      <c r="UX33" s="849"/>
      <c r="UY33" s="843"/>
      <c r="UZ33" s="849"/>
      <c r="VA33" s="1187">
        <f>[1]Субвенция_факт!AG29*1000</f>
        <v>0</v>
      </c>
      <c r="VB33" s="850"/>
      <c r="VC33" s="845">
        <f>[1]Субвенция_факт!E29*1000</f>
        <v>0</v>
      </c>
      <c r="VD33" s="850"/>
      <c r="VE33" s="845">
        <f>[1]Субвенция_факт!F29*1000</f>
        <v>0</v>
      </c>
      <c r="VF33" s="850"/>
      <c r="VG33" s="844">
        <f>[1]Субвенция_факт!G29*1000</f>
        <v>3069840</v>
      </c>
      <c r="VH33" s="849"/>
      <c r="VI33" s="1013">
        <f t="shared" ref="VI33:VI34" si="363">SUM(VJ33:VK33)</f>
        <v>49635944.200000003</v>
      </c>
      <c r="VJ33" s="818">
        <f>[1]Субвенция_факт!P29*1000</f>
        <v>12905345.490000002</v>
      </c>
      <c r="VK33" s="819">
        <f>[1]Субвенция_факт!Q29*1000</f>
        <v>36730598.710000001</v>
      </c>
      <c r="VL33" s="1013">
        <f t="shared" ref="VL33:VL34" si="364">SUM(VM33:VN33)</f>
        <v>14822729.73</v>
      </c>
      <c r="VM33" s="822">
        <v>3853909.73</v>
      </c>
      <c r="VN33" s="851">
        <v>10968820</v>
      </c>
      <c r="VO33" s="1013">
        <f t="shared" ref="VO33:VO34" si="365">SUM(VP33:VQ33)</f>
        <v>4317713.66</v>
      </c>
      <c r="VP33" s="852">
        <f>[1]Субвенция_факт!X29*1000</f>
        <v>3202713.66</v>
      </c>
      <c r="VQ33" s="853">
        <f>[1]Субвенция_факт!W29*1000</f>
        <v>1115000</v>
      </c>
      <c r="VR33" s="1013">
        <f t="shared" ref="VR33:VR34" si="366">SUM(VS33:VT33)</f>
        <v>1115117.03</v>
      </c>
      <c r="VS33" s="822">
        <v>801000</v>
      </c>
      <c r="VT33" s="851">
        <v>314117.03000000003</v>
      </c>
      <c r="VU33" s="1013">
        <f t="shared" ref="VU33:VU34" si="367">VW33+WC33+WI33+WO33+WS33+XA33+XW33</f>
        <v>481842480.06000006</v>
      </c>
      <c r="VV33" s="1013">
        <f t="shared" ref="VV33:VV34" si="368">VZ33+WF33+WL33+WQ33+WU33+XL33+YC33</f>
        <v>30465652.890000001</v>
      </c>
      <c r="VW33" s="1013">
        <f t="shared" ref="VW33:VW34" si="369">SUM(VX33:VY33)</f>
        <v>96014740</v>
      </c>
      <c r="VX33" s="852">
        <f>'[1]Иные межбюджетные трансферты'!AM30</f>
        <v>4800739.34</v>
      </c>
      <c r="VY33" s="853">
        <f>'[1]Иные межбюджетные трансферты'!AO30</f>
        <v>91214000.659999996</v>
      </c>
      <c r="VZ33" s="1013">
        <f>SUM(WA33:WB33)</f>
        <v>0</v>
      </c>
      <c r="WA33" s="852"/>
      <c r="WB33" s="853"/>
      <c r="WC33" s="1013">
        <f t="shared" ref="WC33:WC34" si="370">SUM(WD33:WE33)</f>
        <v>3235429.67</v>
      </c>
      <c r="WD33" s="852">
        <f>'[1]Иные межбюджетные трансферты'!AI30</f>
        <v>161771.49</v>
      </c>
      <c r="WE33" s="853">
        <f>'[1]Иные межбюджетные трансферты'!AK30</f>
        <v>3073658.1799999997</v>
      </c>
      <c r="WF33" s="1013">
        <f>SUM(WG33:WH33)</f>
        <v>808857.42</v>
      </c>
      <c r="WG33" s="852">
        <v>40442.879999999997</v>
      </c>
      <c r="WH33" s="853">
        <v>768414.54</v>
      </c>
      <c r="WI33" s="1013">
        <f t="shared" ref="WI33:WI34" si="371">SUM(WJ33:WK33)</f>
        <v>32352960</v>
      </c>
      <c r="WJ33" s="852">
        <f>'[1]Иные межбюджетные трансферты'!I30</f>
        <v>0</v>
      </c>
      <c r="WK33" s="853">
        <f>'[1]Иные межбюджетные трансферты'!K30</f>
        <v>32352960</v>
      </c>
      <c r="WL33" s="1013">
        <f>SUM(WM33:WN33)</f>
        <v>8068590</v>
      </c>
      <c r="WM33" s="852"/>
      <c r="WN33" s="853">
        <v>8068590</v>
      </c>
      <c r="WO33" s="1181">
        <f>SUM(WP33:WP33)</f>
        <v>0</v>
      </c>
      <c r="WP33" s="842">
        <f>'[1]Иные межбюджетные трансферты'!M30</f>
        <v>0</v>
      </c>
      <c r="WQ33" s="1013">
        <f>SUM(WR33:WR33)</f>
        <v>0</v>
      </c>
      <c r="WR33" s="848"/>
      <c r="WS33" s="1013">
        <f>SUM(WT33:WT33)</f>
        <v>0</v>
      </c>
      <c r="WT33" s="848"/>
      <c r="WU33" s="1013">
        <f>SUM(WV33:WV33)</f>
        <v>0</v>
      </c>
      <c r="WV33" s="848"/>
      <c r="WW33" s="836"/>
      <c r="WX33" s="836"/>
      <c r="WY33" s="836"/>
      <c r="WZ33" s="836"/>
      <c r="XA33" s="1013">
        <f t="shared" ref="XA33:XA34" si="372">SUM(XB33:XK33)</f>
        <v>350239350.39000005</v>
      </c>
      <c r="XB33" s="852">
        <f>'[1]Иные межбюджетные трансферты'!E30</f>
        <v>335640263.04000002</v>
      </c>
      <c r="XC33" s="839">
        <f>'[1]Иные межбюджетные трансферты'!G30</f>
        <v>13399380</v>
      </c>
      <c r="XD33" s="839">
        <f>'[1]Иные межбюджетные трансферты'!Q30</f>
        <v>0</v>
      </c>
      <c r="XE33" s="840">
        <f>'[1]Иные межбюджетные трансферты'!W30</f>
        <v>0</v>
      </c>
      <c r="XF33" s="839">
        <f>'[1]Иные межбюджетные трансферты'!Y30</f>
        <v>0</v>
      </c>
      <c r="XG33" s="839">
        <f>'[1]Иные межбюджетные трансферты'!AE30</f>
        <v>0</v>
      </c>
      <c r="XH33" s="839">
        <f>'[1]Иные межбюджетные трансферты'!AQ30</f>
        <v>0</v>
      </c>
      <c r="XI33" s="818">
        <f>'[1]Иные межбюджетные трансферты'!AW30</f>
        <v>0</v>
      </c>
      <c r="XJ33" s="839">
        <f>'[1]Иные межбюджетные трансферты'!AY30</f>
        <v>0</v>
      </c>
      <c r="XK33" s="1188">
        <f>'[1]Иные межбюджетные трансферты'!BA30</f>
        <v>1199707.3500000001</v>
      </c>
      <c r="XL33" s="1013">
        <f t="shared" ref="XL33:XL34" si="373">SUM(XM33:XV33)</f>
        <v>21588205.470000003</v>
      </c>
      <c r="XM33" s="839">
        <v>20388498.120000001</v>
      </c>
      <c r="XN33" s="839"/>
      <c r="XO33" s="815"/>
      <c r="XP33" s="839"/>
      <c r="XQ33" s="839"/>
      <c r="XR33" s="839"/>
      <c r="XS33" s="839"/>
      <c r="XT33" s="839"/>
      <c r="XU33" s="839"/>
      <c r="XV33" s="839">
        <f t="shared" ref="XV33:XV34" si="374">XK33</f>
        <v>1199707.3500000001</v>
      </c>
      <c r="XW33" s="1013">
        <f>SUM(XX33:YB33)</f>
        <v>0</v>
      </c>
      <c r="XX33" s="839"/>
      <c r="XY33" s="839"/>
      <c r="XZ33" s="839"/>
      <c r="YA33" s="839"/>
      <c r="YB33" s="807"/>
      <c r="YC33" s="1013">
        <f>SUM(YD33:YH33)</f>
        <v>0</v>
      </c>
      <c r="YD33" s="806"/>
      <c r="YE33" s="806"/>
      <c r="YF33" s="806"/>
      <c r="YG33" s="839"/>
      <c r="YH33" s="807"/>
      <c r="YI33" s="836">
        <f>SUM(YJ33:YN33)</f>
        <v>0</v>
      </c>
      <c r="YJ33" s="815">
        <f>'Проверочная  таблица'!XX33-YV33</f>
        <v>0</v>
      </c>
      <c r="YK33" s="815">
        <f>'Проверочная  таблица'!XY33-YW33</f>
        <v>0</v>
      </c>
      <c r="YL33" s="815">
        <f>'Проверочная  таблица'!XZ33-YX33</f>
        <v>0</v>
      </c>
      <c r="YM33" s="815">
        <f>'Проверочная  таблица'!YA33-YY33</f>
        <v>0</v>
      </c>
      <c r="YN33" s="815">
        <f>'Проверочная  таблица'!YB33-YZ33</f>
        <v>0</v>
      </c>
      <c r="YO33" s="836">
        <f>SUM(YP33:YT33)</f>
        <v>0</v>
      </c>
      <c r="YP33" s="815">
        <f>'Проверочная  таблица'!YD33-ZB33</f>
        <v>0</v>
      </c>
      <c r="YQ33" s="815">
        <f>'Проверочная  таблица'!YE33-ZC33</f>
        <v>0</v>
      </c>
      <c r="YR33" s="815">
        <f>'Проверочная  таблица'!YF33-ZD33</f>
        <v>0</v>
      </c>
      <c r="YS33" s="815">
        <f>'Проверочная  таблица'!YG33-ZE33</f>
        <v>0</v>
      </c>
      <c r="YT33" s="815">
        <f>'Проверочная  таблица'!YH33-ZF33</f>
        <v>0</v>
      </c>
      <c r="YU33" s="836">
        <f>SUM(YV33:YZ33)</f>
        <v>0</v>
      </c>
      <c r="YV33" s="839"/>
      <c r="YW33" s="839"/>
      <c r="YX33" s="839"/>
      <c r="YY33" s="839"/>
      <c r="YZ33" s="807"/>
      <c r="ZA33" s="836">
        <f>SUM(ZB33:ZF33)</f>
        <v>0</v>
      </c>
      <c r="ZB33" s="806"/>
      <c r="ZC33" s="806"/>
      <c r="ZD33" s="806"/>
      <c r="ZE33" s="839"/>
      <c r="ZF33" s="807"/>
      <c r="ZG33" s="1013">
        <f>ZI33+'Проверочная  таблица'!ZQ33+ZM33+'Проверочная  таблица'!ZU33+ZO33+'Проверочная  таблица'!ZW33</f>
        <v>-85900000.159999996</v>
      </c>
      <c r="ZH33" s="1013">
        <f>ZJ33+'Проверочная  таблица'!ZR33+ZN33+'Проверочная  таблица'!ZV33+ZP33+'Проверочная  таблица'!ZX33</f>
        <v>0</v>
      </c>
      <c r="ZI33" s="1013"/>
      <c r="ZJ33" s="1013"/>
      <c r="ZK33" s="1013"/>
      <c r="ZL33" s="1013"/>
      <c r="ZM33" s="862"/>
      <c r="ZN33" s="862"/>
      <c r="ZO33" s="862"/>
      <c r="ZP33" s="862"/>
      <c r="ZQ33" s="1013">
        <v>-85900000.159999996</v>
      </c>
      <c r="ZR33" s="1013"/>
      <c r="ZS33" s="1013"/>
      <c r="ZT33" s="1013"/>
      <c r="ZU33" s="862"/>
      <c r="ZV33" s="862"/>
      <c r="ZW33" s="862"/>
      <c r="ZX33" s="862"/>
      <c r="ZY33" s="1175">
        <f>'Проверочная  таблица'!ZQ33+'Проверочная  таблица'!ZS33</f>
        <v>-85900000.159999996</v>
      </c>
      <c r="ZZ33" s="1175">
        <f>'Проверочная  таблица'!ZR33+'Проверочная  таблица'!ZT33</f>
        <v>0</v>
      </c>
    </row>
    <row r="34" spans="1:702" ht="18" customHeight="1" thickBot="1" x14ac:dyDescent="0.3">
      <c r="A34" s="964" t="s">
        <v>397</v>
      </c>
      <c r="B34" s="854">
        <f>D34+AI34+'Проверочная  таблица'!UM34+'Проверочная  таблица'!VU34</f>
        <v>16287315458.679998</v>
      </c>
      <c r="C34" s="1013">
        <f>E34+'Проверочная  таблица'!UP34+AJ34+'Проверочная  таблица'!VV34</f>
        <v>3065914779.5900002</v>
      </c>
      <c r="D34" s="1164">
        <f>F34+P34+N34+V34+AA34+H34</f>
        <v>1868150861.3</v>
      </c>
      <c r="E34" s="854">
        <f>G34+Q34+O34+W34+AB34+I34</f>
        <v>535240356</v>
      </c>
      <c r="F34" s="1166">
        <f>'[1]Дотация  из  ОБ_факт'!M29</f>
        <v>867300861.29999995</v>
      </c>
      <c r="G34" s="1176">
        <v>355240356</v>
      </c>
      <c r="H34" s="1228">
        <f>'[1]Дотация  из  ОБ_факт'!G29</f>
        <v>0</v>
      </c>
      <c r="I34" s="1176"/>
      <c r="J34" s="1177">
        <f>H34-L34</f>
        <v>0</v>
      </c>
      <c r="K34" s="1178">
        <f>I34-M34</f>
        <v>0</v>
      </c>
      <c r="L34" s="1229">
        <f>'[1]Дотация  из  ОБ_факт'!K29</f>
        <v>0</v>
      </c>
      <c r="M34" s="838"/>
      <c r="N34" s="1228">
        <f>'[1]Дотация  из  ОБ_факт'!Q29</f>
        <v>1000850000</v>
      </c>
      <c r="O34" s="1176">
        <v>180000000</v>
      </c>
      <c r="P34" s="1166">
        <f>'[1]Дотация  из  ОБ_факт'!S29</f>
        <v>0</v>
      </c>
      <c r="Q34" s="1176"/>
      <c r="R34" s="1229">
        <f>P34-T34</f>
        <v>0</v>
      </c>
      <c r="S34" s="1178">
        <f>Q34-U34</f>
        <v>0</v>
      </c>
      <c r="T34" s="1177">
        <f>'[1]Дотация  из  ОБ_факт'!W29</f>
        <v>0</v>
      </c>
      <c r="U34" s="838"/>
      <c r="V34" s="1230">
        <f>'[1]Дотация  из  ОБ_факт'!AA29+'[1]Дотация  из  ОБ_факт'!AC29+'[1]Дотация  из  ОБ_факт'!AG29</f>
        <v>0</v>
      </c>
      <c r="W34" s="1017">
        <f>SUM(X34:Z34)</f>
        <v>0</v>
      </c>
      <c r="X34" s="895"/>
      <c r="Y34" s="840"/>
      <c r="Z34" s="895"/>
      <c r="AA34" s="1179">
        <f>'[1]Дотация  из  ОБ_факт'!Y29+'[1]Дотация  из  ОБ_факт'!AE29</f>
        <v>0</v>
      </c>
      <c r="AB34" s="843">
        <f>SUM(AC34:AD34)</f>
        <v>0</v>
      </c>
      <c r="AC34" s="840"/>
      <c r="AD34" s="895"/>
      <c r="AE34" s="1177">
        <f>AA34-AG34</f>
        <v>0</v>
      </c>
      <c r="AF34" s="1178">
        <f>AB34-AH34</f>
        <v>0</v>
      </c>
      <c r="AG34" s="1177">
        <f>'[1]Дотация  из  ОБ_факт'!AE29</f>
        <v>0</v>
      </c>
      <c r="AH34" s="841"/>
      <c r="AI34" s="975">
        <f>'Проверочная  таблица'!UE34+'Проверочная  таблица'!UG34+BO34+BQ34+BY34+CA34+BC34+BG34+'Проверочная  таблица'!MI34+'Проверочная  таблица'!MY34+'Проверочная  таблица'!DS34+'Проверочная  таблица'!NQ34+DK34+'Проверочная  таблица'!IY34+'Проверочная  таблица'!JE34+'Проверочная  таблица'!NY34+'Проверочная  таблица'!OG34+IS34+AK34+AQ34+ES34+EY34+CM34+SA34+DY34+SO34+PK34+EE34+EM34+LC34+LK34+RU34+GM34+RG34+QI34+JW34+KG34+QO34+RM34+CG34+QC34+HC34+FW34+HI34+HO34+FQ34+DA34+PE34+BW34+IG34+IM34+GU34+GC34</f>
        <v>6746573816.3099995</v>
      </c>
      <c r="AJ34" s="976">
        <f>'Проверочная  таблица'!UF34+'Проверочная  таблица'!UH34+BP34+BR34+BZ34+CB34+BE34+BI34+'Проверочная  таблица'!MQ34+'Проверочная  таблица'!NB34+'Проверочная  таблица'!DV34+'Проверочная  таблица'!NU34+DO34+'Проверочная  таблица'!JB34+'Проверочная  таблица'!JH34+'Проверочная  таблица'!OC34+'Проверочная  таблица'!OK34+IV34+AN34+AS34+EV34+FB34+CT34+SH34+EB34+SV34+PN34+EI34+EP34+LG34+LO34+RX34+GQ34+RJ34+QL34+KB34+KL34+QR34+RQ34+CJ34+QF34+HF34+FZ34+HL34+HR34+FT34+DD34+PH34+BX34+IJ34+IP34+GW34+GF34</f>
        <v>661883712.13999999</v>
      </c>
      <c r="AK34" s="965">
        <f>SUM(AL34:AM34)</f>
        <v>0</v>
      </c>
      <c r="AL34" s="842">
        <f>[1]Субсидия_факт!HL31</f>
        <v>0</v>
      </c>
      <c r="AM34" s="822">
        <f>[1]Субсидия_факт!MF31</f>
        <v>0</v>
      </c>
      <c r="AN34" s="965">
        <f>SUM(AO34:AP34)</f>
        <v>0</v>
      </c>
      <c r="AO34" s="815"/>
      <c r="AP34" s="865"/>
      <c r="AQ34" s="976"/>
      <c r="AR34" s="806"/>
      <c r="AS34" s="965"/>
      <c r="AT34" s="806"/>
      <c r="AU34" s="835"/>
      <c r="AV34" s="815"/>
      <c r="AW34" s="835"/>
      <c r="AX34" s="807"/>
      <c r="AY34" s="1163"/>
      <c r="AZ34" s="806"/>
      <c r="BA34" s="835"/>
      <c r="BB34" s="806"/>
      <c r="BC34" s="1013">
        <f>SUM(BD34:BD34)</f>
        <v>17640000</v>
      </c>
      <c r="BD34" s="822">
        <f>[1]Субсидия_факт!KN31</f>
        <v>17640000</v>
      </c>
      <c r="BE34" s="1013">
        <f>SUM(BF34:BF34)</f>
        <v>0</v>
      </c>
      <c r="BF34" s="806"/>
      <c r="BG34" s="965"/>
      <c r="BH34" s="815"/>
      <c r="BI34" s="965"/>
      <c r="BJ34" s="806"/>
      <c r="BK34" s="1163"/>
      <c r="BL34" s="835"/>
      <c r="BM34" s="1155"/>
      <c r="BN34" s="1163"/>
      <c r="BO34" s="854">
        <f>[1]Субсидия_факт!GN31</f>
        <v>0</v>
      </c>
      <c r="BP34" s="1015"/>
      <c r="BQ34" s="1154"/>
      <c r="BR34" s="1016"/>
      <c r="BS34" s="835"/>
      <c r="BT34" s="1155"/>
      <c r="BU34" s="835"/>
      <c r="BV34" s="802"/>
      <c r="BW34" s="1013">
        <f>[1]Субсидия_факт!HD31</f>
        <v>0</v>
      </c>
      <c r="BX34" s="1017"/>
      <c r="BY34" s="1181">
        <f>[1]Субсидия_факт!GT31</f>
        <v>0</v>
      </c>
      <c r="BZ34" s="1017"/>
      <c r="CA34" s="975"/>
      <c r="CB34" s="1017"/>
      <c r="CC34" s="1156"/>
      <c r="CD34" s="835"/>
      <c r="CE34" s="1155"/>
      <c r="CF34" s="805"/>
      <c r="CG34" s="976">
        <f>SUM(CH34:CI34)</f>
        <v>0</v>
      </c>
      <c r="CH34" s="822">
        <f>[1]Субсидия_факт!HF31</f>
        <v>0</v>
      </c>
      <c r="CI34" s="822">
        <f>[1]Субсидия_факт!HH31</f>
        <v>0</v>
      </c>
      <c r="CJ34" s="965">
        <f>SUM(CK34:CL34)</f>
        <v>0</v>
      </c>
      <c r="CK34" s="806"/>
      <c r="CL34" s="815"/>
      <c r="CM34" s="965">
        <f>SUM(CN34:CS34)</f>
        <v>758055699.48000002</v>
      </c>
      <c r="CN34" s="815">
        <f>[1]Субсидия_факт!LF31</f>
        <v>0</v>
      </c>
      <c r="CO34" s="814">
        <f>[1]Субсидия_факт!LH31</f>
        <v>0</v>
      </c>
      <c r="CP34" s="806">
        <f>[1]Субсидия_факт!LJ31</f>
        <v>33169180</v>
      </c>
      <c r="CQ34" s="814">
        <f>[1]Субсидия_факт!LP31</f>
        <v>630215000</v>
      </c>
      <c r="CR34" s="806">
        <f>[1]Субсидия_факт!LV31</f>
        <v>4733576.2799999993</v>
      </c>
      <c r="CS34" s="814">
        <f>[1]Субсидия_факт!LX31</f>
        <v>89937943.200000003</v>
      </c>
      <c r="CT34" s="965">
        <f>SUM(CU34:CZ34)</f>
        <v>75686030.969999999</v>
      </c>
      <c r="CU34" s="807"/>
      <c r="CV34" s="814"/>
      <c r="CW34" s="806">
        <v>3784304.39</v>
      </c>
      <c r="CX34" s="814">
        <v>71901726.579999998</v>
      </c>
      <c r="CY34" s="806"/>
      <c r="CZ34" s="814"/>
      <c r="DA34" s="976"/>
      <c r="DB34" s="815"/>
      <c r="DC34" s="814"/>
      <c r="DD34" s="965"/>
      <c r="DE34" s="815"/>
      <c r="DF34" s="816"/>
      <c r="DG34" s="1156"/>
      <c r="DH34" s="835"/>
      <c r="DI34" s="1155"/>
      <c r="DJ34" s="805"/>
      <c r="DK34" s="1013">
        <f t="shared" si="274"/>
        <v>5400000</v>
      </c>
      <c r="DL34" s="818">
        <f>[1]Субсидия_факт!R31</f>
        <v>2700000</v>
      </c>
      <c r="DM34" s="818">
        <f>[1]Субсидия_факт!T31</f>
        <v>2700000</v>
      </c>
      <c r="DN34" s="822">
        <f>[1]Субсидия_факт!V31</f>
        <v>0</v>
      </c>
      <c r="DO34" s="1013">
        <f t="shared" si="275"/>
        <v>0</v>
      </c>
      <c r="DP34" s="806"/>
      <c r="DQ34" s="806"/>
      <c r="DR34" s="806"/>
      <c r="DS34" s="976">
        <f t="shared" si="276"/>
        <v>0</v>
      </c>
      <c r="DT34" s="818">
        <f>[1]Субсидия_факт!AX31</f>
        <v>0</v>
      </c>
      <c r="DU34" s="819">
        <f>[1]Субсидия_факт!AZ31</f>
        <v>0</v>
      </c>
      <c r="DV34" s="965">
        <f t="shared" si="277"/>
        <v>0</v>
      </c>
      <c r="DW34" s="807"/>
      <c r="DX34" s="814"/>
      <c r="DY34" s="1013">
        <f>SUM(DZ34:EA34)</f>
        <v>0</v>
      </c>
      <c r="DZ34" s="818">
        <f>[1]Субсидия_факт!X31</f>
        <v>0</v>
      </c>
      <c r="EA34" s="819">
        <f>[1]Субсидия_факт!Z31</f>
        <v>0</v>
      </c>
      <c r="EB34" s="1013">
        <f>SUM(EC34:ED34)</f>
        <v>0</v>
      </c>
      <c r="EC34" s="815"/>
      <c r="ED34" s="816"/>
      <c r="EE34" s="976">
        <f t="shared" si="278"/>
        <v>1207687968.96</v>
      </c>
      <c r="EF34" s="815">
        <f>[1]Субсидия_факт!AP31</f>
        <v>319132705.80000001</v>
      </c>
      <c r="EG34" s="815">
        <f>[1]Субсидия_факт!AL31</f>
        <v>44427763.159999996</v>
      </c>
      <c r="EH34" s="816">
        <f>[1]Субсидия_факт!AN31</f>
        <v>844127500</v>
      </c>
      <c r="EI34" s="976">
        <f t="shared" si="279"/>
        <v>0</v>
      </c>
      <c r="EJ34" s="815"/>
      <c r="EK34" s="815"/>
      <c r="EL34" s="816"/>
      <c r="EM34" s="976">
        <f t="shared" si="280"/>
        <v>121175580</v>
      </c>
      <c r="EN34" s="815">
        <f>[1]Субсидия_факт!GZ31</f>
        <v>6058780</v>
      </c>
      <c r="EO34" s="814">
        <f>[1]Субсидия_факт!HB31</f>
        <v>115116800</v>
      </c>
      <c r="EP34" s="965">
        <f t="shared" si="281"/>
        <v>83112983.329999998</v>
      </c>
      <c r="EQ34" s="815">
        <v>4155649.849999994</v>
      </c>
      <c r="ER34" s="814">
        <v>78957333.480000004</v>
      </c>
      <c r="ES34" s="976">
        <f t="shared" si="282"/>
        <v>19378391.170000002</v>
      </c>
      <c r="ET34" s="818">
        <f>[1]Субсидия_факт!OY31</f>
        <v>5058011.3800000027</v>
      </c>
      <c r="EU34" s="819">
        <f>[1]Субсидия_факт!PE31</f>
        <v>14320379.789999999</v>
      </c>
      <c r="EV34" s="965">
        <f>SUM(EW34:EX34)</f>
        <v>0</v>
      </c>
      <c r="EW34" s="815"/>
      <c r="EX34" s="816"/>
      <c r="EY34" s="976"/>
      <c r="EZ34" s="815"/>
      <c r="FA34" s="814"/>
      <c r="FB34" s="965"/>
      <c r="FC34" s="815"/>
      <c r="FD34" s="816"/>
      <c r="FE34" s="1163">
        <f t="shared" si="283"/>
        <v>0</v>
      </c>
      <c r="FF34" s="815">
        <f t="shared" si="284"/>
        <v>0</v>
      </c>
      <c r="FG34" s="814">
        <f t="shared" si="284"/>
        <v>0</v>
      </c>
      <c r="FH34" s="835">
        <f t="shared" si="285"/>
        <v>0</v>
      </c>
      <c r="FI34" s="815">
        <f t="shared" si="286"/>
        <v>0</v>
      </c>
      <c r="FJ34" s="814">
        <f t="shared" si="286"/>
        <v>0</v>
      </c>
      <c r="FK34" s="1163">
        <f t="shared" si="287"/>
        <v>0</v>
      </c>
      <c r="FL34" s="815">
        <f>[1]Субсидия_факт!PC31</f>
        <v>0</v>
      </c>
      <c r="FM34" s="814">
        <f>[1]Субсидия_факт!PI31</f>
        <v>0</v>
      </c>
      <c r="FN34" s="835">
        <f t="shared" si="288"/>
        <v>0</v>
      </c>
      <c r="FO34" s="815"/>
      <c r="FP34" s="816"/>
      <c r="FQ34" s="976">
        <f t="shared" si="289"/>
        <v>0</v>
      </c>
      <c r="FR34" s="818">
        <f>[1]Субсидия_факт!EH31</f>
        <v>0</v>
      </c>
      <c r="FS34" s="819">
        <f>[1]Субсидия_факт!EJ31</f>
        <v>0</v>
      </c>
      <c r="FT34" s="976">
        <f t="shared" si="290"/>
        <v>0</v>
      </c>
      <c r="FU34" s="815"/>
      <c r="FV34" s="816"/>
      <c r="FW34" s="976">
        <f t="shared" si="291"/>
        <v>0</v>
      </c>
      <c r="FX34" s="818">
        <f>[1]Субсидия_факт!JD31</f>
        <v>0</v>
      </c>
      <c r="FY34" s="819">
        <f>[1]Субсидия_факт!JF31</f>
        <v>0</v>
      </c>
      <c r="FZ34" s="976">
        <f t="shared" si="292"/>
        <v>0</v>
      </c>
      <c r="GA34" s="815"/>
      <c r="GB34" s="816"/>
      <c r="GC34" s="1163">
        <f t="shared" si="293"/>
        <v>0</v>
      </c>
      <c r="GD34" s="815">
        <f>[1]Субсидия_факт!JH31</f>
        <v>0</v>
      </c>
      <c r="GE34" s="816">
        <f>[1]Субсидия_факт!JJ31</f>
        <v>0</v>
      </c>
      <c r="GF34" s="1163">
        <f t="shared" si="294"/>
        <v>0</v>
      </c>
      <c r="GG34" s="815"/>
      <c r="GH34" s="816"/>
      <c r="GI34" s="1165">
        <f t="shared" si="295"/>
        <v>0</v>
      </c>
      <c r="GJ34" s="836">
        <f t="shared" si="296"/>
        <v>0</v>
      </c>
      <c r="GK34" s="1180">
        <f t="shared" si="297"/>
        <v>0</v>
      </c>
      <c r="GL34" s="836">
        <f t="shared" si="298"/>
        <v>0</v>
      </c>
      <c r="GM34" s="854">
        <f>SUM(GN34:GP34)</f>
        <v>1528444136.22</v>
      </c>
      <c r="GN34" s="818">
        <f>[1]Субсидия_факт!JZ31</f>
        <v>13685959.390000001</v>
      </c>
      <c r="GO34" s="819">
        <f>[1]Субсидия_факт!KB31</f>
        <v>260033228.37</v>
      </c>
      <c r="GP34" s="818">
        <f>[1]Субсидия_факт!KD31</f>
        <v>1254724948.46</v>
      </c>
      <c r="GQ34" s="854">
        <f>SUM(GR34:GT34)</f>
        <v>126867001.78999999</v>
      </c>
      <c r="GR34" s="806"/>
      <c r="GS34" s="820"/>
      <c r="GT34" s="806">
        <v>126867001.78999999</v>
      </c>
      <c r="GU34" s="1165"/>
      <c r="GV34" s="806"/>
      <c r="GW34" s="1165"/>
      <c r="GX34" s="815"/>
      <c r="GY34" s="1165">
        <f t="shared" si="299"/>
        <v>0</v>
      </c>
      <c r="GZ34" s="1165">
        <f t="shared" si="300"/>
        <v>0</v>
      </c>
      <c r="HA34" s="1165">
        <f t="shared" si="301"/>
        <v>0</v>
      </c>
      <c r="HB34" s="1165">
        <f t="shared" si="302"/>
        <v>0</v>
      </c>
      <c r="HC34" s="976">
        <f t="shared" si="303"/>
        <v>1478672773.1399999</v>
      </c>
      <c r="HD34" s="818">
        <f>[1]Субсидия_факт!KJ31</f>
        <v>73933652.629999995</v>
      </c>
      <c r="HE34" s="819">
        <f>[1]Субсидия_факт!KL31</f>
        <v>1404739120.51</v>
      </c>
      <c r="HF34" s="965">
        <f t="shared" si="304"/>
        <v>251223881.88999999</v>
      </c>
      <c r="HG34" s="806">
        <v>12561196.470000001</v>
      </c>
      <c r="HH34" s="820">
        <v>238662685.41999999</v>
      </c>
      <c r="HI34" s="976">
        <f t="shared" si="305"/>
        <v>0</v>
      </c>
      <c r="HJ34" s="818">
        <f>[1]Субсидия_факт!FN31</f>
        <v>0</v>
      </c>
      <c r="HK34" s="819">
        <f>[1]Субсидия_факт!FR31</f>
        <v>0</v>
      </c>
      <c r="HL34" s="965">
        <f t="shared" si="306"/>
        <v>0</v>
      </c>
      <c r="HM34" s="806"/>
      <c r="HN34" s="820"/>
      <c r="HO34" s="976">
        <f t="shared" si="307"/>
        <v>0</v>
      </c>
      <c r="HP34" s="818"/>
      <c r="HQ34" s="819"/>
      <c r="HR34" s="965">
        <f t="shared" si="308"/>
        <v>0</v>
      </c>
      <c r="HS34" s="806"/>
      <c r="HT34" s="820"/>
      <c r="HU34" s="1163">
        <f t="shared" si="309"/>
        <v>0</v>
      </c>
      <c r="HV34" s="815">
        <f t="shared" si="310"/>
        <v>0</v>
      </c>
      <c r="HW34" s="814">
        <f t="shared" si="310"/>
        <v>0</v>
      </c>
      <c r="HX34" s="835">
        <f t="shared" si="311"/>
        <v>0</v>
      </c>
      <c r="HY34" s="815">
        <f t="shared" si="312"/>
        <v>0</v>
      </c>
      <c r="HZ34" s="814">
        <f t="shared" si="312"/>
        <v>0</v>
      </c>
      <c r="IA34" s="1163">
        <f t="shared" si="313"/>
        <v>0</v>
      </c>
      <c r="IB34" s="815"/>
      <c r="IC34" s="814"/>
      <c r="ID34" s="835">
        <f t="shared" si="314"/>
        <v>0</v>
      </c>
      <c r="IE34" s="815"/>
      <c r="IF34" s="816"/>
      <c r="IG34" s="976">
        <f t="shared" si="315"/>
        <v>0</v>
      </c>
      <c r="IH34" s="815">
        <f>[1]Субсидия_факт!ED31</f>
        <v>0</v>
      </c>
      <c r="II34" s="816">
        <f>[1]Субсидия_факт!EF31</f>
        <v>0</v>
      </c>
      <c r="IJ34" s="965">
        <f t="shared" si="316"/>
        <v>0</v>
      </c>
      <c r="IK34" s="806"/>
      <c r="IL34" s="820"/>
      <c r="IM34" s="976">
        <f t="shared" si="317"/>
        <v>0</v>
      </c>
      <c r="IN34" s="815">
        <f>[1]Субсидия_факт!BX31</f>
        <v>0</v>
      </c>
      <c r="IO34" s="816">
        <f>[1]Субсидия_факт!BZ31</f>
        <v>0</v>
      </c>
      <c r="IP34" s="965">
        <f t="shared" si="318"/>
        <v>0</v>
      </c>
      <c r="IQ34" s="806"/>
      <c r="IR34" s="820"/>
      <c r="IS34" s="976">
        <f t="shared" si="319"/>
        <v>0</v>
      </c>
      <c r="IT34" s="818">
        <f>[1]Субсидия_факт!EL31</f>
        <v>0</v>
      </c>
      <c r="IU34" s="819">
        <f>[1]Субсидия_факт!EN31</f>
        <v>0</v>
      </c>
      <c r="IV34" s="965">
        <f t="shared" si="320"/>
        <v>0</v>
      </c>
      <c r="IW34" s="806"/>
      <c r="IX34" s="820"/>
      <c r="IY34" s="975">
        <f t="shared" si="321"/>
        <v>0</v>
      </c>
      <c r="IZ34" s="815">
        <f>[1]Субсидия_факт!EP31</f>
        <v>0</v>
      </c>
      <c r="JA34" s="814">
        <f>[1]Субсидия_факт!EV31</f>
        <v>0</v>
      </c>
      <c r="JB34" s="965">
        <f t="shared" si="322"/>
        <v>0</v>
      </c>
      <c r="JC34" s="815"/>
      <c r="JD34" s="816"/>
      <c r="JE34" s="965"/>
      <c r="JF34" s="815"/>
      <c r="JG34" s="816"/>
      <c r="JH34" s="965"/>
      <c r="JI34" s="806"/>
      <c r="JJ34" s="820"/>
      <c r="JK34" s="835"/>
      <c r="JL34" s="807"/>
      <c r="JM34" s="816"/>
      <c r="JN34" s="1155"/>
      <c r="JO34" s="806"/>
      <c r="JP34" s="823"/>
      <c r="JQ34" s="835"/>
      <c r="JR34" s="815"/>
      <c r="JS34" s="814"/>
      <c r="JT34" s="835"/>
      <c r="JU34" s="815"/>
      <c r="JV34" s="816"/>
      <c r="JW34" s="1148">
        <f t="shared" si="323"/>
        <v>3310850</v>
      </c>
      <c r="JX34" s="806">
        <f>[1]Субсидия_факт!NR31</f>
        <v>0</v>
      </c>
      <c r="JY34" s="816">
        <f>[1]Субсидия_факт!NX31</f>
        <v>0</v>
      </c>
      <c r="JZ34" s="806">
        <f>[1]Субсидия_факт!OF31</f>
        <v>1173180</v>
      </c>
      <c r="KA34" s="816">
        <f>[1]Субсидия_факт!OH31</f>
        <v>2137670</v>
      </c>
      <c r="KB34" s="1148">
        <f t="shared" si="324"/>
        <v>0</v>
      </c>
      <c r="KC34" s="806"/>
      <c r="KD34" s="816"/>
      <c r="KE34" s="806"/>
      <c r="KF34" s="816"/>
      <c r="KG34" s="1148"/>
      <c r="KH34" s="807"/>
      <c r="KI34" s="816"/>
      <c r="KJ34" s="807"/>
      <c r="KK34" s="816"/>
      <c r="KL34" s="1148"/>
      <c r="KM34" s="806"/>
      <c r="KN34" s="816"/>
      <c r="KO34" s="806"/>
      <c r="KP34" s="816"/>
      <c r="KQ34" s="1150"/>
      <c r="KR34" s="807"/>
      <c r="KS34" s="816"/>
      <c r="KT34" s="1150"/>
      <c r="KU34" s="807"/>
      <c r="KV34" s="816"/>
      <c r="KW34" s="1150"/>
      <c r="KX34" s="815"/>
      <c r="KY34" s="814"/>
      <c r="KZ34" s="1150"/>
      <c r="LA34" s="807"/>
      <c r="LB34" s="816"/>
      <c r="LC34" s="1013">
        <f t="shared" si="325"/>
        <v>0</v>
      </c>
      <c r="LD34" s="821">
        <f>[1]Субсидия_факт!DP31</f>
        <v>0</v>
      </c>
      <c r="LE34" s="806">
        <f>[1]Субсидия_факт!CB31</f>
        <v>0</v>
      </c>
      <c r="LF34" s="816">
        <f>[1]Субсидия_факт!CH31</f>
        <v>0</v>
      </c>
      <c r="LG34" s="1013">
        <f t="shared" si="326"/>
        <v>0</v>
      </c>
      <c r="LH34" s="806"/>
      <c r="LI34" s="806"/>
      <c r="LJ34" s="816"/>
      <c r="LK34" s="1013"/>
      <c r="LL34" s="821"/>
      <c r="LM34" s="806"/>
      <c r="LN34" s="816"/>
      <c r="LO34" s="1013"/>
      <c r="LP34" s="806"/>
      <c r="LQ34" s="806"/>
      <c r="LR34" s="816"/>
      <c r="LS34" s="836">
        <f t="shared" si="327"/>
        <v>0</v>
      </c>
      <c r="LT34" s="806"/>
      <c r="LU34" s="806"/>
      <c r="LV34" s="816"/>
      <c r="LW34" s="836">
        <f t="shared" si="328"/>
        <v>0</v>
      </c>
      <c r="LX34" s="806"/>
      <c r="LY34" s="806"/>
      <c r="LZ34" s="820"/>
      <c r="MA34" s="836">
        <f t="shared" si="329"/>
        <v>0</v>
      </c>
      <c r="MB34" s="806"/>
      <c r="MC34" s="806"/>
      <c r="MD34" s="816"/>
      <c r="ME34" s="836">
        <f t="shared" si="330"/>
        <v>0</v>
      </c>
      <c r="MF34" s="806"/>
      <c r="MG34" s="806"/>
      <c r="MH34" s="816"/>
      <c r="MI34" s="1154">
        <f t="shared" si="331"/>
        <v>1205637.06</v>
      </c>
      <c r="MJ34" s="806">
        <f>[1]Субсидия_факт!CN31</f>
        <v>0</v>
      </c>
      <c r="MK34" s="814">
        <f>[1]Субсидия_факт!CP31</f>
        <v>0</v>
      </c>
      <c r="ML34" s="818">
        <f>[1]Субсидия_факт!CR31</f>
        <v>0</v>
      </c>
      <c r="MM34" s="819">
        <f>[1]Субсидия_факт!CT31</f>
        <v>0</v>
      </c>
      <c r="MN34" s="807">
        <f>[1]Субсидия_факт!DV31</f>
        <v>0</v>
      </c>
      <c r="MO34" s="815">
        <f>[1]Субсидия_факт!FB31</f>
        <v>313465.63</v>
      </c>
      <c r="MP34" s="814">
        <f>[1]Субсидия_факт!FH31</f>
        <v>892171.43</v>
      </c>
      <c r="MQ34" s="965">
        <f t="shared" si="332"/>
        <v>0</v>
      </c>
      <c r="MR34" s="806"/>
      <c r="MS34" s="816"/>
      <c r="MT34" s="806"/>
      <c r="MU34" s="820"/>
      <c r="MV34" s="806"/>
      <c r="MW34" s="806"/>
      <c r="MX34" s="816"/>
      <c r="MY34" s="965">
        <f t="shared" si="333"/>
        <v>0</v>
      </c>
      <c r="MZ34" s="815"/>
      <c r="NA34" s="814"/>
      <c r="NB34" s="965">
        <f t="shared" si="334"/>
        <v>0</v>
      </c>
      <c r="NC34" s="807"/>
      <c r="ND34" s="816"/>
      <c r="NE34" s="835">
        <f t="shared" si="335"/>
        <v>0</v>
      </c>
      <c r="NF34" s="815"/>
      <c r="NG34" s="816"/>
      <c r="NH34" s="835">
        <f t="shared" si="336"/>
        <v>0</v>
      </c>
      <c r="NI34" s="806"/>
      <c r="NJ34" s="823"/>
      <c r="NK34" s="835">
        <f t="shared" si="337"/>
        <v>0</v>
      </c>
      <c r="NL34" s="815"/>
      <c r="NM34" s="814"/>
      <c r="NN34" s="835">
        <f t="shared" si="338"/>
        <v>0</v>
      </c>
      <c r="NO34" s="806"/>
      <c r="NP34" s="816"/>
      <c r="NQ34" s="975">
        <f t="shared" si="339"/>
        <v>0</v>
      </c>
      <c r="NR34" s="815">
        <f>[1]Субсидия_факт!AR31</f>
        <v>0</v>
      </c>
      <c r="NS34" s="814">
        <f>[1]Субсидия_факт!AT31</f>
        <v>0</v>
      </c>
      <c r="NT34" s="815">
        <f>[1]Субсидия_факт!AV31</f>
        <v>0</v>
      </c>
      <c r="NU34" s="965">
        <f t="shared" si="340"/>
        <v>0</v>
      </c>
      <c r="NV34" s="806"/>
      <c r="NW34" s="816"/>
      <c r="NX34" s="806"/>
      <c r="NY34" s="1148">
        <f t="shared" si="341"/>
        <v>318341604.89999998</v>
      </c>
      <c r="NZ34" s="815">
        <f>[1]Субсидия_факт!FV31</f>
        <v>7336028.1999999881</v>
      </c>
      <c r="OA34" s="814">
        <f>[1]Субсидия_факт!GB31</f>
        <v>139384500</v>
      </c>
      <c r="OB34" s="822">
        <f>[1]Субсидия_факт!GH31</f>
        <v>171621076.69999999</v>
      </c>
      <c r="OC34" s="1148">
        <f t="shared" si="342"/>
        <v>0</v>
      </c>
      <c r="OD34" s="807"/>
      <c r="OE34" s="816"/>
      <c r="OF34" s="806"/>
      <c r="OG34" s="1148"/>
      <c r="OH34" s="815"/>
      <c r="OI34" s="814"/>
      <c r="OJ34" s="806"/>
      <c r="OK34" s="1148"/>
      <c r="OL34" s="806"/>
      <c r="OM34" s="823"/>
      <c r="ON34" s="806"/>
      <c r="OO34" s="1150"/>
      <c r="OP34" s="807"/>
      <c r="OQ34" s="816"/>
      <c r="OR34" s="806"/>
      <c r="OS34" s="1150"/>
      <c r="OT34" s="807"/>
      <c r="OU34" s="816"/>
      <c r="OV34" s="806"/>
      <c r="OW34" s="1150"/>
      <c r="OX34" s="815"/>
      <c r="OY34" s="814"/>
      <c r="OZ34" s="815"/>
      <c r="PA34" s="1150"/>
      <c r="PB34" s="807"/>
      <c r="PC34" s="816"/>
      <c r="PD34" s="815"/>
      <c r="PE34" s="965"/>
      <c r="PF34" s="807"/>
      <c r="PG34" s="816"/>
      <c r="PH34" s="965"/>
      <c r="PI34" s="806"/>
      <c r="PJ34" s="820"/>
      <c r="PK34" s="965"/>
      <c r="PL34" s="807"/>
      <c r="PM34" s="816"/>
      <c r="PN34" s="965"/>
      <c r="PO34" s="806"/>
      <c r="PP34" s="820"/>
      <c r="PQ34" s="835"/>
      <c r="PR34" s="806"/>
      <c r="PS34" s="816"/>
      <c r="PT34" s="835"/>
      <c r="PU34" s="806"/>
      <c r="PV34" s="816"/>
      <c r="PW34" s="835"/>
      <c r="PX34" s="815"/>
      <c r="PY34" s="816"/>
      <c r="PZ34" s="835"/>
      <c r="QA34" s="806"/>
      <c r="QB34" s="820"/>
      <c r="QC34" s="976">
        <f t="shared" si="343"/>
        <v>6974526.3200000003</v>
      </c>
      <c r="QD34" s="818">
        <f>[1]Субсидия_факт!CV31</f>
        <v>348726.3200000003</v>
      </c>
      <c r="QE34" s="819">
        <f>[1]Субсидия_факт!CX31</f>
        <v>6625800</v>
      </c>
      <c r="QF34" s="965">
        <f t="shared" si="344"/>
        <v>0</v>
      </c>
      <c r="QG34" s="806"/>
      <c r="QH34" s="820"/>
      <c r="QI34" s="976">
        <f t="shared" si="345"/>
        <v>0</v>
      </c>
      <c r="QJ34" s="818">
        <f>[1]Субсидия_факт!CZ31</f>
        <v>0</v>
      </c>
      <c r="QK34" s="819">
        <f>[1]Субсидия_факт!DF31</f>
        <v>0</v>
      </c>
      <c r="QL34" s="965">
        <f t="shared" si="346"/>
        <v>0</v>
      </c>
      <c r="QM34" s="806"/>
      <c r="QN34" s="820"/>
      <c r="QO34" s="976">
        <f t="shared" si="347"/>
        <v>0</v>
      </c>
      <c r="QP34" s="818"/>
      <c r="QQ34" s="819"/>
      <c r="QR34" s="965">
        <f t="shared" si="348"/>
        <v>0</v>
      </c>
      <c r="QS34" s="806"/>
      <c r="QT34" s="820"/>
      <c r="QU34" s="1163">
        <f t="shared" si="349"/>
        <v>0</v>
      </c>
      <c r="QV34" s="818"/>
      <c r="QW34" s="819"/>
      <c r="QX34" s="835">
        <f t="shared" si="350"/>
        <v>0</v>
      </c>
      <c r="QY34" s="806"/>
      <c r="QZ34" s="820"/>
      <c r="RA34" s="1163">
        <f t="shared" si="351"/>
        <v>0</v>
      </c>
      <c r="RB34" s="818"/>
      <c r="RC34" s="819"/>
      <c r="RD34" s="835">
        <f t="shared" si="352"/>
        <v>0</v>
      </c>
      <c r="RE34" s="806"/>
      <c r="RF34" s="820"/>
      <c r="RG34" s="976">
        <f t="shared" si="353"/>
        <v>0</v>
      </c>
      <c r="RH34" s="818">
        <f>[1]Субсидия_факт!DL31</f>
        <v>0</v>
      </c>
      <c r="RI34" s="819">
        <f>[1]Субсидия_факт!DN31</f>
        <v>0</v>
      </c>
      <c r="RJ34" s="965">
        <f t="shared" si="354"/>
        <v>0</v>
      </c>
      <c r="RK34" s="807"/>
      <c r="RL34" s="814"/>
      <c r="RM34" s="1013">
        <f t="shared" si="355"/>
        <v>576955042.46000004</v>
      </c>
      <c r="RN34" s="815">
        <f>[1]Субсидия_факт!BJ31</f>
        <v>168595447.86000001</v>
      </c>
      <c r="RO34" s="818">
        <f>[1]Субсидия_факт!BF31</f>
        <v>106173494.60000002</v>
      </c>
      <c r="RP34" s="882">
        <f>[1]Субсидия_факт!BH31</f>
        <v>302186100</v>
      </c>
      <c r="RQ34" s="1013">
        <f t="shared" si="356"/>
        <v>17010000</v>
      </c>
      <c r="RR34" s="806">
        <v>17010000</v>
      </c>
      <c r="RS34" s="807"/>
      <c r="RT34" s="814"/>
      <c r="RU34" s="976">
        <f t="shared" si="357"/>
        <v>0</v>
      </c>
      <c r="RV34" s="818">
        <f>[1]Субсидия_факт!AD31</f>
        <v>0</v>
      </c>
      <c r="RW34" s="819">
        <f>[1]Субсидия_факт!AF31</f>
        <v>0</v>
      </c>
      <c r="RX34" s="965">
        <f t="shared" si="358"/>
        <v>0</v>
      </c>
      <c r="RY34" s="807"/>
      <c r="RZ34" s="814"/>
      <c r="SA34" s="1013">
        <f t="shared" si="359"/>
        <v>0</v>
      </c>
      <c r="SB34" s="807"/>
      <c r="SC34" s="816"/>
      <c r="SD34" s="842">
        <f>[1]Субсидия_факт!IF31</f>
        <v>0</v>
      </c>
      <c r="SE34" s="819">
        <f>[1]Субсидия_факт!IL31</f>
        <v>0</v>
      </c>
      <c r="SF34" s="1225">
        <f>[1]Субсидия_факт!JN31</f>
        <v>0</v>
      </c>
      <c r="SG34" s="819">
        <f>[1]Субсидия_факт!JT31</f>
        <v>0</v>
      </c>
      <c r="SH34" s="1013">
        <f t="shared" si="360"/>
        <v>0</v>
      </c>
      <c r="SI34" s="1167"/>
      <c r="SJ34" s="820"/>
      <c r="SK34" s="1167"/>
      <c r="SL34" s="820"/>
      <c r="SM34" s="1167"/>
      <c r="SN34" s="814"/>
      <c r="SO34" s="965"/>
      <c r="SP34" s="807"/>
      <c r="SQ34" s="816"/>
      <c r="SR34" s="1167"/>
      <c r="SS34" s="820"/>
      <c r="ST34" s="807"/>
      <c r="SU34" s="816"/>
      <c r="SV34" s="965"/>
      <c r="SW34" s="806"/>
      <c r="SX34" s="820"/>
      <c r="SY34" s="1167"/>
      <c r="SZ34" s="820"/>
      <c r="TA34" s="806"/>
      <c r="TB34" s="820"/>
      <c r="TC34" s="835"/>
      <c r="TD34" s="815"/>
      <c r="TE34" s="816"/>
      <c r="TF34" s="815"/>
      <c r="TG34" s="816"/>
      <c r="TH34" s="807"/>
      <c r="TI34" s="816"/>
      <c r="TJ34" s="835"/>
      <c r="TK34" s="815"/>
      <c r="TL34" s="816"/>
      <c r="TM34" s="815"/>
      <c r="TN34" s="816"/>
      <c r="TO34" s="807"/>
      <c r="TP34" s="816"/>
      <c r="TQ34" s="835"/>
      <c r="TR34" s="815"/>
      <c r="TS34" s="816"/>
      <c r="TT34" s="1167"/>
      <c r="TU34" s="820"/>
      <c r="TV34" s="807"/>
      <c r="TW34" s="816"/>
      <c r="TX34" s="835"/>
      <c r="TY34" s="1167"/>
      <c r="TZ34" s="820"/>
      <c r="UA34" s="1167"/>
      <c r="UB34" s="820"/>
      <c r="UC34" s="1167"/>
      <c r="UD34" s="820"/>
      <c r="UE34" s="1013">
        <f>'Прочая  субсидия_МР  и  ГО'!B29</f>
        <v>703331606.60000002</v>
      </c>
      <c r="UF34" s="1013">
        <f>'Прочая  субсидия_МР  и  ГО'!C29</f>
        <v>107983814.16</v>
      </c>
      <c r="UG34" s="1013"/>
      <c r="UH34" s="1013"/>
      <c r="UI34" s="1226"/>
      <c r="UJ34" s="1014"/>
      <c r="UK34" s="1226"/>
      <c r="UL34" s="1014"/>
      <c r="UM34" s="1013">
        <f t="shared" si="361"/>
        <v>7046741737.7600002</v>
      </c>
      <c r="UN34" s="822">
        <f>'Проверочная  таблица'!VP34+'Проверочная  таблица'!US34+'Проверочная  таблица'!UU34+VJ34</f>
        <v>6827333416.9499998</v>
      </c>
      <c r="UO34" s="822">
        <f>'Проверочная  таблица'!VQ34+'Проверочная  таблица'!UY34+'Проверочная  таблица'!VE34+'Проверочная  таблица'!VA34+'Проверочная  таблица'!VC34+VG34+VK34</f>
        <v>219408320.81</v>
      </c>
      <c r="UP34" s="1013">
        <f t="shared" si="362"/>
        <v>1753122651.6300001</v>
      </c>
      <c r="UQ34" s="822">
        <f>'Проверочная  таблица'!VS34+'Проверочная  таблица'!UT34+'Проверочная  таблица'!UV34+VM34</f>
        <v>1682147451.6300001</v>
      </c>
      <c r="UR34" s="1227">
        <f>'Проверочная  таблица'!VT34+'Проверочная  таблица'!UZ34+'Проверочная  таблица'!VF34+'Проверочная  таблица'!VB34+'Проверочная  таблица'!VD34+VH34+VN34</f>
        <v>70975200</v>
      </c>
      <c r="US34" s="1013">
        <f>'Субвенция  на  полномочия'!B26</f>
        <v>6638198845.8599997</v>
      </c>
      <c r="UT34" s="1013">
        <f>'Субвенция  на  полномочия'!C26</f>
        <v>1627810219.2</v>
      </c>
      <c r="UU34" s="843">
        <f>[1]Субвенция_факт!M30*1000</f>
        <v>113685220</v>
      </c>
      <c r="UV34" s="849">
        <v>29400000</v>
      </c>
      <c r="UW34" s="876"/>
      <c r="UX34" s="849"/>
      <c r="UY34" s="876"/>
      <c r="UZ34" s="849"/>
      <c r="VA34" s="1187">
        <f>[1]Субвенция_факт!AG30*1000</f>
        <v>63100</v>
      </c>
      <c r="VB34" s="850"/>
      <c r="VC34" s="845">
        <f>[1]Субвенция_факт!E30*1000</f>
        <v>0</v>
      </c>
      <c r="VD34" s="850"/>
      <c r="VE34" s="845">
        <f>[1]Субвенция_факт!F30*1000</f>
        <v>0</v>
      </c>
      <c r="VF34" s="850"/>
      <c r="VG34" s="844">
        <f>[1]Субвенция_факт!G30*1000</f>
        <v>4604760</v>
      </c>
      <c r="VH34" s="849"/>
      <c r="VI34" s="1013">
        <f t="shared" si="363"/>
        <v>290189811.89999998</v>
      </c>
      <c r="VJ34" s="818">
        <f>[1]Субвенция_факт!P30*1000</f>
        <v>75449351.089999974</v>
      </c>
      <c r="VK34" s="819">
        <f>[1]Субвенция_факт!Q30*1000</f>
        <v>214740460.81</v>
      </c>
      <c r="VL34" s="1013">
        <f t="shared" si="364"/>
        <v>95912432.430000007</v>
      </c>
      <c r="VM34" s="822">
        <v>24937232.43</v>
      </c>
      <c r="VN34" s="851">
        <v>70975200</v>
      </c>
      <c r="VO34" s="965">
        <f t="shared" si="365"/>
        <v>0</v>
      </c>
      <c r="VP34" s="852">
        <f>[1]Субвенция_факт!X30*1000</f>
        <v>0</v>
      </c>
      <c r="VQ34" s="853">
        <f>[1]Субвенция_факт!W30*1000</f>
        <v>0</v>
      </c>
      <c r="VR34" s="965">
        <f t="shared" si="366"/>
        <v>0</v>
      </c>
      <c r="VS34" s="822"/>
      <c r="VT34" s="851"/>
      <c r="VU34" s="1013">
        <f t="shared" si="367"/>
        <v>625849043.31000006</v>
      </c>
      <c r="VV34" s="1013">
        <f t="shared" si="368"/>
        <v>115668059.81999999</v>
      </c>
      <c r="VW34" s="965">
        <f t="shared" si="369"/>
        <v>0</v>
      </c>
      <c r="VX34" s="852">
        <f>'[1]Иные межбюджетные трансферты'!AM31</f>
        <v>0</v>
      </c>
      <c r="VY34" s="853">
        <f>'[1]Иные межбюджетные трансферты'!AO31</f>
        <v>0</v>
      </c>
      <c r="VZ34" s="965">
        <f>SUM(WA34:WB34)</f>
        <v>0</v>
      </c>
      <c r="WA34" s="1018"/>
      <c r="WB34" s="1019"/>
      <c r="WC34" s="965">
        <f t="shared" si="370"/>
        <v>17535980.860000003</v>
      </c>
      <c r="WD34" s="852">
        <f>'[1]Иные межбюджетные трансферты'!AI31</f>
        <v>876799.04</v>
      </c>
      <c r="WE34" s="853">
        <f>'[1]Иные межбюджетные трансферты'!AK31</f>
        <v>16659181.820000002</v>
      </c>
      <c r="WF34" s="965">
        <f>SUM(WG34:WH34)</f>
        <v>4381263.1500000004</v>
      </c>
      <c r="WG34" s="1018">
        <v>219063.15</v>
      </c>
      <c r="WH34" s="1019">
        <v>4162200</v>
      </c>
      <c r="WI34" s="965">
        <f t="shared" si="371"/>
        <v>184772331</v>
      </c>
      <c r="WJ34" s="852">
        <f>'[1]Иные межбюджетные трансферты'!I31</f>
        <v>0</v>
      </c>
      <c r="WK34" s="853">
        <f>'[1]Иные межбюджетные трансферты'!K31</f>
        <v>184772331</v>
      </c>
      <c r="WL34" s="965">
        <f>SUM(WM34:WN34)</f>
        <v>45810000</v>
      </c>
      <c r="WM34" s="1018"/>
      <c r="WN34" s="1019">
        <v>45810000</v>
      </c>
      <c r="WO34" s="1181">
        <f>SUM(WP34:WP34)</f>
        <v>0</v>
      </c>
      <c r="WP34" s="842">
        <f>'[1]Иные межбюджетные трансферты'!M31</f>
        <v>0</v>
      </c>
      <c r="WQ34" s="1013">
        <f>SUM(WR34:WR34)</f>
        <v>0</v>
      </c>
      <c r="WR34" s="821"/>
      <c r="WS34" s="1013">
        <f>SUM(WT34:WT34)</f>
        <v>0</v>
      </c>
      <c r="WT34" s="821"/>
      <c r="WU34" s="1013">
        <f>SUM(WV34:WV34)</f>
        <v>0</v>
      </c>
      <c r="WV34" s="821"/>
      <c r="WW34" s="836"/>
      <c r="WX34" s="836"/>
      <c r="WY34" s="836"/>
      <c r="WZ34" s="836"/>
      <c r="XA34" s="1013">
        <f t="shared" si="372"/>
        <v>423540731.45000005</v>
      </c>
      <c r="XB34" s="852">
        <f>'[1]Иные межбюджетные трансферты'!E31</f>
        <v>0</v>
      </c>
      <c r="XC34" s="839">
        <f>'[1]Иные межбюджетные трансферты'!G31</f>
        <v>0</v>
      </c>
      <c r="XD34" s="839">
        <f>'[1]Иные межбюджетные трансферты'!Q31</f>
        <v>0</v>
      </c>
      <c r="XE34" s="840">
        <f>'[1]Иные межбюджетные трансферты'!W31</f>
        <v>355374797.69</v>
      </c>
      <c r="XF34" s="839">
        <f>'[1]Иные межбюджетные трансферты'!Y31</f>
        <v>0</v>
      </c>
      <c r="XG34" s="839">
        <f>'[1]Иные межбюджетные трансферты'!AE31</f>
        <v>66966226.409999996</v>
      </c>
      <c r="XH34" s="839">
        <f>'[1]Иные межбюджетные трансферты'!AQ31</f>
        <v>0</v>
      </c>
      <c r="XI34" s="818">
        <f>'[1]Иные межбюджетные трансферты'!AW31</f>
        <v>0</v>
      </c>
      <c r="XJ34" s="839">
        <f>'[1]Иные межбюджетные трансферты'!AY31</f>
        <v>0</v>
      </c>
      <c r="XK34" s="1188">
        <f>'[1]Иные межбюджетные трансферты'!BA31</f>
        <v>1199707.3500000001</v>
      </c>
      <c r="XL34" s="1013">
        <f t="shared" si="373"/>
        <v>65476796.670000002</v>
      </c>
      <c r="XM34" s="839"/>
      <c r="XN34" s="839"/>
      <c r="XO34" s="815"/>
      <c r="XP34" s="839">
        <v>64277089.32</v>
      </c>
      <c r="XQ34" s="839"/>
      <c r="XR34" s="839"/>
      <c r="XS34" s="839"/>
      <c r="XT34" s="839"/>
      <c r="XU34" s="839"/>
      <c r="XV34" s="803">
        <f t="shared" si="374"/>
        <v>1199707.3500000001</v>
      </c>
      <c r="XW34" s="965">
        <f>SUM(XX34:YB34)</f>
        <v>0</v>
      </c>
      <c r="XX34" s="839"/>
      <c r="XY34" s="839"/>
      <c r="XZ34" s="839"/>
      <c r="YA34" s="839"/>
      <c r="YB34" s="807"/>
      <c r="YC34" s="965">
        <f>SUM(YD34:YH34)</f>
        <v>0</v>
      </c>
      <c r="YD34" s="806"/>
      <c r="YE34" s="806"/>
      <c r="YF34" s="806"/>
      <c r="YG34" s="839"/>
      <c r="YH34" s="807"/>
      <c r="YI34" s="835">
        <f>SUM(YJ34:YN34)</f>
        <v>0</v>
      </c>
      <c r="YJ34" s="815">
        <f>'Проверочная  таблица'!XX34-YV34</f>
        <v>0</v>
      </c>
      <c r="YK34" s="815">
        <f>'Проверочная  таблица'!XY34-YW34</f>
        <v>0</v>
      </c>
      <c r="YL34" s="815">
        <f>'Проверочная  таблица'!XZ34-YX34</f>
        <v>0</v>
      </c>
      <c r="YM34" s="815">
        <f>'Проверочная  таблица'!YA34-YY34</f>
        <v>0</v>
      </c>
      <c r="YN34" s="815">
        <f>'Проверочная  таблица'!YB34-YZ34</f>
        <v>0</v>
      </c>
      <c r="YO34" s="835">
        <f>SUM(YP34:YT34)</f>
        <v>0</v>
      </c>
      <c r="YP34" s="815">
        <f>'Проверочная  таблица'!YD34-ZB34</f>
        <v>0</v>
      </c>
      <c r="YQ34" s="815">
        <f>'Проверочная  таблица'!YE34-ZC34</f>
        <v>0</v>
      </c>
      <c r="YR34" s="815">
        <f>'Проверочная  таблица'!YF34-ZD34</f>
        <v>0</v>
      </c>
      <c r="YS34" s="815">
        <f>'Проверочная  таблица'!YG34-ZE34</f>
        <v>0</v>
      </c>
      <c r="YT34" s="815">
        <f>'Проверочная  таблица'!YH34-ZF34</f>
        <v>0</v>
      </c>
      <c r="YU34" s="835">
        <f>SUM(YV34:YZ34)</f>
        <v>0</v>
      </c>
      <c r="YV34" s="893"/>
      <c r="YW34" s="893"/>
      <c r="YX34" s="1223"/>
      <c r="YY34" s="839"/>
      <c r="YZ34" s="807"/>
      <c r="ZA34" s="835">
        <f>SUM(ZB34:ZF34)</f>
        <v>0</v>
      </c>
      <c r="ZB34" s="806"/>
      <c r="ZC34" s="806"/>
      <c r="ZD34" s="806"/>
      <c r="ZE34" s="839"/>
      <c r="ZF34" s="807"/>
      <c r="ZG34" s="1013">
        <f>ZI34+'Проверочная  таблица'!ZQ34+ZM34+'Проверочная  таблица'!ZU34+ZO34+'Проверочная  таблица'!ZW34</f>
        <v>-1515000000</v>
      </c>
      <c r="ZH34" s="1013">
        <f>ZJ34+'Проверочная  таблица'!ZR34+ZN34+'Проверочная  таблица'!ZV34+ZP34+'Проверочная  таблица'!ZX34</f>
        <v>-30000000</v>
      </c>
      <c r="ZI34" s="1013"/>
      <c r="ZJ34" s="1013"/>
      <c r="ZK34" s="1013"/>
      <c r="ZL34" s="1013"/>
      <c r="ZM34" s="862"/>
      <c r="ZN34" s="862"/>
      <c r="ZO34" s="862"/>
      <c r="ZP34" s="862"/>
      <c r="ZQ34" s="1013">
        <v>-1515000000</v>
      </c>
      <c r="ZR34" s="1013">
        <v>-30000000</v>
      </c>
      <c r="ZS34" s="1013"/>
      <c r="ZT34" s="1013"/>
      <c r="ZU34" s="862"/>
      <c r="ZV34" s="862"/>
      <c r="ZW34" s="862"/>
      <c r="ZX34" s="862"/>
      <c r="ZY34" s="1175">
        <f>'Проверочная  таблица'!ZQ34+'Проверочная  таблица'!ZS34</f>
        <v>-1515000000</v>
      </c>
      <c r="ZZ34" s="1175">
        <f>'Проверочная  таблица'!ZR34+'Проверочная  таблица'!ZT34</f>
        <v>-30000000</v>
      </c>
    </row>
    <row r="35" spans="1:702" ht="18" customHeight="1" thickBot="1" x14ac:dyDescent="0.3">
      <c r="A35" s="900" t="s">
        <v>398</v>
      </c>
      <c r="B35" s="998">
        <f t="shared" ref="B35:AG35" si="375">SUM(B33:B34)</f>
        <v>19289546413.219997</v>
      </c>
      <c r="C35" s="998">
        <f t="shared" si="375"/>
        <v>3494125778.6199999</v>
      </c>
      <c r="D35" s="1020">
        <f t="shared" si="375"/>
        <v>2548821129.3000002</v>
      </c>
      <c r="E35" s="904">
        <f t="shared" si="375"/>
        <v>550240356</v>
      </c>
      <c r="F35" s="998">
        <f t="shared" si="375"/>
        <v>1335521129.3</v>
      </c>
      <c r="G35" s="927">
        <f t="shared" si="375"/>
        <v>370240356</v>
      </c>
      <c r="H35" s="999">
        <f t="shared" si="375"/>
        <v>0</v>
      </c>
      <c r="I35" s="904">
        <f t="shared" si="375"/>
        <v>0</v>
      </c>
      <c r="J35" s="921">
        <f t="shared" si="375"/>
        <v>0</v>
      </c>
      <c r="K35" s="1021">
        <f t="shared" si="375"/>
        <v>0</v>
      </c>
      <c r="L35" s="1022">
        <f t="shared" si="375"/>
        <v>0</v>
      </c>
      <c r="M35" s="1023">
        <f t="shared" si="375"/>
        <v>0</v>
      </c>
      <c r="N35" s="911">
        <f t="shared" si="375"/>
        <v>1213300000</v>
      </c>
      <c r="O35" s="904">
        <f t="shared" si="375"/>
        <v>180000000</v>
      </c>
      <c r="P35" s="912">
        <f t="shared" si="375"/>
        <v>0</v>
      </c>
      <c r="Q35" s="927">
        <f t="shared" si="375"/>
        <v>0</v>
      </c>
      <c r="R35" s="1022">
        <f t="shared" si="375"/>
        <v>0</v>
      </c>
      <c r="S35" s="1024">
        <f t="shared" si="375"/>
        <v>0</v>
      </c>
      <c r="T35" s="921">
        <f t="shared" si="375"/>
        <v>0</v>
      </c>
      <c r="U35" s="1021">
        <f t="shared" si="375"/>
        <v>0</v>
      </c>
      <c r="V35" s="911">
        <f t="shared" si="375"/>
        <v>0</v>
      </c>
      <c r="W35" s="912">
        <f t="shared" si="375"/>
        <v>0</v>
      </c>
      <c r="X35" s="1025">
        <f t="shared" si="375"/>
        <v>0</v>
      </c>
      <c r="Y35" s="1026">
        <f t="shared" si="375"/>
        <v>0</v>
      </c>
      <c r="Z35" s="1025">
        <f t="shared" si="375"/>
        <v>0</v>
      </c>
      <c r="AA35" s="904">
        <f t="shared" si="375"/>
        <v>0</v>
      </c>
      <c r="AB35" s="912">
        <f t="shared" si="375"/>
        <v>0</v>
      </c>
      <c r="AC35" s="932">
        <f t="shared" si="375"/>
        <v>0</v>
      </c>
      <c r="AD35" s="938">
        <f t="shared" si="375"/>
        <v>0</v>
      </c>
      <c r="AE35" s="921">
        <f t="shared" si="375"/>
        <v>0</v>
      </c>
      <c r="AF35" s="1022">
        <f t="shared" si="375"/>
        <v>0</v>
      </c>
      <c r="AG35" s="921">
        <f t="shared" si="375"/>
        <v>0</v>
      </c>
      <c r="AH35" s="921">
        <f t="shared" ref="AH35:CO35" si="376">SUM(AH33:AH34)</f>
        <v>0</v>
      </c>
      <c r="AI35" s="911">
        <f t="shared" si="376"/>
        <v>7361551478.9399996</v>
      </c>
      <c r="AJ35" s="904">
        <f t="shared" si="376"/>
        <v>740880426.67999995</v>
      </c>
      <c r="AK35" s="912">
        <f t="shared" si="376"/>
        <v>0</v>
      </c>
      <c r="AL35" s="932">
        <f t="shared" si="376"/>
        <v>0</v>
      </c>
      <c r="AM35" s="916">
        <f t="shared" si="376"/>
        <v>0</v>
      </c>
      <c r="AN35" s="912">
        <f t="shared" si="376"/>
        <v>0</v>
      </c>
      <c r="AO35" s="1026">
        <f t="shared" si="376"/>
        <v>0</v>
      </c>
      <c r="AP35" s="919">
        <f t="shared" si="376"/>
        <v>0</v>
      </c>
      <c r="AQ35" s="904">
        <f t="shared" si="376"/>
        <v>0</v>
      </c>
      <c r="AR35" s="919">
        <f t="shared" si="376"/>
        <v>0</v>
      </c>
      <c r="AS35" s="912">
        <f t="shared" si="376"/>
        <v>0</v>
      </c>
      <c r="AT35" s="1026">
        <f t="shared" si="376"/>
        <v>0</v>
      </c>
      <c r="AU35" s="917">
        <f t="shared" si="376"/>
        <v>0</v>
      </c>
      <c r="AV35" s="938">
        <f t="shared" si="376"/>
        <v>0</v>
      </c>
      <c r="AW35" s="917">
        <f t="shared" si="376"/>
        <v>0</v>
      </c>
      <c r="AX35" s="932">
        <f t="shared" si="376"/>
        <v>0</v>
      </c>
      <c r="AY35" s="917">
        <f t="shared" si="376"/>
        <v>0</v>
      </c>
      <c r="AZ35" s="919">
        <f t="shared" si="376"/>
        <v>0</v>
      </c>
      <c r="BA35" s="917">
        <f t="shared" si="376"/>
        <v>0</v>
      </c>
      <c r="BB35" s="1026">
        <f t="shared" si="376"/>
        <v>0</v>
      </c>
      <c r="BC35" s="998">
        <f t="shared" si="376"/>
        <v>17640000</v>
      </c>
      <c r="BD35" s="1026">
        <f t="shared" si="376"/>
        <v>17640000</v>
      </c>
      <c r="BE35" s="998">
        <f t="shared" si="376"/>
        <v>0</v>
      </c>
      <c r="BF35" s="1027">
        <f t="shared" si="376"/>
        <v>0</v>
      </c>
      <c r="BG35" s="998">
        <f t="shared" si="376"/>
        <v>0</v>
      </c>
      <c r="BH35" s="1026">
        <f t="shared" si="376"/>
        <v>0</v>
      </c>
      <c r="BI35" s="912">
        <f t="shared" si="376"/>
        <v>0</v>
      </c>
      <c r="BJ35" s="1026">
        <f t="shared" si="376"/>
        <v>0</v>
      </c>
      <c r="BK35" s="1028">
        <f t="shared" si="376"/>
        <v>0</v>
      </c>
      <c r="BL35" s="1028">
        <f t="shared" si="376"/>
        <v>0</v>
      </c>
      <c r="BM35" s="1028">
        <f t="shared" si="376"/>
        <v>0</v>
      </c>
      <c r="BN35" s="920">
        <f t="shared" si="376"/>
        <v>0</v>
      </c>
      <c r="BO35" s="912">
        <f t="shared" si="376"/>
        <v>0</v>
      </c>
      <c r="BP35" s="927">
        <f t="shared" si="376"/>
        <v>0</v>
      </c>
      <c r="BQ35" s="999">
        <f t="shared" si="376"/>
        <v>0</v>
      </c>
      <c r="BR35" s="912">
        <f t="shared" si="376"/>
        <v>0</v>
      </c>
      <c r="BS35" s="1022">
        <f t="shared" si="376"/>
        <v>0</v>
      </c>
      <c r="BT35" s="921">
        <f t="shared" si="376"/>
        <v>0</v>
      </c>
      <c r="BU35" s="1022">
        <f t="shared" si="376"/>
        <v>0</v>
      </c>
      <c r="BV35" s="921">
        <f t="shared" si="376"/>
        <v>0</v>
      </c>
      <c r="BW35" s="912">
        <f t="shared" si="376"/>
        <v>0</v>
      </c>
      <c r="BX35" s="912">
        <f t="shared" si="376"/>
        <v>0</v>
      </c>
      <c r="BY35" s="911">
        <f t="shared" si="376"/>
        <v>0</v>
      </c>
      <c r="BZ35" s="912">
        <f t="shared" si="376"/>
        <v>0</v>
      </c>
      <c r="CA35" s="904">
        <f t="shared" si="376"/>
        <v>0</v>
      </c>
      <c r="CB35" s="904">
        <f t="shared" si="376"/>
        <v>0</v>
      </c>
      <c r="CC35" s="928">
        <f t="shared" si="376"/>
        <v>0</v>
      </c>
      <c r="CD35" s="928">
        <f t="shared" si="376"/>
        <v>0</v>
      </c>
      <c r="CE35" s="928">
        <f t="shared" si="376"/>
        <v>0</v>
      </c>
      <c r="CF35" s="928">
        <f t="shared" si="376"/>
        <v>0</v>
      </c>
      <c r="CG35" s="904">
        <f t="shared" si="376"/>
        <v>0</v>
      </c>
      <c r="CH35" s="919">
        <f t="shared" si="376"/>
        <v>0</v>
      </c>
      <c r="CI35" s="919">
        <f t="shared" si="376"/>
        <v>0</v>
      </c>
      <c r="CJ35" s="912">
        <f t="shared" si="376"/>
        <v>0</v>
      </c>
      <c r="CK35" s="1026">
        <f t="shared" si="376"/>
        <v>0</v>
      </c>
      <c r="CL35" s="1026">
        <f t="shared" si="376"/>
        <v>0</v>
      </c>
      <c r="CM35" s="912">
        <f t="shared" si="376"/>
        <v>758055699.48000002</v>
      </c>
      <c r="CN35" s="1026">
        <f t="shared" si="376"/>
        <v>0</v>
      </c>
      <c r="CO35" s="994">
        <f t="shared" si="376"/>
        <v>0</v>
      </c>
      <c r="CP35" s="1026">
        <f>SUM(CP33:CP34)</f>
        <v>33169180</v>
      </c>
      <c r="CQ35" s="991">
        <f>SUM(CQ33:CQ34)</f>
        <v>630215000</v>
      </c>
      <c r="CR35" s="1026">
        <f>SUM(CR33:CR34)</f>
        <v>4733576.2799999993</v>
      </c>
      <c r="CS35" s="991">
        <f>SUM(CS33:CS34)</f>
        <v>89937943.200000003</v>
      </c>
      <c r="CT35" s="912">
        <f t="shared" ref="CT35:CV35" si="377">SUM(CT33:CT34)</f>
        <v>75686030.969999999</v>
      </c>
      <c r="CU35" s="1025">
        <f t="shared" si="377"/>
        <v>0</v>
      </c>
      <c r="CV35" s="1029">
        <f t="shared" si="377"/>
        <v>0</v>
      </c>
      <c r="CW35" s="1026">
        <f>SUM(CW33:CW34)</f>
        <v>3784304.39</v>
      </c>
      <c r="CX35" s="991">
        <f>SUM(CX33:CX34)</f>
        <v>71901726.579999998</v>
      </c>
      <c r="CY35" s="1026">
        <f>SUM(CY33:CY34)</f>
        <v>0</v>
      </c>
      <c r="CZ35" s="991">
        <f>SUM(CZ33:CZ34)</f>
        <v>0</v>
      </c>
      <c r="DA35" s="904">
        <f t="shared" ref="DA35:EP35" si="378">SUM(DA33:DA34)</f>
        <v>0</v>
      </c>
      <c r="DB35" s="1026">
        <f t="shared" si="378"/>
        <v>0</v>
      </c>
      <c r="DC35" s="994">
        <f t="shared" si="378"/>
        <v>0</v>
      </c>
      <c r="DD35" s="912">
        <f t="shared" si="378"/>
        <v>0</v>
      </c>
      <c r="DE35" s="1026">
        <f t="shared" si="378"/>
        <v>0</v>
      </c>
      <c r="DF35" s="995">
        <f t="shared" si="378"/>
        <v>0</v>
      </c>
      <c r="DG35" s="922">
        <f t="shared" si="378"/>
        <v>0</v>
      </c>
      <c r="DH35" s="921">
        <f t="shared" si="378"/>
        <v>0</v>
      </c>
      <c r="DI35" s="922">
        <f t="shared" si="378"/>
        <v>0</v>
      </c>
      <c r="DJ35" s="921">
        <f t="shared" si="378"/>
        <v>0</v>
      </c>
      <c r="DK35" s="904">
        <f t="shared" si="378"/>
        <v>5400000</v>
      </c>
      <c r="DL35" s="929">
        <f t="shared" si="378"/>
        <v>2700000</v>
      </c>
      <c r="DM35" s="929">
        <f t="shared" si="378"/>
        <v>2700000</v>
      </c>
      <c r="DN35" s="916">
        <f t="shared" si="378"/>
        <v>0</v>
      </c>
      <c r="DO35" s="912">
        <f t="shared" si="378"/>
        <v>0</v>
      </c>
      <c r="DP35" s="817">
        <f t="shared" si="378"/>
        <v>0</v>
      </c>
      <c r="DQ35" s="916">
        <f t="shared" si="378"/>
        <v>0</v>
      </c>
      <c r="DR35" s="916">
        <f t="shared" si="378"/>
        <v>0</v>
      </c>
      <c r="DS35" s="904">
        <f t="shared" si="378"/>
        <v>0</v>
      </c>
      <c r="DT35" s="1026">
        <f t="shared" si="378"/>
        <v>0</v>
      </c>
      <c r="DU35" s="994">
        <f t="shared" si="378"/>
        <v>0</v>
      </c>
      <c r="DV35" s="912">
        <f t="shared" si="378"/>
        <v>0</v>
      </c>
      <c r="DW35" s="1025">
        <f t="shared" si="378"/>
        <v>0</v>
      </c>
      <c r="DX35" s="991">
        <f t="shared" si="378"/>
        <v>0</v>
      </c>
      <c r="DY35" s="1020">
        <f t="shared" si="378"/>
        <v>0</v>
      </c>
      <c r="DZ35" s="938">
        <f t="shared" si="378"/>
        <v>0</v>
      </c>
      <c r="EA35" s="931">
        <f t="shared" si="378"/>
        <v>0</v>
      </c>
      <c r="EB35" s="1020">
        <f t="shared" si="378"/>
        <v>0</v>
      </c>
      <c r="EC35" s="1027">
        <f t="shared" si="378"/>
        <v>0</v>
      </c>
      <c r="ED35" s="991">
        <f t="shared" si="378"/>
        <v>0</v>
      </c>
      <c r="EE35" s="904">
        <f t="shared" si="378"/>
        <v>1207687968.96</v>
      </c>
      <c r="EF35" s="1026">
        <f t="shared" si="378"/>
        <v>319132705.80000001</v>
      </c>
      <c r="EG35" s="1026">
        <f t="shared" si="378"/>
        <v>44427763.159999996</v>
      </c>
      <c r="EH35" s="995">
        <f t="shared" si="378"/>
        <v>844127500</v>
      </c>
      <c r="EI35" s="904">
        <f t="shared" si="378"/>
        <v>0</v>
      </c>
      <c r="EJ35" s="1026">
        <f t="shared" si="378"/>
        <v>0</v>
      </c>
      <c r="EK35" s="1026">
        <f t="shared" si="378"/>
        <v>0</v>
      </c>
      <c r="EL35" s="995">
        <f t="shared" si="378"/>
        <v>0</v>
      </c>
      <c r="EM35" s="904">
        <f t="shared" si="378"/>
        <v>121175580</v>
      </c>
      <c r="EN35" s="1026">
        <f t="shared" si="378"/>
        <v>6058780</v>
      </c>
      <c r="EO35" s="994">
        <f t="shared" si="378"/>
        <v>115116800</v>
      </c>
      <c r="EP35" s="912">
        <f t="shared" si="378"/>
        <v>83112983.329999998</v>
      </c>
      <c r="EQ35" s="1026">
        <f t="shared" ref="EQ35:ER35" si="379">SUM(EQ33:EQ34)</f>
        <v>4155649.849999994</v>
      </c>
      <c r="ER35" s="994">
        <f t="shared" si="379"/>
        <v>78957333.480000004</v>
      </c>
      <c r="ES35" s="904">
        <f t="shared" ref="ES35:GS35" si="380">SUM(ES33:ES34)</f>
        <v>19378391.170000002</v>
      </c>
      <c r="ET35" s="1026">
        <f t="shared" si="380"/>
        <v>5058011.3800000027</v>
      </c>
      <c r="EU35" s="994">
        <f t="shared" si="380"/>
        <v>14320379.789999999</v>
      </c>
      <c r="EV35" s="912">
        <f t="shared" si="380"/>
        <v>0</v>
      </c>
      <c r="EW35" s="1026">
        <f t="shared" si="380"/>
        <v>0</v>
      </c>
      <c r="EX35" s="995">
        <f t="shared" si="380"/>
        <v>0</v>
      </c>
      <c r="EY35" s="904">
        <f t="shared" si="380"/>
        <v>0</v>
      </c>
      <c r="EZ35" s="1026">
        <f t="shared" si="380"/>
        <v>0</v>
      </c>
      <c r="FA35" s="994">
        <f t="shared" si="380"/>
        <v>0</v>
      </c>
      <c r="FB35" s="912">
        <f t="shared" si="380"/>
        <v>0</v>
      </c>
      <c r="FC35" s="1026">
        <f t="shared" si="380"/>
        <v>0</v>
      </c>
      <c r="FD35" s="995">
        <f t="shared" si="380"/>
        <v>0</v>
      </c>
      <c r="FE35" s="928">
        <f t="shared" si="380"/>
        <v>0</v>
      </c>
      <c r="FF35" s="1026">
        <f t="shared" si="380"/>
        <v>0</v>
      </c>
      <c r="FG35" s="994">
        <f t="shared" si="380"/>
        <v>0</v>
      </c>
      <c r="FH35" s="917">
        <f t="shared" si="380"/>
        <v>0</v>
      </c>
      <c r="FI35" s="1026">
        <f t="shared" si="380"/>
        <v>0</v>
      </c>
      <c r="FJ35" s="995">
        <f t="shared" si="380"/>
        <v>0</v>
      </c>
      <c r="FK35" s="928">
        <f t="shared" si="380"/>
        <v>0</v>
      </c>
      <c r="FL35" s="1026">
        <f t="shared" si="380"/>
        <v>0</v>
      </c>
      <c r="FM35" s="994">
        <f t="shared" si="380"/>
        <v>0</v>
      </c>
      <c r="FN35" s="917">
        <f t="shared" si="380"/>
        <v>0</v>
      </c>
      <c r="FO35" s="1026">
        <f t="shared" si="380"/>
        <v>0</v>
      </c>
      <c r="FP35" s="995">
        <f t="shared" si="380"/>
        <v>0</v>
      </c>
      <c r="FQ35" s="904">
        <f t="shared" si="380"/>
        <v>0</v>
      </c>
      <c r="FR35" s="938">
        <f>SUM(FR33:FR34)</f>
        <v>0</v>
      </c>
      <c r="FS35" s="931">
        <f>SUM(FS33:FS34)</f>
        <v>0</v>
      </c>
      <c r="FT35" s="904">
        <f t="shared" ref="FT35" si="381">SUM(FT33:FT34)</f>
        <v>0</v>
      </c>
      <c r="FU35" s="1027">
        <f>SUM(FU33:FU34)</f>
        <v>0</v>
      </c>
      <c r="FV35" s="991">
        <f>SUM(FV33:FV34)</f>
        <v>0</v>
      </c>
      <c r="FW35" s="904">
        <f t="shared" ref="FW35" si="382">SUM(FW33:FW34)</f>
        <v>0</v>
      </c>
      <c r="FX35" s="938">
        <f>SUM(FX33:FX34)</f>
        <v>0</v>
      </c>
      <c r="FY35" s="931">
        <f>SUM(FY33:FY34)</f>
        <v>0</v>
      </c>
      <c r="FZ35" s="904">
        <f t="shared" ref="FZ35" si="383">SUM(FZ33:FZ34)</f>
        <v>0</v>
      </c>
      <c r="GA35" s="1027">
        <f>SUM(GA33:GA34)</f>
        <v>0</v>
      </c>
      <c r="GB35" s="991">
        <f>SUM(GB33:GB34)</f>
        <v>0</v>
      </c>
      <c r="GC35" s="928">
        <f t="shared" ref="GC35" si="384">SUM(GC33:GC34)</f>
        <v>0</v>
      </c>
      <c r="GD35" s="938">
        <f>SUM(GD33:GD34)</f>
        <v>0</v>
      </c>
      <c r="GE35" s="931">
        <f>SUM(GE33:GE34)</f>
        <v>0</v>
      </c>
      <c r="GF35" s="928">
        <f t="shared" ref="GF35" si="385">SUM(GF33:GF34)</f>
        <v>0</v>
      </c>
      <c r="GG35" s="1027">
        <f>SUM(GG33:GG34)</f>
        <v>0</v>
      </c>
      <c r="GH35" s="991">
        <f>SUM(GH33:GH34)</f>
        <v>0</v>
      </c>
      <c r="GI35" s="928">
        <f t="shared" ref="GI35:GJ35" si="386">SUM(GI33:GI34)</f>
        <v>0</v>
      </c>
      <c r="GJ35" s="928">
        <f t="shared" si="386"/>
        <v>0</v>
      </c>
      <c r="GK35" s="928">
        <f t="shared" ref="GK35:GL35" si="387">SUM(GK33:GK34)</f>
        <v>0</v>
      </c>
      <c r="GL35" s="928">
        <f t="shared" si="387"/>
        <v>0</v>
      </c>
      <c r="GM35" s="904">
        <f t="shared" si="380"/>
        <v>1843636263.8200002</v>
      </c>
      <c r="GN35" s="916">
        <f t="shared" si="380"/>
        <v>13685959.390000001</v>
      </c>
      <c r="GO35" s="933">
        <f t="shared" si="380"/>
        <v>260033228.37</v>
      </c>
      <c r="GP35" s="919">
        <f>SUM(GP33:GP34)</f>
        <v>1569917076.0599999</v>
      </c>
      <c r="GQ35" s="904">
        <f t="shared" ref="GQ35" si="388">SUM(GQ33:GQ34)</f>
        <v>189604915.5</v>
      </c>
      <c r="GR35" s="982">
        <f t="shared" si="380"/>
        <v>0</v>
      </c>
      <c r="GS35" s="991">
        <f t="shared" si="380"/>
        <v>0</v>
      </c>
      <c r="GT35" s="919">
        <f>SUM(GT33:GT34)</f>
        <v>189604915.5</v>
      </c>
      <c r="GU35" s="928">
        <f t="shared" ref="GU35:GW35" si="389">SUM(GU33:GU34)</f>
        <v>0</v>
      </c>
      <c r="GV35" s="919">
        <f>SUM(GV33:GV34)</f>
        <v>0</v>
      </c>
      <c r="GW35" s="928">
        <f t="shared" si="389"/>
        <v>0</v>
      </c>
      <c r="GX35" s="919">
        <f>SUM(GX33:GX34)</f>
        <v>0</v>
      </c>
      <c r="GY35" s="928">
        <f t="shared" ref="GY35:JJ35" si="390">SUM(GY33:GY34)</f>
        <v>0</v>
      </c>
      <c r="GZ35" s="928">
        <f t="shared" si="390"/>
        <v>0</v>
      </c>
      <c r="HA35" s="928">
        <f t="shared" si="390"/>
        <v>0</v>
      </c>
      <c r="HB35" s="928">
        <f t="shared" si="390"/>
        <v>0</v>
      </c>
      <c r="HC35" s="904">
        <f t="shared" si="390"/>
        <v>1478672773.1399999</v>
      </c>
      <c r="HD35" s="916">
        <f t="shared" si="390"/>
        <v>73933652.629999995</v>
      </c>
      <c r="HE35" s="933">
        <f t="shared" si="390"/>
        <v>1404739120.51</v>
      </c>
      <c r="HF35" s="912">
        <f t="shared" si="390"/>
        <v>251223881.88999999</v>
      </c>
      <c r="HG35" s="982">
        <f t="shared" si="390"/>
        <v>12561196.470000001</v>
      </c>
      <c r="HH35" s="991">
        <f t="shared" si="390"/>
        <v>238662685.41999999</v>
      </c>
      <c r="HI35" s="904">
        <f t="shared" si="390"/>
        <v>0</v>
      </c>
      <c r="HJ35" s="916">
        <f t="shared" si="390"/>
        <v>0</v>
      </c>
      <c r="HK35" s="933">
        <f t="shared" si="390"/>
        <v>0</v>
      </c>
      <c r="HL35" s="912">
        <f t="shared" si="390"/>
        <v>0</v>
      </c>
      <c r="HM35" s="982">
        <f t="shared" si="390"/>
        <v>0</v>
      </c>
      <c r="HN35" s="991">
        <f t="shared" si="390"/>
        <v>0</v>
      </c>
      <c r="HO35" s="904">
        <f t="shared" si="390"/>
        <v>0</v>
      </c>
      <c r="HP35" s="916">
        <f t="shared" si="390"/>
        <v>0</v>
      </c>
      <c r="HQ35" s="933">
        <f t="shared" si="390"/>
        <v>0</v>
      </c>
      <c r="HR35" s="912">
        <f t="shared" si="390"/>
        <v>0</v>
      </c>
      <c r="HS35" s="982">
        <f t="shared" si="390"/>
        <v>0</v>
      </c>
      <c r="HT35" s="991">
        <f t="shared" si="390"/>
        <v>0</v>
      </c>
      <c r="HU35" s="928">
        <f t="shared" si="390"/>
        <v>0</v>
      </c>
      <c r="HV35" s="1026">
        <f t="shared" si="390"/>
        <v>0</v>
      </c>
      <c r="HW35" s="994">
        <f t="shared" si="390"/>
        <v>0</v>
      </c>
      <c r="HX35" s="917">
        <f t="shared" si="390"/>
        <v>0</v>
      </c>
      <c r="HY35" s="1026">
        <f t="shared" si="390"/>
        <v>0</v>
      </c>
      <c r="HZ35" s="995">
        <f t="shared" si="390"/>
        <v>0</v>
      </c>
      <c r="IA35" s="928">
        <f t="shared" si="390"/>
        <v>0</v>
      </c>
      <c r="IB35" s="1026">
        <f t="shared" si="390"/>
        <v>0</v>
      </c>
      <c r="IC35" s="994">
        <f t="shared" si="390"/>
        <v>0</v>
      </c>
      <c r="ID35" s="917">
        <f t="shared" si="390"/>
        <v>0</v>
      </c>
      <c r="IE35" s="1026">
        <f t="shared" si="390"/>
        <v>0</v>
      </c>
      <c r="IF35" s="995">
        <f t="shared" si="390"/>
        <v>0</v>
      </c>
      <c r="IG35" s="904">
        <f t="shared" si="390"/>
        <v>0</v>
      </c>
      <c r="IH35" s="916">
        <f t="shared" si="390"/>
        <v>0</v>
      </c>
      <c r="II35" s="933">
        <f t="shared" si="390"/>
        <v>0</v>
      </c>
      <c r="IJ35" s="912">
        <f t="shared" si="390"/>
        <v>0</v>
      </c>
      <c r="IK35" s="982">
        <f t="shared" si="390"/>
        <v>0</v>
      </c>
      <c r="IL35" s="991">
        <f t="shared" si="390"/>
        <v>0</v>
      </c>
      <c r="IM35" s="904">
        <f t="shared" si="390"/>
        <v>0</v>
      </c>
      <c r="IN35" s="916">
        <f t="shared" si="390"/>
        <v>0</v>
      </c>
      <c r="IO35" s="933">
        <f t="shared" si="390"/>
        <v>0</v>
      </c>
      <c r="IP35" s="912">
        <f t="shared" si="390"/>
        <v>0</v>
      </c>
      <c r="IQ35" s="982">
        <f t="shared" si="390"/>
        <v>0</v>
      </c>
      <c r="IR35" s="991">
        <f t="shared" si="390"/>
        <v>0</v>
      </c>
      <c r="IS35" s="904">
        <f t="shared" si="390"/>
        <v>3362567.57</v>
      </c>
      <c r="IT35" s="916">
        <f t="shared" si="390"/>
        <v>874267.56999999983</v>
      </c>
      <c r="IU35" s="933">
        <f t="shared" si="390"/>
        <v>2488300</v>
      </c>
      <c r="IV35" s="912">
        <f t="shared" si="390"/>
        <v>1411431.57</v>
      </c>
      <c r="IW35" s="982">
        <f t="shared" si="390"/>
        <v>366972.22000000009</v>
      </c>
      <c r="IX35" s="991">
        <f t="shared" si="390"/>
        <v>1044459.35</v>
      </c>
      <c r="IY35" s="911">
        <f t="shared" si="390"/>
        <v>0</v>
      </c>
      <c r="IZ35" s="982">
        <f t="shared" si="390"/>
        <v>0</v>
      </c>
      <c r="JA35" s="991">
        <f t="shared" si="390"/>
        <v>0</v>
      </c>
      <c r="JB35" s="912">
        <f t="shared" si="390"/>
        <v>0</v>
      </c>
      <c r="JC35" s="929">
        <f t="shared" si="390"/>
        <v>0</v>
      </c>
      <c r="JD35" s="931">
        <f t="shared" si="390"/>
        <v>0</v>
      </c>
      <c r="JE35" s="912">
        <f t="shared" si="390"/>
        <v>0</v>
      </c>
      <c r="JF35" s="993">
        <f t="shared" si="390"/>
        <v>0</v>
      </c>
      <c r="JG35" s="991">
        <f t="shared" si="390"/>
        <v>0</v>
      </c>
      <c r="JH35" s="912">
        <f t="shared" si="390"/>
        <v>0</v>
      </c>
      <c r="JI35" s="817">
        <f t="shared" si="390"/>
        <v>0</v>
      </c>
      <c r="JJ35" s="991">
        <f t="shared" si="390"/>
        <v>0</v>
      </c>
      <c r="JK35" s="917">
        <f t="shared" ref="JK35:MU35" si="391">SUM(JK33:JK34)</f>
        <v>0</v>
      </c>
      <c r="JL35" s="981">
        <f t="shared" si="391"/>
        <v>0</v>
      </c>
      <c r="JM35" s="931">
        <f t="shared" si="391"/>
        <v>0</v>
      </c>
      <c r="JN35" s="940">
        <f t="shared" si="391"/>
        <v>0</v>
      </c>
      <c r="JO35" s="916">
        <f t="shared" si="391"/>
        <v>0</v>
      </c>
      <c r="JP35" s="994">
        <f t="shared" si="391"/>
        <v>0</v>
      </c>
      <c r="JQ35" s="917">
        <f t="shared" si="391"/>
        <v>0</v>
      </c>
      <c r="JR35" s="981">
        <f t="shared" si="391"/>
        <v>0</v>
      </c>
      <c r="JS35" s="931">
        <f t="shared" si="391"/>
        <v>0</v>
      </c>
      <c r="JT35" s="917">
        <f t="shared" si="391"/>
        <v>0</v>
      </c>
      <c r="JU35" s="929">
        <f t="shared" si="391"/>
        <v>0</v>
      </c>
      <c r="JV35" s="931">
        <f t="shared" si="391"/>
        <v>0</v>
      </c>
      <c r="JW35" s="912">
        <f t="shared" si="391"/>
        <v>3366070</v>
      </c>
      <c r="JX35" s="1026">
        <f>SUM(JX33:JX34)</f>
        <v>0</v>
      </c>
      <c r="JY35" s="995">
        <f>SUM(JY33:JY34)</f>
        <v>0</v>
      </c>
      <c r="JZ35" s="817">
        <f>SUM(JZ33:JZ34)</f>
        <v>1193020</v>
      </c>
      <c r="KA35" s="995">
        <f>SUM(KA33:KA34)</f>
        <v>2173050</v>
      </c>
      <c r="KB35" s="912">
        <f t="shared" ref="KB35" si="392">SUM(KB33:KB34)</f>
        <v>0</v>
      </c>
      <c r="KC35" s="1026">
        <f>SUM(KC33:KC34)</f>
        <v>0</v>
      </c>
      <c r="KD35" s="995">
        <f>SUM(KD33:KD34)</f>
        <v>0</v>
      </c>
      <c r="KE35" s="1026">
        <f>SUM(KE33:KE34)</f>
        <v>0</v>
      </c>
      <c r="KF35" s="995">
        <f>SUM(KF33:KF34)</f>
        <v>0</v>
      </c>
      <c r="KG35" s="912">
        <f t="shared" ref="KG35:KL35" si="393">SUM(KG33:KG34)</f>
        <v>0</v>
      </c>
      <c r="KH35" s="981">
        <f t="shared" si="393"/>
        <v>0</v>
      </c>
      <c r="KI35" s="991">
        <f t="shared" si="393"/>
        <v>0</v>
      </c>
      <c r="KJ35" s="981">
        <f t="shared" si="393"/>
        <v>0</v>
      </c>
      <c r="KK35" s="991">
        <f t="shared" si="393"/>
        <v>0</v>
      </c>
      <c r="KL35" s="912">
        <f t="shared" si="393"/>
        <v>0</v>
      </c>
      <c r="KM35" s="1026">
        <f>SUM(KM33:KM34)</f>
        <v>0</v>
      </c>
      <c r="KN35" s="995">
        <f>SUM(KN33:KN34)</f>
        <v>0</v>
      </c>
      <c r="KO35" s="1026">
        <f>SUM(KO33:KO34)</f>
        <v>0</v>
      </c>
      <c r="KP35" s="995">
        <f>SUM(KP33:KP34)</f>
        <v>0</v>
      </c>
      <c r="KQ35" s="921">
        <f t="shared" ref="KQ35:LC35" si="394">SUM(KQ33:KQ34)</f>
        <v>0</v>
      </c>
      <c r="KR35" s="981">
        <f t="shared" si="394"/>
        <v>0</v>
      </c>
      <c r="KS35" s="991">
        <f t="shared" si="394"/>
        <v>0</v>
      </c>
      <c r="KT35" s="921">
        <f t="shared" si="394"/>
        <v>0</v>
      </c>
      <c r="KU35" s="981">
        <f t="shared" si="394"/>
        <v>0</v>
      </c>
      <c r="KV35" s="991">
        <f t="shared" si="394"/>
        <v>0</v>
      </c>
      <c r="KW35" s="1024">
        <f t="shared" si="394"/>
        <v>0</v>
      </c>
      <c r="KX35" s="916">
        <f t="shared" si="394"/>
        <v>0</v>
      </c>
      <c r="KY35" s="994">
        <f t="shared" si="394"/>
        <v>0</v>
      </c>
      <c r="KZ35" s="921">
        <f t="shared" si="394"/>
        <v>0</v>
      </c>
      <c r="LA35" s="981">
        <f t="shared" si="394"/>
        <v>0</v>
      </c>
      <c r="LB35" s="931">
        <f t="shared" si="394"/>
        <v>0</v>
      </c>
      <c r="LC35" s="912">
        <f t="shared" si="394"/>
        <v>0</v>
      </c>
      <c r="LD35" s="1026">
        <f>SUM(LD33:LD34)</f>
        <v>0</v>
      </c>
      <c r="LE35" s="1026">
        <f>SUM(LE33:LE34)</f>
        <v>0</v>
      </c>
      <c r="LF35" s="995">
        <f>SUM(LF33:LF34)</f>
        <v>0</v>
      </c>
      <c r="LG35" s="912">
        <f t="shared" ref="LG35" si="395">SUM(LG33:LG34)</f>
        <v>0</v>
      </c>
      <c r="LH35" s="1026">
        <f>SUM(LH33:LH34)</f>
        <v>0</v>
      </c>
      <c r="LI35" s="1026">
        <f>SUM(LI33:LI34)</f>
        <v>0</v>
      </c>
      <c r="LJ35" s="995">
        <f>SUM(LJ33:LJ34)</f>
        <v>0</v>
      </c>
      <c r="LK35" s="912">
        <f t="shared" ref="LK35" si="396">SUM(LK33:LK34)</f>
        <v>0</v>
      </c>
      <c r="LL35" s="1026">
        <f>SUM(LL33:LL34)</f>
        <v>0</v>
      </c>
      <c r="LM35" s="1026">
        <f>SUM(LM33:LM34)</f>
        <v>0</v>
      </c>
      <c r="LN35" s="995">
        <f>SUM(LN33:LN34)</f>
        <v>0</v>
      </c>
      <c r="LO35" s="912">
        <f t="shared" ref="LO35" si="397">SUM(LO33:LO34)</f>
        <v>0</v>
      </c>
      <c r="LP35" s="1026">
        <f>SUM(LP33:LP34)</f>
        <v>0</v>
      </c>
      <c r="LQ35" s="1026">
        <f t="shared" ref="LQ35:LS35" si="398">SUM(LQ33:LQ34)</f>
        <v>0</v>
      </c>
      <c r="LR35" s="995">
        <f t="shared" si="398"/>
        <v>0</v>
      </c>
      <c r="LS35" s="917">
        <f t="shared" si="398"/>
        <v>0</v>
      </c>
      <c r="LT35" s="1026">
        <f>SUM(LT33:LT34)</f>
        <v>0</v>
      </c>
      <c r="LU35" s="1026">
        <f>SUM(LU33:LU34)</f>
        <v>0</v>
      </c>
      <c r="LV35" s="995">
        <f>SUM(LV33:LV34)</f>
        <v>0</v>
      </c>
      <c r="LW35" s="917">
        <f t="shared" ref="LW35" si="399">SUM(LW33:LW34)</f>
        <v>0</v>
      </c>
      <c r="LX35" s="1026">
        <f>SUM(LX33:LX34)</f>
        <v>0</v>
      </c>
      <c r="LY35" s="1026">
        <f>SUM(LY33:LY34)</f>
        <v>0</v>
      </c>
      <c r="LZ35" s="995">
        <f>SUM(LZ33:LZ34)</f>
        <v>0</v>
      </c>
      <c r="MA35" s="917">
        <f t="shared" ref="MA35" si="400">SUM(MA33:MA34)</f>
        <v>0</v>
      </c>
      <c r="MB35" s="1026">
        <f>SUM(MB33:MB34)</f>
        <v>0</v>
      </c>
      <c r="MC35" s="1026">
        <f>SUM(MC33:MC34)</f>
        <v>0</v>
      </c>
      <c r="MD35" s="995">
        <f>SUM(MD33:MD34)</f>
        <v>0</v>
      </c>
      <c r="ME35" s="917">
        <f t="shared" ref="ME35" si="401">SUM(ME33:ME34)</f>
        <v>0</v>
      </c>
      <c r="MF35" s="1026">
        <f>SUM(MF33:MF34)</f>
        <v>0</v>
      </c>
      <c r="MG35" s="1026">
        <f>SUM(MG33:MG34)</f>
        <v>0</v>
      </c>
      <c r="MH35" s="995">
        <f>SUM(MH33:MH34)</f>
        <v>0</v>
      </c>
      <c r="MI35" s="997">
        <f t="shared" si="391"/>
        <v>1650785.01</v>
      </c>
      <c r="MJ35" s="1026">
        <f t="shared" si="391"/>
        <v>0</v>
      </c>
      <c r="MK35" s="995">
        <f t="shared" si="391"/>
        <v>0</v>
      </c>
      <c r="ML35" s="916">
        <f t="shared" si="391"/>
        <v>0</v>
      </c>
      <c r="MM35" s="934">
        <f t="shared" si="391"/>
        <v>0</v>
      </c>
      <c r="MN35" s="993">
        <f t="shared" si="391"/>
        <v>0</v>
      </c>
      <c r="MO35" s="817">
        <f t="shared" si="391"/>
        <v>429204.09</v>
      </c>
      <c r="MP35" s="1029">
        <f t="shared" si="391"/>
        <v>1221580.92</v>
      </c>
      <c r="MQ35" s="998">
        <f t="shared" si="391"/>
        <v>0</v>
      </c>
      <c r="MR35" s="1026">
        <f t="shared" si="391"/>
        <v>0</v>
      </c>
      <c r="MS35" s="995">
        <f t="shared" si="391"/>
        <v>0</v>
      </c>
      <c r="MT35" s="982">
        <f t="shared" si="391"/>
        <v>0</v>
      </c>
      <c r="MU35" s="991">
        <f t="shared" si="391"/>
        <v>0</v>
      </c>
      <c r="MV35" s="1026">
        <f t="shared" ref="MV35:PG35" si="402">SUM(MV33:MV34)</f>
        <v>0</v>
      </c>
      <c r="MW35" s="1026">
        <f t="shared" si="402"/>
        <v>0</v>
      </c>
      <c r="MX35" s="991">
        <f t="shared" si="402"/>
        <v>0</v>
      </c>
      <c r="MY35" s="912">
        <f t="shared" si="402"/>
        <v>0</v>
      </c>
      <c r="MZ35" s="817">
        <f t="shared" si="402"/>
        <v>0</v>
      </c>
      <c r="NA35" s="994">
        <f t="shared" si="402"/>
        <v>0</v>
      </c>
      <c r="NB35" s="912">
        <f t="shared" si="402"/>
        <v>0</v>
      </c>
      <c r="NC35" s="1025">
        <f t="shared" si="402"/>
        <v>0</v>
      </c>
      <c r="ND35" s="991">
        <f t="shared" si="402"/>
        <v>0</v>
      </c>
      <c r="NE35" s="917">
        <f t="shared" si="402"/>
        <v>0</v>
      </c>
      <c r="NF35" s="982">
        <f t="shared" si="402"/>
        <v>0</v>
      </c>
      <c r="NG35" s="931">
        <f t="shared" si="402"/>
        <v>0</v>
      </c>
      <c r="NH35" s="917">
        <f t="shared" si="402"/>
        <v>0</v>
      </c>
      <c r="NI35" s="916">
        <f t="shared" si="402"/>
        <v>0</v>
      </c>
      <c r="NJ35" s="994">
        <f t="shared" si="402"/>
        <v>0</v>
      </c>
      <c r="NK35" s="917">
        <f t="shared" si="402"/>
        <v>0</v>
      </c>
      <c r="NL35" s="916">
        <f t="shared" si="402"/>
        <v>0</v>
      </c>
      <c r="NM35" s="994">
        <f t="shared" si="402"/>
        <v>0</v>
      </c>
      <c r="NN35" s="917">
        <f t="shared" si="402"/>
        <v>0</v>
      </c>
      <c r="NO35" s="916">
        <f t="shared" si="402"/>
        <v>0</v>
      </c>
      <c r="NP35" s="991">
        <f t="shared" si="402"/>
        <v>0</v>
      </c>
      <c r="NQ35" s="999">
        <f t="shared" si="402"/>
        <v>0</v>
      </c>
      <c r="NR35" s="919">
        <f>SUM(NR33:NR34)</f>
        <v>0</v>
      </c>
      <c r="NS35" s="994">
        <f t="shared" si="402"/>
        <v>0</v>
      </c>
      <c r="NT35" s="938">
        <f>SUM(NT33:NT34)</f>
        <v>0</v>
      </c>
      <c r="NU35" s="998">
        <f t="shared" ref="NU35" si="403">SUM(NU33:NU34)</f>
        <v>0</v>
      </c>
      <c r="NV35" s="919">
        <f t="shared" si="402"/>
        <v>0</v>
      </c>
      <c r="NW35" s="991">
        <f t="shared" si="402"/>
        <v>0</v>
      </c>
      <c r="NX35" s="919">
        <f t="shared" si="402"/>
        <v>0</v>
      </c>
      <c r="NY35" s="912">
        <f t="shared" si="402"/>
        <v>368867921.07999998</v>
      </c>
      <c r="NZ35" s="981">
        <f t="shared" si="402"/>
        <v>8862344.3799999878</v>
      </c>
      <c r="OA35" s="931">
        <f t="shared" si="402"/>
        <v>168384500</v>
      </c>
      <c r="OB35" s="817">
        <f t="shared" si="402"/>
        <v>191621076.69999999</v>
      </c>
      <c r="OC35" s="912">
        <f t="shared" si="402"/>
        <v>0</v>
      </c>
      <c r="OD35" s="981">
        <f t="shared" si="402"/>
        <v>0</v>
      </c>
      <c r="OE35" s="931">
        <f t="shared" si="402"/>
        <v>0</v>
      </c>
      <c r="OF35" s="817">
        <f t="shared" si="402"/>
        <v>0</v>
      </c>
      <c r="OG35" s="912">
        <f t="shared" si="402"/>
        <v>0</v>
      </c>
      <c r="OH35" s="916">
        <f t="shared" si="402"/>
        <v>0</v>
      </c>
      <c r="OI35" s="994">
        <f t="shared" si="402"/>
        <v>0</v>
      </c>
      <c r="OJ35" s="817">
        <f t="shared" si="402"/>
        <v>0</v>
      </c>
      <c r="OK35" s="911">
        <f t="shared" si="402"/>
        <v>0</v>
      </c>
      <c r="OL35" s="916">
        <f t="shared" si="402"/>
        <v>0</v>
      </c>
      <c r="OM35" s="933">
        <f t="shared" si="402"/>
        <v>0</v>
      </c>
      <c r="ON35" s="817">
        <f t="shared" si="402"/>
        <v>0</v>
      </c>
      <c r="OO35" s="921">
        <f t="shared" si="402"/>
        <v>0</v>
      </c>
      <c r="OP35" s="981">
        <f t="shared" si="402"/>
        <v>0</v>
      </c>
      <c r="OQ35" s="991">
        <f t="shared" si="402"/>
        <v>0</v>
      </c>
      <c r="OR35" s="817">
        <f t="shared" si="402"/>
        <v>0</v>
      </c>
      <c r="OS35" s="921">
        <f t="shared" si="402"/>
        <v>0</v>
      </c>
      <c r="OT35" s="981">
        <f t="shared" si="402"/>
        <v>0</v>
      </c>
      <c r="OU35" s="991">
        <f t="shared" si="402"/>
        <v>0</v>
      </c>
      <c r="OV35" s="817">
        <f t="shared" si="402"/>
        <v>0</v>
      </c>
      <c r="OW35" s="1024">
        <f t="shared" si="402"/>
        <v>0</v>
      </c>
      <c r="OX35" s="916">
        <f t="shared" si="402"/>
        <v>0</v>
      </c>
      <c r="OY35" s="994">
        <f t="shared" si="402"/>
        <v>0</v>
      </c>
      <c r="OZ35" s="817">
        <f t="shared" si="402"/>
        <v>0</v>
      </c>
      <c r="PA35" s="921">
        <f t="shared" si="402"/>
        <v>0</v>
      </c>
      <c r="PB35" s="981">
        <f t="shared" si="402"/>
        <v>0</v>
      </c>
      <c r="PC35" s="931">
        <f t="shared" si="402"/>
        <v>0</v>
      </c>
      <c r="PD35" s="817">
        <f t="shared" si="402"/>
        <v>0</v>
      </c>
      <c r="PE35" s="998">
        <f t="shared" si="402"/>
        <v>0</v>
      </c>
      <c r="PF35" s="1026">
        <f t="shared" si="402"/>
        <v>0</v>
      </c>
      <c r="PG35" s="995">
        <f t="shared" si="402"/>
        <v>0</v>
      </c>
      <c r="PH35" s="998">
        <f t="shared" ref="PH35:RS35" si="404">SUM(PH33:PH34)</f>
        <v>0</v>
      </c>
      <c r="PI35" s="1026">
        <f t="shared" si="404"/>
        <v>0</v>
      </c>
      <c r="PJ35" s="995">
        <f t="shared" si="404"/>
        <v>0</v>
      </c>
      <c r="PK35" s="998">
        <f t="shared" si="404"/>
        <v>0</v>
      </c>
      <c r="PL35" s="1026">
        <f t="shared" si="404"/>
        <v>0</v>
      </c>
      <c r="PM35" s="995">
        <f t="shared" si="404"/>
        <v>0</v>
      </c>
      <c r="PN35" s="998">
        <f t="shared" si="404"/>
        <v>0</v>
      </c>
      <c r="PO35" s="1026">
        <f t="shared" si="404"/>
        <v>0</v>
      </c>
      <c r="PP35" s="995">
        <f t="shared" si="404"/>
        <v>0</v>
      </c>
      <c r="PQ35" s="1023">
        <f t="shared" si="404"/>
        <v>0</v>
      </c>
      <c r="PR35" s="1026">
        <f t="shared" si="404"/>
        <v>0</v>
      </c>
      <c r="PS35" s="995">
        <f t="shared" si="404"/>
        <v>0</v>
      </c>
      <c r="PT35" s="1023">
        <f t="shared" si="404"/>
        <v>0</v>
      </c>
      <c r="PU35" s="1026">
        <f t="shared" si="404"/>
        <v>0</v>
      </c>
      <c r="PV35" s="995">
        <f t="shared" si="404"/>
        <v>0</v>
      </c>
      <c r="PW35" s="917">
        <f t="shared" si="404"/>
        <v>0</v>
      </c>
      <c r="PX35" s="1026">
        <f t="shared" si="404"/>
        <v>0</v>
      </c>
      <c r="PY35" s="995">
        <f t="shared" si="404"/>
        <v>0</v>
      </c>
      <c r="PZ35" s="1023">
        <f t="shared" si="404"/>
        <v>0</v>
      </c>
      <c r="QA35" s="1026">
        <f t="shared" si="404"/>
        <v>0</v>
      </c>
      <c r="QB35" s="995">
        <f t="shared" si="404"/>
        <v>0</v>
      </c>
      <c r="QC35" s="904">
        <f t="shared" si="404"/>
        <v>6974526.3200000003</v>
      </c>
      <c r="QD35" s="916">
        <f t="shared" si="404"/>
        <v>348726.3200000003</v>
      </c>
      <c r="QE35" s="933">
        <f t="shared" si="404"/>
        <v>6625800</v>
      </c>
      <c r="QF35" s="912">
        <f t="shared" si="404"/>
        <v>0</v>
      </c>
      <c r="QG35" s="982">
        <f t="shared" si="404"/>
        <v>0</v>
      </c>
      <c r="QH35" s="991">
        <f t="shared" si="404"/>
        <v>0</v>
      </c>
      <c r="QI35" s="904">
        <f t="shared" si="404"/>
        <v>0</v>
      </c>
      <c r="QJ35" s="916">
        <f t="shared" si="404"/>
        <v>0</v>
      </c>
      <c r="QK35" s="933">
        <f t="shared" si="404"/>
        <v>0</v>
      </c>
      <c r="QL35" s="912">
        <f t="shared" si="404"/>
        <v>0</v>
      </c>
      <c r="QM35" s="982">
        <f t="shared" si="404"/>
        <v>0</v>
      </c>
      <c r="QN35" s="991">
        <f t="shared" si="404"/>
        <v>0</v>
      </c>
      <c r="QO35" s="904">
        <f t="shared" si="404"/>
        <v>0</v>
      </c>
      <c r="QP35" s="916">
        <f t="shared" si="404"/>
        <v>0</v>
      </c>
      <c r="QQ35" s="933">
        <f t="shared" si="404"/>
        <v>0</v>
      </c>
      <c r="QR35" s="912">
        <f t="shared" si="404"/>
        <v>0</v>
      </c>
      <c r="QS35" s="982">
        <f t="shared" si="404"/>
        <v>0</v>
      </c>
      <c r="QT35" s="991">
        <f t="shared" si="404"/>
        <v>0</v>
      </c>
      <c r="QU35" s="928">
        <f t="shared" si="404"/>
        <v>0</v>
      </c>
      <c r="QV35" s="916">
        <f t="shared" si="404"/>
        <v>0</v>
      </c>
      <c r="QW35" s="933">
        <f t="shared" si="404"/>
        <v>0</v>
      </c>
      <c r="QX35" s="917">
        <f t="shared" si="404"/>
        <v>0</v>
      </c>
      <c r="QY35" s="982">
        <f t="shared" si="404"/>
        <v>0</v>
      </c>
      <c r="QZ35" s="991">
        <f t="shared" si="404"/>
        <v>0</v>
      </c>
      <c r="RA35" s="928">
        <f t="shared" si="404"/>
        <v>0</v>
      </c>
      <c r="RB35" s="916">
        <f t="shared" si="404"/>
        <v>0</v>
      </c>
      <c r="RC35" s="933">
        <f t="shared" si="404"/>
        <v>0</v>
      </c>
      <c r="RD35" s="917">
        <f t="shared" si="404"/>
        <v>0</v>
      </c>
      <c r="RE35" s="982">
        <f t="shared" si="404"/>
        <v>0</v>
      </c>
      <c r="RF35" s="991">
        <f t="shared" si="404"/>
        <v>0</v>
      </c>
      <c r="RG35" s="904">
        <f t="shared" si="404"/>
        <v>0</v>
      </c>
      <c r="RH35" s="1027">
        <f t="shared" si="404"/>
        <v>0</v>
      </c>
      <c r="RI35" s="931">
        <f t="shared" si="404"/>
        <v>0</v>
      </c>
      <c r="RJ35" s="912">
        <f t="shared" si="404"/>
        <v>0</v>
      </c>
      <c r="RK35" s="1025">
        <f t="shared" si="404"/>
        <v>0</v>
      </c>
      <c r="RL35" s="991">
        <f t="shared" si="404"/>
        <v>0</v>
      </c>
      <c r="RM35" s="912">
        <f t="shared" si="404"/>
        <v>756325530.1400001</v>
      </c>
      <c r="RN35" s="1026">
        <f t="shared" si="404"/>
        <v>211846070.68000001</v>
      </c>
      <c r="RO35" s="1026">
        <f t="shared" si="404"/>
        <v>141564659.46000004</v>
      </c>
      <c r="RP35" s="991">
        <f t="shared" si="404"/>
        <v>402914800</v>
      </c>
      <c r="RQ35" s="912">
        <f t="shared" si="404"/>
        <v>17857433.710000001</v>
      </c>
      <c r="RR35" s="1026">
        <f t="shared" si="404"/>
        <v>17857433.710000001</v>
      </c>
      <c r="RS35" s="1025">
        <f t="shared" si="404"/>
        <v>0</v>
      </c>
      <c r="RT35" s="991">
        <f t="shared" ref="RT35:TC35" si="405">SUM(RT33:RT34)</f>
        <v>0</v>
      </c>
      <c r="RU35" s="904">
        <f t="shared" si="405"/>
        <v>0</v>
      </c>
      <c r="RV35" s="1026">
        <f t="shared" si="405"/>
        <v>0</v>
      </c>
      <c r="RW35" s="994">
        <f t="shared" si="405"/>
        <v>0</v>
      </c>
      <c r="RX35" s="912">
        <f t="shared" si="405"/>
        <v>0</v>
      </c>
      <c r="RY35" s="1025">
        <f t="shared" si="405"/>
        <v>0</v>
      </c>
      <c r="RZ35" s="991">
        <f t="shared" si="405"/>
        <v>0</v>
      </c>
      <c r="SA35" s="912">
        <f t="shared" si="405"/>
        <v>0</v>
      </c>
      <c r="SB35" s="1026">
        <f t="shared" si="405"/>
        <v>0</v>
      </c>
      <c r="SC35" s="995">
        <f t="shared" si="405"/>
        <v>0</v>
      </c>
      <c r="SD35" s="1025">
        <f t="shared" si="405"/>
        <v>0</v>
      </c>
      <c r="SE35" s="931">
        <f t="shared" si="405"/>
        <v>0</v>
      </c>
      <c r="SF35" s="1025">
        <f t="shared" si="405"/>
        <v>0</v>
      </c>
      <c r="SG35" s="931">
        <f t="shared" si="405"/>
        <v>0</v>
      </c>
      <c r="SH35" s="912">
        <f t="shared" si="405"/>
        <v>0</v>
      </c>
      <c r="SI35" s="1026">
        <f t="shared" si="405"/>
        <v>0</v>
      </c>
      <c r="SJ35" s="995">
        <f t="shared" si="405"/>
        <v>0</v>
      </c>
      <c r="SK35" s="1026">
        <f t="shared" si="405"/>
        <v>0</v>
      </c>
      <c r="SL35" s="995">
        <f t="shared" si="405"/>
        <v>0</v>
      </c>
      <c r="SM35" s="1026">
        <f t="shared" si="405"/>
        <v>0</v>
      </c>
      <c r="SN35" s="991">
        <f t="shared" si="405"/>
        <v>0</v>
      </c>
      <c r="SO35" s="998">
        <f t="shared" si="405"/>
        <v>0</v>
      </c>
      <c r="SP35" s="1026">
        <f t="shared" si="405"/>
        <v>0</v>
      </c>
      <c r="SQ35" s="995">
        <f t="shared" si="405"/>
        <v>0</v>
      </c>
      <c r="SR35" s="1026">
        <f t="shared" si="405"/>
        <v>0</v>
      </c>
      <c r="SS35" s="995">
        <f t="shared" si="405"/>
        <v>0</v>
      </c>
      <c r="ST35" s="1026">
        <f t="shared" si="405"/>
        <v>0</v>
      </c>
      <c r="SU35" s="995">
        <f t="shared" si="405"/>
        <v>0</v>
      </c>
      <c r="SV35" s="1020">
        <f t="shared" si="405"/>
        <v>0</v>
      </c>
      <c r="SW35" s="1026">
        <f t="shared" si="405"/>
        <v>0</v>
      </c>
      <c r="SX35" s="995">
        <f t="shared" si="405"/>
        <v>0</v>
      </c>
      <c r="SY35" s="1026">
        <f t="shared" si="405"/>
        <v>0</v>
      </c>
      <c r="SZ35" s="995">
        <f t="shared" si="405"/>
        <v>0</v>
      </c>
      <c r="TA35" s="1026">
        <f t="shared" si="405"/>
        <v>0</v>
      </c>
      <c r="TB35" s="995">
        <f t="shared" si="405"/>
        <v>0</v>
      </c>
      <c r="TC35" s="1030">
        <f t="shared" si="405"/>
        <v>0</v>
      </c>
      <c r="TD35" s="1026">
        <f>SUM(TD33:TD34)</f>
        <v>0</v>
      </c>
      <c r="TE35" s="995">
        <f>SUM(TE33:TE34)</f>
        <v>0</v>
      </c>
      <c r="TF35" s="1026">
        <f t="shared" ref="TF35:TG35" si="406">SUM(TF33:TF34)</f>
        <v>0</v>
      </c>
      <c r="TG35" s="995">
        <f t="shared" si="406"/>
        <v>0</v>
      </c>
      <c r="TH35" s="1026">
        <f>SUM(TH33:TH34)</f>
        <v>0</v>
      </c>
      <c r="TI35" s="995">
        <f>SUM(TI33:TI34)</f>
        <v>0</v>
      </c>
      <c r="TJ35" s="1030">
        <f t="shared" ref="TJ35" si="407">SUM(TJ33:TJ34)</f>
        <v>0</v>
      </c>
      <c r="TK35" s="1026">
        <f>SUM(TK33:TK34)</f>
        <v>0</v>
      </c>
      <c r="TL35" s="995">
        <f>SUM(TL33:TL34)</f>
        <v>0</v>
      </c>
      <c r="TM35" s="1026">
        <f t="shared" ref="TM35:VX35" si="408">SUM(TM33:TM34)</f>
        <v>0</v>
      </c>
      <c r="TN35" s="995">
        <f t="shared" si="408"/>
        <v>0</v>
      </c>
      <c r="TO35" s="1026">
        <f t="shared" si="408"/>
        <v>0</v>
      </c>
      <c r="TP35" s="995">
        <f t="shared" si="408"/>
        <v>0</v>
      </c>
      <c r="TQ35" s="917">
        <f t="shared" si="408"/>
        <v>0</v>
      </c>
      <c r="TR35" s="1026">
        <f t="shared" si="408"/>
        <v>0</v>
      </c>
      <c r="TS35" s="995">
        <f t="shared" si="408"/>
        <v>0</v>
      </c>
      <c r="TT35" s="1026">
        <f>SUM(TT33:TT34)</f>
        <v>0</v>
      </c>
      <c r="TU35" s="995">
        <f>SUM(TU33:TU34)</f>
        <v>0</v>
      </c>
      <c r="TV35" s="1025">
        <f t="shared" si="408"/>
        <v>0</v>
      </c>
      <c r="TW35" s="931">
        <f t="shared" si="408"/>
        <v>0</v>
      </c>
      <c r="TX35" s="1030">
        <f t="shared" si="408"/>
        <v>0</v>
      </c>
      <c r="TY35" s="1026">
        <f t="shared" si="408"/>
        <v>0</v>
      </c>
      <c r="TZ35" s="995">
        <f t="shared" si="408"/>
        <v>0</v>
      </c>
      <c r="UA35" s="1026">
        <f t="shared" si="408"/>
        <v>0</v>
      </c>
      <c r="UB35" s="995">
        <f t="shared" si="408"/>
        <v>0</v>
      </c>
      <c r="UC35" s="1026">
        <f t="shared" si="408"/>
        <v>0</v>
      </c>
      <c r="UD35" s="995">
        <f t="shared" si="408"/>
        <v>0</v>
      </c>
      <c r="UE35" s="912">
        <f t="shared" si="408"/>
        <v>769357402.25</v>
      </c>
      <c r="UF35" s="912">
        <f t="shared" si="408"/>
        <v>121983749.70999999</v>
      </c>
      <c r="UG35" s="912">
        <f t="shared" si="408"/>
        <v>0</v>
      </c>
      <c r="UH35" s="912">
        <f t="shared" si="408"/>
        <v>0</v>
      </c>
      <c r="UI35" s="1022">
        <f t="shared" si="408"/>
        <v>0</v>
      </c>
      <c r="UJ35" s="1028">
        <f t="shared" si="408"/>
        <v>0</v>
      </c>
      <c r="UK35" s="1022">
        <f t="shared" si="408"/>
        <v>0</v>
      </c>
      <c r="UL35" s="1028">
        <f t="shared" si="408"/>
        <v>0</v>
      </c>
      <c r="UM35" s="912">
        <f t="shared" si="408"/>
        <v>8271482281.6099997</v>
      </c>
      <c r="UN35" s="1025">
        <f t="shared" si="408"/>
        <v>8011158522.0899992</v>
      </c>
      <c r="UO35" s="1026">
        <f t="shared" si="408"/>
        <v>260323759.52000001</v>
      </c>
      <c r="UP35" s="912">
        <f t="shared" si="408"/>
        <v>2056871283.23</v>
      </c>
      <c r="UQ35" s="932">
        <f t="shared" si="408"/>
        <v>1974613146.2</v>
      </c>
      <c r="UR35" s="938">
        <f t="shared" si="408"/>
        <v>82258137.030000001</v>
      </c>
      <c r="US35" s="912">
        <f t="shared" si="408"/>
        <v>7769845866.8499994</v>
      </c>
      <c r="UT35" s="911">
        <f t="shared" si="408"/>
        <v>1907121004.04</v>
      </c>
      <c r="UU35" s="912">
        <f t="shared" si="408"/>
        <v>149755245</v>
      </c>
      <c r="UV35" s="911">
        <f t="shared" si="408"/>
        <v>37900000</v>
      </c>
      <c r="UW35" s="912">
        <f t="shared" si="408"/>
        <v>0</v>
      </c>
      <c r="UX35" s="911">
        <f t="shared" si="408"/>
        <v>0</v>
      </c>
      <c r="UY35" s="912">
        <f t="shared" si="408"/>
        <v>0</v>
      </c>
      <c r="UZ35" s="911">
        <f t="shared" si="408"/>
        <v>0</v>
      </c>
      <c r="VA35" s="904">
        <f t="shared" si="408"/>
        <v>63100</v>
      </c>
      <c r="VB35" s="912">
        <f t="shared" si="408"/>
        <v>0</v>
      </c>
      <c r="VC35" s="911">
        <f t="shared" si="408"/>
        <v>0</v>
      </c>
      <c r="VD35" s="912">
        <f t="shared" si="408"/>
        <v>0</v>
      </c>
      <c r="VE35" s="911">
        <f t="shared" si="408"/>
        <v>0</v>
      </c>
      <c r="VF35" s="912">
        <f t="shared" si="408"/>
        <v>0</v>
      </c>
      <c r="VG35" s="927">
        <f t="shared" si="408"/>
        <v>7674600</v>
      </c>
      <c r="VH35" s="911">
        <f t="shared" si="408"/>
        <v>0</v>
      </c>
      <c r="VI35" s="912">
        <f t="shared" si="408"/>
        <v>339825756.09999996</v>
      </c>
      <c r="VJ35" s="981">
        <f>SUM(VJ33:VJ34)</f>
        <v>88354696.579999983</v>
      </c>
      <c r="VK35" s="931">
        <f>SUM(VK33:VK34)</f>
        <v>251471059.52000001</v>
      </c>
      <c r="VL35" s="998">
        <f t="shared" ref="VL35" si="409">SUM(VL33:VL34)</f>
        <v>110735162.16000001</v>
      </c>
      <c r="VM35" s="916">
        <f>SUM(VM33:VM34)</f>
        <v>28791142.16</v>
      </c>
      <c r="VN35" s="994">
        <f>SUM(VN33:VN34)</f>
        <v>81944020</v>
      </c>
      <c r="VO35" s="912">
        <f t="shared" ref="VO35" si="410">SUM(VO33:VO34)</f>
        <v>4317713.66</v>
      </c>
      <c r="VP35" s="938">
        <f t="shared" si="408"/>
        <v>3202713.66</v>
      </c>
      <c r="VQ35" s="931">
        <f t="shared" si="408"/>
        <v>1115000</v>
      </c>
      <c r="VR35" s="912">
        <f t="shared" si="408"/>
        <v>1115117.03</v>
      </c>
      <c r="VS35" s="916">
        <f>SUM(VS33:VS34)</f>
        <v>801000</v>
      </c>
      <c r="VT35" s="994">
        <f>SUM(VT33:VT34)</f>
        <v>314117.03000000003</v>
      </c>
      <c r="VU35" s="912">
        <f t="shared" ref="VU35:VV35" si="411">SUM(VU33:VU34)</f>
        <v>1107691523.3700001</v>
      </c>
      <c r="VV35" s="912">
        <f t="shared" si="411"/>
        <v>146133712.70999998</v>
      </c>
      <c r="VW35" s="912">
        <f t="shared" si="408"/>
        <v>96014740</v>
      </c>
      <c r="VX35" s="938">
        <f t="shared" si="408"/>
        <v>4800739.34</v>
      </c>
      <c r="VY35" s="931">
        <f t="shared" ref="VY35:YI35" si="412">SUM(VY33:VY34)</f>
        <v>91214000.659999996</v>
      </c>
      <c r="VZ35" s="912">
        <f t="shared" si="412"/>
        <v>0</v>
      </c>
      <c r="WA35" s="919">
        <f t="shared" si="412"/>
        <v>0</v>
      </c>
      <c r="WB35" s="931">
        <f t="shared" si="412"/>
        <v>0</v>
      </c>
      <c r="WC35" s="912">
        <f t="shared" si="412"/>
        <v>20771410.530000001</v>
      </c>
      <c r="WD35" s="938">
        <f t="shared" si="412"/>
        <v>1038570.53</v>
      </c>
      <c r="WE35" s="931">
        <f t="shared" si="412"/>
        <v>19732840</v>
      </c>
      <c r="WF35" s="912">
        <f t="shared" si="412"/>
        <v>5190120.57</v>
      </c>
      <c r="WG35" s="919">
        <f t="shared" si="412"/>
        <v>259506.03</v>
      </c>
      <c r="WH35" s="931">
        <f t="shared" si="412"/>
        <v>4930614.54</v>
      </c>
      <c r="WI35" s="912">
        <f t="shared" si="412"/>
        <v>217125291</v>
      </c>
      <c r="WJ35" s="919">
        <f t="shared" si="412"/>
        <v>0</v>
      </c>
      <c r="WK35" s="933">
        <f t="shared" si="412"/>
        <v>217125291</v>
      </c>
      <c r="WL35" s="912">
        <f t="shared" si="412"/>
        <v>53878590</v>
      </c>
      <c r="WM35" s="919">
        <f t="shared" si="412"/>
        <v>0</v>
      </c>
      <c r="WN35" s="931">
        <f t="shared" si="412"/>
        <v>53878590</v>
      </c>
      <c r="WO35" s="1032">
        <f t="shared" si="412"/>
        <v>0</v>
      </c>
      <c r="WP35" s="1033">
        <f t="shared" si="412"/>
        <v>0</v>
      </c>
      <c r="WQ35" s="1034">
        <f t="shared" si="412"/>
        <v>0</v>
      </c>
      <c r="WR35" s="1035">
        <f t="shared" si="412"/>
        <v>0</v>
      </c>
      <c r="WS35" s="1034">
        <f t="shared" si="412"/>
        <v>0</v>
      </c>
      <c r="WT35" s="1035">
        <f t="shared" si="412"/>
        <v>0</v>
      </c>
      <c r="WU35" s="951">
        <f t="shared" si="412"/>
        <v>0</v>
      </c>
      <c r="WV35" s="1035">
        <f t="shared" si="412"/>
        <v>0</v>
      </c>
      <c r="WW35" s="1036">
        <f t="shared" si="412"/>
        <v>0</v>
      </c>
      <c r="WX35" s="1036">
        <f t="shared" si="412"/>
        <v>0</v>
      </c>
      <c r="WY35" s="1036">
        <f t="shared" si="412"/>
        <v>0</v>
      </c>
      <c r="WZ35" s="1036">
        <f t="shared" si="412"/>
        <v>0</v>
      </c>
      <c r="XA35" s="1034">
        <f t="shared" si="412"/>
        <v>773780081.84000015</v>
      </c>
      <c r="XB35" s="1033">
        <f>SUM(XB33:XB34)</f>
        <v>335640263.04000002</v>
      </c>
      <c r="XC35" s="1035">
        <f t="shared" ref="XC35:XH35" si="413">SUM(XC33:XC34)</f>
        <v>13399380</v>
      </c>
      <c r="XD35" s="1035">
        <f>SUM(XD33:XD34)</f>
        <v>0</v>
      </c>
      <c r="XE35" s="1033">
        <f t="shared" si="413"/>
        <v>355374797.69</v>
      </c>
      <c r="XF35" s="1033">
        <f t="shared" si="413"/>
        <v>0</v>
      </c>
      <c r="XG35" s="1035">
        <f t="shared" si="413"/>
        <v>66966226.409999996</v>
      </c>
      <c r="XH35" s="1035">
        <f t="shared" si="413"/>
        <v>0</v>
      </c>
      <c r="XI35" s="1033">
        <f>SUM(XI33:XI34)</f>
        <v>0</v>
      </c>
      <c r="XJ35" s="1035">
        <f t="shared" ref="XJ35:XN35" si="414">SUM(XJ33:XJ34)</f>
        <v>0</v>
      </c>
      <c r="XK35" s="1035">
        <f t="shared" si="414"/>
        <v>2399414.7000000002</v>
      </c>
      <c r="XL35" s="1034">
        <f t="shared" si="414"/>
        <v>87065002.140000001</v>
      </c>
      <c r="XM35" s="1035">
        <f t="shared" si="414"/>
        <v>20388498.120000001</v>
      </c>
      <c r="XN35" s="1035">
        <f t="shared" si="414"/>
        <v>0</v>
      </c>
      <c r="XO35" s="1033">
        <f>SUM(XO33:XO34)</f>
        <v>0</v>
      </c>
      <c r="XP35" s="1035">
        <f t="shared" ref="XP35:XW35" si="415">SUM(XP33:XP34)</f>
        <v>64277089.32</v>
      </c>
      <c r="XQ35" s="1035">
        <f t="shared" si="415"/>
        <v>0</v>
      </c>
      <c r="XR35" s="1035">
        <f t="shared" si="415"/>
        <v>0</v>
      </c>
      <c r="XS35" s="1035">
        <f>SUM(XS33:XS34)</f>
        <v>0</v>
      </c>
      <c r="XT35" s="1035">
        <f t="shared" ref="XT35:XV35" si="416">SUM(XT33:XT34)</f>
        <v>0</v>
      </c>
      <c r="XU35" s="1035">
        <f t="shared" si="416"/>
        <v>0</v>
      </c>
      <c r="XV35" s="1035">
        <f t="shared" si="416"/>
        <v>2399414.7000000002</v>
      </c>
      <c r="XW35" s="912">
        <f t="shared" si="415"/>
        <v>0</v>
      </c>
      <c r="XX35" s="1035">
        <f>SUM(XX33:XX34)</f>
        <v>0</v>
      </c>
      <c r="XY35" s="1035">
        <f>SUM(XY33:XY34)</f>
        <v>0</v>
      </c>
      <c r="XZ35" s="1035">
        <f>SUM(XZ33:XZ34)</f>
        <v>0</v>
      </c>
      <c r="YA35" s="1035">
        <f>SUM(YA33:YA34)</f>
        <v>0</v>
      </c>
      <c r="YB35" s="1037">
        <f t="shared" ref="YB35" si="417">SUM(YB33:YB34)</f>
        <v>0</v>
      </c>
      <c r="YC35" s="912">
        <f t="shared" si="412"/>
        <v>0</v>
      </c>
      <c r="YD35" s="1035">
        <f>SUM(YD33:YD34)</f>
        <v>0</v>
      </c>
      <c r="YE35" s="1035">
        <f>SUM(YE33:YE34)</f>
        <v>0</v>
      </c>
      <c r="YF35" s="1035">
        <f>SUM(YF33:YF34)</f>
        <v>0</v>
      </c>
      <c r="YG35" s="1035">
        <f>SUM(YG33:YG34)</f>
        <v>0</v>
      </c>
      <c r="YH35" s="1037">
        <f t="shared" ref="YH35" si="418">SUM(YH33:YH34)</f>
        <v>0</v>
      </c>
      <c r="YI35" s="917">
        <f t="shared" si="412"/>
        <v>0</v>
      </c>
      <c r="YJ35" s="1035">
        <f>SUM(YJ33:YJ34)</f>
        <v>0</v>
      </c>
      <c r="YK35" s="1035">
        <f>SUM(YK33:YK34)</f>
        <v>0</v>
      </c>
      <c r="YL35" s="1035">
        <f>SUM(YL33:YL34)</f>
        <v>0</v>
      </c>
      <c r="YM35" s="1035">
        <f>SUM(YM33:YM34)</f>
        <v>0</v>
      </c>
      <c r="YN35" s="1035">
        <f>SUM(YN33:YN34)</f>
        <v>0</v>
      </c>
      <c r="YO35" s="917">
        <f t="shared" ref="YO35" si="419">SUM(YO33:YO34)</f>
        <v>0</v>
      </c>
      <c r="YP35" s="1035">
        <f>SUM(YP33:YP34)</f>
        <v>0</v>
      </c>
      <c r="YQ35" s="1035">
        <f>SUM(YQ33:YQ34)</f>
        <v>0</v>
      </c>
      <c r="YR35" s="1035">
        <f>SUM(YR33:YR34)</f>
        <v>0</v>
      </c>
      <c r="YS35" s="1035">
        <f>SUM(YS33:YS34)</f>
        <v>0</v>
      </c>
      <c r="YT35" s="1035">
        <f>SUM(YT33:YT34)</f>
        <v>0</v>
      </c>
      <c r="YU35" s="917">
        <f t="shared" ref="YU35" si="420">SUM(YU33:YU34)</f>
        <v>0</v>
      </c>
      <c r="YV35" s="1035">
        <f>SUM(YV33:YV34)</f>
        <v>0</v>
      </c>
      <c r="YW35" s="1035">
        <f>SUM(YW33:YW34)</f>
        <v>0</v>
      </c>
      <c r="YX35" s="1035"/>
      <c r="YY35" s="1035">
        <f>SUM(YY33:YY34)</f>
        <v>0</v>
      </c>
      <c r="YZ35" s="1037">
        <f t="shared" ref="YZ35:ZX35" si="421">SUM(YZ33:YZ34)</f>
        <v>0</v>
      </c>
      <c r="ZA35" s="917">
        <f t="shared" si="421"/>
        <v>0</v>
      </c>
      <c r="ZB35" s="1035">
        <f>SUM(ZB33:ZB34)</f>
        <v>0</v>
      </c>
      <c r="ZC35" s="1035">
        <f>SUM(ZC33:ZC34)</f>
        <v>0</v>
      </c>
      <c r="ZD35" s="1035"/>
      <c r="ZE35" s="1035">
        <f>SUM(ZE33:ZE34)</f>
        <v>0</v>
      </c>
      <c r="ZF35" s="1037">
        <f t="shared" ref="ZF35" si="422">SUM(ZF33:ZF34)</f>
        <v>0</v>
      </c>
      <c r="ZG35" s="1031">
        <f t="shared" si="421"/>
        <v>-1600900000.1600001</v>
      </c>
      <c r="ZH35" s="1034">
        <f t="shared" si="421"/>
        <v>-30000000</v>
      </c>
      <c r="ZI35" s="1034">
        <f t="shared" si="421"/>
        <v>0</v>
      </c>
      <c r="ZJ35" s="1034">
        <f t="shared" si="421"/>
        <v>0</v>
      </c>
      <c r="ZK35" s="1034">
        <f t="shared" si="421"/>
        <v>0</v>
      </c>
      <c r="ZL35" s="1034">
        <f t="shared" si="421"/>
        <v>0</v>
      </c>
      <c r="ZM35" s="1038">
        <f t="shared" si="421"/>
        <v>0</v>
      </c>
      <c r="ZN35" s="1038">
        <f t="shared" si="421"/>
        <v>0</v>
      </c>
      <c r="ZO35" s="1038">
        <f t="shared" si="421"/>
        <v>0</v>
      </c>
      <c r="ZP35" s="1038">
        <f t="shared" si="421"/>
        <v>0</v>
      </c>
      <c r="ZQ35" s="1034">
        <f t="shared" si="421"/>
        <v>-1600900000.1600001</v>
      </c>
      <c r="ZR35" s="1034">
        <f t="shared" si="421"/>
        <v>-30000000</v>
      </c>
      <c r="ZS35" s="1034">
        <f t="shared" si="421"/>
        <v>0</v>
      </c>
      <c r="ZT35" s="1034">
        <f t="shared" si="421"/>
        <v>0</v>
      </c>
      <c r="ZU35" s="1038">
        <f t="shared" si="421"/>
        <v>0</v>
      </c>
      <c r="ZV35" s="1038">
        <f t="shared" si="421"/>
        <v>0</v>
      </c>
      <c r="ZW35" s="1038">
        <f t="shared" si="421"/>
        <v>0</v>
      </c>
      <c r="ZX35" s="1038">
        <f t="shared" si="421"/>
        <v>0</v>
      </c>
      <c r="ZY35" s="1175">
        <f>'Проверочная  таблица'!ZQ35+'Проверочная  таблица'!ZS35</f>
        <v>-1600900000.1600001</v>
      </c>
      <c r="ZZ35" s="1175">
        <f>'Проверочная  таблица'!ZR35+'Проверочная  таблица'!ZT35</f>
        <v>-30000000</v>
      </c>
    </row>
    <row r="36" spans="1:702" ht="18" customHeight="1" x14ac:dyDescent="0.25">
      <c r="A36" s="1039"/>
      <c r="B36" s="998"/>
      <c r="C36" s="998"/>
      <c r="D36" s="1020"/>
      <c r="E36" s="1020"/>
      <c r="F36" s="998"/>
      <c r="G36" s="997"/>
      <c r="H36" s="999"/>
      <c r="I36" s="998"/>
      <c r="J36" s="1022"/>
      <c r="K36" s="1028"/>
      <c r="L36" s="1022"/>
      <c r="M36" s="1028"/>
      <c r="N36" s="999"/>
      <c r="O36" s="998"/>
      <c r="P36" s="999"/>
      <c r="Q36" s="998"/>
      <c r="R36" s="1022"/>
      <c r="S36" s="1028"/>
      <c r="T36" s="1022"/>
      <c r="U36" s="1028"/>
      <c r="V36" s="999"/>
      <c r="W36" s="998"/>
      <c r="X36" s="1025"/>
      <c r="Y36" s="1026"/>
      <c r="Z36" s="1040"/>
      <c r="AA36" s="1020"/>
      <c r="AB36" s="998"/>
      <c r="AC36" s="1025"/>
      <c r="AD36" s="1026"/>
      <c r="AE36" s="1022"/>
      <c r="AF36" s="1028"/>
      <c r="AG36" s="1022"/>
      <c r="AH36" s="1028"/>
      <c r="AI36" s="901"/>
      <c r="AJ36" s="1020"/>
      <c r="AK36" s="977"/>
      <c r="AL36" s="1000"/>
      <c r="AM36" s="978"/>
      <c r="AN36" s="977"/>
      <c r="AO36" s="1026"/>
      <c r="AP36" s="1026"/>
      <c r="AQ36" s="1020"/>
      <c r="AR36" s="978"/>
      <c r="AS36" s="1020"/>
      <c r="AT36" s="1026"/>
      <c r="AU36" s="1023"/>
      <c r="AV36" s="980"/>
      <c r="AW36" s="1023"/>
      <c r="AX36" s="1000"/>
      <c r="AY36" s="1023"/>
      <c r="AZ36" s="978"/>
      <c r="BA36" s="1023"/>
      <c r="BB36" s="1026"/>
      <c r="BC36" s="998"/>
      <c r="BD36" s="1026"/>
      <c r="BE36" s="998"/>
      <c r="BF36" s="1027"/>
      <c r="BG36" s="998"/>
      <c r="BH36" s="1026"/>
      <c r="BI36" s="998"/>
      <c r="BJ36" s="1026"/>
      <c r="BK36" s="1028"/>
      <c r="BL36" s="1028"/>
      <c r="BM36" s="1028"/>
      <c r="BN36" s="1028"/>
      <c r="BO36" s="999"/>
      <c r="BP36" s="977"/>
      <c r="BQ36" s="999"/>
      <c r="BR36" s="977"/>
      <c r="BS36" s="1022"/>
      <c r="BT36" s="983"/>
      <c r="BU36" s="1022"/>
      <c r="BV36" s="983"/>
      <c r="BW36" s="977"/>
      <c r="BX36" s="977"/>
      <c r="BY36" s="986"/>
      <c r="BZ36" s="977"/>
      <c r="CA36" s="901"/>
      <c r="CB36" s="901"/>
      <c r="CC36" s="992"/>
      <c r="CD36" s="992"/>
      <c r="CE36" s="992"/>
      <c r="CF36" s="992"/>
      <c r="CG36" s="901"/>
      <c r="CH36" s="978"/>
      <c r="CI36" s="978"/>
      <c r="CJ36" s="977"/>
      <c r="CK36" s="1026"/>
      <c r="CL36" s="1026"/>
      <c r="CM36" s="901"/>
      <c r="CN36" s="1026"/>
      <c r="CO36" s="994"/>
      <c r="CP36" s="1026"/>
      <c r="CQ36" s="991"/>
      <c r="CR36" s="1026"/>
      <c r="CS36" s="991"/>
      <c r="CT36" s="977"/>
      <c r="CU36" s="1025"/>
      <c r="CV36" s="1029"/>
      <c r="CW36" s="1026"/>
      <c r="CX36" s="991"/>
      <c r="CY36" s="1026"/>
      <c r="CZ36" s="991"/>
      <c r="DA36" s="901"/>
      <c r="DB36" s="1026"/>
      <c r="DC36" s="994"/>
      <c r="DD36" s="977"/>
      <c r="DE36" s="1026"/>
      <c r="DF36" s="995"/>
      <c r="DG36" s="988"/>
      <c r="DH36" s="983"/>
      <c r="DI36" s="988"/>
      <c r="DJ36" s="983"/>
      <c r="DK36" s="986"/>
      <c r="DL36" s="817"/>
      <c r="DM36" s="981"/>
      <c r="DN36" s="817"/>
      <c r="DO36" s="977"/>
      <c r="DP36" s="817"/>
      <c r="DQ36" s="817"/>
      <c r="DR36" s="817"/>
      <c r="DS36" s="901"/>
      <c r="DT36" s="1026"/>
      <c r="DU36" s="994"/>
      <c r="DV36" s="977"/>
      <c r="DW36" s="1025"/>
      <c r="DX36" s="991"/>
      <c r="DY36" s="1020"/>
      <c r="DZ36" s="1027"/>
      <c r="EA36" s="991"/>
      <c r="EB36" s="998"/>
      <c r="EC36" s="1027"/>
      <c r="ED36" s="991"/>
      <c r="EE36" s="901"/>
      <c r="EF36" s="1026"/>
      <c r="EG36" s="1026"/>
      <c r="EH36" s="995"/>
      <c r="EI36" s="901"/>
      <c r="EJ36" s="1026"/>
      <c r="EK36" s="1026"/>
      <c r="EL36" s="995"/>
      <c r="EM36" s="901"/>
      <c r="EN36" s="1026"/>
      <c r="EO36" s="994"/>
      <c r="EP36" s="977"/>
      <c r="EQ36" s="1026"/>
      <c r="ER36" s="994"/>
      <c r="ES36" s="901"/>
      <c r="ET36" s="1026"/>
      <c r="EU36" s="994"/>
      <c r="EV36" s="977"/>
      <c r="EW36" s="1026"/>
      <c r="EX36" s="995"/>
      <c r="EY36" s="901"/>
      <c r="EZ36" s="1026"/>
      <c r="FA36" s="994"/>
      <c r="FB36" s="977"/>
      <c r="FC36" s="1026"/>
      <c r="FD36" s="995"/>
      <c r="FE36" s="992"/>
      <c r="FF36" s="1026"/>
      <c r="FG36" s="994"/>
      <c r="FH36" s="979"/>
      <c r="FI36" s="1026"/>
      <c r="FJ36" s="995"/>
      <c r="FK36" s="992"/>
      <c r="FL36" s="1026"/>
      <c r="FM36" s="994"/>
      <c r="FN36" s="979"/>
      <c r="FO36" s="1026"/>
      <c r="FP36" s="995"/>
      <c r="FQ36" s="901"/>
      <c r="FR36" s="978"/>
      <c r="FS36" s="887"/>
      <c r="FT36" s="901"/>
      <c r="FU36" s="1027"/>
      <c r="FV36" s="991"/>
      <c r="FW36" s="901"/>
      <c r="FX36" s="978"/>
      <c r="FY36" s="887"/>
      <c r="FZ36" s="901"/>
      <c r="GA36" s="1027"/>
      <c r="GB36" s="991"/>
      <c r="GC36" s="992"/>
      <c r="GD36" s="978"/>
      <c r="GE36" s="887"/>
      <c r="GF36" s="992"/>
      <c r="GG36" s="1027"/>
      <c r="GH36" s="991"/>
      <c r="GI36" s="992"/>
      <c r="GJ36" s="992"/>
      <c r="GK36" s="992"/>
      <c r="GL36" s="992"/>
      <c r="GM36" s="901"/>
      <c r="GN36" s="982"/>
      <c r="GO36" s="991"/>
      <c r="GP36" s="1026"/>
      <c r="GQ36" s="977"/>
      <c r="GR36" s="982"/>
      <c r="GS36" s="991"/>
      <c r="GT36" s="1026"/>
      <c r="GU36" s="992"/>
      <c r="GV36" s="1026"/>
      <c r="GW36" s="992"/>
      <c r="GX36" s="1026"/>
      <c r="GY36" s="992"/>
      <c r="GZ36" s="992"/>
      <c r="HA36" s="992"/>
      <c r="HB36" s="992"/>
      <c r="HC36" s="901"/>
      <c r="HD36" s="982"/>
      <c r="HE36" s="991"/>
      <c r="HF36" s="977"/>
      <c r="HG36" s="982"/>
      <c r="HH36" s="991"/>
      <c r="HI36" s="901"/>
      <c r="HJ36" s="982"/>
      <c r="HK36" s="991"/>
      <c r="HL36" s="977"/>
      <c r="HM36" s="982"/>
      <c r="HN36" s="991"/>
      <c r="HO36" s="901"/>
      <c r="HP36" s="982"/>
      <c r="HQ36" s="991"/>
      <c r="HR36" s="977"/>
      <c r="HS36" s="982"/>
      <c r="HT36" s="991"/>
      <c r="HU36" s="992"/>
      <c r="HV36" s="1026"/>
      <c r="HW36" s="994"/>
      <c r="HX36" s="979"/>
      <c r="HY36" s="1026"/>
      <c r="HZ36" s="995"/>
      <c r="IA36" s="992"/>
      <c r="IB36" s="1026"/>
      <c r="IC36" s="994"/>
      <c r="ID36" s="979"/>
      <c r="IE36" s="1026"/>
      <c r="IF36" s="995"/>
      <c r="IG36" s="901"/>
      <c r="IH36" s="982"/>
      <c r="II36" s="991"/>
      <c r="IJ36" s="977"/>
      <c r="IK36" s="982"/>
      <c r="IL36" s="991"/>
      <c r="IM36" s="901"/>
      <c r="IN36" s="982"/>
      <c r="IO36" s="991"/>
      <c r="IP36" s="977"/>
      <c r="IQ36" s="982"/>
      <c r="IR36" s="991"/>
      <c r="IS36" s="901"/>
      <c r="IT36" s="982"/>
      <c r="IU36" s="991"/>
      <c r="IV36" s="977"/>
      <c r="IW36" s="982"/>
      <c r="IX36" s="991"/>
      <c r="IY36" s="986"/>
      <c r="IZ36" s="982"/>
      <c r="JA36" s="991"/>
      <c r="JB36" s="977"/>
      <c r="JC36" s="817"/>
      <c r="JD36" s="991"/>
      <c r="JE36" s="901"/>
      <c r="JF36" s="817"/>
      <c r="JG36" s="991"/>
      <c r="JH36" s="977"/>
      <c r="JI36" s="817"/>
      <c r="JJ36" s="991"/>
      <c r="JK36" s="992"/>
      <c r="JL36" s="817"/>
      <c r="JM36" s="991"/>
      <c r="JN36" s="979"/>
      <c r="JO36" s="817"/>
      <c r="JP36" s="991"/>
      <c r="JQ36" s="979"/>
      <c r="JR36" s="817"/>
      <c r="JS36" s="991"/>
      <c r="JT36" s="979"/>
      <c r="JU36" s="817"/>
      <c r="JV36" s="991"/>
      <c r="JW36" s="901"/>
      <c r="JX36" s="1026"/>
      <c r="JY36" s="995"/>
      <c r="JZ36" s="817"/>
      <c r="KA36" s="995"/>
      <c r="KB36" s="977"/>
      <c r="KC36" s="1026"/>
      <c r="KD36" s="995"/>
      <c r="KE36" s="1026"/>
      <c r="KF36" s="995"/>
      <c r="KG36" s="1020"/>
      <c r="KH36" s="982"/>
      <c r="KI36" s="991"/>
      <c r="KJ36" s="982"/>
      <c r="KK36" s="991"/>
      <c r="KL36" s="998"/>
      <c r="KM36" s="1026"/>
      <c r="KN36" s="995"/>
      <c r="KO36" s="1026"/>
      <c r="KP36" s="995"/>
      <c r="KQ36" s="1024"/>
      <c r="KR36" s="982"/>
      <c r="KS36" s="991"/>
      <c r="KT36" s="1028"/>
      <c r="KU36" s="981"/>
      <c r="KV36" s="991"/>
      <c r="KW36" s="1028"/>
      <c r="KX36" s="982"/>
      <c r="KY36" s="1029"/>
      <c r="KZ36" s="1028"/>
      <c r="LA36" s="817"/>
      <c r="LB36" s="991"/>
      <c r="LC36" s="977"/>
      <c r="LD36" s="1026"/>
      <c r="LE36" s="1026"/>
      <c r="LF36" s="995"/>
      <c r="LG36" s="977"/>
      <c r="LH36" s="1026"/>
      <c r="LI36" s="1026"/>
      <c r="LJ36" s="995"/>
      <c r="LK36" s="977"/>
      <c r="LL36" s="1026"/>
      <c r="LM36" s="1026"/>
      <c r="LN36" s="995"/>
      <c r="LO36" s="977"/>
      <c r="LP36" s="1026"/>
      <c r="LQ36" s="1026"/>
      <c r="LR36" s="995"/>
      <c r="LS36" s="979"/>
      <c r="LT36" s="1026"/>
      <c r="LU36" s="1026"/>
      <c r="LV36" s="995"/>
      <c r="LW36" s="979"/>
      <c r="LX36" s="1026"/>
      <c r="LY36" s="1026"/>
      <c r="LZ36" s="995"/>
      <c r="MA36" s="979"/>
      <c r="MB36" s="1026"/>
      <c r="MC36" s="1026"/>
      <c r="MD36" s="995"/>
      <c r="ME36" s="979"/>
      <c r="MF36" s="1026"/>
      <c r="MG36" s="1026"/>
      <c r="MH36" s="995"/>
      <c r="MI36" s="998"/>
      <c r="MJ36" s="1026"/>
      <c r="MK36" s="995"/>
      <c r="ML36" s="982"/>
      <c r="MM36" s="991"/>
      <c r="MN36" s="993"/>
      <c r="MO36" s="817"/>
      <c r="MP36" s="1029"/>
      <c r="MQ36" s="998"/>
      <c r="MR36" s="1026"/>
      <c r="MS36" s="995"/>
      <c r="MT36" s="982"/>
      <c r="MU36" s="991"/>
      <c r="MV36" s="1026"/>
      <c r="MW36" s="1026"/>
      <c r="MX36" s="991"/>
      <c r="MY36" s="901"/>
      <c r="MZ36" s="817"/>
      <c r="NA36" s="994"/>
      <c r="NB36" s="977"/>
      <c r="NC36" s="1025"/>
      <c r="ND36" s="991"/>
      <c r="NE36" s="979"/>
      <c r="NF36" s="817"/>
      <c r="NG36" s="991"/>
      <c r="NH36" s="979"/>
      <c r="NI36" s="817"/>
      <c r="NJ36" s="1029"/>
      <c r="NK36" s="979"/>
      <c r="NL36" s="817"/>
      <c r="NM36" s="994"/>
      <c r="NN36" s="979"/>
      <c r="NO36" s="817"/>
      <c r="NP36" s="991"/>
      <c r="NQ36" s="997"/>
      <c r="NR36" s="1026"/>
      <c r="NS36" s="991"/>
      <c r="NT36" s="1027"/>
      <c r="NU36" s="998"/>
      <c r="NV36" s="1027"/>
      <c r="NW36" s="991"/>
      <c r="NX36" s="1027"/>
      <c r="NY36" s="977"/>
      <c r="NZ36" s="817"/>
      <c r="OA36" s="991"/>
      <c r="OB36" s="817"/>
      <c r="OC36" s="977"/>
      <c r="OD36" s="817"/>
      <c r="OE36" s="991"/>
      <c r="OF36" s="817"/>
      <c r="OG36" s="977"/>
      <c r="OH36" s="817"/>
      <c r="OI36" s="991"/>
      <c r="OJ36" s="817"/>
      <c r="OK36" s="997"/>
      <c r="OL36" s="817"/>
      <c r="OM36" s="991"/>
      <c r="ON36" s="817"/>
      <c r="OO36" s="1024"/>
      <c r="OP36" s="982"/>
      <c r="OQ36" s="991"/>
      <c r="OR36" s="817"/>
      <c r="OS36" s="1028"/>
      <c r="OT36" s="981"/>
      <c r="OU36" s="991"/>
      <c r="OV36" s="817"/>
      <c r="OW36" s="1028"/>
      <c r="OX36" s="982"/>
      <c r="OY36" s="1029"/>
      <c r="OZ36" s="817"/>
      <c r="PA36" s="1028"/>
      <c r="PB36" s="817"/>
      <c r="PC36" s="991"/>
      <c r="PD36" s="817"/>
      <c r="PE36" s="998"/>
      <c r="PF36" s="1026"/>
      <c r="PG36" s="995"/>
      <c r="PH36" s="998"/>
      <c r="PI36" s="1026"/>
      <c r="PJ36" s="995"/>
      <c r="PK36" s="998"/>
      <c r="PL36" s="1026"/>
      <c r="PM36" s="995"/>
      <c r="PN36" s="998"/>
      <c r="PO36" s="1026"/>
      <c r="PP36" s="995"/>
      <c r="PQ36" s="1023"/>
      <c r="PR36" s="1026"/>
      <c r="PS36" s="995"/>
      <c r="PT36" s="1023"/>
      <c r="PU36" s="1026"/>
      <c r="PV36" s="995"/>
      <c r="PW36" s="1023"/>
      <c r="PX36" s="1026"/>
      <c r="PY36" s="995"/>
      <c r="PZ36" s="1023"/>
      <c r="QA36" s="1026"/>
      <c r="QB36" s="995"/>
      <c r="QC36" s="901"/>
      <c r="QD36" s="982"/>
      <c r="QE36" s="991"/>
      <c r="QF36" s="977"/>
      <c r="QG36" s="982"/>
      <c r="QH36" s="991"/>
      <c r="QI36" s="901"/>
      <c r="QJ36" s="982"/>
      <c r="QK36" s="991"/>
      <c r="QL36" s="977"/>
      <c r="QM36" s="982"/>
      <c r="QN36" s="991"/>
      <c r="QO36" s="901"/>
      <c r="QP36" s="982"/>
      <c r="QQ36" s="991"/>
      <c r="QR36" s="977"/>
      <c r="QS36" s="982"/>
      <c r="QT36" s="991"/>
      <c r="QU36" s="992"/>
      <c r="QV36" s="982"/>
      <c r="QW36" s="991"/>
      <c r="QX36" s="979"/>
      <c r="QY36" s="982"/>
      <c r="QZ36" s="991"/>
      <c r="RA36" s="992"/>
      <c r="RB36" s="982"/>
      <c r="RC36" s="991"/>
      <c r="RD36" s="979"/>
      <c r="RE36" s="982"/>
      <c r="RF36" s="991"/>
      <c r="RG36" s="901"/>
      <c r="RH36" s="1026"/>
      <c r="RI36" s="991"/>
      <c r="RJ36" s="977"/>
      <c r="RK36" s="1025"/>
      <c r="RL36" s="991"/>
      <c r="RM36" s="977"/>
      <c r="RN36" s="1026"/>
      <c r="RO36" s="1026"/>
      <c r="RP36" s="991"/>
      <c r="RQ36" s="977"/>
      <c r="RR36" s="1026"/>
      <c r="RS36" s="1025"/>
      <c r="RT36" s="991"/>
      <c r="RU36" s="901"/>
      <c r="RV36" s="1026"/>
      <c r="RW36" s="994"/>
      <c r="RX36" s="977"/>
      <c r="RY36" s="1025"/>
      <c r="RZ36" s="991"/>
      <c r="SA36" s="998"/>
      <c r="SB36" s="1026"/>
      <c r="SC36" s="995"/>
      <c r="SD36" s="1026"/>
      <c r="SE36" s="995"/>
      <c r="SF36" s="1026"/>
      <c r="SG36" s="995"/>
      <c r="SH36" s="998"/>
      <c r="SI36" s="1026"/>
      <c r="SJ36" s="995"/>
      <c r="SK36" s="1026"/>
      <c r="SL36" s="995"/>
      <c r="SM36" s="1026"/>
      <c r="SN36" s="991"/>
      <c r="SO36" s="998"/>
      <c r="SP36" s="1026"/>
      <c r="SQ36" s="995"/>
      <c r="SR36" s="1026"/>
      <c r="SS36" s="995"/>
      <c r="ST36" s="1026"/>
      <c r="SU36" s="995"/>
      <c r="SV36" s="998"/>
      <c r="SW36" s="1026"/>
      <c r="SX36" s="995"/>
      <c r="SY36" s="1026"/>
      <c r="SZ36" s="995"/>
      <c r="TA36" s="1026"/>
      <c r="TB36" s="995"/>
      <c r="TC36" s="1023"/>
      <c r="TD36" s="1026"/>
      <c r="TE36" s="995"/>
      <c r="TF36" s="1026"/>
      <c r="TG36" s="995"/>
      <c r="TH36" s="1026"/>
      <c r="TI36" s="995"/>
      <c r="TJ36" s="1023"/>
      <c r="TK36" s="1026"/>
      <c r="TL36" s="995"/>
      <c r="TM36" s="1026"/>
      <c r="TN36" s="995"/>
      <c r="TO36" s="1026"/>
      <c r="TP36" s="995"/>
      <c r="TQ36" s="1023"/>
      <c r="TR36" s="1026"/>
      <c r="TS36" s="995"/>
      <c r="TT36" s="1026"/>
      <c r="TU36" s="995"/>
      <c r="TV36" s="1026"/>
      <c r="TW36" s="995"/>
      <c r="TX36" s="1023"/>
      <c r="TY36" s="1026"/>
      <c r="TZ36" s="995"/>
      <c r="UA36" s="1026"/>
      <c r="UB36" s="995"/>
      <c r="UC36" s="1026"/>
      <c r="UD36" s="995"/>
      <c r="UE36" s="977"/>
      <c r="UF36" s="977"/>
      <c r="UG36" s="977"/>
      <c r="UH36" s="998"/>
      <c r="UI36" s="1022"/>
      <c r="UJ36" s="1028"/>
      <c r="UK36" s="1022"/>
      <c r="UL36" s="1028"/>
      <c r="UM36" s="977"/>
      <c r="UN36" s="1025"/>
      <c r="UO36" s="1026"/>
      <c r="UP36" s="977"/>
      <c r="UQ36" s="1025"/>
      <c r="UR36" s="1027"/>
      <c r="US36" s="977"/>
      <c r="UT36" s="999"/>
      <c r="UU36" s="977"/>
      <c r="UV36" s="997"/>
      <c r="UW36" s="986"/>
      <c r="UX36" s="998"/>
      <c r="UY36" s="986"/>
      <c r="UZ36" s="998"/>
      <c r="VA36" s="986"/>
      <c r="VB36" s="998"/>
      <c r="VC36" s="999"/>
      <c r="VD36" s="998"/>
      <c r="VE36" s="997"/>
      <c r="VF36" s="999"/>
      <c r="VG36" s="998"/>
      <c r="VH36" s="997"/>
      <c r="VI36" s="998"/>
      <c r="VJ36" s="817"/>
      <c r="VK36" s="994"/>
      <c r="VL36" s="998"/>
      <c r="VM36" s="817"/>
      <c r="VN36" s="994"/>
      <c r="VO36" s="977"/>
      <c r="VP36" s="1025"/>
      <c r="VQ36" s="991"/>
      <c r="VR36" s="977"/>
      <c r="VS36" s="817"/>
      <c r="VT36" s="994"/>
      <c r="VU36" s="977"/>
      <c r="VV36" s="977"/>
      <c r="VW36" s="977"/>
      <c r="VX36" s="1025"/>
      <c r="VY36" s="991"/>
      <c r="VZ36" s="977"/>
      <c r="WA36" s="1025"/>
      <c r="WB36" s="991"/>
      <c r="WC36" s="977"/>
      <c r="WD36" s="1025"/>
      <c r="WE36" s="991"/>
      <c r="WF36" s="977"/>
      <c r="WG36" s="1025"/>
      <c r="WH36" s="991"/>
      <c r="WI36" s="977"/>
      <c r="WJ36" s="1025"/>
      <c r="WK36" s="991"/>
      <c r="WL36" s="977"/>
      <c r="WM36" s="1025"/>
      <c r="WN36" s="991"/>
      <c r="WO36" s="1034"/>
      <c r="WP36" s="1033"/>
      <c r="WQ36" s="1034"/>
      <c r="WR36" s="1035"/>
      <c r="WS36" s="1034"/>
      <c r="WT36" s="1035"/>
      <c r="WU36" s="1034"/>
      <c r="WV36" s="1035"/>
      <c r="WW36" s="1036"/>
      <c r="WX36" s="1036"/>
      <c r="WY36" s="1036"/>
      <c r="WZ36" s="1036"/>
      <c r="XA36" s="1034"/>
      <c r="XB36" s="1033"/>
      <c r="XC36" s="1035"/>
      <c r="XD36" s="1035"/>
      <c r="XE36" s="1033"/>
      <c r="XF36" s="1033"/>
      <c r="XG36" s="1035"/>
      <c r="XH36" s="1035"/>
      <c r="XI36" s="1033"/>
      <c r="XJ36" s="1035"/>
      <c r="XK36" s="1035"/>
      <c r="XL36" s="1034"/>
      <c r="XM36" s="1035"/>
      <c r="XN36" s="1035"/>
      <c r="XO36" s="1033"/>
      <c r="XP36" s="1035"/>
      <c r="XQ36" s="1035"/>
      <c r="XR36" s="1035"/>
      <c r="XS36" s="1035"/>
      <c r="XT36" s="1033"/>
      <c r="XU36" s="1035"/>
      <c r="XV36" s="1035"/>
      <c r="XW36" s="977"/>
      <c r="XX36" s="1035"/>
      <c r="XY36" s="1035"/>
      <c r="XZ36" s="1035"/>
      <c r="YA36" s="1035"/>
      <c r="YB36" s="1037"/>
      <c r="YC36" s="977"/>
      <c r="YD36" s="1035"/>
      <c r="YE36" s="1035"/>
      <c r="YF36" s="1035"/>
      <c r="YG36" s="1035"/>
      <c r="YH36" s="1037"/>
      <c r="YI36" s="979"/>
      <c r="YJ36" s="1035"/>
      <c r="YK36" s="1035"/>
      <c r="YL36" s="1035"/>
      <c r="YM36" s="1035"/>
      <c r="YN36" s="1035"/>
      <c r="YO36" s="979"/>
      <c r="YP36" s="1035"/>
      <c r="YQ36" s="1035"/>
      <c r="YR36" s="1035"/>
      <c r="YS36" s="1035"/>
      <c r="YT36" s="1035"/>
      <c r="YU36" s="979"/>
      <c r="YV36" s="1035"/>
      <c r="YW36" s="1035"/>
      <c r="YX36" s="1035"/>
      <c r="YY36" s="1035"/>
      <c r="YZ36" s="1037"/>
      <c r="ZA36" s="979"/>
      <c r="ZB36" s="1035"/>
      <c r="ZC36" s="1035"/>
      <c r="ZD36" s="1035"/>
      <c r="ZE36" s="1035"/>
      <c r="ZF36" s="1037"/>
      <c r="ZG36" s="1031"/>
      <c r="ZH36" s="1034"/>
      <c r="ZI36" s="1034"/>
      <c r="ZJ36" s="1034"/>
      <c r="ZK36" s="1034"/>
      <c r="ZL36" s="1034"/>
      <c r="ZM36" s="1038"/>
      <c r="ZN36" s="1038"/>
      <c r="ZO36" s="1038"/>
      <c r="ZP36" s="1038"/>
      <c r="ZQ36" s="1034"/>
      <c r="ZR36" s="1034"/>
      <c r="ZS36" s="1034"/>
      <c r="ZT36" s="1034"/>
      <c r="ZU36" s="1038"/>
      <c r="ZV36" s="1038"/>
      <c r="ZW36" s="1038"/>
      <c r="ZX36" s="1038"/>
      <c r="ZY36" s="1175">
        <f>'Проверочная  таблица'!ZQ36+'Проверочная  таблица'!ZS36</f>
        <v>0</v>
      </c>
      <c r="ZZ36" s="1175">
        <f>'Проверочная  таблица'!ZR36+'Проверочная  таблица'!ZT36</f>
        <v>0</v>
      </c>
    </row>
    <row r="37" spans="1:702" ht="18" customHeight="1" thickBot="1" x14ac:dyDescent="0.3">
      <c r="A37" s="1041"/>
      <c r="B37" s="902"/>
      <c r="C37" s="902"/>
      <c r="D37" s="903"/>
      <c r="E37" s="903"/>
      <c r="F37" s="902"/>
      <c r="G37" s="945"/>
      <c r="H37" s="923"/>
      <c r="I37" s="902"/>
      <c r="J37" s="924"/>
      <c r="K37" s="925"/>
      <c r="L37" s="924"/>
      <c r="M37" s="925"/>
      <c r="N37" s="923"/>
      <c r="O37" s="902"/>
      <c r="P37" s="923"/>
      <c r="Q37" s="902"/>
      <c r="R37" s="924"/>
      <c r="S37" s="925"/>
      <c r="T37" s="924"/>
      <c r="U37" s="925"/>
      <c r="V37" s="923"/>
      <c r="W37" s="902"/>
      <c r="X37" s="913"/>
      <c r="Y37" s="914"/>
      <c r="Z37" s="944"/>
      <c r="AA37" s="903"/>
      <c r="AB37" s="902"/>
      <c r="AC37" s="915"/>
      <c r="AD37" s="914"/>
      <c r="AE37" s="924"/>
      <c r="AF37" s="925"/>
      <c r="AG37" s="924"/>
      <c r="AH37" s="925"/>
      <c r="AI37" s="901"/>
      <c r="AJ37" s="903"/>
      <c r="AK37" s="902"/>
      <c r="AL37" s="913"/>
      <c r="AM37" s="914"/>
      <c r="AN37" s="902"/>
      <c r="AO37" s="914"/>
      <c r="AP37" s="914"/>
      <c r="AQ37" s="903"/>
      <c r="AR37" s="914"/>
      <c r="AS37" s="903"/>
      <c r="AT37" s="914"/>
      <c r="AU37" s="918"/>
      <c r="AV37" s="937"/>
      <c r="AW37" s="918"/>
      <c r="AX37" s="915"/>
      <c r="AY37" s="918"/>
      <c r="AZ37" s="914"/>
      <c r="BA37" s="918"/>
      <c r="BB37" s="914"/>
      <c r="BC37" s="902"/>
      <c r="BD37" s="914"/>
      <c r="BE37" s="902"/>
      <c r="BF37" s="937"/>
      <c r="BG37" s="902"/>
      <c r="BH37" s="914"/>
      <c r="BI37" s="902"/>
      <c r="BJ37" s="914"/>
      <c r="BK37" s="925"/>
      <c r="BL37" s="925"/>
      <c r="BM37" s="925"/>
      <c r="BN37" s="925"/>
      <c r="BO37" s="923"/>
      <c r="BP37" s="902"/>
      <c r="BQ37" s="923"/>
      <c r="BR37" s="902"/>
      <c r="BS37" s="924"/>
      <c r="BT37" s="925"/>
      <c r="BU37" s="924"/>
      <c r="BV37" s="925"/>
      <c r="BW37" s="902"/>
      <c r="BX37" s="902"/>
      <c r="BY37" s="923"/>
      <c r="BZ37" s="902"/>
      <c r="CA37" s="903"/>
      <c r="CB37" s="903"/>
      <c r="CC37" s="1042"/>
      <c r="CD37" s="1042"/>
      <c r="CE37" s="1042"/>
      <c r="CF37" s="1042"/>
      <c r="CG37" s="903"/>
      <c r="CH37" s="883"/>
      <c r="CI37" s="914"/>
      <c r="CJ37" s="902"/>
      <c r="CK37" s="914"/>
      <c r="CL37" s="914"/>
      <c r="CM37" s="903"/>
      <c r="CN37" s="914"/>
      <c r="CO37" s="946"/>
      <c r="CP37" s="914"/>
      <c r="CQ37" s="936"/>
      <c r="CR37" s="914"/>
      <c r="CS37" s="936"/>
      <c r="CT37" s="902"/>
      <c r="CU37" s="915"/>
      <c r="CV37" s="1043"/>
      <c r="CW37" s="914"/>
      <c r="CX37" s="936"/>
      <c r="CY37" s="914"/>
      <c r="CZ37" s="936"/>
      <c r="DA37" s="903"/>
      <c r="DB37" s="914"/>
      <c r="DC37" s="946"/>
      <c r="DD37" s="902"/>
      <c r="DE37" s="914"/>
      <c r="DF37" s="1044"/>
      <c r="DG37" s="924"/>
      <c r="DH37" s="925"/>
      <c r="DI37" s="924"/>
      <c r="DJ37" s="925"/>
      <c r="DK37" s="923"/>
      <c r="DL37" s="883"/>
      <c r="DM37" s="913"/>
      <c r="DN37" s="883"/>
      <c r="DO37" s="902"/>
      <c r="DP37" s="883"/>
      <c r="DQ37" s="883"/>
      <c r="DR37" s="883"/>
      <c r="DS37" s="903"/>
      <c r="DT37" s="914"/>
      <c r="DU37" s="946"/>
      <c r="DV37" s="902"/>
      <c r="DW37" s="915"/>
      <c r="DX37" s="936"/>
      <c r="DY37" s="903"/>
      <c r="DZ37" s="937"/>
      <c r="EA37" s="936"/>
      <c r="EB37" s="902"/>
      <c r="EC37" s="937"/>
      <c r="ED37" s="936"/>
      <c r="EE37" s="903"/>
      <c r="EF37" s="914"/>
      <c r="EG37" s="914"/>
      <c r="EH37" s="1044"/>
      <c r="EI37" s="903"/>
      <c r="EJ37" s="914"/>
      <c r="EK37" s="914"/>
      <c r="EL37" s="1044"/>
      <c r="EM37" s="903"/>
      <c r="EN37" s="914"/>
      <c r="EO37" s="946"/>
      <c r="EP37" s="902"/>
      <c r="EQ37" s="914"/>
      <c r="ER37" s="946"/>
      <c r="ES37" s="903"/>
      <c r="ET37" s="914"/>
      <c r="EU37" s="946"/>
      <c r="EV37" s="902"/>
      <c r="EW37" s="914"/>
      <c r="EX37" s="1044"/>
      <c r="EY37" s="903"/>
      <c r="EZ37" s="914"/>
      <c r="FA37" s="946"/>
      <c r="FB37" s="902"/>
      <c r="FC37" s="914"/>
      <c r="FD37" s="1044"/>
      <c r="FE37" s="1042"/>
      <c r="FF37" s="914"/>
      <c r="FG37" s="946"/>
      <c r="FH37" s="918"/>
      <c r="FI37" s="914"/>
      <c r="FJ37" s="1044"/>
      <c r="FK37" s="1042"/>
      <c r="FL37" s="914"/>
      <c r="FM37" s="946"/>
      <c r="FN37" s="918"/>
      <c r="FO37" s="914"/>
      <c r="FP37" s="1044"/>
      <c r="FQ37" s="903"/>
      <c r="FR37" s="914"/>
      <c r="FS37" s="946"/>
      <c r="FT37" s="903"/>
      <c r="FU37" s="937"/>
      <c r="FV37" s="936"/>
      <c r="FW37" s="903"/>
      <c r="FX37" s="914"/>
      <c r="FY37" s="946"/>
      <c r="FZ37" s="903"/>
      <c r="GA37" s="937"/>
      <c r="GB37" s="936"/>
      <c r="GC37" s="1042"/>
      <c r="GD37" s="914"/>
      <c r="GE37" s="946"/>
      <c r="GF37" s="1042"/>
      <c r="GG37" s="937"/>
      <c r="GH37" s="936"/>
      <c r="GI37" s="1042"/>
      <c r="GJ37" s="1042"/>
      <c r="GK37" s="1042"/>
      <c r="GL37" s="1042"/>
      <c r="GM37" s="903"/>
      <c r="GN37" s="935"/>
      <c r="GO37" s="936"/>
      <c r="GP37" s="914"/>
      <c r="GQ37" s="902"/>
      <c r="GR37" s="935"/>
      <c r="GS37" s="936"/>
      <c r="GT37" s="914"/>
      <c r="GU37" s="1042"/>
      <c r="GV37" s="914"/>
      <c r="GW37" s="1042"/>
      <c r="GX37" s="914"/>
      <c r="GY37" s="1042"/>
      <c r="GZ37" s="1042"/>
      <c r="HA37" s="1042"/>
      <c r="HB37" s="1042"/>
      <c r="HC37" s="903"/>
      <c r="HD37" s="935"/>
      <c r="HE37" s="936"/>
      <c r="HF37" s="902"/>
      <c r="HG37" s="935"/>
      <c r="HH37" s="936"/>
      <c r="HI37" s="903"/>
      <c r="HJ37" s="935"/>
      <c r="HK37" s="936"/>
      <c r="HL37" s="902"/>
      <c r="HM37" s="935"/>
      <c r="HN37" s="936"/>
      <c r="HO37" s="903"/>
      <c r="HP37" s="935"/>
      <c r="HQ37" s="936"/>
      <c r="HR37" s="902"/>
      <c r="HS37" s="935"/>
      <c r="HT37" s="936"/>
      <c r="HU37" s="1042"/>
      <c r="HV37" s="914"/>
      <c r="HW37" s="946"/>
      <c r="HX37" s="918"/>
      <c r="HY37" s="914"/>
      <c r="HZ37" s="1044"/>
      <c r="IA37" s="1042"/>
      <c r="IB37" s="914"/>
      <c r="IC37" s="946"/>
      <c r="ID37" s="918"/>
      <c r="IE37" s="914"/>
      <c r="IF37" s="1044"/>
      <c r="IG37" s="903"/>
      <c r="IH37" s="935"/>
      <c r="II37" s="936"/>
      <c r="IJ37" s="902"/>
      <c r="IK37" s="935"/>
      <c r="IL37" s="936"/>
      <c r="IM37" s="903"/>
      <c r="IN37" s="935"/>
      <c r="IO37" s="936"/>
      <c r="IP37" s="902"/>
      <c r="IQ37" s="935"/>
      <c r="IR37" s="936"/>
      <c r="IS37" s="903"/>
      <c r="IT37" s="935"/>
      <c r="IU37" s="936"/>
      <c r="IV37" s="902"/>
      <c r="IW37" s="935"/>
      <c r="IX37" s="936"/>
      <c r="IY37" s="923"/>
      <c r="IZ37" s="935"/>
      <c r="JA37" s="936"/>
      <c r="JB37" s="902"/>
      <c r="JC37" s="883"/>
      <c r="JD37" s="936"/>
      <c r="JE37" s="903"/>
      <c r="JF37" s="883"/>
      <c r="JG37" s="936"/>
      <c r="JH37" s="902"/>
      <c r="JI37" s="883"/>
      <c r="JJ37" s="936"/>
      <c r="JK37" s="1042"/>
      <c r="JL37" s="883"/>
      <c r="JM37" s="936"/>
      <c r="JN37" s="918"/>
      <c r="JO37" s="883"/>
      <c r="JP37" s="936"/>
      <c r="JQ37" s="918"/>
      <c r="JR37" s="883"/>
      <c r="JS37" s="936"/>
      <c r="JT37" s="918"/>
      <c r="JU37" s="883"/>
      <c r="JV37" s="936"/>
      <c r="JW37" s="903"/>
      <c r="JX37" s="914"/>
      <c r="JY37" s="1044"/>
      <c r="JZ37" s="914"/>
      <c r="KA37" s="1044"/>
      <c r="KB37" s="902"/>
      <c r="KC37" s="914"/>
      <c r="KD37" s="1044"/>
      <c r="KE37" s="914"/>
      <c r="KF37" s="1044"/>
      <c r="KG37" s="903"/>
      <c r="KH37" s="935"/>
      <c r="KI37" s="936"/>
      <c r="KJ37" s="935"/>
      <c r="KK37" s="936"/>
      <c r="KL37" s="902"/>
      <c r="KM37" s="914"/>
      <c r="KN37" s="1044"/>
      <c r="KO37" s="914"/>
      <c r="KP37" s="1044"/>
      <c r="KQ37" s="1045"/>
      <c r="KR37" s="935"/>
      <c r="KS37" s="936"/>
      <c r="KT37" s="925"/>
      <c r="KU37" s="913"/>
      <c r="KV37" s="936"/>
      <c r="KW37" s="925"/>
      <c r="KX37" s="935"/>
      <c r="KY37" s="1043"/>
      <c r="KZ37" s="925"/>
      <c r="LA37" s="883"/>
      <c r="LB37" s="936"/>
      <c r="LC37" s="902"/>
      <c r="LD37" s="914"/>
      <c r="LE37" s="914"/>
      <c r="LF37" s="1044"/>
      <c r="LG37" s="902"/>
      <c r="LH37" s="914"/>
      <c r="LI37" s="914"/>
      <c r="LJ37" s="1044"/>
      <c r="LK37" s="902"/>
      <c r="LL37" s="914"/>
      <c r="LM37" s="914"/>
      <c r="LN37" s="1044"/>
      <c r="LO37" s="902"/>
      <c r="LP37" s="914"/>
      <c r="LQ37" s="914"/>
      <c r="LR37" s="1044"/>
      <c r="LS37" s="918"/>
      <c r="LT37" s="914"/>
      <c r="LU37" s="914"/>
      <c r="LV37" s="1044"/>
      <c r="LW37" s="918"/>
      <c r="LX37" s="914"/>
      <c r="LY37" s="914"/>
      <c r="LZ37" s="1044"/>
      <c r="MA37" s="918"/>
      <c r="MB37" s="914"/>
      <c r="MC37" s="914"/>
      <c r="MD37" s="1044"/>
      <c r="ME37" s="918"/>
      <c r="MF37" s="914"/>
      <c r="MG37" s="914"/>
      <c r="MH37" s="1044"/>
      <c r="MI37" s="902"/>
      <c r="MJ37" s="914"/>
      <c r="MK37" s="1044"/>
      <c r="ML37" s="935"/>
      <c r="MM37" s="936"/>
      <c r="MN37" s="1046"/>
      <c r="MO37" s="883"/>
      <c r="MP37" s="1043"/>
      <c r="MQ37" s="902"/>
      <c r="MR37" s="914"/>
      <c r="MS37" s="1044"/>
      <c r="MT37" s="935"/>
      <c r="MU37" s="936"/>
      <c r="MV37" s="914"/>
      <c r="MW37" s="914"/>
      <c r="MX37" s="936"/>
      <c r="MY37" s="903"/>
      <c r="MZ37" s="883"/>
      <c r="NA37" s="946"/>
      <c r="NB37" s="902"/>
      <c r="NC37" s="915"/>
      <c r="ND37" s="936"/>
      <c r="NE37" s="918"/>
      <c r="NF37" s="883"/>
      <c r="NG37" s="936"/>
      <c r="NH37" s="918"/>
      <c r="NI37" s="883"/>
      <c r="NJ37" s="1043"/>
      <c r="NK37" s="918"/>
      <c r="NL37" s="883"/>
      <c r="NM37" s="946"/>
      <c r="NN37" s="918"/>
      <c r="NO37" s="883"/>
      <c r="NP37" s="936"/>
      <c r="NQ37" s="945"/>
      <c r="NR37" s="914"/>
      <c r="NS37" s="936"/>
      <c r="NT37" s="937"/>
      <c r="NU37" s="902"/>
      <c r="NV37" s="937"/>
      <c r="NW37" s="936"/>
      <c r="NX37" s="937"/>
      <c r="NY37" s="902"/>
      <c r="NZ37" s="883"/>
      <c r="OA37" s="936"/>
      <c r="OB37" s="883"/>
      <c r="OC37" s="902"/>
      <c r="OD37" s="883"/>
      <c r="OE37" s="936"/>
      <c r="OF37" s="883"/>
      <c r="OG37" s="902"/>
      <c r="OH37" s="883"/>
      <c r="OI37" s="936"/>
      <c r="OJ37" s="883"/>
      <c r="OK37" s="945"/>
      <c r="OL37" s="883"/>
      <c r="OM37" s="936"/>
      <c r="ON37" s="883"/>
      <c r="OO37" s="1045"/>
      <c r="OP37" s="935"/>
      <c r="OQ37" s="936"/>
      <c r="OR37" s="883"/>
      <c r="OS37" s="925"/>
      <c r="OT37" s="913"/>
      <c r="OU37" s="936"/>
      <c r="OV37" s="883"/>
      <c r="OW37" s="925"/>
      <c r="OX37" s="935"/>
      <c r="OY37" s="1043"/>
      <c r="OZ37" s="883"/>
      <c r="PA37" s="925"/>
      <c r="PB37" s="883"/>
      <c r="PC37" s="936"/>
      <c r="PD37" s="883"/>
      <c r="PE37" s="902"/>
      <c r="PF37" s="914"/>
      <c r="PG37" s="1044"/>
      <c r="PH37" s="902"/>
      <c r="PI37" s="914"/>
      <c r="PJ37" s="1044"/>
      <c r="PK37" s="902"/>
      <c r="PL37" s="914"/>
      <c r="PM37" s="1044"/>
      <c r="PN37" s="902"/>
      <c r="PO37" s="914"/>
      <c r="PP37" s="1044"/>
      <c r="PQ37" s="918"/>
      <c r="PR37" s="914"/>
      <c r="PS37" s="1044"/>
      <c r="PT37" s="918"/>
      <c r="PU37" s="914"/>
      <c r="PV37" s="1044"/>
      <c r="PW37" s="918"/>
      <c r="PX37" s="914"/>
      <c r="PY37" s="1044"/>
      <c r="PZ37" s="918"/>
      <c r="QA37" s="914"/>
      <c r="QB37" s="1044"/>
      <c r="QC37" s="903"/>
      <c r="QD37" s="935"/>
      <c r="QE37" s="936"/>
      <c r="QF37" s="902"/>
      <c r="QG37" s="935"/>
      <c r="QH37" s="936"/>
      <c r="QI37" s="903"/>
      <c r="QJ37" s="935"/>
      <c r="QK37" s="936"/>
      <c r="QL37" s="902"/>
      <c r="QM37" s="935"/>
      <c r="QN37" s="936"/>
      <c r="QO37" s="903"/>
      <c r="QP37" s="935"/>
      <c r="QQ37" s="936"/>
      <c r="QR37" s="902"/>
      <c r="QS37" s="935"/>
      <c r="QT37" s="936"/>
      <c r="QU37" s="1042"/>
      <c r="QV37" s="935"/>
      <c r="QW37" s="936"/>
      <c r="QX37" s="918"/>
      <c r="QY37" s="935"/>
      <c r="QZ37" s="936"/>
      <c r="RA37" s="1042"/>
      <c r="RB37" s="935"/>
      <c r="RC37" s="936"/>
      <c r="RD37" s="918"/>
      <c r="RE37" s="935"/>
      <c r="RF37" s="936"/>
      <c r="RG37" s="903"/>
      <c r="RH37" s="914"/>
      <c r="RI37" s="936"/>
      <c r="RJ37" s="902"/>
      <c r="RK37" s="915"/>
      <c r="RL37" s="936"/>
      <c r="RM37" s="902"/>
      <c r="RN37" s="914"/>
      <c r="RO37" s="914"/>
      <c r="RP37" s="936"/>
      <c r="RQ37" s="902"/>
      <c r="RR37" s="914"/>
      <c r="RS37" s="915"/>
      <c r="RT37" s="936"/>
      <c r="RU37" s="903"/>
      <c r="RV37" s="914"/>
      <c r="RW37" s="946"/>
      <c r="RX37" s="902"/>
      <c r="RY37" s="915"/>
      <c r="RZ37" s="936"/>
      <c r="SA37" s="902"/>
      <c r="SB37" s="914"/>
      <c r="SC37" s="1044"/>
      <c r="SD37" s="914"/>
      <c r="SE37" s="1044"/>
      <c r="SF37" s="914"/>
      <c r="SG37" s="1044"/>
      <c r="SH37" s="902"/>
      <c r="SI37" s="914"/>
      <c r="SJ37" s="1044"/>
      <c r="SK37" s="914"/>
      <c r="SL37" s="1044"/>
      <c r="SM37" s="914"/>
      <c r="SN37" s="936"/>
      <c r="SO37" s="902"/>
      <c r="SP37" s="914"/>
      <c r="SQ37" s="1044"/>
      <c r="SR37" s="914"/>
      <c r="SS37" s="1044"/>
      <c r="ST37" s="914"/>
      <c r="SU37" s="1044"/>
      <c r="SV37" s="902"/>
      <c r="SW37" s="914"/>
      <c r="SX37" s="1044"/>
      <c r="SY37" s="914"/>
      <c r="SZ37" s="1044"/>
      <c r="TA37" s="914"/>
      <c r="TB37" s="1044"/>
      <c r="TC37" s="918"/>
      <c r="TD37" s="914"/>
      <c r="TE37" s="1044"/>
      <c r="TF37" s="914"/>
      <c r="TG37" s="1044"/>
      <c r="TH37" s="914"/>
      <c r="TI37" s="1044"/>
      <c r="TJ37" s="918"/>
      <c r="TK37" s="914"/>
      <c r="TL37" s="1044"/>
      <c r="TM37" s="914"/>
      <c r="TN37" s="1044"/>
      <c r="TO37" s="914"/>
      <c r="TP37" s="1044"/>
      <c r="TQ37" s="918"/>
      <c r="TR37" s="914"/>
      <c r="TS37" s="1044"/>
      <c r="TT37" s="914"/>
      <c r="TU37" s="1044"/>
      <c r="TV37" s="914"/>
      <c r="TW37" s="1044"/>
      <c r="TX37" s="918"/>
      <c r="TY37" s="914"/>
      <c r="TZ37" s="1044"/>
      <c r="UA37" s="914"/>
      <c r="UB37" s="1044"/>
      <c r="UC37" s="914"/>
      <c r="UD37" s="1044"/>
      <c r="UE37" s="902"/>
      <c r="UF37" s="902"/>
      <c r="UG37" s="902"/>
      <c r="UH37" s="902"/>
      <c r="UI37" s="924"/>
      <c r="UJ37" s="925"/>
      <c r="UK37" s="924"/>
      <c r="UL37" s="925"/>
      <c r="UM37" s="902"/>
      <c r="UN37" s="915"/>
      <c r="UO37" s="914"/>
      <c r="UP37" s="902"/>
      <c r="UQ37" s="915"/>
      <c r="UR37" s="937"/>
      <c r="US37" s="902"/>
      <c r="UT37" s="923"/>
      <c r="UU37" s="902"/>
      <c r="UV37" s="945"/>
      <c r="UW37" s="923"/>
      <c r="UX37" s="902"/>
      <c r="UY37" s="923"/>
      <c r="UZ37" s="902"/>
      <c r="VA37" s="923"/>
      <c r="VB37" s="902"/>
      <c r="VC37" s="923"/>
      <c r="VD37" s="902"/>
      <c r="VE37" s="945"/>
      <c r="VF37" s="923"/>
      <c r="VG37" s="902"/>
      <c r="VH37" s="945"/>
      <c r="VI37" s="902"/>
      <c r="VJ37" s="883"/>
      <c r="VK37" s="946"/>
      <c r="VL37" s="902"/>
      <c r="VM37" s="883"/>
      <c r="VN37" s="946"/>
      <c r="VO37" s="902"/>
      <c r="VP37" s="915"/>
      <c r="VQ37" s="936"/>
      <c r="VR37" s="902"/>
      <c r="VS37" s="883"/>
      <c r="VT37" s="946"/>
      <c r="VU37" s="902"/>
      <c r="VV37" s="902"/>
      <c r="VW37" s="902"/>
      <c r="VX37" s="915"/>
      <c r="VY37" s="936"/>
      <c r="VZ37" s="902"/>
      <c r="WA37" s="915"/>
      <c r="WB37" s="936"/>
      <c r="WC37" s="902"/>
      <c r="WD37" s="915"/>
      <c r="WE37" s="936"/>
      <c r="WF37" s="902"/>
      <c r="WG37" s="915"/>
      <c r="WH37" s="936"/>
      <c r="WI37" s="902"/>
      <c r="WJ37" s="915"/>
      <c r="WK37" s="936"/>
      <c r="WL37" s="902"/>
      <c r="WM37" s="915"/>
      <c r="WN37" s="936"/>
      <c r="WO37" s="948"/>
      <c r="WP37" s="952"/>
      <c r="WQ37" s="948"/>
      <c r="WR37" s="953"/>
      <c r="WS37" s="948"/>
      <c r="WT37" s="953"/>
      <c r="WU37" s="948"/>
      <c r="WV37" s="953"/>
      <c r="WW37" s="955"/>
      <c r="WX37" s="955"/>
      <c r="WY37" s="955"/>
      <c r="WZ37" s="955"/>
      <c r="XA37" s="948"/>
      <c r="XB37" s="952"/>
      <c r="XC37" s="953"/>
      <c r="XD37" s="953"/>
      <c r="XE37" s="952"/>
      <c r="XF37" s="952"/>
      <c r="XG37" s="953"/>
      <c r="XH37" s="953"/>
      <c r="XI37" s="952"/>
      <c r="XJ37" s="953"/>
      <c r="XK37" s="953"/>
      <c r="XL37" s="948"/>
      <c r="XM37" s="953"/>
      <c r="XN37" s="953"/>
      <c r="XO37" s="952"/>
      <c r="XP37" s="953"/>
      <c r="XQ37" s="953"/>
      <c r="XR37" s="953"/>
      <c r="XS37" s="953"/>
      <c r="XT37" s="952"/>
      <c r="XU37" s="953"/>
      <c r="XV37" s="953"/>
      <c r="XW37" s="902"/>
      <c r="XX37" s="953"/>
      <c r="XY37" s="953"/>
      <c r="XZ37" s="953"/>
      <c r="YA37" s="953"/>
      <c r="YB37" s="956"/>
      <c r="YC37" s="902"/>
      <c r="YD37" s="953"/>
      <c r="YE37" s="953"/>
      <c r="YF37" s="953"/>
      <c r="YG37" s="953"/>
      <c r="YH37" s="956"/>
      <c r="YI37" s="918"/>
      <c r="YJ37" s="953"/>
      <c r="YK37" s="953"/>
      <c r="YL37" s="953"/>
      <c r="YM37" s="953"/>
      <c r="YN37" s="953"/>
      <c r="YO37" s="918"/>
      <c r="YP37" s="953"/>
      <c r="YQ37" s="953"/>
      <c r="YR37" s="953"/>
      <c r="YS37" s="953"/>
      <c r="YT37" s="953"/>
      <c r="YU37" s="918"/>
      <c r="YV37" s="953"/>
      <c r="YW37" s="953"/>
      <c r="YX37" s="953"/>
      <c r="YY37" s="953"/>
      <c r="YZ37" s="956"/>
      <c r="ZA37" s="918"/>
      <c r="ZB37" s="953"/>
      <c r="ZC37" s="953"/>
      <c r="ZD37" s="953"/>
      <c r="ZE37" s="953"/>
      <c r="ZF37" s="956"/>
      <c r="ZG37" s="947"/>
      <c r="ZH37" s="948"/>
      <c r="ZI37" s="948"/>
      <c r="ZJ37" s="948"/>
      <c r="ZK37" s="948"/>
      <c r="ZL37" s="948"/>
      <c r="ZM37" s="962"/>
      <c r="ZN37" s="962"/>
      <c r="ZO37" s="962"/>
      <c r="ZP37" s="962"/>
      <c r="ZQ37" s="948"/>
      <c r="ZR37" s="948"/>
      <c r="ZS37" s="948"/>
      <c r="ZT37" s="948"/>
      <c r="ZU37" s="962"/>
      <c r="ZV37" s="962"/>
      <c r="ZW37" s="962"/>
      <c r="ZX37" s="962"/>
      <c r="ZY37" s="1175">
        <f>'Проверочная  таблица'!ZQ37+'Проверочная  таблица'!ZS37</f>
        <v>0</v>
      </c>
      <c r="ZZ37" s="1175">
        <f>'Проверочная  таблица'!ZR37+'Проверочная  таблица'!ZT37</f>
        <v>0</v>
      </c>
    </row>
    <row r="38" spans="1:702" ht="18" customHeight="1" thickBot="1" x14ac:dyDescent="0.3">
      <c r="A38" s="1047" t="s">
        <v>8</v>
      </c>
      <c r="B38" s="902">
        <f t="shared" ref="B38:BM38" si="423">B31+B35</f>
        <v>37325825800.989998</v>
      </c>
      <c r="C38" s="902">
        <f t="shared" si="423"/>
        <v>6764582211.6899996</v>
      </c>
      <c r="D38" s="903">
        <f t="shared" si="423"/>
        <v>5654549016.8400002</v>
      </c>
      <c r="E38" s="903">
        <f t="shared" si="423"/>
        <v>1288153787.99</v>
      </c>
      <c r="F38" s="902">
        <f t="shared" si="423"/>
        <v>2811219094.3000002</v>
      </c>
      <c r="G38" s="945">
        <f t="shared" si="423"/>
        <v>701191550.75</v>
      </c>
      <c r="H38" s="923">
        <f t="shared" si="423"/>
        <v>593090602.53999996</v>
      </c>
      <c r="I38" s="902">
        <f t="shared" si="423"/>
        <v>152156444.59</v>
      </c>
      <c r="J38" s="924">
        <f t="shared" si="423"/>
        <v>442904535.07999998</v>
      </c>
      <c r="K38" s="925">
        <f t="shared" si="423"/>
        <v>114529339.59</v>
      </c>
      <c r="L38" s="924">
        <f t="shared" si="423"/>
        <v>150186067.45999998</v>
      </c>
      <c r="M38" s="925">
        <f t="shared" si="423"/>
        <v>37627105</v>
      </c>
      <c r="N38" s="923">
        <f t="shared" si="423"/>
        <v>1343043000</v>
      </c>
      <c r="O38" s="902">
        <f t="shared" si="423"/>
        <v>193163000</v>
      </c>
      <c r="P38" s="923">
        <f t="shared" si="423"/>
        <v>907196320</v>
      </c>
      <c r="Q38" s="902">
        <f t="shared" si="423"/>
        <v>241642792.65000001</v>
      </c>
      <c r="R38" s="924">
        <f t="shared" si="423"/>
        <v>492020332.00000006</v>
      </c>
      <c r="S38" s="925">
        <f t="shared" si="423"/>
        <v>127760428.65000001</v>
      </c>
      <c r="T38" s="924">
        <f t="shared" si="423"/>
        <v>415175988</v>
      </c>
      <c r="U38" s="925">
        <f t="shared" si="423"/>
        <v>113882364</v>
      </c>
      <c r="V38" s="923">
        <f t="shared" si="423"/>
        <v>0</v>
      </c>
      <c r="W38" s="902">
        <f t="shared" si="423"/>
        <v>0</v>
      </c>
      <c r="X38" s="913">
        <f t="shared" si="423"/>
        <v>0</v>
      </c>
      <c r="Y38" s="914">
        <f t="shared" si="423"/>
        <v>0</v>
      </c>
      <c r="Z38" s="944">
        <f t="shared" si="423"/>
        <v>0</v>
      </c>
      <c r="AA38" s="903">
        <f t="shared" si="423"/>
        <v>0</v>
      </c>
      <c r="AB38" s="902">
        <f t="shared" si="423"/>
        <v>0</v>
      </c>
      <c r="AC38" s="915">
        <f t="shared" si="423"/>
        <v>0</v>
      </c>
      <c r="AD38" s="914">
        <f t="shared" si="423"/>
        <v>0</v>
      </c>
      <c r="AE38" s="924">
        <f t="shared" si="423"/>
        <v>0</v>
      </c>
      <c r="AF38" s="925">
        <f t="shared" si="423"/>
        <v>0</v>
      </c>
      <c r="AG38" s="924">
        <f t="shared" si="423"/>
        <v>0</v>
      </c>
      <c r="AH38" s="925">
        <f t="shared" si="423"/>
        <v>0</v>
      </c>
      <c r="AI38" s="904">
        <f t="shared" si="423"/>
        <v>12907882959.319998</v>
      </c>
      <c r="AJ38" s="903">
        <f t="shared" si="423"/>
        <v>962699882.05999994</v>
      </c>
      <c r="AK38" s="912">
        <f t="shared" si="423"/>
        <v>865675729.78000021</v>
      </c>
      <c r="AL38" s="932">
        <f t="shared" si="423"/>
        <v>865675729.78000021</v>
      </c>
      <c r="AM38" s="919">
        <f t="shared" si="423"/>
        <v>0</v>
      </c>
      <c r="AN38" s="912">
        <f t="shared" si="423"/>
        <v>35197770.140000001</v>
      </c>
      <c r="AO38" s="919">
        <f t="shared" si="423"/>
        <v>35197770.140000001</v>
      </c>
      <c r="AP38" s="919">
        <f t="shared" si="423"/>
        <v>0</v>
      </c>
      <c r="AQ38" s="903">
        <f t="shared" si="423"/>
        <v>0</v>
      </c>
      <c r="AR38" s="919">
        <f t="shared" si="423"/>
        <v>0</v>
      </c>
      <c r="AS38" s="903">
        <f t="shared" si="423"/>
        <v>0</v>
      </c>
      <c r="AT38" s="919">
        <f t="shared" si="423"/>
        <v>0</v>
      </c>
      <c r="AU38" s="918">
        <f t="shared" si="423"/>
        <v>0</v>
      </c>
      <c r="AV38" s="938">
        <f t="shared" si="423"/>
        <v>0</v>
      </c>
      <c r="AW38" s="1042">
        <f t="shared" si="423"/>
        <v>0</v>
      </c>
      <c r="AX38" s="919">
        <f t="shared" si="423"/>
        <v>0</v>
      </c>
      <c r="AY38" s="918">
        <f t="shared" si="423"/>
        <v>0</v>
      </c>
      <c r="AZ38" s="919">
        <f t="shared" si="423"/>
        <v>0</v>
      </c>
      <c r="BA38" s="918">
        <f t="shared" si="423"/>
        <v>0</v>
      </c>
      <c r="BB38" s="919">
        <f t="shared" si="423"/>
        <v>0</v>
      </c>
      <c r="BC38" s="912">
        <f t="shared" si="423"/>
        <v>92905211.599999994</v>
      </c>
      <c r="BD38" s="919">
        <f t="shared" si="423"/>
        <v>92905211.599999994</v>
      </c>
      <c r="BE38" s="912">
        <f t="shared" si="423"/>
        <v>0</v>
      </c>
      <c r="BF38" s="938">
        <f t="shared" si="423"/>
        <v>0</v>
      </c>
      <c r="BG38" s="912">
        <f t="shared" si="423"/>
        <v>147402788.39999998</v>
      </c>
      <c r="BH38" s="919">
        <f t="shared" si="423"/>
        <v>147402788.39999998</v>
      </c>
      <c r="BI38" s="912">
        <f t="shared" si="423"/>
        <v>59325881.299999997</v>
      </c>
      <c r="BJ38" s="919">
        <f t="shared" si="423"/>
        <v>59325881.299999997</v>
      </c>
      <c r="BK38" s="921">
        <f t="shared" si="423"/>
        <v>0</v>
      </c>
      <c r="BL38" s="921">
        <f t="shared" si="423"/>
        <v>0</v>
      </c>
      <c r="BM38" s="921">
        <f t="shared" si="423"/>
        <v>147402788.39999998</v>
      </c>
      <c r="BN38" s="921">
        <f t="shared" ref="BN38:DY38" si="424">BN31+BN35</f>
        <v>59325881.299999997</v>
      </c>
      <c r="BO38" s="923">
        <f t="shared" si="424"/>
        <v>0</v>
      </c>
      <c r="BP38" s="912">
        <f t="shared" si="424"/>
        <v>0</v>
      </c>
      <c r="BQ38" s="923">
        <f t="shared" si="424"/>
        <v>0</v>
      </c>
      <c r="BR38" s="912">
        <f t="shared" si="424"/>
        <v>0</v>
      </c>
      <c r="BS38" s="924">
        <f t="shared" si="424"/>
        <v>0</v>
      </c>
      <c r="BT38" s="921">
        <f t="shared" si="424"/>
        <v>0</v>
      </c>
      <c r="BU38" s="924">
        <f t="shared" si="424"/>
        <v>0</v>
      </c>
      <c r="BV38" s="921">
        <f t="shared" si="424"/>
        <v>0</v>
      </c>
      <c r="BW38" s="912">
        <f t="shared" si="424"/>
        <v>0</v>
      </c>
      <c r="BX38" s="912">
        <f t="shared" si="424"/>
        <v>0</v>
      </c>
      <c r="BY38" s="911">
        <f t="shared" si="424"/>
        <v>0</v>
      </c>
      <c r="BZ38" s="912">
        <f t="shared" si="424"/>
        <v>0</v>
      </c>
      <c r="CA38" s="904">
        <f t="shared" si="424"/>
        <v>0</v>
      </c>
      <c r="CB38" s="904">
        <f t="shared" si="424"/>
        <v>0</v>
      </c>
      <c r="CC38" s="928">
        <f t="shared" si="424"/>
        <v>0</v>
      </c>
      <c r="CD38" s="928">
        <f t="shared" si="424"/>
        <v>0</v>
      </c>
      <c r="CE38" s="928">
        <f t="shared" si="424"/>
        <v>0</v>
      </c>
      <c r="CF38" s="928">
        <f t="shared" si="424"/>
        <v>0</v>
      </c>
      <c r="CG38" s="904">
        <f t="shared" si="424"/>
        <v>0</v>
      </c>
      <c r="CH38" s="919">
        <f t="shared" si="424"/>
        <v>0</v>
      </c>
      <c r="CI38" s="919">
        <f t="shared" si="424"/>
        <v>0</v>
      </c>
      <c r="CJ38" s="912">
        <f t="shared" si="424"/>
        <v>0</v>
      </c>
      <c r="CK38" s="919">
        <f t="shared" si="424"/>
        <v>0</v>
      </c>
      <c r="CL38" s="919">
        <f t="shared" si="424"/>
        <v>0</v>
      </c>
      <c r="CM38" s="904">
        <f t="shared" si="424"/>
        <v>1049042193.1600001</v>
      </c>
      <c r="CN38" s="914">
        <f t="shared" si="424"/>
        <v>742629.11</v>
      </c>
      <c r="CO38" s="946">
        <f t="shared" si="424"/>
        <v>243864.57</v>
      </c>
      <c r="CP38" s="919">
        <f>CP31+CP35</f>
        <v>47669180</v>
      </c>
      <c r="CQ38" s="936">
        <f>CQ31+CQ35</f>
        <v>905715000</v>
      </c>
      <c r="CR38" s="919">
        <f t="shared" ref="CR38:CS38" si="425">CR31+CR35</f>
        <v>4733576.2799999993</v>
      </c>
      <c r="CS38" s="936">
        <f t="shared" si="425"/>
        <v>89937943.200000003</v>
      </c>
      <c r="CT38" s="912">
        <f t="shared" si="424"/>
        <v>75686030.969999999</v>
      </c>
      <c r="CU38" s="932">
        <f t="shared" si="424"/>
        <v>0</v>
      </c>
      <c r="CV38" s="1043">
        <f t="shared" si="424"/>
        <v>0</v>
      </c>
      <c r="CW38" s="919">
        <f t="shared" si="424"/>
        <v>3784304.39</v>
      </c>
      <c r="CX38" s="936">
        <f t="shared" si="424"/>
        <v>71901726.579999998</v>
      </c>
      <c r="CY38" s="919">
        <f t="shared" si="424"/>
        <v>0</v>
      </c>
      <c r="CZ38" s="936">
        <f t="shared" si="424"/>
        <v>0</v>
      </c>
      <c r="DA38" s="904">
        <f t="shared" si="424"/>
        <v>19567142.100000001</v>
      </c>
      <c r="DB38" s="914">
        <f t="shared" si="424"/>
        <v>3729042.1000000015</v>
      </c>
      <c r="DC38" s="946">
        <f t="shared" si="424"/>
        <v>15838100</v>
      </c>
      <c r="DD38" s="912">
        <f t="shared" si="424"/>
        <v>0</v>
      </c>
      <c r="DE38" s="914">
        <f t="shared" si="424"/>
        <v>0</v>
      </c>
      <c r="DF38" s="1044">
        <f t="shared" si="424"/>
        <v>0</v>
      </c>
      <c r="DG38" s="922">
        <f t="shared" si="424"/>
        <v>0</v>
      </c>
      <c r="DH38" s="921">
        <f t="shared" si="424"/>
        <v>0</v>
      </c>
      <c r="DI38" s="922">
        <f t="shared" si="424"/>
        <v>19567142.100000001</v>
      </c>
      <c r="DJ38" s="921">
        <f t="shared" si="424"/>
        <v>0</v>
      </c>
      <c r="DK38" s="911">
        <f t="shared" si="424"/>
        <v>17900000</v>
      </c>
      <c r="DL38" s="883">
        <f t="shared" si="424"/>
        <v>9900000</v>
      </c>
      <c r="DM38" s="913">
        <f t="shared" si="424"/>
        <v>8000000</v>
      </c>
      <c r="DN38" s="883">
        <f t="shared" si="424"/>
        <v>0</v>
      </c>
      <c r="DO38" s="912">
        <f t="shared" si="424"/>
        <v>1122360</v>
      </c>
      <c r="DP38" s="883">
        <f t="shared" si="424"/>
        <v>0</v>
      </c>
      <c r="DQ38" s="916">
        <f t="shared" si="424"/>
        <v>1122360</v>
      </c>
      <c r="DR38" s="916">
        <f t="shared" si="424"/>
        <v>0</v>
      </c>
      <c r="DS38" s="904">
        <f t="shared" si="424"/>
        <v>6297684.2199999997</v>
      </c>
      <c r="DT38" s="914">
        <f t="shared" si="424"/>
        <v>314884.21999999974</v>
      </c>
      <c r="DU38" s="946">
        <f t="shared" si="424"/>
        <v>5982800</v>
      </c>
      <c r="DV38" s="912">
        <f t="shared" si="424"/>
        <v>0</v>
      </c>
      <c r="DW38" s="932">
        <f t="shared" si="424"/>
        <v>0</v>
      </c>
      <c r="DX38" s="936">
        <f t="shared" si="424"/>
        <v>0</v>
      </c>
      <c r="DY38" s="904">
        <f t="shared" si="424"/>
        <v>0</v>
      </c>
      <c r="DZ38" s="938">
        <f t="shared" ref="DZ38:EP38" si="426">DZ31+DZ35</f>
        <v>0</v>
      </c>
      <c r="EA38" s="931">
        <f t="shared" si="426"/>
        <v>0</v>
      </c>
      <c r="EB38" s="912">
        <f t="shared" si="426"/>
        <v>0</v>
      </c>
      <c r="EC38" s="938">
        <f t="shared" si="426"/>
        <v>0</v>
      </c>
      <c r="ED38" s="931">
        <f t="shared" si="426"/>
        <v>0</v>
      </c>
      <c r="EE38" s="904">
        <f t="shared" si="426"/>
        <v>1207687968.96</v>
      </c>
      <c r="EF38" s="914">
        <f t="shared" si="426"/>
        <v>319132705.80000001</v>
      </c>
      <c r="EG38" s="914">
        <f t="shared" si="426"/>
        <v>44427763.159999996</v>
      </c>
      <c r="EH38" s="1044">
        <f t="shared" si="426"/>
        <v>844127500</v>
      </c>
      <c r="EI38" s="904">
        <f t="shared" si="426"/>
        <v>0</v>
      </c>
      <c r="EJ38" s="914">
        <f t="shared" si="426"/>
        <v>0</v>
      </c>
      <c r="EK38" s="914">
        <f t="shared" si="426"/>
        <v>0</v>
      </c>
      <c r="EL38" s="1044">
        <f t="shared" si="426"/>
        <v>0</v>
      </c>
      <c r="EM38" s="904">
        <f t="shared" si="426"/>
        <v>121175580</v>
      </c>
      <c r="EN38" s="914">
        <f t="shared" si="426"/>
        <v>6058780</v>
      </c>
      <c r="EO38" s="946">
        <f t="shared" si="426"/>
        <v>115116800</v>
      </c>
      <c r="EP38" s="912">
        <f t="shared" si="426"/>
        <v>83112983.329999998</v>
      </c>
      <c r="EQ38" s="914">
        <f t="shared" ref="EQ38:ER38" si="427">EQ31+EQ35</f>
        <v>4155649.849999994</v>
      </c>
      <c r="ER38" s="946">
        <f t="shared" si="427"/>
        <v>78957333.480000004</v>
      </c>
      <c r="ES38" s="904">
        <f t="shared" ref="ES38:GS38" si="428">ES31+ES35</f>
        <v>21405417.310000002</v>
      </c>
      <c r="ET38" s="914">
        <f t="shared" si="428"/>
        <v>5587091.4900000021</v>
      </c>
      <c r="EU38" s="946">
        <f t="shared" si="428"/>
        <v>15818325.819999998</v>
      </c>
      <c r="EV38" s="912">
        <f t="shared" si="428"/>
        <v>0</v>
      </c>
      <c r="EW38" s="914">
        <f t="shared" si="428"/>
        <v>0</v>
      </c>
      <c r="EX38" s="1044">
        <f t="shared" si="428"/>
        <v>0</v>
      </c>
      <c r="EY38" s="904">
        <f t="shared" si="428"/>
        <v>3880682.69</v>
      </c>
      <c r="EZ38" s="914">
        <f t="shared" si="428"/>
        <v>1012908.5099999999</v>
      </c>
      <c r="FA38" s="946">
        <f t="shared" si="428"/>
        <v>2867774.1799999997</v>
      </c>
      <c r="FB38" s="912">
        <f t="shared" si="428"/>
        <v>0</v>
      </c>
      <c r="FC38" s="914">
        <f t="shared" si="428"/>
        <v>0</v>
      </c>
      <c r="FD38" s="1044">
        <f t="shared" si="428"/>
        <v>0</v>
      </c>
      <c r="FE38" s="928">
        <f t="shared" si="428"/>
        <v>3880682.69</v>
      </c>
      <c r="FF38" s="914">
        <f t="shared" si="428"/>
        <v>1012908.5099999999</v>
      </c>
      <c r="FG38" s="946">
        <f t="shared" si="428"/>
        <v>2867774.1799999997</v>
      </c>
      <c r="FH38" s="917">
        <f t="shared" si="428"/>
        <v>0</v>
      </c>
      <c r="FI38" s="914">
        <f t="shared" si="428"/>
        <v>0</v>
      </c>
      <c r="FJ38" s="1044">
        <f t="shared" si="428"/>
        <v>0</v>
      </c>
      <c r="FK38" s="928">
        <f t="shared" si="428"/>
        <v>0</v>
      </c>
      <c r="FL38" s="914">
        <f t="shared" si="428"/>
        <v>0</v>
      </c>
      <c r="FM38" s="946">
        <f t="shared" si="428"/>
        <v>0</v>
      </c>
      <c r="FN38" s="917">
        <f t="shared" si="428"/>
        <v>0</v>
      </c>
      <c r="FO38" s="914">
        <f t="shared" si="428"/>
        <v>0</v>
      </c>
      <c r="FP38" s="1044">
        <f t="shared" si="428"/>
        <v>0</v>
      </c>
      <c r="FQ38" s="904">
        <f t="shared" si="428"/>
        <v>0</v>
      </c>
      <c r="FR38" s="919">
        <f>FR31+FR35</f>
        <v>0</v>
      </c>
      <c r="FS38" s="933">
        <f>FS31+FS35</f>
        <v>0</v>
      </c>
      <c r="FT38" s="904">
        <f t="shared" ref="FT38" si="429">FT31+FT35</f>
        <v>0</v>
      </c>
      <c r="FU38" s="938">
        <f>FU31+FU35</f>
        <v>0</v>
      </c>
      <c r="FV38" s="931">
        <f>FV31+FV35</f>
        <v>0</v>
      </c>
      <c r="FW38" s="904">
        <f t="shared" ref="FW38" si="430">FW31+FW35</f>
        <v>0</v>
      </c>
      <c r="FX38" s="919">
        <f>FX31+FX35</f>
        <v>0</v>
      </c>
      <c r="FY38" s="933">
        <f>FY31+FY35</f>
        <v>0</v>
      </c>
      <c r="FZ38" s="904">
        <f t="shared" ref="FZ38" si="431">FZ31+FZ35</f>
        <v>0</v>
      </c>
      <c r="GA38" s="938">
        <f>GA31+GA35</f>
        <v>0</v>
      </c>
      <c r="GB38" s="931">
        <f>GB31+GB35</f>
        <v>0</v>
      </c>
      <c r="GC38" s="928">
        <f t="shared" ref="GC38" si="432">GC31+GC35</f>
        <v>0</v>
      </c>
      <c r="GD38" s="919">
        <f>GD31+GD35</f>
        <v>0</v>
      </c>
      <c r="GE38" s="933">
        <f>GE31+GE35</f>
        <v>0</v>
      </c>
      <c r="GF38" s="928">
        <f t="shared" ref="GF38" si="433">GF31+GF35</f>
        <v>0</v>
      </c>
      <c r="GG38" s="938">
        <f>GG31+GG35</f>
        <v>0</v>
      </c>
      <c r="GH38" s="931">
        <f>GH31+GH35</f>
        <v>0</v>
      </c>
      <c r="GI38" s="928">
        <f t="shared" ref="GI38:GJ38" si="434">GI31+GI35</f>
        <v>0</v>
      </c>
      <c r="GJ38" s="928">
        <f t="shared" si="434"/>
        <v>0</v>
      </c>
      <c r="GK38" s="928">
        <f t="shared" ref="GK38:GL38" si="435">GK31+GK35</f>
        <v>0</v>
      </c>
      <c r="GL38" s="928">
        <f t="shared" si="435"/>
        <v>0</v>
      </c>
      <c r="GM38" s="904">
        <f t="shared" si="428"/>
        <v>1843636263.8200002</v>
      </c>
      <c r="GN38" s="935">
        <f t="shared" si="428"/>
        <v>13685959.390000001</v>
      </c>
      <c r="GO38" s="936">
        <f t="shared" si="428"/>
        <v>260033228.37</v>
      </c>
      <c r="GP38" s="919">
        <f>GP31+GP35</f>
        <v>1569917076.0599999</v>
      </c>
      <c r="GQ38" s="912">
        <f t="shared" si="428"/>
        <v>189604915.5</v>
      </c>
      <c r="GR38" s="935">
        <f t="shared" si="428"/>
        <v>0</v>
      </c>
      <c r="GS38" s="936">
        <f t="shared" si="428"/>
        <v>0</v>
      </c>
      <c r="GT38" s="919">
        <f>GT31+GT35</f>
        <v>189604915.5</v>
      </c>
      <c r="GU38" s="928">
        <f t="shared" ref="GU38:GW38" si="436">GU31+GU35</f>
        <v>123288200</v>
      </c>
      <c r="GV38" s="919">
        <f>GV31+GV35</f>
        <v>123288200</v>
      </c>
      <c r="GW38" s="928">
        <f t="shared" si="436"/>
        <v>0</v>
      </c>
      <c r="GX38" s="919">
        <f>GX31+GX35</f>
        <v>0</v>
      </c>
      <c r="GY38" s="928">
        <f t="shared" ref="GY38:JJ38" si="437">GY31+GY35</f>
        <v>0</v>
      </c>
      <c r="GZ38" s="928">
        <f t="shared" si="437"/>
        <v>0</v>
      </c>
      <c r="HA38" s="928">
        <f t="shared" si="437"/>
        <v>123288200</v>
      </c>
      <c r="HB38" s="928">
        <f t="shared" si="437"/>
        <v>0</v>
      </c>
      <c r="HC38" s="904">
        <f t="shared" si="437"/>
        <v>1478672773.1399999</v>
      </c>
      <c r="HD38" s="935">
        <f t="shared" si="437"/>
        <v>73933652.629999995</v>
      </c>
      <c r="HE38" s="936">
        <f t="shared" si="437"/>
        <v>1404739120.51</v>
      </c>
      <c r="HF38" s="912">
        <f t="shared" si="437"/>
        <v>251223881.88999999</v>
      </c>
      <c r="HG38" s="935">
        <f t="shared" si="437"/>
        <v>12561196.470000001</v>
      </c>
      <c r="HH38" s="936">
        <f t="shared" si="437"/>
        <v>238662685.41999999</v>
      </c>
      <c r="HI38" s="904">
        <f t="shared" si="437"/>
        <v>0</v>
      </c>
      <c r="HJ38" s="935">
        <f t="shared" si="437"/>
        <v>0</v>
      </c>
      <c r="HK38" s="936">
        <f t="shared" si="437"/>
        <v>0</v>
      </c>
      <c r="HL38" s="912">
        <f t="shared" si="437"/>
        <v>0</v>
      </c>
      <c r="HM38" s="935">
        <f t="shared" si="437"/>
        <v>0</v>
      </c>
      <c r="HN38" s="936">
        <f t="shared" si="437"/>
        <v>0</v>
      </c>
      <c r="HO38" s="904">
        <f t="shared" si="437"/>
        <v>166170808.08999997</v>
      </c>
      <c r="HP38" s="935">
        <f t="shared" si="437"/>
        <v>1661708.0899999999</v>
      </c>
      <c r="HQ38" s="936">
        <f t="shared" si="437"/>
        <v>164509100</v>
      </c>
      <c r="HR38" s="912">
        <f t="shared" si="437"/>
        <v>0</v>
      </c>
      <c r="HS38" s="935">
        <f t="shared" si="437"/>
        <v>0</v>
      </c>
      <c r="HT38" s="936">
        <f t="shared" si="437"/>
        <v>0</v>
      </c>
      <c r="HU38" s="928">
        <f t="shared" si="437"/>
        <v>0</v>
      </c>
      <c r="HV38" s="914">
        <f t="shared" si="437"/>
        <v>0</v>
      </c>
      <c r="HW38" s="946">
        <f t="shared" si="437"/>
        <v>0</v>
      </c>
      <c r="HX38" s="917">
        <f t="shared" si="437"/>
        <v>0</v>
      </c>
      <c r="HY38" s="914">
        <f t="shared" si="437"/>
        <v>0</v>
      </c>
      <c r="HZ38" s="1044">
        <f t="shared" si="437"/>
        <v>0</v>
      </c>
      <c r="IA38" s="928">
        <f t="shared" si="437"/>
        <v>166170808.08999997</v>
      </c>
      <c r="IB38" s="914">
        <f t="shared" si="437"/>
        <v>1661708.0899999999</v>
      </c>
      <c r="IC38" s="946">
        <f t="shared" si="437"/>
        <v>164509100</v>
      </c>
      <c r="ID38" s="917">
        <f t="shared" si="437"/>
        <v>0</v>
      </c>
      <c r="IE38" s="914">
        <f t="shared" si="437"/>
        <v>0</v>
      </c>
      <c r="IF38" s="1044">
        <f t="shared" si="437"/>
        <v>0</v>
      </c>
      <c r="IG38" s="904">
        <f t="shared" si="437"/>
        <v>0</v>
      </c>
      <c r="IH38" s="935">
        <f t="shared" si="437"/>
        <v>0</v>
      </c>
      <c r="II38" s="936">
        <f t="shared" si="437"/>
        <v>0</v>
      </c>
      <c r="IJ38" s="912">
        <f t="shared" si="437"/>
        <v>0</v>
      </c>
      <c r="IK38" s="935">
        <f t="shared" si="437"/>
        <v>0</v>
      </c>
      <c r="IL38" s="936">
        <f t="shared" si="437"/>
        <v>0</v>
      </c>
      <c r="IM38" s="904">
        <f t="shared" si="437"/>
        <v>0</v>
      </c>
      <c r="IN38" s="935">
        <f t="shared" si="437"/>
        <v>0</v>
      </c>
      <c r="IO38" s="936">
        <f t="shared" si="437"/>
        <v>0</v>
      </c>
      <c r="IP38" s="912">
        <f t="shared" si="437"/>
        <v>0</v>
      </c>
      <c r="IQ38" s="935">
        <f t="shared" si="437"/>
        <v>0</v>
      </c>
      <c r="IR38" s="936">
        <f t="shared" si="437"/>
        <v>0</v>
      </c>
      <c r="IS38" s="904">
        <f t="shared" si="437"/>
        <v>3362567.57</v>
      </c>
      <c r="IT38" s="935">
        <f t="shared" si="437"/>
        <v>874267.56999999983</v>
      </c>
      <c r="IU38" s="936">
        <f t="shared" si="437"/>
        <v>2488300</v>
      </c>
      <c r="IV38" s="912">
        <f t="shared" si="437"/>
        <v>1411431.57</v>
      </c>
      <c r="IW38" s="935">
        <f t="shared" si="437"/>
        <v>366972.22000000009</v>
      </c>
      <c r="IX38" s="936">
        <f t="shared" si="437"/>
        <v>1044459.35</v>
      </c>
      <c r="IY38" s="911">
        <f t="shared" si="437"/>
        <v>0</v>
      </c>
      <c r="IZ38" s="935">
        <f t="shared" si="437"/>
        <v>0</v>
      </c>
      <c r="JA38" s="936">
        <f t="shared" si="437"/>
        <v>0</v>
      </c>
      <c r="JB38" s="912">
        <f t="shared" si="437"/>
        <v>0</v>
      </c>
      <c r="JC38" s="883">
        <f t="shared" si="437"/>
        <v>0</v>
      </c>
      <c r="JD38" s="936">
        <f t="shared" si="437"/>
        <v>0</v>
      </c>
      <c r="JE38" s="904">
        <f t="shared" si="437"/>
        <v>0</v>
      </c>
      <c r="JF38" s="883">
        <f t="shared" si="437"/>
        <v>0</v>
      </c>
      <c r="JG38" s="936">
        <f t="shared" si="437"/>
        <v>0</v>
      </c>
      <c r="JH38" s="912">
        <f t="shared" si="437"/>
        <v>0</v>
      </c>
      <c r="JI38" s="883">
        <f t="shared" si="437"/>
        <v>0</v>
      </c>
      <c r="JJ38" s="936">
        <f t="shared" si="437"/>
        <v>0</v>
      </c>
      <c r="JK38" s="928">
        <f t="shared" ref="JK38:JW38" si="438">JK31+JK35</f>
        <v>0</v>
      </c>
      <c r="JL38" s="883">
        <f t="shared" si="438"/>
        <v>0</v>
      </c>
      <c r="JM38" s="936">
        <f t="shared" si="438"/>
        <v>0</v>
      </c>
      <c r="JN38" s="917">
        <f t="shared" si="438"/>
        <v>0</v>
      </c>
      <c r="JO38" s="883">
        <f t="shared" si="438"/>
        <v>0</v>
      </c>
      <c r="JP38" s="936">
        <f t="shared" si="438"/>
        <v>0</v>
      </c>
      <c r="JQ38" s="917">
        <f t="shared" si="438"/>
        <v>0</v>
      </c>
      <c r="JR38" s="883">
        <f t="shared" si="438"/>
        <v>0</v>
      </c>
      <c r="JS38" s="936">
        <f t="shared" si="438"/>
        <v>0</v>
      </c>
      <c r="JT38" s="917">
        <f t="shared" si="438"/>
        <v>0</v>
      </c>
      <c r="JU38" s="883">
        <f t="shared" si="438"/>
        <v>0</v>
      </c>
      <c r="JV38" s="936">
        <f t="shared" si="438"/>
        <v>0</v>
      </c>
      <c r="JW38" s="904">
        <f t="shared" si="438"/>
        <v>10251200</v>
      </c>
      <c r="JX38" s="919">
        <f>JX31+JX35</f>
        <v>0</v>
      </c>
      <c r="JY38" s="1044">
        <f>JY31+JY35</f>
        <v>0</v>
      </c>
      <c r="JZ38" s="919">
        <f>JZ31+JZ35</f>
        <v>3726800</v>
      </c>
      <c r="KA38" s="1044">
        <f>KA31+KA35</f>
        <v>6524400</v>
      </c>
      <c r="KB38" s="912">
        <f t="shared" ref="KB38" si="439">KB31+KB35</f>
        <v>0</v>
      </c>
      <c r="KC38" s="919">
        <f>KC31+KC35</f>
        <v>0</v>
      </c>
      <c r="KD38" s="1044">
        <f>KD31+KD35</f>
        <v>0</v>
      </c>
      <c r="KE38" s="919">
        <f>KE31+KE35</f>
        <v>0</v>
      </c>
      <c r="KF38" s="1044">
        <f>KF31+KF35</f>
        <v>0</v>
      </c>
      <c r="KG38" s="903">
        <f t="shared" ref="KG38:KL38" si="440">KG31+KG35</f>
        <v>0</v>
      </c>
      <c r="KH38" s="935">
        <f t="shared" si="440"/>
        <v>0</v>
      </c>
      <c r="KI38" s="936">
        <f t="shared" si="440"/>
        <v>0</v>
      </c>
      <c r="KJ38" s="935">
        <f t="shared" si="440"/>
        <v>0</v>
      </c>
      <c r="KK38" s="936">
        <f t="shared" si="440"/>
        <v>0</v>
      </c>
      <c r="KL38" s="902">
        <f t="shared" si="440"/>
        <v>0</v>
      </c>
      <c r="KM38" s="919">
        <f>KM31+KM35</f>
        <v>0</v>
      </c>
      <c r="KN38" s="1044">
        <f>KN31+KN35</f>
        <v>0</v>
      </c>
      <c r="KO38" s="919">
        <f>KO31+KO35</f>
        <v>0</v>
      </c>
      <c r="KP38" s="1044">
        <f>KP31+KP35</f>
        <v>0</v>
      </c>
      <c r="KQ38" s="1045">
        <f t="shared" ref="KQ38:LC38" si="441">KQ31+KQ35</f>
        <v>0</v>
      </c>
      <c r="KR38" s="935">
        <f t="shared" si="441"/>
        <v>0</v>
      </c>
      <c r="KS38" s="936">
        <f t="shared" si="441"/>
        <v>0</v>
      </c>
      <c r="KT38" s="925">
        <f t="shared" si="441"/>
        <v>0</v>
      </c>
      <c r="KU38" s="913">
        <f t="shared" si="441"/>
        <v>0</v>
      </c>
      <c r="KV38" s="936">
        <f t="shared" si="441"/>
        <v>0</v>
      </c>
      <c r="KW38" s="925">
        <f t="shared" si="441"/>
        <v>0</v>
      </c>
      <c r="KX38" s="883">
        <f t="shared" si="441"/>
        <v>0</v>
      </c>
      <c r="KY38" s="1043">
        <f t="shared" si="441"/>
        <v>0</v>
      </c>
      <c r="KZ38" s="925">
        <f t="shared" si="441"/>
        <v>0</v>
      </c>
      <c r="LA38" s="883">
        <f t="shared" si="441"/>
        <v>0</v>
      </c>
      <c r="LB38" s="936">
        <f t="shared" si="441"/>
        <v>0</v>
      </c>
      <c r="LC38" s="912">
        <f t="shared" si="441"/>
        <v>7973513.5099999998</v>
      </c>
      <c r="LD38" s="919">
        <f>LD31+LD35</f>
        <v>0</v>
      </c>
      <c r="LE38" s="919">
        <f>LE31+LE35</f>
        <v>2073113.5099999998</v>
      </c>
      <c r="LF38" s="1044">
        <f>LF31+LF35</f>
        <v>5900400</v>
      </c>
      <c r="LG38" s="912">
        <f t="shared" ref="LG38" si="442">LG31+LG35</f>
        <v>0</v>
      </c>
      <c r="LH38" s="919">
        <f>LH31+LH35</f>
        <v>0</v>
      </c>
      <c r="LI38" s="919">
        <f>LI31+LI35</f>
        <v>0</v>
      </c>
      <c r="LJ38" s="1044">
        <f>LJ31+LJ35</f>
        <v>0</v>
      </c>
      <c r="LK38" s="912">
        <f t="shared" ref="LK38" si="443">LK31+LK35</f>
        <v>32277567.57</v>
      </c>
      <c r="LL38" s="919">
        <f>LL31+LL35</f>
        <v>0</v>
      </c>
      <c r="LM38" s="919">
        <f>LM31+LM35</f>
        <v>8392167.5700000003</v>
      </c>
      <c r="LN38" s="1044">
        <f>LN31+LN35</f>
        <v>23885400</v>
      </c>
      <c r="LO38" s="912">
        <f t="shared" ref="LO38" si="444">LO31+LO35</f>
        <v>0</v>
      </c>
      <c r="LP38" s="919">
        <f>LP31+LP35</f>
        <v>0</v>
      </c>
      <c r="LQ38" s="919">
        <f t="shared" ref="LQ38:LS38" si="445">LQ31+LQ35</f>
        <v>0</v>
      </c>
      <c r="LR38" s="1044">
        <f t="shared" si="445"/>
        <v>0</v>
      </c>
      <c r="LS38" s="917">
        <f t="shared" si="445"/>
        <v>32277567.57</v>
      </c>
      <c r="LT38" s="919">
        <f>LT31+LT35</f>
        <v>0</v>
      </c>
      <c r="LU38" s="919">
        <f>LU31+LU35</f>
        <v>8392167.5700000003</v>
      </c>
      <c r="LV38" s="1044">
        <f>LV31+LV35</f>
        <v>23885400</v>
      </c>
      <c r="LW38" s="917">
        <f t="shared" ref="LW38" si="446">LW31+LW35</f>
        <v>0</v>
      </c>
      <c r="LX38" s="919">
        <f>LX31+LX35</f>
        <v>0</v>
      </c>
      <c r="LY38" s="919">
        <f>LY31+LY35</f>
        <v>0</v>
      </c>
      <c r="LZ38" s="1044">
        <f>LZ31+LZ35</f>
        <v>0</v>
      </c>
      <c r="MA38" s="917">
        <f t="shared" ref="MA38" si="447">MA31+MA35</f>
        <v>0</v>
      </c>
      <c r="MB38" s="919">
        <f>MB31+MB35</f>
        <v>0</v>
      </c>
      <c r="MC38" s="919">
        <f>MC31+MC35</f>
        <v>0</v>
      </c>
      <c r="MD38" s="1044">
        <f>MD31+MD35</f>
        <v>0</v>
      </c>
      <c r="ME38" s="917">
        <f t="shared" ref="ME38" si="448">ME31+ME35</f>
        <v>0</v>
      </c>
      <c r="MF38" s="919">
        <f>MF31+MF35</f>
        <v>0</v>
      </c>
      <c r="MG38" s="919">
        <f>MG31+MG35</f>
        <v>0</v>
      </c>
      <c r="MH38" s="1044">
        <f>MH31+MH35</f>
        <v>0</v>
      </c>
      <c r="MI38" s="902">
        <f t="shared" ref="MI38:OT38" si="449">MI31+MI35</f>
        <v>11336012.699999999</v>
      </c>
      <c r="MJ38" s="919">
        <f t="shared" si="449"/>
        <v>0</v>
      </c>
      <c r="MK38" s="1044">
        <f t="shared" si="449"/>
        <v>0</v>
      </c>
      <c r="ML38" s="935">
        <f t="shared" si="449"/>
        <v>1671589.1900000004</v>
      </c>
      <c r="MM38" s="936">
        <f t="shared" si="449"/>
        <v>4757600</v>
      </c>
      <c r="MN38" s="1046">
        <f t="shared" si="449"/>
        <v>0</v>
      </c>
      <c r="MO38" s="883">
        <f t="shared" si="449"/>
        <v>1275774.1100000001</v>
      </c>
      <c r="MP38" s="1043">
        <f t="shared" si="449"/>
        <v>3631049.3999999994</v>
      </c>
      <c r="MQ38" s="902">
        <f t="shared" si="449"/>
        <v>403589.28</v>
      </c>
      <c r="MR38" s="919">
        <f t="shared" si="449"/>
        <v>0</v>
      </c>
      <c r="MS38" s="1044">
        <f t="shared" si="449"/>
        <v>0</v>
      </c>
      <c r="MT38" s="935">
        <f t="shared" si="449"/>
        <v>0</v>
      </c>
      <c r="MU38" s="936">
        <f t="shared" si="449"/>
        <v>0</v>
      </c>
      <c r="MV38" s="919">
        <f t="shared" si="449"/>
        <v>0</v>
      </c>
      <c r="MW38" s="919">
        <f t="shared" si="449"/>
        <v>104933.20999999999</v>
      </c>
      <c r="MX38" s="936">
        <f t="shared" si="449"/>
        <v>298656.07</v>
      </c>
      <c r="MY38" s="904">
        <f t="shared" si="449"/>
        <v>70608.919999999984</v>
      </c>
      <c r="MZ38" s="883">
        <f t="shared" si="449"/>
        <v>18358.319999999985</v>
      </c>
      <c r="NA38" s="946">
        <f t="shared" si="449"/>
        <v>52250.6</v>
      </c>
      <c r="NB38" s="912">
        <f t="shared" si="449"/>
        <v>0</v>
      </c>
      <c r="NC38" s="932">
        <f t="shared" si="449"/>
        <v>0</v>
      </c>
      <c r="ND38" s="936">
        <f t="shared" si="449"/>
        <v>0</v>
      </c>
      <c r="NE38" s="917">
        <f t="shared" si="449"/>
        <v>0</v>
      </c>
      <c r="NF38" s="883">
        <f t="shared" si="449"/>
        <v>0</v>
      </c>
      <c r="NG38" s="936">
        <f t="shared" si="449"/>
        <v>0</v>
      </c>
      <c r="NH38" s="917">
        <f t="shared" si="449"/>
        <v>0</v>
      </c>
      <c r="NI38" s="883">
        <f t="shared" si="449"/>
        <v>0</v>
      </c>
      <c r="NJ38" s="1043">
        <f t="shared" si="449"/>
        <v>0</v>
      </c>
      <c r="NK38" s="917">
        <f t="shared" si="449"/>
        <v>70608.919999999984</v>
      </c>
      <c r="NL38" s="883">
        <f t="shared" si="449"/>
        <v>18358.319999999985</v>
      </c>
      <c r="NM38" s="946">
        <f t="shared" si="449"/>
        <v>52250.6</v>
      </c>
      <c r="NN38" s="917">
        <f t="shared" si="449"/>
        <v>0</v>
      </c>
      <c r="NO38" s="883">
        <f t="shared" si="449"/>
        <v>0</v>
      </c>
      <c r="NP38" s="936">
        <f t="shared" si="449"/>
        <v>0</v>
      </c>
      <c r="NQ38" s="927">
        <f t="shared" si="449"/>
        <v>0</v>
      </c>
      <c r="NR38" s="919">
        <f>NR31+NR35</f>
        <v>0</v>
      </c>
      <c r="NS38" s="931">
        <f t="shared" si="449"/>
        <v>0</v>
      </c>
      <c r="NT38" s="938">
        <f>NT31+NT35</f>
        <v>0</v>
      </c>
      <c r="NU38" s="912">
        <f t="shared" ref="NU38" si="450">NU31+NU35</f>
        <v>0</v>
      </c>
      <c r="NV38" s="938">
        <f t="shared" si="449"/>
        <v>0</v>
      </c>
      <c r="NW38" s="931">
        <f t="shared" si="449"/>
        <v>0</v>
      </c>
      <c r="NX38" s="938">
        <f t="shared" si="449"/>
        <v>0</v>
      </c>
      <c r="NY38" s="912">
        <f t="shared" si="449"/>
        <v>388867921.07999998</v>
      </c>
      <c r="NZ38" s="883">
        <f t="shared" si="449"/>
        <v>8862344.3799999878</v>
      </c>
      <c r="OA38" s="936">
        <f t="shared" si="449"/>
        <v>168384500</v>
      </c>
      <c r="OB38" s="883">
        <f t="shared" si="449"/>
        <v>211621076.69999999</v>
      </c>
      <c r="OC38" s="912">
        <f t="shared" si="449"/>
        <v>0</v>
      </c>
      <c r="OD38" s="883">
        <f t="shared" si="449"/>
        <v>0</v>
      </c>
      <c r="OE38" s="936">
        <f t="shared" si="449"/>
        <v>0</v>
      </c>
      <c r="OF38" s="883">
        <f t="shared" si="449"/>
        <v>0</v>
      </c>
      <c r="OG38" s="912">
        <f t="shared" si="449"/>
        <v>254034099.70999998</v>
      </c>
      <c r="OH38" s="883">
        <f t="shared" si="449"/>
        <v>5473685.5999999978</v>
      </c>
      <c r="OI38" s="936">
        <f t="shared" si="449"/>
        <v>104000000</v>
      </c>
      <c r="OJ38" s="883">
        <f t="shared" si="449"/>
        <v>144560414.10999998</v>
      </c>
      <c r="OK38" s="927">
        <f t="shared" si="449"/>
        <v>2539423.2599999998</v>
      </c>
      <c r="OL38" s="883">
        <f t="shared" si="449"/>
        <v>0</v>
      </c>
      <c r="OM38" s="936">
        <f t="shared" si="449"/>
        <v>0</v>
      </c>
      <c r="ON38" s="883">
        <f t="shared" si="449"/>
        <v>2539423.2599999998</v>
      </c>
      <c r="OO38" s="1045">
        <f t="shared" si="449"/>
        <v>144560414.10999998</v>
      </c>
      <c r="OP38" s="935">
        <f t="shared" si="449"/>
        <v>0</v>
      </c>
      <c r="OQ38" s="936">
        <f t="shared" si="449"/>
        <v>0</v>
      </c>
      <c r="OR38" s="883">
        <f t="shared" si="449"/>
        <v>144560414.10999998</v>
      </c>
      <c r="OS38" s="925">
        <f t="shared" si="449"/>
        <v>2539423.2599999998</v>
      </c>
      <c r="OT38" s="913">
        <f t="shared" si="449"/>
        <v>0</v>
      </c>
      <c r="OU38" s="936">
        <f t="shared" ref="OU38:RF38" si="451">OU31+OU35</f>
        <v>0</v>
      </c>
      <c r="OV38" s="883">
        <f t="shared" si="451"/>
        <v>2539423.2599999998</v>
      </c>
      <c r="OW38" s="925">
        <f t="shared" si="451"/>
        <v>109473685.60000001</v>
      </c>
      <c r="OX38" s="883">
        <f t="shared" si="451"/>
        <v>5473685.5999999978</v>
      </c>
      <c r="OY38" s="1043">
        <f t="shared" si="451"/>
        <v>104000000</v>
      </c>
      <c r="OZ38" s="883">
        <f t="shared" si="451"/>
        <v>0</v>
      </c>
      <c r="PA38" s="925">
        <f t="shared" si="451"/>
        <v>0</v>
      </c>
      <c r="PB38" s="883">
        <f t="shared" si="451"/>
        <v>0</v>
      </c>
      <c r="PC38" s="936">
        <f t="shared" si="451"/>
        <v>0</v>
      </c>
      <c r="PD38" s="883">
        <f t="shared" si="451"/>
        <v>0</v>
      </c>
      <c r="PE38" s="912">
        <f t="shared" si="451"/>
        <v>3414035.2</v>
      </c>
      <c r="PF38" s="919">
        <f t="shared" si="451"/>
        <v>170701.76000000024</v>
      </c>
      <c r="PG38" s="934">
        <f t="shared" si="451"/>
        <v>3243333.44</v>
      </c>
      <c r="PH38" s="912">
        <f t="shared" si="451"/>
        <v>0</v>
      </c>
      <c r="PI38" s="919">
        <f t="shared" si="451"/>
        <v>0</v>
      </c>
      <c r="PJ38" s="934">
        <f t="shared" si="451"/>
        <v>0</v>
      </c>
      <c r="PK38" s="912">
        <f t="shared" si="451"/>
        <v>7437754.2699999996</v>
      </c>
      <c r="PL38" s="919">
        <f t="shared" si="451"/>
        <v>371887.70999999973</v>
      </c>
      <c r="PM38" s="934">
        <f t="shared" si="451"/>
        <v>7065866.5600000005</v>
      </c>
      <c r="PN38" s="912">
        <f t="shared" si="451"/>
        <v>0</v>
      </c>
      <c r="PO38" s="919">
        <f t="shared" si="451"/>
        <v>0</v>
      </c>
      <c r="PP38" s="934">
        <f t="shared" si="451"/>
        <v>0</v>
      </c>
      <c r="PQ38" s="917">
        <f t="shared" si="451"/>
        <v>7437754.2699999996</v>
      </c>
      <c r="PR38" s="919">
        <f t="shared" si="451"/>
        <v>371887.70999999973</v>
      </c>
      <c r="PS38" s="934">
        <f t="shared" si="451"/>
        <v>7065866.5600000005</v>
      </c>
      <c r="PT38" s="917">
        <f t="shared" si="451"/>
        <v>0</v>
      </c>
      <c r="PU38" s="919">
        <f t="shared" si="451"/>
        <v>0</v>
      </c>
      <c r="PV38" s="934">
        <f t="shared" si="451"/>
        <v>0</v>
      </c>
      <c r="PW38" s="917">
        <f t="shared" si="451"/>
        <v>0</v>
      </c>
      <c r="PX38" s="919">
        <f t="shared" si="451"/>
        <v>0</v>
      </c>
      <c r="PY38" s="934">
        <f t="shared" si="451"/>
        <v>0</v>
      </c>
      <c r="PZ38" s="917">
        <f t="shared" si="451"/>
        <v>0</v>
      </c>
      <c r="QA38" s="919">
        <f t="shared" si="451"/>
        <v>0</v>
      </c>
      <c r="QB38" s="934">
        <f t="shared" si="451"/>
        <v>0</v>
      </c>
      <c r="QC38" s="904">
        <f t="shared" si="451"/>
        <v>6974526.3200000003</v>
      </c>
      <c r="QD38" s="935">
        <f t="shared" si="451"/>
        <v>348726.3200000003</v>
      </c>
      <c r="QE38" s="936">
        <f t="shared" si="451"/>
        <v>6625800</v>
      </c>
      <c r="QF38" s="912">
        <f t="shared" si="451"/>
        <v>0</v>
      </c>
      <c r="QG38" s="935">
        <f t="shared" si="451"/>
        <v>0</v>
      </c>
      <c r="QH38" s="936">
        <f t="shared" si="451"/>
        <v>0</v>
      </c>
      <c r="QI38" s="904">
        <f t="shared" si="451"/>
        <v>0</v>
      </c>
      <c r="QJ38" s="935">
        <f t="shared" si="451"/>
        <v>0</v>
      </c>
      <c r="QK38" s="936">
        <f t="shared" si="451"/>
        <v>0</v>
      </c>
      <c r="QL38" s="912">
        <f t="shared" si="451"/>
        <v>0</v>
      </c>
      <c r="QM38" s="935">
        <f t="shared" si="451"/>
        <v>0</v>
      </c>
      <c r="QN38" s="936">
        <f t="shared" si="451"/>
        <v>0</v>
      </c>
      <c r="QO38" s="904">
        <f t="shared" si="451"/>
        <v>0</v>
      </c>
      <c r="QP38" s="935">
        <f t="shared" si="451"/>
        <v>0</v>
      </c>
      <c r="QQ38" s="936">
        <f t="shared" si="451"/>
        <v>0</v>
      </c>
      <c r="QR38" s="912">
        <f t="shared" si="451"/>
        <v>0</v>
      </c>
      <c r="QS38" s="935">
        <f t="shared" si="451"/>
        <v>0</v>
      </c>
      <c r="QT38" s="936">
        <f t="shared" si="451"/>
        <v>0</v>
      </c>
      <c r="QU38" s="928">
        <f t="shared" si="451"/>
        <v>0</v>
      </c>
      <c r="QV38" s="935">
        <f t="shared" si="451"/>
        <v>0</v>
      </c>
      <c r="QW38" s="936">
        <f t="shared" si="451"/>
        <v>0</v>
      </c>
      <c r="QX38" s="917">
        <f t="shared" si="451"/>
        <v>0</v>
      </c>
      <c r="QY38" s="935">
        <f t="shared" si="451"/>
        <v>0</v>
      </c>
      <c r="QZ38" s="936">
        <f t="shared" si="451"/>
        <v>0</v>
      </c>
      <c r="RA38" s="928">
        <f t="shared" si="451"/>
        <v>0</v>
      </c>
      <c r="RB38" s="935">
        <f t="shared" si="451"/>
        <v>0</v>
      </c>
      <c r="RC38" s="936">
        <f t="shared" si="451"/>
        <v>0</v>
      </c>
      <c r="RD38" s="917">
        <f t="shared" si="451"/>
        <v>0</v>
      </c>
      <c r="RE38" s="935">
        <f t="shared" si="451"/>
        <v>0</v>
      </c>
      <c r="RF38" s="936">
        <f t="shared" si="451"/>
        <v>0</v>
      </c>
      <c r="RG38" s="904">
        <f t="shared" ref="RG38:SA38" si="452">RG31+RG35</f>
        <v>0</v>
      </c>
      <c r="RH38" s="914">
        <f t="shared" si="452"/>
        <v>0</v>
      </c>
      <c r="RI38" s="936">
        <f t="shared" si="452"/>
        <v>0</v>
      </c>
      <c r="RJ38" s="912">
        <f t="shared" si="452"/>
        <v>0</v>
      </c>
      <c r="RK38" s="932">
        <f t="shared" si="452"/>
        <v>0</v>
      </c>
      <c r="RL38" s="936">
        <f t="shared" si="452"/>
        <v>0</v>
      </c>
      <c r="RM38" s="912">
        <f t="shared" si="452"/>
        <v>857972286.9000001</v>
      </c>
      <c r="RN38" s="914">
        <f t="shared" si="452"/>
        <v>211846070.68000001</v>
      </c>
      <c r="RO38" s="914">
        <f t="shared" si="452"/>
        <v>167992816.22000003</v>
      </c>
      <c r="RP38" s="936">
        <f t="shared" si="452"/>
        <v>478133400</v>
      </c>
      <c r="RQ38" s="912">
        <f t="shared" si="452"/>
        <v>17857433.710000001</v>
      </c>
      <c r="RR38" s="919">
        <f t="shared" si="452"/>
        <v>17857433.710000001</v>
      </c>
      <c r="RS38" s="932">
        <f t="shared" si="452"/>
        <v>0</v>
      </c>
      <c r="RT38" s="936">
        <f t="shared" si="452"/>
        <v>0</v>
      </c>
      <c r="RU38" s="904">
        <f t="shared" si="452"/>
        <v>0</v>
      </c>
      <c r="RV38" s="914">
        <f t="shared" si="452"/>
        <v>0</v>
      </c>
      <c r="RW38" s="946">
        <f t="shared" si="452"/>
        <v>0</v>
      </c>
      <c r="RX38" s="912">
        <f t="shared" si="452"/>
        <v>0</v>
      </c>
      <c r="RY38" s="932">
        <f t="shared" si="452"/>
        <v>0</v>
      </c>
      <c r="RZ38" s="936">
        <f t="shared" si="452"/>
        <v>0</v>
      </c>
      <c r="SA38" s="912">
        <f t="shared" si="452"/>
        <v>1467786482.3500001</v>
      </c>
      <c r="SB38" s="919">
        <f>SB31+SB35</f>
        <v>6193124.0799999936</v>
      </c>
      <c r="SC38" s="934">
        <f>SC31+SC35</f>
        <v>117669358.27000001</v>
      </c>
      <c r="SD38" s="919">
        <f t="shared" ref="SD38:SE38" si="453">SD31+SD35</f>
        <v>0</v>
      </c>
      <c r="SE38" s="934">
        <f t="shared" si="453"/>
        <v>0</v>
      </c>
      <c r="SF38" s="919">
        <f>SF31+SF35</f>
        <v>67196199.99999997</v>
      </c>
      <c r="SG38" s="934">
        <f>SG31+SG35</f>
        <v>1276727800</v>
      </c>
      <c r="SH38" s="912">
        <f t="shared" ref="SH38:SO38" si="454">SH31+SH35</f>
        <v>64696789.75</v>
      </c>
      <c r="SI38" s="919">
        <f t="shared" si="454"/>
        <v>0</v>
      </c>
      <c r="SJ38" s="934">
        <f t="shared" si="454"/>
        <v>0</v>
      </c>
      <c r="SK38" s="919">
        <f t="shared" si="454"/>
        <v>0</v>
      </c>
      <c r="SL38" s="934">
        <f t="shared" si="454"/>
        <v>0</v>
      </c>
      <c r="SM38" s="919">
        <f t="shared" si="454"/>
        <v>3234839.48</v>
      </c>
      <c r="SN38" s="931">
        <f t="shared" si="454"/>
        <v>61461950.269999996</v>
      </c>
      <c r="SO38" s="912">
        <f t="shared" si="454"/>
        <v>107188675.54000001</v>
      </c>
      <c r="SP38" s="919">
        <f>SP31+SP35</f>
        <v>5359433.810000008</v>
      </c>
      <c r="SQ38" s="934">
        <f>SQ31+SQ35</f>
        <v>101829241.72999999</v>
      </c>
      <c r="SR38" s="919">
        <f t="shared" ref="SR38:SS38" si="455">SR31+SR35</f>
        <v>0</v>
      </c>
      <c r="SS38" s="934">
        <f t="shared" si="455"/>
        <v>0</v>
      </c>
      <c r="ST38" s="919">
        <f>ST31+ST35</f>
        <v>0</v>
      </c>
      <c r="SU38" s="934">
        <f>SU31+SU35</f>
        <v>0</v>
      </c>
      <c r="SV38" s="912">
        <f t="shared" ref="SV38:TC38" si="456">SV31+SV35</f>
        <v>0</v>
      </c>
      <c r="SW38" s="919">
        <f>SW31+SW35</f>
        <v>0</v>
      </c>
      <c r="SX38" s="934">
        <f>SX31+SX35</f>
        <v>0</v>
      </c>
      <c r="SY38" s="919">
        <f t="shared" ref="SY38:SZ38" si="457">SY31+SY35</f>
        <v>0</v>
      </c>
      <c r="SZ38" s="934">
        <f t="shared" si="457"/>
        <v>0</v>
      </c>
      <c r="TA38" s="919">
        <f>TA31+TA35</f>
        <v>0</v>
      </c>
      <c r="TB38" s="934">
        <f>TB31+TB35</f>
        <v>0</v>
      </c>
      <c r="TC38" s="917">
        <f t="shared" si="456"/>
        <v>86941923.580000013</v>
      </c>
      <c r="TD38" s="919">
        <f>TD31+TD35</f>
        <v>4347096.1900000069</v>
      </c>
      <c r="TE38" s="934">
        <f>TE31+TE35</f>
        <v>82594827.389999986</v>
      </c>
      <c r="TF38" s="919">
        <f t="shared" ref="TF38:TG38" si="458">TF31+TF35</f>
        <v>0</v>
      </c>
      <c r="TG38" s="934">
        <f t="shared" si="458"/>
        <v>0</v>
      </c>
      <c r="TH38" s="919">
        <f>TH31+TH35</f>
        <v>0</v>
      </c>
      <c r="TI38" s="934">
        <f>TI31+TI35</f>
        <v>0</v>
      </c>
      <c r="TJ38" s="917">
        <f t="shared" ref="TJ38" si="459">TJ31+TJ35</f>
        <v>0</v>
      </c>
      <c r="TK38" s="919">
        <f>TK31+TK35</f>
        <v>0</v>
      </c>
      <c r="TL38" s="934">
        <f>TL31+TL35</f>
        <v>0</v>
      </c>
      <c r="TM38" s="919">
        <f t="shared" ref="TM38:TN38" si="460">TM31+TM35</f>
        <v>0</v>
      </c>
      <c r="TN38" s="934">
        <f t="shared" si="460"/>
        <v>0</v>
      </c>
      <c r="TO38" s="919">
        <f>TO31+TO35</f>
        <v>0</v>
      </c>
      <c r="TP38" s="934">
        <f>TP31+TP35</f>
        <v>0</v>
      </c>
      <c r="TQ38" s="917">
        <f t="shared" ref="TQ38:WB38" si="461">TQ31+TQ35</f>
        <v>20246751.960000001</v>
      </c>
      <c r="TR38" s="919">
        <f t="shared" si="461"/>
        <v>1012337.620000001</v>
      </c>
      <c r="TS38" s="934">
        <f t="shared" si="461"/>
        <v>19234414.34</v>
      </c>
      <c r="TT38" s="919">
        <f t="shared" si="461"/>
        <v>0</v>
      </c>
      <c r="TU38" s="934">
        <f t="shared" si="461"/>
        <v>0</v>
      </c>
      <c r="TV38" s="919">
        <f t="shared" si="461"/>
        <v>0</v>
      </c>
      <c r="TW38" s="934">
        <f t="shared" si="461"/>
        <v>0</v>
      </c>
      <c r="TX38" s="917">
        <f t="shared" si="461"/>
        <v>0</v>
      </c>
      <c r="TY38" s="919">
        <f t="shared" si="461"/>
        <v>0</v>
      </c>
      <c r="TZ38" s="934">
        <f t="shared" si="461"/>
        <v>0</v>
      </c>
      <c r="UA38" s="919">
        <f t="shared" si="461"/>
        <v>0</v>
      </c>
      <c r="UB38" s="934">
        <f t="shared" si="461"/>
        <v>0</v>
      </c>
      <c r="UC38" s="919">
        <f t="shared" si="461"/>
        <v>0</v>
      </c>
      <c r="UD38" s="934">
        <f t="shared" si="461"/>
        <v>0</v>
      </c>
      <c r="UE38" s="912">
        <f t="shared" si="461"/>
        <v>2431007306.29</v>
      </c>
      <c r="UF38" s="912">
        <f t="shared" si="461"/>
        <v>179592948.58999997</v>
      </c>
      <c r="UG38" s="912">
        <f t="shared" si="461"/>
        <v>153219958.11999997</v>
      </c>
      <c r="UH38" s="912">
        <f t="shared" si="461"/>
        <v>924442.77000000014</v>
      </c>
      <c r="UI38" s="924">
        <f t="shared" si="461"/>
        <v>7229948.5900000008</v>
      </c>
      <c r="UJ38" s="925">
        <f t="shared" si="461"/>
        <v>883569.71000000008</v>
      </c>
      <c r="UK38" s="924">
        <f t="shared" si="461"/>
        <v>145990009.53</v>
      </c>
      <c r="UL38" s="925">
        <f t="shared" si="461"/>
        <v>40873.06</v>
      </c>
      <c r="UM38" s="902">
        <f t="shared" si="461"/>
        <v>16339333619.299999</v>
      </c>
      <c r="UN38" s="915">
        <f t="shared" si="461"/>
        <v>15844070219.299999</v>
      </c>
      <c r="UO38" s="914">
        <f t="shared" si="461"/>
        <v>495263400</v>
      </c>
      <c r="UP38" s="902">
        <f t="shared" si="461"/>
        <v>4121308342.3499999</v>
      </c>
      <c r="UQ38" s="915">
        <f t="shared" si="461"/>
        <v>3971916176.7400002</v>
      </c>
      <c r="UR38" s="937">
        <f t="shared" si="461"/>
        <v>149392165.61000001</v>
      </c>
      <c r="US38" s="912">
        <f t="shared" si="461"/>
        <v>15250536902.16</v>
      </c>
      <c r="UT38" s="911">
        <f t="shared" si="461"/>
        <v>3806683865.9399996</v>
      </c>
      <c r="UU38" s="902">
        <f t="shared" si="461"/>
        <v>411185372</v>
      </c>
      <c r="UV38" s="927">
        <f t="shared" si="461"/>
        <v>107548396.43000001</v>
      </c>
      <c r="UW38" s="911">
        <f t="shared" si="461"/>
        <v>9483500</v>
      </c>
      <c r="UX38" s="912">
        <f t="shared" si="461"/>
        <v>473789.93</v>
      </c>
      <c r="UY38" s="911">
        <f t="shared" si="461"/>
        <v>36969300</v>
      </c>
      <c r="UZ38" s="912">
        <f t="shared" si="461"/>
        <v>6835546.5100000016</v>
      </c>
      <c r="VA38" s="911">
        <f t="shared" si="461"/>
        <v>63100</v>
      </c>
      <c r="VB38" s="912">
        <f t="shared" si="461"/>
        <v>0</v>
      </c>
      <c r="VC38" s="911">
        <f t="shared" si="461"/>
        <v>0</v>
      </c>
      <c r="VD38" s="912">
        <f t="shared" si="461"/>
        <v>0</v>
      </c>
      <c r="VE38" s="945">
        <f t="shared" si="461"/>
        <v>1553000</v>
      </c>
      <c r="VF38" s="911">
        <f t="shared" si="461"/>
        <v>0</v>
      </c>
      <c r="VG38" s="902">
        <f t="shared" si="461"/>
        <v>7674600</v>
      </c>
      <c r="VH38" s="927">
        <f t="shared" si="461"/>
        <v>0</v>
      </c>
      <c r="VI38" s="912">
        <f t="shared" si="461"/>
        <v>571370135.13999999</v>
      </c>
      <c r="VJ38" s="916">
        <f>VJ31+VJ35</f>
        <v>148556235.13999999</v>
      </c>
      <c r="VK38" s="933">
        <f>VK31+VK35</f>
        <v>422813900</v>
      </c>
      <c r="VL38" s="912">
        <f t="shared" ref="VL38" si="462">VL31+VL35</f>
        <v>188280439.87</v>
      </c>
      <c r="VM38" s="916">
        <f>VM31+VM35</f>
        <v>48952914.370000005</v>
      </c>
      <c r="VN38" s="933">
        <f>VN31+VN35</f>
        <v>139327525.5</v>
      </c>
      <c r="VO38" s="902">
        <f t="shared" ref="VO38" si="463">VO31+VO35</f>
        <v>50497710</v>
      </c>
      <c r="VP38" s="915">
        <f t="shared" si="461"/>
        <v>33791710</v>
      </c>
      <c r="VQ38" s="936">
        <f t="shared" si="461"/>
        <v>16706000</v>
      </c>
      <c r="VR38" s="902">
        <f t="shared" si="461"/>
        <v>11486303.67</v>
      </c>
      <c r="VS38" s="916">
        <f>VS31+VS35</f>
        <v>8731000</v>
      </c>
      <c r="VT38" s="933">
        <f>VT31+VT35</f>
        <v>2755303.67</v>
      </c>
      <c r="VU38" s="902">
        <f t="shared" ref="VU38:VV38" si="464">VU31+VU35</f>
        <v>2424060205.5299997</v>
      </c>
      <c r="VV38" s="902">
        <f t="shared" si="464"/>
        <v>392420199.28999996</v>
      </c>
      <c r="VW38" s="902">
        <f t="shared" si="461"/>
        <v>96014740</v>
      </c>
      <c r="VX38" s="915">
        <f t="shared" si="461"/>
        <v>4800739.34</v>
      </c>
      <c r="VY38" s="936">
        <f t="shared" si="461"/>
        <v>91214000.659999996</v>
      </c>
      <c r="VZ38" s="902">
        <f t="shared" si="461"/>
        <v>0</v>
      </c>
      <c r="WA38" s="915">
        <f t="shared" si="461"/>
        <v>0</v>
      </c>
      <c r="WB38" s="936">
        <f t="shared" si="461"/>
        <v>0</v>
      </c>
      <c r="WC38" s="902">
        <f t="shared" ref="WC38:YI38" si="465">WC31+WC35</f>
        <v>59326947.369999997</v>
      </c>
      <c r="WD38" s="915">
        <f t="shared" si="465"/>
        <v>2966347.37</v>
      </c>
      <c r="WE38" s="936">
        <f t="shared" si="465"/>
        <v>56360600</v>
      </c>
      <c r="WF38" s="902">
        <f t="shared" si="465"/>
        <v>14572606.24</v>
      </c>
      <c r="WG38" s="915">
        <f t="shared" si="465"/>
        <v>728630.3600000001</v>
      </c>
      <c r="WH38" s="936">
        <f t="shared" si="465"/>
        <v>13843975.879999999</v>
      </c>
      <c r="WI38" s="902">
        <f t="shared" si="465"/>
        <v>483719000</v>
      </c>
      <c r="WJ38" s="915">
        <f t="shared" si="465"/>
        <v>0</v>
      </c>
      <c r="WK38" s="936">
        <f t="shared" si="465"/>
        <v>483719000</v>
      </c>
      <c r="WL38" s="902">
        <f t="shared" si="465"/>
        <v>117172962.55</v>
      </c>
      <c r="WM38" s="915">
        <f t="shared" si="465"/>
        <v>0</v>
      </c>
      <c r="WN38" s="936">
        <f t="shared" si="465"/>
        <v>117172962.55</v>
      </c>
      <c r="WO38" s="902">
        <f t="shared" si="465"/>
        <v>0</v>
      </c>
      <c r="WP38" s="935">
        <f t="shared" si="465"/>
        <v>0</v>
      </c>
      <c r="WQ38" s="902">
        <f t="shared" si="465"/>
        <v>0</v>
      </c>
      <c r="WR38" s="883">
        <f t="shared" si="465"/>
        <v>0</v>
      </c>
      <c r="WS38" s="902">
        <f t="shared" si="465"/>
        <v>240950249.07999998</v>
      </c>
      <c r="WT38" s="883">
        <f t="shared" si="465"/>
        <v>240950249.07999998</v>
      </c>
      <c r="WU38" s="902">
        <f t="shared" si="465"/>
        <v>0</v>
      </c>
      <c r="WV38" s="883">
        <f t="shared" si="465"/>
        <v>0</v>
      </c>
      <c r="WW38" s="918">
        <f t="shared" si="465"/>
        <v>0</v>
      </c>
      <c r="WX38" s="918">
        <f t="shared" si="465"/>
        <v>0</v>
      </c>
      <c r="WY38" s="918">
        <f t="shared" si="465"/>
        <v>240950249.07999998</v>
      </c>
      <c r="WZ38" s="918">
        <f t="shared" si="465"/>
        <v>0</v>
      </c>
      <c r="XA38" s="902">
        <f t="shared" si="465"/>
        <v>1271202803.8900001</v>
      </c>
      <c r="XB38" s="883">
        <f t="shared" si="465"/>
        <v>335640263.04000002</v>
      </c>
      <c r="XC38" s="883">
        <f t="shared" si="465"/>
        <v>106268117.78999999</v>
      </c>
      <c r="XD38" s="883">
        <f>XD31+XD35</f>
        <v>8379862.2999999998</v>
      </c>
      <c r="XE38" s="935">
        <f t="shared" ref="XE38:XG38" si="466">XE31+XE35</f>
        <v>355374797.69</v>
      </c>
      <c r="XF38" s="935">
        <f t="shared" si="466"/>
        <v>115383660</v>
      </c>
      <c r="XG38" s="883">
        <f t="shared" si="466"/>
        <v>340756620.00999999</v>
      </c>
      <c r="XH38" s="883">
        <f>XH31+XH35</f>
        <v>0</v>
      </c>
      <c r="XI38" s="935">
        <f>XI31+XI35</f>
        <v>0</v>
      </c>
      <c r="XJ38" s="883">
        <f t="shared" ref="XJ38:XN38" si="467">XJ31+XJ35</f>
        <v>0</v>
      </c>
      <c r="XK38" s="883">
        <f t="shared" si="467"/>
        <v>9399483.0600000024</v>
      </c>
      <c r="XL38" s="902">
        <f t="shared" si="467"/>
        <v>209448730.49999994</v>
      </c>
      <c r="XM38" s="883">
        <f t="shared" si="467"/>
        <v>20388498.120000001</v>
      </c>
      <c r="XN38" s="883">
        <f t="shared" si="467"/>
        <v>0</v>
      </c>
      <c r="XO38" s="935">
        <f>XO31+XO35</f>
        <v>0</v>
      </c>
      <c r="XP38" s="883">
        <f t="shared" ref="XP38:XW38" si="468">XP31+XP35</f>
        <v>64277089.32</v>
      </c>
      <c r="XQ38" s="883">
        <f t="shared" si="468"/>
        <v>115383660</v>
      </c>
      <c r="XR38" s="883">
        <f t="shared" si="468"/>
        <v>0</v>
      </c>
      <c r="XS38" s="883">
        <f>XS31+XS35</f>
        <v>0</v>
      </c>
      <c r="XT38" s="935">
        <f>XT31+XT35</f>
        <v>0</v>
      </c>
      <c r="XU38" s="883">
        <f t="shared" ref="XU38:XV38" si="469">XU31+XU35</f>
        <v>0</v>
      </c>
      <c r="XV38" s="883">
        <f t="shared" si="469"/>
        <v>9399483.0600000024</v>
      </c>
      <c r="XW38" s="902">
        <f t="shared" si="468"/>
        <v>272846465.19</v>
      </c>
      <c r="XX38" s="883">
        <f>XX31+XX35</f>
        <v>51888578.649999999</v>
      </c>
      <c r="XY38" s="883">
        <f>XY31+XY35</f>
        <v>51225900</v>
      </c>
      <c r="XZ38" s="883">
        <f>XZ31+XZ35</f>
        <v>159243379.99000001</v>
      </c>
      <c r="YA38" s="883">
        <f>YA31+YA35</f>
        <v>10488606.550000001</v>
      </c>
      <c r="YB38" s="913">
        <f t="shared" ref="YB38" si="470">YB31+YB35</f>
        <v>0</v>
      </c>
      <c r="YC38" s="902">
        <f t="shared" si="465"/>
        <v>51225900</v>
      </c>
      <c r="YD38" s="883">
        <f>YD31+YD35</f>
        <v>0</v>
      </c>
      <c r="YE38" s="883">
        <f>YE31+YE35</f>
        <v>51225900</v>
      </c>
      <c r="YF38" s="883">
        <f>YF31+YF35</f>
        <v>0</v>
      </c>
      <c r="YG38" s="883">
        <f>YG31+YG35</f>
        <v>0</v>
      </c>
      <c r="YH38" s="913">
        <f t="shared" ref="YH38" si="471">YH31+YH35</f>
        <v>0</v>
      </c>
      <c r="YI38" s="918">
        <f t="shared" si="465"/>
        <v>209321661.19</v>
      </c>
      <c r="YJ38" s="883">
        <f>YJ31+YJ35</f>
        <v>39589674.650000006</v>
      </c>
      <c r="YK38" s="883">
        <f>YK31+YK35</f>
        <v>0</v>
      </c>
      <c r="YL38" s="883">
        <f>YL31+YL35</f>
        <v>159243379.99000001</v>
      </c>
      <c r="YM38" s="883">
        <f>YM31+YM35</f>
        <v>10488606.550000001</v>
      </c>
      <c r="YN38" s="883">
        <f>YN31+YN35</f>
        <v>0</v>
      </c>
      <c r="YO38" s="918">
        <f t="shared" ref="YO38" si="472">YO31+YO35</f>
        <v>0</v>
      </c>
      <c r="YP38" s="883">
        <f>YP31+YP35</f>
        <v>0</v>
      </c>
      <c r="YQ38" s="883">
        <f>YQ31+YQ35</f>
        <v>0</v>
      </c>
      <c r="YR38" s="883">
        <f>YR31+YR35</f>
        <v>0</v>
      </c>
      <c r="YS38" s="883">
        <f>YS31+YS35</f>
        <v>0</v>
      </c>
      <c r="YT38" s="883">
        <f>YT31+YT35</f>
        <v>0</v>
      </c>
      <c r="YU38" s="918">
        <f t="shared" ref="YU38" si="473">YU31+YU35</f>
        <v>63524804</v>
      </c>
      <c r="YV38" s="883">
        <f>YV31+YV35</f>
        <v>12298904</v>
      </c>
      <c r="YW38" s="883">
        <f>YW31+YW35</f>
        <v>51225900</v>
      </c>
      <c r="YX38" s="883"/>
      <c r="YY38" s="883">
        <f>YY31+YY35</f>
        <v>0</v>
      </c>
      <c r="YZ38" s="913">
        <f t="shared" ref="YZ38:ZX38" si="474">YZ31+YZ35</f>
        <v>0</v>
      </c>
      <c r="ZA38" s="918">
        <f t="shared" si="474"/>
        <v>51225900</v>
      </c>
      <c r="ZB38" s="883">
        <f>ZB31+ZB35</f>
        <v>0</v>
      </c>
      <c r="ZC38" s="883">
        <f>ZC31+ZC35</f>
        <v>51225900</v>
      </c>
      <c r="ZD38" s="883"/>
      <c r="ZE38" s="883">
        <f>ZE31+ZE35</f>
        <v>0</v>
      </c>
      <c r="ZF38" s="913">
        <f t="shared" ref="ZF38" si="475">ZF31+ZF35</f>
        <v>0</v>
      </c>
      <c r="ZG38" s="903">
        <f t="shared" si="474"/>
        <v>-1638800000.1600001</v>
      </c>
      <c r="ZH38" s="902">
        <f t="shared" si="474"/>
        <v>-30000000</v>
      </c>
      <c r="ZI38" s="902">
        <f t="shared" si="474"/>
        <v>0</v>
      </c>
      <c r="ZJ38" s="902">
        <f t="shared" si="474"/>
        <v>0</v>
      </c>
      <c r="ZK38" s="902">
        <f t="shared" si="474"/>
        <v>0</v>
      </c>
      <c r="ZL38" s="902">
        <f t="shared" si="474"/>
        <v>0</v>
      </c>
      <c r="ZM38" s="925">
        <f t="shared" si="474"/>
        <v>0</v>
      </c>
      <c r="ZN38" s="925">
        <f t="shared" si="474"/>
        <v>0</v>
      </c>
      <c r="ZO38" s="925">
        <f t="shared" si="474"/>
        <v>0</v>
      </c>
      <c r="ZP38" s="925">
        <f t="shared" si="474"/>
        <v>0</v>
      </c>
      <c r="ZQ38" s="902">
        <f t="shared" si="474"/>
        <v>-1637600000.1600001</v>
      </c>
      <c r="ZR38" s="902">
        <f t="shared" si="474"/>
        <v>-30000000</v>
      </c>
      <c r="ZS38" s="902">
        <f t="shared" si="474"/>
        <v>-1200000</v>
      </c>
      <c r="ZT38" s="902">
        <f t="shared" si="474"/>
        <v>0</v>
      </c>
      <c r="ZU38" s="925">
        <f t="shared" si="474"/>
        <v>-550000</v>
      </c>
      <c r="ZV38" s="925">
        <f t="shared" si="474"/>
        <v>0</v>
      </c>
      <c r="ZW38" s="925">
        <f t="shared" si="474"/>
        <v>-650000</v>
      </c>
      <c r="ZX38" s="925">
        <f t="shared" si="474"/>
        <v>0</v>
      </c>
      <c r="ZY38" s="1175">
        <f>'Проверочная  таблица'!ZQ38+'Проверочная  таблица'!ZS38</f>
        <v>-1638800000.1600001</v>
      </c>
      <c r="ZZ38" s="1175">
        <f>'Проверочная  таблица'!ZR38+'Проверочная  таблица'!ZT38</f>
        <v>-30000000</v>
      </c>
    </row>
    <row r="39" spans="1:702" ht="16.5" x14ac:dyDescent="0.25">
      <c r="A39" s="746"/>
      <c r="B39" s="1049">
        <f>D39+AI39+'Проверочная  таблица'!UM39</f>
        <v>0</v>
      </c>
      <c r="C39" s="1049">
        <f>E39+AJ39+'Проверочная  таблица'!UP39</f>
        <v>0</v>
      </c>
      <c r="D39" s="1049">
        <f>D38-'[1]Дотация  из  ОБ_факт'!$F$43</f>
        <v>0</v>
      </c>
      <c r="E39" s="1049">
        <f>1288153787.99-E38</f>
        <v>0</v>
      </c>
      <c r="F39" s="1049">
        <f>F38+H38</f>
        <v>3404309696.8400002</v>
      </c>
      <c r="G39" s="1049">
        <f>G38+I38</f>
        <v>853347995.34000003</v>
      </c>
      <c r="H39" s="746"/>
      <c r="I39" s="746"/>
      <c r="J39" s="746"/>
      <c r="K39" s="746"/>
      <c r="L39" s="746"/>
      <c r="M39" s="746"/>
      <c r="N39" s="1049">
        <f>N38+P38</f>
        <v>2250239320</v>
      </c>
      <c r="O39" s="1049">
        <f>O38+Q38</f>
        <v>434805792.64999998</v>
      </c>
      <c r="P39" s="746"/>
      <c r="Q39" s="746"/>
      <c r="R39" s="746"/>
      <c r="S39" s="746"/>
      <c r="T39" s="746"/>
      <c r="U39" s="746"/>
      <c r="V39" s="746"/>
      <c r="W39" s="746"/>
      <c r="X39" s="746"/>
      <c r="Y39" s="746"/>
      <c r="Z39" s="746"/>
      <c r="AA39" s="746"/>
      <c r="AB39" s="746"/>
      <c r="AC39" s="746"/>
      <c r="AD39" s="746"/>
      <c r="AE39" s="746"/>
      <c r="AF39" s="746"/>
      <c r="AG39" s="746"/>
      <c r="AH39" s="746"/>
      <c r="AI39" s="1049">
        <f>AI38-[1]Субсидия_факт!$F$35</f>
        <v>0</v>
      </c>
      <c r="AJ39" s="1231">
        <f>962699882.06-AJ38</f>
        <v>0</v>
      </c>
      <c r="AK39" s="746"/>
      <c r="AL39" s="1049"/>
      <c r="AM39" s="1049">
        <f>AM38+AR38+'Прочая  субсидия_МР  и  ГО'!AJ43</f>
        <v>6726687.7300000004</v>
      </c>
      <c r="AN39" s="746"/>
      <c r="AO39" s="1049"/>
      <c r="AP39" s="1049">
        <f>AP38+AT38+'Прочая  субсидия_МР  и  ГО'!AK43</f>
        <v>0</v>
      </c>
      <c r="AQ39" s="746"/>
      <c r="AR39" s="1049"/>
      <c r="AS39" s="746"/>
      <c r="AT39" s="1049"/>
      <c r="AU39" s="746"/>
      <c r="AV39" s="1049"/>
      <c r="AW39" s="746"/>
      <c r="AX39" s="1049"/>
      <c r="AY39" s="746"/>
      <c r="AZ39" s="1049"/>
      <c r="BA39" s="746"/>
      <c r="BB39" s="1049"/>
      <c r="BC39" s="1049">
        <f>BC38+BG38</f>
        <v>240307999.99999997</v>
      </c>
      <c r="BD39" s="1049">
        <f>BD38+BH38</f>
        <v>240307999.99999997</v>
      </c>
      <c r="BE39" s="1049">
        <f>BE38+BI38</f>
        <v>59325881.299999997</v>
      </c>
      <c r="BF39" s="1049">
        <f>BF38+BJ38</f>
        <v>59325881.299999997</v>
      </c>
      <c r="BG39" s="746"/>
      <c r="BH39" s="746"/>
      <c r="BI39" s="746"/>
      <c r="BJ39" s="746"/>
      <c r="BK39" s="746"/>
      <c r="BL39" s="746"/>
      <c r="BM39" s="746"/>
      <c r="BN39" s="746"/>
      <c r="BO39" s="1049">
        <f>BO38+BQ38</f>
        <v>0</v>
      </c>
      <c r="BP39" s="1049">
        <f>BP38+BR38</f>
        <v>0</v>
      </c>
      <c r="BQ39" s="746"/>
      <c r="BR39" s="746"/>
      <c r="BS39" s="746"/>
      <c r="BT39" s="746"/>
      <c r="BU39" s="746"/>
      <c r="BV39" s="746"/>
      <c r="BW39" s="1052"/>
      <c r="BX39" s="1052"/>
      <c r="BY39" s="1052"/>
      <c r="BZ39" s="1052"/>
      <c r="CA39" s="1052"/>
      <c r="CB39" s="1052"/>
      <c r="CC39" s="1052"/>
      <c r="CD39" s="1052"/>
      <c r="CE39" s="1052"/>
      <c r="CF39" s="1052"/>
      <c r="CG39" s="1052"/>
      <c r="CH39" s="1052"/>
      <c r="CI39" s="1052"/>
      <c r="CJ39" s="1052"/>
      <c r="CK39" s="1052"/>
      <c r="CL39" s="1052"/>
      <c r="CM39" s="1052"/>
      <c r="CN39" s="1052"/>
      <c r="CO39" s="1052"/>
      <c r="CP39" s="1052">
        <f>CP38+DB38</f>
        <v>51398222.100000001</v>
      </c>
      <c r="CQ39" s="1052">
        <f>CQ38+DC38</f>
        <v>921553100</v>
      </c>
      <c r="CR39" s="1052"/>
      <c r="CS39" s="1052"/>
      <c r="CT39" s="1052"/>
      <c r="CU39" s="1052"/>
      <c r="CV39" s="1052"/>
      <c r="CW39" s="1052">
        <f>CW38+DE38</f>
        <v>3784304.39</v>
      </c>
      <c r="CX39" s="1052">
        <f>CX38+DF38</f>
        <v>71901726.579999998</v>
      </c>
      <c r="CY39" s="1052"/>
      <c r="CZ39" s="1052"/>
      <c r="DA39" s="1052"/>
      <c r="DB39" s="1052"/>
      <c r="DC39" s="1052"/>
      <c r="DD39" s="1052"/>
      <c r="DE39" s="1052"/>
      <c r="DF39" s="1052"/>
      <c r="DG39" s="1052"/>
      <c r="DH39" s="1052"/>
      <c r="DI39" s="1052"/>
      <c r="DJ39" s="1052"/>
      <c r="DK39" s="1052"/>
      <c r="DL39" s="1052"/>
      <c r="DM39" s="1052"/>
      <c r="DN39" s="1052"/>
      <c r="DO39" s="1052"/>
      <c r="DP39" s="1052"/>
      <c r="DQ39" s="1052"/>
      <c r="DR39" s="1052"/>
      <c r="DS39" s="1052"/>
      <c r="DT39" s="1052"/>
      <c r="DU39" s="1052"/>
      <c r="DV39" s="1052"/>
      <c r="DW39" s="1052"/>
      <c r="DX39" s="1052"/>
      <c r="DY39" s="746"/>
      <c r="DZ39" s="746"/>
      <c r="EA39" s="746"/>
      <c r="EB39" s="746"/>
      <c r="EC39" s="746"/>
      <c r="ED39" s="746"/>
      <c r="EE39" s="1052"/>
      <c r="EF39" s="1052"/>
      <c r="EG39" s="1052"/>
      <c r="EH39" s="1052"/>
      <c r="EI39" s="1052"/>
      <c r="EJ39" s="1052"/>
      <c r="EK39" s="1052"/>
      <c r="EL39" s="1052"/>
      <c r="EM39" s="1052"/>
      <c r="EN39" s="1052"/>
      <c r="EO39" s="1052"/>
      <c r="EP39" s="1052"/>
      <c r="EQ39" s="1143"/>
      <c r="ER39" s="1143"/>
      <c r="ES39" s="1052"/>
      <c r="ET39" s="1052">
        <f>ET38+EZ38</f>
        <v>6600000.0000000019</v>
      </c>
      <c r="EU39" s="1052">
        <f>EU38+FA38</f>
        <v>18686100</v>
      </c>
      <c r="EV39" s="1052"/>
      <c r="EW39" s="1052">
        <f>EW38+FC38</f>
        <v>0</v>
      </c>
      <c r="EX39" s="1052">
        <f>EX38+FD38</f>
        <v>0</v>
      </c>
      <c r="EY39" s="1052"/>
      <c r="EZ39" s="1052"/>
      <c r="FA39" s="1052"/>
      <c r="FB39" s="1052"/>
      <c r="FC39" s="1052"/>
      <c r="FD39" s="1052"/>
      <c r="FE39" s="1052"/>
      <c r="FF39" s="1052"/>
      <c r="FG39" s="1052"/>
      <c r="FH39" s="1052"/>
      <c r="FI39" s="1052"/>
      <c r="FJ39" s="1052"/>
      <c r="FK39" s="1052"/>
      <c r="FL39" s="1052"/>
      <c r="FM39" s="1052"/>
      <c r="FN39" s="1052"/>
      <c r="FO39" s="1052"/>
      <c r="FP39" s="1052"/>
      <c r="FQ39" s="1052"/>
      <c r="FR39" s="1052"/>
      <c r="FS39" s="1052"/>
      <c r="FT39" s="1052"/>
      <c r="FU39" s="1052"/>
      <c r="FV39" s="1052"/>
      <c r="FW39" s="1052"/>
      <c r="FX39" s="1052">
        <f>FX38+GD38</f>
        <v>0</v>
      </c>
      <c r="FY39" s="1052">
        <f>FY38+GE38</f>
        <v>0</v>
      </c>
      <c r="FZ39" s="1052"/>
      <c r="GA39" s="1052">
        <f>GA38+GG38</f>
        <v>0</v>
      </c>
      <c r="GB39" s="1052">
        <f>GB38+GH38</f>
        <v>0</v>
      </c>
      <c r="GC39" s="1052"/>
      <c r="GD39" s="1052"/>
      <c r="GE39" s="1052"/>
      <c r="GF39" s="1052"/>
      <c r="GG39" s="1052"/>
      <c r="GH39" s="1052"/>
      <c r="GI39" s="1052"/>
      <c r="GJ39" s="1052"/>
      <c r="GK39" s="1052"/>
      <c r="GL39" s="1052"/>
      <c r="GM39" s="1052"/>
      <c r="GN39" s="1052"/>
      <c r="GO39" s="1052"/>
      <c r="GP39" s="1049">
        <f>GP38+GV38</f>
        <v>1693205276.0599999</v>
      </c>
      <c r="GQ39" s="1052"/>
      <c r="GR39" s="1052"/>
      <c r="GS39" s="1052"/>
      <c r="GT39" s="1175">
        <f>GT38+GX38</f>
        <v>189604915.5</v>
      </c>
      <c r="GU39" s="1175"/>
      <c r="GV39" s="1048"/>
      <c r="GW39" s="1175"/>
      <c r="GX39" s="1048"/>
      <c r="GY39" s="1175"/>
      <c r="GZ39" s="1175"/>
      <c r="HA39" s="1175"/>
      <c r="HB39" s="1175"/>
      <c r="HC39" s="1052"/>
      <c r="HD39" s="1052"/>
      <c r="HE39" s="1052"/>
      <c r="HF39" s="1052"/>
      <c r="HG39" s="1052"/>
      <c r="HH39" s="1052"/>
      <c r="HI39" s="1052"/>
      <c r="HJ39" s="1052">
        <f t="shared" ref="HJ39:HN39" si="476">HJ38+HP38</f>
        <v>1661708.0899999999</v>
      </c>
      <c r="HK39" s="1052">
        <f t="shared" si="476"/>
        <v>164509100</v>
      </c>
      <c r="HL39" s="1052"/>
      <c r="HM39" s="1052">
        <f t="shared" si="476"/>
        <v>0</v>
      </c>
      <c r="HN39" s="1052">
        <f t="shared" si="476"/>
        <v>0</v>
      </c>
      <c r="HO39" s="1052"/>
      <c r="HP39" s="1052"/>
      <c r="HQ39" s="1052"/>
      <c r="HR39" s="1052"/>
      <c r="HS39" s="1052"/>
      <c r="HT39" s="1052"/>
      <c r="HU39" s="1052"/>
      <c r="HV39" s="1052"/>
      <c r="HW39" s="1052"/>
      <c r="HX39" s="1052"/>
      <c r="HY39" s="1052"/>
      <c r="HZ39" s="1052"/>
      <c r="IA39" s="1052"/>
      <c r="IB39" s="1052"/>
      <c r="IC39" s="1052"/>
      <c r="ID39" s="1052"/>
      <c r="IE39" s="1052"/>
      <c r="IF39" s="1052"/>
      <c r="IG39" s="1052"/>
      <c r="IH39" s="1052"/>
      <c r="II39" s="1052"/>
      <c r="IJ39" s="1052"/>
      <c r="IK39" s="1052"/>
      <c r="IL39" s="1052"/>
      <c r="IM39" s="1052"/>
      <c r="IN39" s="1052"/>
      <c r="IO39" s="1052"/>
      <c r="IP39" s="1052"/>
      <c r="IQ39" s="1052"/>
      <c r="IR39" s="1052"/>
      <c r="IS39" s="1052"/>
      <c r="IT39" s="1052"/>
      <c r="IU39" s="1052"/>
      <c r="IV39" s="1052"/>
      <c r="IW39" s="1052"/>
      <c r="IX39" s="1052"/>
      <c r="IY39" s="1049">
        <f>IY38+'Проверочная  таблица'!JE38</f>
        <v>0</v>
      </c>
      <c r="IZ39" s="1049">
        <f>IZ38+'Проверочная  таблица'!JF38</f>
        <v>0</v>
      </c>
      <c r="JA39" s="1049">
        <f>JA38+'Проверочная  таблица'!JG38</f>
        <v>0</v>
      </c>
      <c r="JB39" s="1049">
        <f>JB38+'Проверочная  таблица'!JH38</f>
        <v>0</v>
      </c>
      <c r="JC39" s="1049">
        <f>JC38+'Проверочная  таблица'!JI38</f>
        <v>0</v>
      </c>
      <c r="JD39" s="1049">
        <f>JD38+'Проверочная  таблица'!JJ38</f>
        <v>0</v>
      </c>
      <c r="JE39" s="746"/>
      <c r="JF39" s="746"/>
      <c r="JG39" s="746"/>
      <c r="JH39" s="746"/>
      <c r="JI39" s="746"/>
      <c r="JJ39" s="746"/>
      <c r="JK39" s="1048"/>
      <c r="JL39" s="1048"/>
      <c r="JM39" s="1048"/>
      <c r="JN39" s="1048"/>
      <c r="JO39" s="1048"/>
      <c r="JP39" s="1048"/>
      <c r="JQ39" s="1048"/>
      <c r="JR39" s="1048"/>
      <c r="JS39" s="1048"/>
      <c r="JT39" s="1048"/>
      <c r="JU39" s="1048"/>
      <c r="JV39" s="1048"/>
      <c r="JW39" s="1048"/>
      <c r="JX39" s="1175">
        <f>JX38+KH38</f>
        <v>0</v>
      </c>
      <c r="JY39" s="1175">
        <f>JY38+KI38</f>
        <v>0</v>
      </c>
      <c r="JZ39" s="1175">
        <f t="shared" ref="JZ39:KA39" si="477">JZ38+KJ38</f>
        <v>3726800</v>
      </c>
      <c r="KA39" s="1175">
        <f t="shared" si="477"/>
        <v>6524400</v>
      </c>
      <c r="KB39" s="1048"/>
      <c r="KC39" s="1175">
        <f>KC38+KM38</f>
        <v>0</v>
      </c>
      <c r="KD39" s="1175">
        <f>KD38+KN38</f>
        <v>0</v>
      </c>
      <c r="KE39" s="1175">
        <f>KE38+KO38</f>
        <v>0</v>
      </c>
      <c r="KF39" s="1175">
        <f>KF38+KP38</f>
        <v>0</v>
      </c>
      <c r="KG39" s="1048"/>
      <c r="KH39" s="1048"/>
      <c r="KI39" s="1048"/>
      <c r="KJ39" s="1048"/>
      <c r="KK39" s="1048"/>
      <c r="KL39" s="1048"/>
      <c r="KM39" s="1048"/>
      <c r="KN39" s="1048"/>
      <c r="KO39" s="1048"/>
      <c r="KP39" s="1048"/>
      <c r="KQ39" s="1048"/>
      <c r="KR39" s="1048"/>
      <c r="KS39" s="1048"/>
      <c r="KT39" s="1048"/>
      <c r="KU39" s="1048"/>
      <c r="KV39" s="1048"/>
      <c r="KW39" s="1048"/>
      <c r="KX39" s="1048"/>
      <c r="KY39" s="1048"/>
      <c r="KZ39" s="1048"/>
      <c r="LA39" s="1048"/>
      <c r="LB39" s="1048"/>
      <c r="LC39" s="1048"/>
      <c r="LD39" s="1052">
        <f>LD38+'Проверочная  таблица'!LL38</f>
        <v>0</v>
      </c>
      <c r="LE39" s="1052">
        <f>LE38+'Проверочная  таблица'!LM38</f>
        <v>10465281.08</v>
      </c>
      <c r="LF39" s="1052">
        <f>LF38+'Проверочная  таблица'!LN38</f>
        <v>29785800</v>
      </c>
      <c r="LG39" s="1048"/>
      <c r="LH39" s="1052">
        <f>LH38+'Проверочная  таблица'!LP38</f>
        <v>0</v>
      </c>
      <c r="LI39" s="1052">
        <f>LI38+'Проверочная  таблица'!LQ38</f>
        <v>0</v>
      </c>
      <c r="LJ39" s="1052">
        <f>LJ38+'Проверочная  таблица'!LR38</f>
        <v>0</v>
      </c>
      <c r="LK39" s="1052"/>
      <c r="LL39" s="1052"/>
      <c r="LM39" s="1048"/>
      <c r="LN39" s="1048"/>
      <c r="LO39" s="1052"/>
      <c r="LP39" s="1052"/>
      <c r="LQ39" s="1052"/>
      <c r="LR39" s="1052"/>
      <c r="LS39" s="1052"/>
      <c r="LT39" s="1052"/>
      <c r="LU39" s="1052"/>
      <c r="LV39" s="1052"/>
      <c r="LW39" s="1052"/>
      <c r="LX39" s="1052"/>
      <c r="LY39" s="1052"/>
      <c r="LZ39" s="1052"/>
      <c r="MA39" s="1052"/>
      <c r="MB39" s="1052"/>
      <c r="MC39" s="1052"/>
      <c r="MD39" s="1052"/>
      <c r="ME39" s="1052"/>
      <c r="MF39" s="1052"/>
      <c r="MG39" s="1052"/>
      <c r="MH39" s="1052"/>
      <c r="MI39" s="1127"/>
      <c r="MJ39" s="1052"/>
      <c r="MK39" s="1052"/>
      <c r="ML39" s="1052"/>
      <c r="MM39" s="1052"/>
      <c r="MN39" s="1052"/>
      <c r="MO39" s="1052">
        <f>MO38+'Проверочная  таблица'!MZ38</f>
        <v>1294132.4300000002</v>
      </c>
      <c r="MP39" s="1052">
        <f>MP38+'Проверочная  таблица'!NA38</f>
        <v>3683299.9999999995</v>
      </c>
      <c r="MQ39" s="1127"/>
      <c r="MR39" s="1052"/>
      <c r="MS39" s="1052"/>
      <c r="MT39" s="1052"/>
      <c r="MU39" s="1052"/>
      <c r="MV39" s="1052"/>
      <c r="MW39" s="1052">
        <f>MW38+'Проверочная  таблица'!NC38</f>
        <v>104933.20999999999</v>
      </c>
      <c r="MX39" s="1052">
        <f>MX38+'Проверочная  таблица'!ND38</f>
        <v>298656.07</v>
      </c>
      <c r="MY39" s="1127"/>
      <c r="MZ39" s="1127"/>
      <c r="NA39" s="1127"/>
      <c r="NB39" s="1127"/>
      <c r="NC39" s="1127"/>
      <c r="ND39" s="1127"/>
      <c r="NE39" s="1127"/>
      <c r="NF39" s="1127"/>
      <c r="NG39" s="1127"/>
      <c r="NH39" s="1127"/>
      <c r="NI39" s="1127"/>
      <c r="NJ39" s="1127"/>
      <c r="NK39" s="1127"/>
      <c r="NL39" s="1127"/>
      <c r="NM39" s="1127"/>
      <c r="NN39" s="1127"/>
      <c r="NO39" s="1127"/>
      <c r="NP39" s="1127"/>
      <c r="NQ39" s="746"/>
      <c r="NR39" s="746"/>
      <c r="NS39" s="746"/>
      <c r="NT39" s="746"/>
      <c r="NU39" s="746"/>
      <c r="NV39" s="746"/>
      <c r="NW39" s="1048"/>
      <c r="NX39" s="1048"/>
      <c r="NY39" s="1049"/>
      <c r="NZ39" s="1049">
        <f>NZ38+'Проверочная  таблица'!OH38</f>
        <v>14336029.979999986</v>
      </c>
      <c r="OA39" s="1049">
        <f>OA38+'Проверочная  таблица'!OI38</f>
        <v>272384500</v>
      </c>
      <c r="OB39" s="1049">
        <f>OB38+OJ38</f>
        <v>356181490.80999994</v>
      </c>
      <c r="OC39" s="1049"/>
      <c r="OD39" s="1049">
        <f>OD38+'Проверочная  таблица'!OL38</f>
        <v>0</v>
      </c>
      <c r="OE39" s="1049">
        <f>OE38+'Проверочная  таблица'!OM38</f>
        <v>0</v>
      </c>
      <c r="OF39" s="1049">
        <f>OF38+ON38</f>
        <v>2539423.2599999998</v>
      </c>
      <c r="OG39" s="746"/>
      <c r="OH39" s="746"/>
      <c r="OI39" s="746"/>
      <c r="OJ39" s="746"/>
      <c r="OK39" s="746"/>
      <c r="OL39" s="746"/>
      <c r="OM39" s="746"/>
      <c r="ON39" s="746"/>
      <c r="OO39" s="1048"/>
      <c r="OP39" s="1048"/>
      <c r="OQ39" s="1048"/>
      <c r="OR39" s="1048"/>
      <c r="OS39" s="1048"/>
      <c r="OT39" s="1048"/>
      <c r="OU39" s="1048"/>
      <c r="OV39" s="1048"/>
      <c r="OW39" s="1048"/>
      <c r="OX39" s="1048"/>
      <c r="OY39" s="1048"/>
      <c r="OZ39" s="1048"/>
      <c r="PA39" s="1048"/>
      <c r="PB39" s="1048"/>
      <c r="PC39" s="1048"/>
      <c r="PD39" s="1048"/>
      <c r="PE39" s="1048"/>
      <c r="PF39" s="1232">
        <f>PF38+PL38</f>
        <v>542589.47</v>
      </c>
      <c r="PG39" s="1232">
        <f>PG38+PM38</f>
        <v>10309200</v>
      </c>
      <c r="PH39" s="1048"/>
      <c r="PI39" s="1232">
        <f>PI38+PO38</f>
        <v>0</v>
      </c>
      <c r="PJ39" s="1232">
        <f>PJ38+PP38</f>
        <v>0</v>
      </c>
      <c r="PK39" s="746"/>
      <c r="PL39" s="746"/>
      <c r="PM39" s="746"/>
      <c r="PN39" s="746"/>
      <c r="PO39" s="746"/>
      <c r="PP39" s="746"/>
      <c r="PQ39" s="746"/>
      <c r="PR39" s="746"/>
      <c r="PS39" s="746"/>
      <c r="PT39" s="746"/>
      <c r="PU39" s="746"/>
      <c r="PV39" s="746"/>
      <c r="PW39" s="746"/>
      <c r="PX39" s="746"/>
      <c r="PY39" s="746"/>
      <c r="PZ39" s="746"/>
      <c r="QA39" s="746"/>
      <c r="QB39" s="746"/>
      <c r="QC39" s="1052"/>
      <c r="QD39" s="1052"/>
      <c r="QE39" s="1052"/>
      <c r="QF39" s="1052"/>
      <c r="QG39" s="1052"/>
      <c r="QH39" s="1052"/>
      <c r="QI39" s="1052"/>
      <c r="QJ39" s="1052">
        <f>QJ38+QP38</f>
        <v>0</v>
      </c>
      <c r="QK39" s="1052">
        <f>QK38+QQ38</f>
        <v>0</v>
      </c>
      <c r="QL39" s="1052"/>
      <c r="QM39" s="1052">
        <f>QM38+QS38</f>
        <v>0</v>
      </c>
      <c r="QN39" s="1052">
        <f>QN38+QT38</f>
        <v>0</v>
      </c>
      <c r="QO39" s="1052"/>
      <c r="QP39" s="1052"/>
      <c r="QQ39" s="1052"/>
      <c r="QR39" s="1052"/>
      <c r="QS39" s="1052"/>
      <c r="QT39" s="1052"/>
      <c r="QU39" s="1052"/>
      <c r="QV39" s="1052"/>
      <c r="QW39" s="1052"/>
      <c r="QX39" s="1052"/>
      <c r="QY39" s="1052"/>
      <c r="QZ39" s="1052"/>
      <c r="RA39" s="1052"/>
      <c r="RB39" s="1052"/>
      <c r="RC39" s="1052"/>
      <c r="RD39" s="1052"/>
      <c r="RE39" s="1052"/>
      <c r="RF39" s="1052"/>
      <c r="RG39" s="1052"/>
      <c r="RH39" s="1052"/>
      <c r="RI39" s="1052"/>
      <c r="RJ39" s="1052"/>
      <c r="RK39" s="1052"/>
      <c r="RL39" s="1052"/>
      <c r="RM39" s="1052"/>
      <c r="RN39" s="1052"/>
      <c r="RO39" s="1052"/>
      <c r="RP39" s="1052"/>
      <c r="RQ39" s="1052"/>
      <c r="RR39" s="1052"/>
      <c r="RS39" s="1052"/>
      <c r="RT39" s="1052"/>
      <c r="RU39" s="1052"/>
      <c r="RV39" s="1052"/>
      <c r="RW39" s="1052"/>
      <c r="RX39" s="1052"/>
      <c r="RY39" s="1052"/>
      <c r="RZ39" s="1052"/>
      <c r="SA39" s="746"/>
      <c r="SB39" s="1049">
        <f t="shared" ref="SB39:SC39" si="478">SB38+SP38</f>
        <v>11552557.890000001</v>
      </c>
      <c r="SC39" s="1049">
        <f t="shared" si="478"/>
        <v>219498600</v>
      </c>
      <c r="SD39" s="1049">
        <f>SD38+SR38</f>
        <v>0</v>
      </c>
      <c r="SE39" s="1049">
        <f>SE38+SS38</f>
        <v>0</v>
      </c>
      <c r="SF39" s="1049">
        <f>SF38+ST38</f>
        <v>67196199.99999997</v>
      </c>
      <c r="SG39" s="1049">
        <f>SG38+SU38</f>
        <v>1276727800</v>
      </c>
      <c r="SH39" s="746"/>
      <c r="SI39" s="1049">
        <f t="shared" ref="SI39:SJ39" si="479">SI38+SW38</f>
        <v>0</v>
      </c>
      <c r="SJ39" s="1049">
        <f t="shared" si="479"/>
        <v>0</v>
      </c>
      <c r="SK39" s="1049">
        <f>SK38+SY38</f>
        <v>0</v>
      </c>
      <c r="SL39" s="1049">
        <f>SL38+SZ38</f>
        <v>0</v>
      </c>
      <c r="SM39" s="1049">
        <f>SM38+ST38</f>
        <v>3234839.48</v>
      </c>
      <c r="SN39" s="1049">
        <f>SN38+SU38</f>
        <v>61461950.269999996</v>
      </c>
      <c r="SO39" s="746"/>
      <c r="SP39" s="746"/>
      <c r="SQ39" s="746"/>
      <c r="SR39" s="746"/>
      <c r="SS39" s="746"/>
      <c r="ST39" s="746"/>
      <c r="SU39" s="746"/>
      <c r="SV39" s="746"/>
      <c r="SW39" s="746"/>
      <c r="SX39" s="746"/>
      <c r="SY39" s="746"/>
      <c r="SZ39" s="746"/>
      <c r="TA39" s="746"/>
      <c r="TB39" s="746"/>
      <c r="TC39" s="746"/>
      <c r="TD39" s="746"/>
      <c r="TE39" s="746"/>
      <c r="TF39" s="746"/>
      <c r="TG39" s="746"/>
      <c r="TH39" s="746"/>
      <c r="TI39" s="746"/>
      <c r="TJ39" s="746"/>
      <c r="TK39" s="746"/>
      <c r="TL39" s="746"/>
      <c r="TM39" s="746"/>
      <c r="TN39" s="746"/>
      <c r="TO39" s="746"/>
      <c r="TP39" s="746"/>
      <c r="TQ39" s="746"/>
      <c r="TR39" s="746"/>
      <c r="TS39" s="746"/>
      <c r="TT39" s="746"/>
      <c r="TU39" s="746"/>
      <c r="TV39" s="746"/>
      <c r="TW39" s="746"/>
      <c r="TX39" s="746"/>
      <c r="TY39" s="746"/>
      <c r="TZ39" s="746"/>
      <c r="UA39" s="746"/>
      <c r="UB39" s="746"/>
      <c r="UC39" s="746"/>
      <c r="UD39" s="746"/>
      <c r="UE39" s="1052">
        <f>UE38+UG38</f>
        <v>2584227264.4099998</v>
      </c>
      <c r="UF39" s="1052">
        <f>UF38+UH38</f>
        <v>180517391.35999998</v>
      </c>
      <c r="UG39" s="746"/>
      <c r="UH39" s="746"/>
      <c r="UI39" s="746"/>
      <c r="UJ39" s="746"/>
      <c r="UK39" s="746"/>
      <c r="UL39" s="746"/>
      <c r="UM39" s="1049">
        <f>UM38-([1]Субвенция_факт!$D$37-[1]Субвенция_факт!$D$39)</f>
        <v>0</v>
      </c>
      <c r="UN39" s="1049"/>
      <c r="UO39" s="1049">
        <f>UO38-'Федеральные  средства  по  МО'!CD36</f>
        <v>0</v>
      </c>
      <c r="UP39" s="1049">
        <f>4730991655.51-[1]Субвенция_факт!$E$39-UP38</f>
        <v>0</v>
      </c>
      <c r="UQ39" s="1049"/>
      <c r="UR39" s="746"/>
      <c r="US39" s="1049"/>
      <c r="UT39" s="1049"/>
      <c r="UU39" s="1127"/>
      <c r="UV39" s="1127"/>
      <c r="UW39" s="1127"/>
      <c r="UX39" s="1127"/>
      <c r="UY39" s="1049"/>
      <c r="UZ39" s="1049">
        <f>UZ38+UX38-ВУС!D5</f>
        <v>0</v>
      </c>
      <c r="VA39" s="746"/>
      <c r="VB39" s="1049">
        <f>0-VB38</f>
        <v>0</v>
      </c>
      <c r="VC39" s="1049"/>
      <c r="VD39" s="1049">
        <f>0-VD38</f>
        <v>0</v>
      </c>
      <c r="VE39" s="1049"/>
      <c r="VF39" s="1049">
        <f>0-VF38</f>
        <v>0</v>
      </c>
      <c r="VG39" s="1049"/>
      <c r="VH39" s="1049">
        <f>0-VH38</f>
        <v>0</v>
      </c>
      <c r="VI39" s="1049"/>
      <c r="VJ39" s="1049"/>
      <c r="VK39" s="1049"/>
      <c r="VL39" s="1049"/>
      <c r="VM39" s="1049"/>
      <c r="VN39" s="1049"/>
      <c r="VO39" s="746"/>
      <c r="VP39" s="746"/>
      <c r="VQ39" s="746"/>
      <c r="VR39" s="746"/>
      <c r="VS39" s="746"/>
      <c r="VT39" s="1049">
        <f>2755303.67-VT38</f>
        <v>0</v>
      </c>
      <c r="VU39" s="1050">
        <f>'[1]Иные межбюджетные трансферты'!$B$35-VU38</f>
        <v>0</v>
      </c>
      <c r="VV39" s="1050">
        <f>439622886.4-'[1]Иные межбюджетные трансферты'!$C$43-VV38</f>
        <v>0</v>
      </c>
      <c r="VW39" s="1050"/>
      <c r="VX39" s="1050"/>
      <c r="VY39" s="1050"/>
      <c r="VZ39" s="1050"/>
      <c r="WA39" s="1050"/>
      <c r="WB39" s="1050"/>
      <c r="WC39" s="1050"/>
      <c r="WD39" s="1050"/>
      <c r="WE39" s="1050"/>
      <c r="WF39" s="1050"/>
      <c r="WG39" s="1050"/>
      <c r="WH39" s="1050"/>
      <c r="WI39" s="746"/>
      <c r="WJ39" s="746"/>
      <c r="WK39" s="746"/>
      <c r="WL39" s="746"/>
      <c r="WM39" s="746"/>
      <c r="WN39" s="1049"/>
      <c r="WO39" s="1049">
        <f>WO38+WS38</f>
        <v>240950249.07999998</v>
      </c>
      <c r="WP39" s="1049">
        <f>WP38+WT38</f>
        <v>240950249.07999998</v>
      </c>
      <c r="WQ39" s="1049">
        <f>WQ38+WU38</f>
        <v>0</v>
      </c>
      <c r="WR39" s="1049">
        <f>WR38+WV38</f>
        <v>0</v>
      </c>
      <c r="WS39" s="1049"/>
      <c r="WT39" s="1049"/>
      <c r="WU39" s="1049"/>
      <c r="WV39" s="1049"/>
      <c r="WW39" s="1049"/>
      <c r="WX39" s="1049"/>
      <c r="WY39" s="1049"/>
      <c r="WZ39" s="1049"/>
      <c r="XA39" s="1127"/>
      <c r="XB39" s="1127"/>
      <c r="XC39" s="1127"/>
      <c r="XD39" s="1052">
        <f>XD38+XX38</f>
        <v>60268440.949999996</v>
      </c>
      <c r="XE39" s="1127"/>
      <c r="XF39" s="1051">
        <f>XF38+XY38</f>
        <v>166609560</v>
      </c>
      <c r="XG39" s="1051">
        <f>XG38+XZ38</f>
        <v>500000000</v>
      </c>
      <c r="XH39" s="1052">
        <f>XH38+YA38</f>
        <v>10488606.550000001</v>
      </c>
      <c r="XI39" s="1127"/>
      <c r="XJ39" s="1127"/>
      <c r="XK39" s="1232">
        <f>XK38+YB38</f>
        <v>9399483.0600000024</v>
      </c>
      <c r="XL39" s="1127"/>
      <c r="XM39" s="1127"/>
      <c r="XN39" s="1127"/>
      <c r="XO39" s="1052">
        <f>XO38+YD38</f>
        <v>0</v>
      </c>
      <c r="XP39" s="1127"/>
      <c r="XQ39" s="1051">
        <f>XQ38+YE38</f>
        <v>166609560</v>
      </c>
      <c r="XR39" s="1051">
        <f>XR38+YF38</f>
        <v>0</v>
      </c>
      <c r="XS39" s="1052">
        <f>XS38+YG38</f>
        <v>0</v>
      </c>
      <c r="XT39" s="1127"/>
      <c r="XU39" s="1127"/>
      <c r="XV39" s="1232">
        <f>XV38+YH38</f>
        <v>9399483.0600000024</v>
      </c>
      <c r="XW39" s="746"/>
      <c r="XX39" s="746"/>
      <c r="XY39" s="746"/>
      <c r="XZ39" s="746"/>
      <c r="YA39" s="746"/>
      <c r="YB39" s="746"/>
      <c r="YC39" s="746"/>
      <c r="YD39" s="746"/>
      <c r="YE39" s="746"/>
      <c r="YF39" s="746"/>
      <c r="YG39" s="746"/>
      <c r="YH39" s="746"/>
      <c r="YI39" s="746"/>
      <c r="YJ39" s="746"/>
      <c r="YK39" s="746"/>
      <c r="YL39" s="746"/>
      <c r="YM39" s="746"/>
      <c r="YN39" s="746"/>
      <c r="YO39" s="746"/>
      <c r="YP39" s="746"/>
      <c r="YQ39" s="746"/>
      <c r="YR39" s="746"/>
      <c r="YS39" s="746"/>
      <c r="YT39" s="746"/>
      <c r="YU39" s="746"/>
      <c r="YV39" s="746"/>
      <c r="YW39" s="746"/>
      <c r="YX39" s="746"/>
      <c r="YY39" s="746"/>
      <c r="YZ39" s="746"/>
      <c r="ZA39" s="746"/>
      <c r="ZB39" s="746"/>
      <c r="ZC39" s="746"/>
      <c r="ZD39" s="746"/>
      <c r="ZE39" s="746"/>
      <c r="ZF39" s="746"/>
      <c r="ZG39" s="746"/>
      <c r="ZH39" s="1049"/>
      <c r="ZI39" s="1049">
        <f>ZI38+ZM38+ZO38</f>
        <v>0</v>
      </c>
      <c r="ZJ39" s="1049">
        <f>ZJ38+ZN38+ZP38</f>
        <v>0</v>
      </c>
      <c r="ZK39" s="1049"/>
      <c r="ZL39" s="1049"/>
      <c r="ZM39" s="1049"/>
      <c r="ZN39" s="1049"/>
      <c r="ZO39" s="1049"/>
      <c r="ZP39" s="1049"/>
      <c r="ZQ39" s="1049">
        <f>ZQ38+ZU38+ZW38</f>
        <v>-1638800000.1600001</v>
      </c>
      <c r="ZR39" s="1049">
        <f>ZR38+ZV38+ZX38</f>
        <v>-30000000</v>
      </c>
      <c r="ZS39" s="1049"/>
      <c r="ZT39" s="1049"/>
      <c r="ZU39" s="1049"/>
      <c r="ZV39" s="1049"/>
      <c r="ZW39" s="746"/>
      <c r="ZX39" s="746"/>
      <c r="ZY39" s="1049"/>
      <c r="ZZ39" s="746"/>
    </row>
    <row r="40" spans="1:702" ht="16.5" x14ac:dyDescent="0.25">
      <c r="A40" s="746"/>
      <c r="B40" s="1049"/>
      <c r="C40" s="1049"/>
      <c r="D40" s="1049"/>
      <c r="E40" s="1049"/>
      <c r="F40" s="1049"/>
      <c r="G40" s="1049"/>
      <c r="H40" s="746"/>
      <c r="I40" s="746"/>
      <c r="J40" s="746"/>
      <c r="K40" s="746"/>
      <c r="L40" s="746"/>
      <c r="M40" s="746"/>
      <c r="N40" s="1049"/>
      <c r="O40" s="1049"/>
      <c r="P40" s="746"/>
      <c r="Q40" s="746"/>
      <c r="R40" s="746"/>
      <c r="S40" s="746"/>
      <c r="T40" s="746"/>
      <c r="U40" s="746"/>
      <c r="V40" s="746"/>
      <c r="W40" s="746"/>
      <c r="X40" s="746"/>
      <c r="Y40" s="746"/>
      <c r="Z40" s="746"/>
      <c r="AA40" s="746"/>
      <c r="AB40" s="746"/>
      <c r="AC40" s="746"/>
      <c r="AD40" s="746"/>
      <c r="AE40" s="746"/>
      <c r="AF40" s="746"/>
      <c r="AG40" s="746"/>
      <c r="AH40" s="746"/>
      <c r="AI40" s="1049"/>
      <c r="AJ40" s="746"/>
      <c r="AK40" s="746"/>
      <c r="AL40" s="1049"/>
      <c r="AM40" s="1049"/>
      <c r="AN40" s="746"/>
      <c r="AO40" s="1049"/>
      <c r="AP40" s="1049"/>
      <c r="AQ40" s="746"/>
      <c r="AR40" s="1049"/>
      <c r="AS40" s="746"/>
      <c r="AT40" s="1049"/>
      <c r="AU40" s="746"/>
      <c r="AV40" s="1049"/>
      <c r="AW40" s="746"/>
      <c r="AX40" s="1049"/>
      <c r="AY40" s="746"/>
      <c r="AZ40" s="1049"/>
      <c r="BA40" s="746"/>
      <c r="BB40" s="1049"/>
      <c r="BC40" s="1049"/>
      <c r="BD40" s="1049"/>
      <c r="BE40" s="1049"/>
      <c r="BF40" s="1049"/>
      <c r="BG40" s="746"/>
      <c r="BH40" s="746"/>
      <c r="BI40" s="746"/>
      <c r="BJ40" s="746"/>
      <c r="BK40" s="746"/>
      <c r="BL40" s="746"/>
      <c r="BM40" s="746"/>
      <c r="BN40" s="746"/>
      <c r="BO40" s="1049"/>
      <c r="BP40" s="1049"/>
      <c r="BQ40" s="746"/>
      <c r="BR40" s="746"/>
      <c r="BS40" s="746"/>
      <c r="BT40" s="746"/>
      <c r="BU40" s="746"/>
      <c r="BV40" s="746"/>
      <c r="BW40" s="1052"/>
      <c r="BX40" s="1052"/>
      <c r="BY40" s="1052"/>
      <c r="BZ40" s="1052"/>
      <c r="CA40" s="1052"/>
      <c r="CB40" s="1052"/>
      <c r="CC40" s="1052"/>
      <c r="CD40" s="1052"/>
      <c r="CE40" s="1052"/>
      <c r="CF40" s="1052"/>
      <c r="CG40" s="1052"/>
      <c r="CH40" s="1052"/>
      <c r="CI40" s="1052"/>
      <c r="CJ40" s="1052"/>
      <c r="CK40" s="1052"/>
      <c r="CL40" s="1052"/>
      <c r="CM40" s="1052"/>
      <c r="CN40" s="1052"/>
      <c r="CO40" s="1052"/>
      <c r="CP40" s="1052"/>
      <c r="CQ40" s="1052"/>
      <c r="CR40" s="1052"/>
      <c r="CS40" s="1052"/>
      <c r="CT40" s="1052"/>
      <c r="CU40" s="1052"/>
      <c r="CV40" s="1052"/>
      <c r="CW40" s="1052"/>
      <c r="CX40" s="1052"/>
      <c r="CY40" s="1052"/>
      <c r="CZ40" s="1052"/>
      <c r="DA40" s="1052"/>
      <c r="DB40" s="1052"/>
      <c r="DC40" s="1052"/>
      <c r="DD40" s="1052"/>
      <c r="DE40" s="1052"/>
      <c r="DF40" s="1052"/>
      <c r="DG40" s="1052"/>
      <c r="DH40" s="1052"/>
      <c r="DI40" s="1052"/>
      <c r="DJ40" s="1052"/>
      <c r="DK40" s="1052"/>
      <c r="DL40" s="1052"/>
      <c r="DM40" s="1052"/>
      <c r="DN40" s="1052"/>
      <c r="DO40" s="1052"/>
      <c r="DP40" s="1052"/>
      <c r="DQ40" s="1052"/>
      <c r="DR40" s="1052"/>
      <c r="DS40" s="1052"/>
      <c r="DT40" s="1052"/>
      <c r="DU40" s="1052"/>
      <c r="DV40" s="1052"/>
      <c r="DW40" s="1052"/>
      <c r="DX40" s="1052"/>
      <c r="DY40" s="746"/>
      <c r="DZ40" s="746"/>
      <c r="EA40" s="746"/>
      <c r="EB40" s="746"/>
      <c r="EC40" s="746"/>
      <c r="ED40" s="746"/>
      <c r="EE40" s="1052"/>
      <c r="EF40" s="1052"/>
      <c r="EG40" s="1052"/>
      <c r="EH40" s="1052"/>
      <c r="EI40" s="1052"/>
      <c r="EJ40" s="1052"/>
      <c r="EK40" s="1052"/>
      <c r="EL40" s="1052"/>
      <c r="EM40" s="1052"/>
      <c r="EN40" s="1052"/>
      <c r="EO40" s="1052"/>
      <c r="EP40" s="1052"/>
      <c r="EQ40" s="1143"/>
      <c r="ER40" s="1143"/>
      <c r="ES40" s="1052"/>
      <c r="ET40" s="1052"/>
      <c r="EU40" s="1052"/>
      <c r="EV40" s="1052"/>
      <c r="EW40" s="1052"/>
      <c r="EX40" s="1052"/>
      <c r="EY40" s="1052"/>
      <c r="EZ40" s="1052"/>
      <c r="FA40" s="1052"/>
      <c r="FB40" s="1052"/>
      <c r="FC40" s="1052"/>
      <c r="FD40" s="1052"/>
      <c r="FE40" s="1052"/>
      <c r="FF40" s="1052"/>
      <c r="FG40" s="1052"/>
      <c r="FH40" s="1052"/>
      <c r="FI40" s="1052"/>
      <c r="FJ40" s="1052"/>
      <c r="FK40" s="1052"/>
      <c r="FL40" s="1052"/>
      <c r="FM40" s="1052"/>
      <c r="FN40" s="1052"/>
      <c r="FO40" s="1052"/>
      <c r="FP40" s="1052"/>
      <c r="FQ40" s="1052"/>
      <c r="FR40" s="1052"/>
      <c r="FS40" s="1052"/>
      <c r="FT40" s="1052"/>
      <c r="FU40" s="1052"/>
      <c r="FV40" s="1052"/>
      <c r="FW40" s="1052"/>
      <c r="FX40" s="1052"/>
      <c r="FY40" s="1052"/>
      <c r="FZ40" s="1052"/>
      <c r="GA40" s="1052"/>
      <c r="GB40" s="1052"/>
      <c r="GC40" s="1052"/>
      <c r="GD40" s="1052"/>
      <c r="GE40" s="1052"/>
      <c r="GF40" s="1052"/>
      <c r="GG40" s="1052"/>
      <c r="GH40" s="1052"/>
      <c r="GI40" s="1052"/>
      <c r="GJ40" s="1052"/>
      <c r="GK40" s="1052"/>
      <c r="GL40" s="1052"/>
      <c r="GM40" s="1052"/>
      <c r="GN40" s="1052"/>
      <c r="GO40" s="1052"/>
      <c r="GP40" s="1049"/>
      <c r="GQ40" s="1052"/>
      <c r="GR40" s="1052"/>
      <c r="GS40" s="1052"/>
      <c r="GT40" s="1175"/>
      <c r="GU40" s="1175"/>
      <c r="GV40" s="1048"/>
      <c r="GW40" s="1175"/>
      <c r="GX40" s="1048"/>
      <c r="GY40" s="1175"/>
      <c r="GZ40" s="1175"/>
      <c r="HA40" s="1175"/>
      <c r="HB40" s="1175"/>
      <c r="HC40" s="1052"/>
      <c r="HD40" s="1052"/>
      <c r="HE40" s="1052"/>
      <c r="HF40" s="1052"/>
      <c r="HG40" s="1052"/>
      <c r="HH40" s="1052"/>
      <c r="HI40" s="1052"/>
      <c r="HJ40" s="1052"/>
      <c r="HK40" s="1052"/>
      <c r="HL40" s="1052"/>
      <c r="HM40" s="1052"/>
      <c r="HN40" s="1052"/>
      <c r="HO40" s="1052"/>
      <c r="HP40" s="1052"/>
      <c r="HQ40" s="1052"/>
      <c r="HR40" s="1052"/>
      <c r="HS40" s="1052"/>
      <c r="HT40" s="1052"/>
      <c r="HU40" s="1052"/>
      <c r="HV40" s="1052"/>
      <c r="HW40" s="1052"/>
      <c r="HX40" s="1052"/>
      <c r="HY40" s="1052"/>
      <c r="HZ40" s="1052"/>
      <c r="IA40" s="1052"/>
      <c r="IB40" s="1052"/>
      <c r="IC40" s="1052"/>
      <c r="ID40" s="1052"/>
      <c r="IE40" s="1052"/>
      <c r="IF40" s="1052"/>
      <c r="IG40" s="1052"/>
      <c r="IH40" s="1052"/>
      <c r="II40" s="1052"/>
      <c r="IJ40" s="1052"/>
      <c r="IK40" s="1052"/>
      <c r="IL40" s="1052"/>
      <c r="IM40" s="1052"/>
      <c r="IN40" s="1052"/>
      <c r="IO40" s="1052"/>
      <c r="IP40" s="1052"/>
      <c r="IQ40" s="1052"/>
      <c r="IR40" s="1052"/>
      <c r="IS40" s="1052"/>
      <c r="IT40" s="1052"/>
      <c r="IU40" s="1052"/>
      <c r="IV40" s="1052"/>
      <c r="IW40" s="1052"/>
      <c r="IX40" s="1052"/>
      <c r="IY40" s="1049"/>
      <c r="IZ40" s="1049"/>
      <c r="JA40" s="1049"/>
      <c r="JB40" s="1049"/>
      <c r="JC40" s="1049"/>
      <c r="JD40" s="1049"/>
      <c r="JE40" s="746"/>
      <c r="JF40" s="746"/>
      <c r="JG40" s="746"/>
      <c r="JH40" s="746"/>
      <c r="JI40" s="746"/>
      <c r="JJ40" s="746"/>
      <c r="JK40" s="1048"/>
      <c r="JL40" s="1048"/>
      <c r="JM40" s="1048"/>
      <c r="JN40" s="1048"/>
      <c r="JO40" s="1048"/>
      <c r="JP40" s="1048"/>
      <c r="JQ40" s="1048"/>
      <c r="JR40" s="1048"/>
      <c r="JS40" s="1048"/>
      <c r="JT40" s="1048"/>
      <c r="JU40" s="1048"/>
      <c r="JV40" s="1048"/>
      <c r="JW40" s="1048"/>
      <c r="JX40" s="1175"/>
      <c r="JY40" s="1175"/>
      <c r="JZ40" s="1175"/>
      <c r="KA40" s="1175"/>
      <c r="KB40" s="1048"/>
      <c r="KC40" s="1175"/>
      <c r="KD40" s="1175"/>
      <c r="KE40" s="1175"/>
      <c r="KF40" s="1175"/>
      <c r="KG40" s="1048"/>
      <c r="KH40" s="1048"/>
      <c r="KI40" s="1048"/>
      <c r="KJ40" s="1048"/>
      <c r="KK40" s="1048"/>
      <c r="KL40" s="1048"/>
      <c r="KM40" s="1048"/>
      <c r="KN40" s="1048"/>
      <c r="KO40" s="1048"/>
      <c r="KP40" s="1048"/>
      <c r="KQ40" s="1048"/>
      <c r="KR40" s="1048"/>
      <c r="KS40" s="1048"/>
      <c r="KT40" s="1048"/>
      <c r="KU40" s="1048"/>
      <c r="KV40" s="1048"/>
      <c r="KW40" s="1048"/>
      <c r="KX40" s="1048"/>
      <c r="KY40" s="1048"/>
      <c r="KZ40" s="1048"/>
      <c r="LA40" s="1048"/>
      <c r="LB40" s="1048"/>
      <c r="LC40" s="1048"/>
      <c r="LD40" s="1052"/>
      <c r="LE40" s="1052"/>
      <c r="LF40" s="1052"/>
      <c r="LG40" s="1048"/>
      <c r="LH40" s="1052"/>
      <c r="LI40" s="1052"/>
      <c r="LJ40" s="1052"/>
      <c r="LK40" s="1052"/>
      <c r="LL40" s="1052"/>
      <c r="LM40" s="1048"/>
      <c r="LN40" s="1048"/>
      <c r="LO40" s="1052"/>
      <c r="LP40" s="1052"/>
      <c r="LQ40" s="1052"/>
      <c r="LR40" s="1052"/>
      <c r="LS40" s="1052"/>
      <c r="LT40" s="1052"/>
      <c r="LU40" s="1052"/>
      <c r="LV40" s="1052"/>
      <c r="LW40" s="1052"/>
      <c r="LX40" s="1052"/>
      <c r="LY40" s="1052"/>
      <c r="LZ40" s="1052"/>
      <c r="MA40" s="1052"/>
      <c r="MB40" s="1052"/>
      <c r="MC40" s="1052"/>
      <c r="MD40" s="1052"/>
      <c r="ME40" s="1052"/>
      <c r="MF40" s="1052"/>
      <c r="MG40" s="1052"/>
      <c r="MH40" s="1052"/>
      <c r="MI40" s="1127"/>
      <c r="MJ40" s="1052"/>
      <c r="MK40" s="1052"/>
      <c r="ML40" s="1052"/>
      <c r="MM40" s="1052"/>
      <c r="MN40" s="1052"/>
      <c r="MO40" s="1052"/>
      <c r="MP40" s="1052"/>
      <c r="MQ40" s="1127"/>
      <c r="MR40" s="1052"/>
      <c r="MS40" s="1052"/>
      <c r="MT40" s="1052"/>
      <c r="MU40" s="1052"/>
      <c r="MV40" s="1052"/>
      <c r="MW40" s="1052"/>
      <c r="MX40" s="1052"/>
      <c r="MY40" s="1127"/>
      <c r="MZ40" s="1127"/>
      <c r="NA40" s="1127"/>
      <c r="NB40" s="1127"/>
      <c r="NC40" s="1127"/>
      <c r="ND40" s="1127"/>
      <c r="NE40" s="1127"/>
      <c r="NF40" s="1127"/>
      <c r="NG40" s="1127"/>
      <c r="NH40" s="1127"/>
      <c r="NI40" s="1127"/>
      <c r="NJ40" s="1127"/>
      <c r="NK40" s="1127"/>
      <c r="NL40" s="1127"/>
      <c r="NM40" s="1127"/>
      <c r="NN40" s="1127"/>
      <c r="NO40" s="1127"/>
      <c r="NP40" s="1127"/>
      <c r="NQ40" s="746"/>
      <c r="NR40" s="746"/>
      <c r="NS40" s="746"/>
      <c r="NT40" s="746"/>
      <c r="NU40" s="746"/>
      <c r="NV40" s="746"/>
      <c r="NW40" s="1048"/>
      <c r="NX40" s="1048"/>
      <c r="NY40" s="1049"/>
      <c r="NZ40" s="1049"/>
      <c r="OA40" s="1049"/>
      <c r="OB40" s="1049"/>
      <c r="OC40" s="1049"/>
      <c r="OD40" s="1049"/>
      <c r="OE40" s="1049"/>
      <c r="OF40" s="1049"/>
      <c r="OG40" s="746"/>
      <c r="OH40" s="746"/>
      <c r="OI40" s="746"/>
      <c r="OJ40" s="746"/>
      <c r="OK40" s="746"/>
      <c r="OL40" s="746"/>
      <c r="OM40" s="746"/>
      <c r="ON40" s="746"/>
      <c r="OO40" s="1048"/>
      <c r="OP40" s="1048"/>
      <c r="OQ40" s="1048"/>
      <c r="OR40" s="1048"/>
      <c r="OS40" s="1048"/>
      <c r="OT40" s="1048"/>
      <c r="OU40" s="1048"/>
      <c r="OV40" s="1048"/>
      <c r="OW40" s="1048"/>
      <c r="OX40" s="1048"/>
      <c r="OY40" s="1048"/>
      <c r="OZ40" s="1048"/>
      <c r="PA40" s="1048"/>
      <c r="PB40" s="1048"/>
      <c r="PC40" s="1048"/>
      <c r="PD40" s="1048"/>
      <c r="PE40" s="1048"/>
      <c r="PF40" s="1232"/>
      <c r="PG40" s="1232"/>
      <c r="PH40" s="1048"/>
      <c r="PI40" s="1232"/>
      <c r="PJ40" s="1232"/>
      <c r="PK40" s="746"/>
      <c r="PL40" s="746"/>
      <c r="PM40" s="746"/>
      <c r="PN40" s="746"/>
      <c r="PO40" s="746"/>
      <c r="PP40" s="746"/>
      <c r="PQ40" s="746"/>
      <c r="PR40" s="746"/>
      <c r="PS40" s="746"/>
      <c r="PT40" s="746"/>
      <c r="PU40" s="746"/>
      <c r="PV40" s="746"/>
      <c r="PW40" s="746"/>
      <c r="PX40" s="746"/>
      <c r="PY40" s="746"/>
      <c r="PZ40" s="746"/>
      <c r="QA40" s="746"/>
      <c r="QB40" s="746"/>
      <c r="QC40" s="1052"/>
      <c r="QD40" s="1052"/>
      <c r="QE40" s="1052"/>
      <c r="QF40" s="1052"/>
      <c r="QG40" s="1052"/>
      <c r="QH40" s="1052"/>
      <c r="QI40" s="1052"/>
      <c r="QJ40" s="1052"/>
      <c r="QK40" s="1052"/>
      <c r="QL40" s="1052"/>
      <c r="QM40" s="1052"/>
      <c r="QN40" s="1052"/>
      <c r="QO40" s="1052"/>
      <c r="QP40" s="1052"/>
      <c r="QQ40" s="1052"/>
      <c r="QR40" s="1052"/>
      <c r="QS40" s="1052"/>
      <c r="QT40" s="1052"/>
      <c r="QU40" s="1052"/>
      <c r="QV40" s="1052"/>
      <c r="QW40" s="1052"/>
      <c r="QX40" s="1052"/>
      <c r="QY40" s="1052"/>
      <c r="QZ40" s="1052"/>
      <c r="RA40" s="1052"/>
      <c r="RB40" s="1052"/>
      <c r="RC40" s="1052"/>
      <c r="RD40" s="1052"/>
      <c r="RE40" s="1052"/>
      <c r="RF40" s="1052"/>
      <c r="RG40" s="1052"/>
      <c r="RH40" s="1052"/>
      <c r="RI40" s="1052"/>
      <c r="RJ40" s="1052"/>
      <c r="RK40" s="1052"/>
      <c r="RL40" s="1052"/>
      <c r="RM40" s="1052"/>
      <c r="RN40" s="1052"/>
      <c r="RO40" s="1052"/>
      <c r="RP40" s="1052"/>
      <c r="RQ40" s="1052"/>
      <c r="RR40" s="1052"/>
      <c r="RS40" s="1052"/>
      <c r="RT40" s="1052"/>
      <c r="RU40" s="1052"/>
      <c r="RV40" s="1052"/>
      <c r="RW40" s="1052"/>
      <c r="RX40" s="1052"/>
      <c r="RY40" s="1052"/>
      <c r="RZ40" s="1052"/>
      <c r="SA40" s="746"/>
      <c r="SB40" s="1049"/>
      <c r="SC40" s="1049"/>
      <c r="SD40" s="1049"/>
      <c r="SE40" s="1049"/>
      <c r="SF40" s="1049"/>
      <c r="SG40" s="1049"/>
      <c r="SH40" s="746"/>
      <c r="SI40" s="1049"/>
      <c r="SJ40" s="1049"/>
      <c r="SK40" s="1049"/>
      <c r="SL40" s="1049"/>
      <c r="SM40" s="1049"/>
      <c r="SN40" s="1049"/>
      <c r="SO40" s="746"/>
      <c r="SP40" s="746"/>
      <c r="SQ40" s="746"/>
      <c r="SR40" s="746"/>
      <c r="SS40" s="746"/>
      <c r="ST40" s="746"/>
      <c r="SU40" s="746"/>
      <c r="SV40" s="746"/>
      <c r="SW40" s="746"/>
      <c r="SX40" s="746"/>
      <c r="SY40" s="746"/>
      <c r="SZ40" s="746"/>
      <c r="TA40" s="746"/>
      <c r="TB40" s="746"/>
      <c r="TC40" s="746"/>
      <c r="TD40" s="746"/>
      <c r="TE40" s="746"/>
      <c r="TF40" s="746"/>
      <c r="TG40" s="746"/>
      <c r="TH40" s="746"/>
      <c r="TI40" s="746"/>
      <c r="TJ40" s="746"/>
      <c r="TK40" s="746"/>
      <c r="TL40" s="746"/>
      <c r="TM40" s="746"/>
      <c r="TN40" s="746"/>
      <c r="TO40" s="746"/>
      <c r="TP40" s="746"/>
      <c r="TQ40" s="746"/>
      <c r="TR40" s="746"/>
      <c r="TS40" s="746"/>
      <c r="TT40" s="746"/>
      <c r="TU40" s="746"/>
      <c r="TV40" s="746"/>
      <c r="TW40" s="746"/>
      <c r="TX40" s="746"/>
      <c r="TY40" s="746"/>
      <c r="TZ40" s="746"/>
      <c r="UA40" s="746"/>
      <c r="UB40" s="746"/>
      <c r="UC40" s="746"/>
      <c r="UD40" s="746"/>
      <c r="UE40" s="1052"/>
      <c r="UF40" s="1052"/>
      <c r="UG40" s="746"/>
      <c r="UH40" s="746"/>
      <c r="UI40" s="746"/>
      <c r="UJ40" s="746"/>
      <c r="UK40" s="746"/>
      <c r="UL40" s="746"/>
      <c r="UM40" s="1049"/>
      <c r="UN40" s="1049"/>
      <c r="UO40" s="1049"/>
      <c r="UP40" s="1049"/>
      <c r="UQ40" s="1049"/>
      <c r="UR40" s="746"/>
      <c r="US40" s="1049"/>
      <c r="UT40" s="1049"/>
      <c r="UU40" s="1127"/>
      <c r="UV40" s="1127"/>
      <c r="UW40" s="1127"/>
      <c r="UX40" s="1127"/>
      <c r="UY40" s="1049"/>
      <c r="UZ40" s="1049"/>
      <c r="VA40" s="746"/>
      <c r="VB40" s="1049"/>
      <c r="VC40" s="1049"/>
      <c r="VD40" s="1049"/>
      <c r="VE40" s="1049"/>
      <c r="VF40" s="1049"/>
      <c r="VG40" s="1049"/>
      <c r="VH40" s="1049"/>
      <c r="VI40" s="1049"/>
      <c r="VJ40" s="1049"/>
      <c r="VK40" s="1049"/>
      <c r="VL40" s="1049"/>
      <c r="VM40" s="1049"/>
      <c r="VN40" s="1049"/>
      <c r="VO40" s="746"/>
      <c r="VP40" s="746"/>
      <c r="VQ40" s="746"/>
      <c r="VR40" s="746"/>
      <c r="VS40" s="746"/>
      <c r="VT40" s="1049"/>
      <c r="VU40" s="1050"/>
      <c r="VV40" s="1050"/>
      <c r="VW40" s="1050"/>
      <c r="VX40" s="1050"/>
      <c r="VY40" s="1050"/>
      <c r="VZ40" s="1050"/>
      <c r="WA40" s="1050"/>
      <c r="WB40" s="1050"/>
      <c r="WC40" s="1050"/>
      <c r="WD40" s="1050"/>
      <c r="WE40" s="1050"/>
      <c r="WF40" s="1050"/>
      <c r="WG40" s="1050"/>
      <c r="WH40" s="1050"/>
      <c r="WI40" s="746"/>
      <c r="WJ40" s="746"/>
      <c r="WK40" s="746"/>
      <c r="WL40" s="746"/>
      <c r="WM40" s="746"/>
      <c r="WN40" s="1049"/>
      <c r="WO40" s="1049"/>
      <c r="WP40" s="1049"/>
      <c r="WQ40" s="1049"/>
      <c r="WR40" s="1049"/>
      <c r="WS40" s="1049"/>
      <c r="WT40" s="1049"/>
      <c r="WU40" s="1049"/>
      <c r="WV40" s="1049"/>
      <c r="WW40" s="1049"/>
      <c r="WX40" s="1049"/>
      <c r="WY40" s="1049"/>
      <c r="WZ40" s="1049"/>
      <c r="XA40" s="1127"/>
      <c r="XB40" s="1127"/>
      <c r="XC40" s="1127"/>
      <c r="XD40" s="1052"/>
      <c r="XE40" s="1127"/>
      <c r="XF40" s="1127"/>
      <c r="XG40" s="1051"/>
      <c r="XH40" s="1052"/>
      <c r="XI40" s="1127"/>
      <c r="XJ40" s="1127"/>
      <c r="XK40" s="1232"/>
      <c r="XL40" s="1127"/>
      <c r="XM40" s="1127"/>
      <c r="XN40" s="1127"/>
      <c r="XO40" s="1052"/>
      <c r="XP40" s="1127"/>
      <c r="XQ40" s="1127"/>
      <c r="XR40" s="1051"/>
      <c r="XS40" s="1052"/>
      <c r="XT40" s="1127"/>
      <c r="XU40" s="1127"/>
      <c r="XV40" s="1232"/>
      <c r="XW40" s="746"/>
      <c r="XX40" s="746"/>
      <c r="XY40" s="746"/>
      <c r="XZ40" s="746"/>
      <c r="YA40" s="746"/>
      <c r="YB40" s="746"/>
      <c r="YC40" s="746"/>
      <c r="YD40" s="746"/>
      <c r="YE40" s="746"/>
      <c r="YF40" s="746"/>
      <c r="YG40" s="746"/>
      <c r="YH40" s="746"/>
      <c r="YI40" s="746"/>
      <c r="YJ40" s="746"/>
      <c r="YK40" s="746"/>
      <c r="YL40" s="746"/>
      <c r="YM40" s="746"/>
      <c r="YN40" s="746"/>
      <c r="YO40" s="746"/>
      <c r="YP40" s="746"/>
      <c r="YQ40" s="746"/>
      <c r="YR40" s="746"/>
      <c r="YS40" s="746"/>
      <c r="YT40" s="746"/>
      <c r="YU40" s="746"/>
      <c r="YV40" s="746"/>
      <c r="YW40" s="746"/>
      <c r="YX40" s="746"/>
      <c r="YY40" s="746"/>
      <c r="YZ40" s="746"/>
      <c r="ZA40" s="746"/>
      <c r="ZB40" s="746"/>
      <c r="ZC40" s="746"/>
      <c r="ZD40" s="746"/>
      <c r="ZE40" s="746"/>
      <c r="ZF40" s="746"/>
      <c r="ZG40" s="746"/>
      <c r="ZH40" s="1049"/>
      <c r="ZI40" s="1049"/>
      <c r="ZJ40" s="1049"/>
      <c r="ZK40" s="1049"/>
      <c r="ZL40" s="1049"/>
      <c r="ZM40" s="1049"/>
      <c r="ZN40" s="1049"/>
      <c r="ZO40" s="1049"/>
      <c r="ZP40" s="1049"/>
      <c r="ZQ40" s="1049"/>
      <c r="ZR40" s="1049"/>
      <c r="ZS40" s="1049"/>
      <c r="ZT40" s="1049"/>
      <c r="ZU40" s="1049"/>
      <c r="ZV40" s="1049"/>
      <c r="ZW40" s="746"/>
      <c r="ZX40" s="746"/>
      <c r="ZY40" s="1049"/>
      <c r="ZZ40" s="746"/>
    </row>
    <row r="41" spans="1:702" ht="16.5" x14ac:dyDescent="0.25">
      <c r="A41" s="1053" t="s">
        <v>824</v>
      </c>
      <c r="B41" s="1233">
        <f t="shared" ref="B41:BM41" si="480">B31-B42</f>
        <v>14550144301.810001</v>
      </c>
      <c r="C41" s="1233">
        <f t="shared" si="480"/>
        <v>2742149087.0999999</v>
      </c>
      <c r="D41" s="1233">
        <f t="shared" si="480"/>
        <v>2417229135.54</v>
      </c>
      <c r="E41" s="1233">
        <f t="shared" si="480"/>
        <v>620477431.99000001</v>
      </c>
      <c r="F41" s="1233">
        <f t="shared" si="480"/>
        <v>803779213</v>
      </c>
      <c r="G41" s="1233">
        <f t="shared" si="480"/>
        <v>213515194.75</v>
      </c>
      <c r="H41" s="1233">
        <f t="shared" si="480"/>
        <v>593090602.53999996</v>
      </c>
      <c r="I41" s="1233">
        <f t="shared" si="480"/>
        <v>152156444.59</v>
      </c>
      <c r="J41" s="1233">
        <f t="shared" si="480"/>
        <v>442904535.07999998</v>
      </c>
      <c r="K41" s="1233">
        <f t="shared" si="480"/>
        <v>114529339.59</v>
      </c>
      <c r="L41" s="1233">
        <f t="shared" si="480"/>
        <v>150186067.45999998</v>
      </c>
      <c r="M41" s="1233">
        <f t="shared" si="480"/>
        <v>37627105</v>
      </c>
      <c r="N41" s="1233">
        <f t="shared" si="480"/>
        <v>113163000</v>
      </c>
      <c r="O41" s="1233">
        <f t="shared" si="480"/>
        <v>13163000</v>
      </c>
      <c r="P41" s="1233">
        <f t="shared" si="480"/>
        <v>907196320</v>
      </c>
      <c r="Q41" s="1233">
        <f t="shared" si="480"/>
        <v>241642792.65000001</v>
      </c>
      <c r="R41" s="1233">
        <f t="shared" si="480"/>
        <v>492020332.00000006</v>
      </c>
      <c r="S41" s="1233">
        <f t="shared" si="480"/>
        <v>127760428.65000001</v>
      </c>
      <c r="T41" s="1233">
        <f t="shared" si="480"/>
        <v>415175988</v>
      </c>
      <c r="U41" s="1233">
        <f t="shared" si="480"/>
        <v>113882364</v>
      </c>
      <c r="V41" s="1233">
        <f t="shared" si="480"/>
        <v>0</v>
      </c>
      <c r="W41" s="1233">
        <f t="shared" si="480"/>
        <v>0</v>
      </c>
      <c r="X41" s="1233">
        <f t="shared" si="480"/>
        <v>0</v>
      </c>
      <c r="Y41" s="1233">
        <f t="shared" si="480"/>
        <v>0</v>
      </c>
      <c r="Z41" s="1233">
        <f t="shared" si="480"/>
        <v>0</v>
      </c>
      <c r="AA41" s="1233">
        <f t="shared" si="480"/>
        <v>0</v>
      </c>
      <c r="AB41" s="1233">
        <f t="shared" si="480"/>
        <v>0</v>
      </c>
      <c r="AC41" s="1233">
        <f t="shared" si="480"/>
        <v>0</v>
      </c>
      <c r="AD41" s="1233">
        <f t="shared" si="480"/>
        <v>0</v>
      </c>
      <c r="AE41" s="1233">
        <f t="shared" si="480"/>
        <v>0</v>
      </c>
      <c r="AF41" s="1233">
        <f t="shared" si="480"/>
        <v>0</v>
      </c>
      <c r="AG41" s="1233">
        <f t="shared" si="480"/>
        <v>0</v>
      </c>
      <c r="AH41" s="1233">
        <f t="shared" si="480"/>
        <v>0</v>
      </c>
      <c r="AI41" s="1233">
        <f t="shared" si="480"/>
        <v>4152610095.2199979</v>
      </c>
      <c r="AJ41" s="1233">
        <f t="shared" si="480"/>
        <v>153219068.23000002</v>
      </c>
      <c r="AK41" s="1233">
        <f t="shared" si="480"/>
        <v>722077068.83000016</v>
      </c>
      <c r="AL41" s="1233">
        <f t="shared" si="480"/>
        <v>722077068.83000016</v>
      </c>
      <c r="AM41" s="1233">
        <f t="shared" si="480"/>
        <v>0</v>
      </c>
      <c r="AN41" s="1233">
        <f t="shared" si="480"/>
        <v>35197770.140000001</v>
      </c>
      <c r="AO41" s="1233">
        <f t="shared" si="480"/>
        <v>35197770.140000001</v>
      </c>
      <c r="AP41" s="1233">
        <f t="shared" si="480"/>
        <v>0</v>
      </c>
      <c r="AQ41" s="1233">
        <f t="shared" si="480"/>
        <v>0</v>
      </c>
      <c r="AR41" s="1233">
        <f t="shared" si="480"/>
        <v>0</v>
      </c>
      <c r="AS41" s="1233">
        <f t="shared" si="480"/>
        <v>0</v>
      </c>
      <c r="AT41" s="1233">
        <f t="shared" si="480"/>
        <v>0</v>
      </c>
      <c r="AU41" s="1233">
        <f t="shared" si="480"/>
        <v>0</v>
      </c>
      <c r="AV41" s="1233">
        <f t="shared" si="480"/>
        <v>0</v>
      </c>
      <c r="AW41" s="1233">
        <f t="shared" si="480"/>
        <v>0</v>
      </c>
      <c r="AX41" s="1233">
        <f t="shared" si="480"/>
        <v>0</v>
      </c>
      <c r="AY41" s="1233">
        <f t="shared" si="480"/>
        <v>0</v>
      </c>
      <c r="AZ41" s="1233">
        <f t="shared" si="480"/>
        <v>0</v>
      </c>
      <c r="BA41" s="1233">
        <f t="shared" si="480"/>
        <v>0</v>
      </c>
      <c r="BB41" s="1233">
        <f t="shared" si="480"/>
        <v>0</v>
      </c>
      <c r="BC41" s="1233">
        <f t="shared" si="480"/>
        <v>75265211.599999994</v>
      </c>
      <c r="BD41" s="1233">
        <f t="shared" si="480"/>
        <v>75265211.599999994</v>
      </c>
      <c r="BE41" s="1233">
        <f t="shared" si="480"/>
        <v>0</v>
      </c>
      <c r="BF41" s="1233">
        <f t="shared" si="480"/>
        <v>0</v>
      </c>
      <c r="BG41" s="1233">
        <f t="shared" si="480"/>
        <v>147402788.39999998</v>
      </c>
      <c r="BH41" s="1233">
        <f t="shared" si="480"/>
        <v>147402788.39999998</v>
      </c>
      <c r="BI41" s="1233">
        <f t="shared" si="480"/>
        <v>59325881.299999997</v>
      </c>
      <c r="BJ41" s="1233">
        <f t="shared" si="480"/>
        <v>59325881.299999997</v>
      </c>
      <c r="BK41" s="1233">
        <f t="shared" si="480"/>
        <v>0</v>
      </c>
      <c r="BL41" s="1233">
        <f t="shared" si="480"/>
        <v>0</v>
      </c>
      <c r="BM41" s="1233">
        <f t="shared" si="480"/>
        <v>147402788.39999998</v>
      </c>
      <c r="BN41" s="1233">
        <f t="shared" ref="BN41:DY41" si="481">BN31-BN42</f>
        <v>59325881.299999997</v>
      </c>
      <c r="BO41" s="1233">
        <f t="shared" si="481"/>
        <v>0</v>
      </c>
      <c r="BP41" s="1233">
        <f t="shared" si="481"/>
        <v>0</v>
      </c>
      <c r="BQ41" s="1233">
        <f t="shared" si="481"/>
        <v>0</v>
      </c>
      <c r="BR41" s="1233">
        <f t="shared" si="481"/>
        <v>0</v>
      </c>
      <c r="BS41" s="1233">
        <f t="shared" si="481"/>
        <v>0</v>
      </c>
      <c r="BT41" s="1233">
        <f t="shared" si="481"/>
        <v>0</v>
      </c>
      <c r="BU41" s="1233">
        <f t="shared" si="481"/>
        <v>0</v>
      </c>
      <c r="BV41" s="1233">
        <f t="shared" si="481"/>
        <v>0</v>
      </c>
      <c r="BW41" s="1233">
        <f t="shared" si="481"/>
        <v>0</v>
      </c>
      <c r="BX41" s="1233">
        <f t="shared" si="481"/>
        <v>0</v>
      </c>
      <c r="BY41" s="1233">
        <f t="shared" si="481"/>
        <v>0</v>
      </c>
      <c r="BZ41" s="1233">
        <f t="shared" si="481"/>
        <v>0</v>
      </c>
      <c r="CA41" s="1233">
        <f t="shared" si="481"/>
        <v>0</v>
      </c>
      <c r="CB41" s="1233">
        <f t="shared" si="481"/>
        <v>0</v>
      </c>
      <c r="CC41" s="1233">
        <f t="shared" si="481"/>
        <v>0</v>
      </c>
      <c r="CD41" s="1233">
        <f t="shared" si="481"/>
        <v>0</v>
      </c>
      <c r="CE41" s="1233">
        <f t="shared" si="481"/>
        <v>0</v>
      </c>
      <c r="CF41" s="1233">
        <f t="shared" si="481"/>
        <v>0</v>
      </c>
      <c r="CG41" s="1233">
        <f t="shared" si="481"/>
        <v>0</v>
      </c>
      <c r="CH41" s="1233">
        <f t="shared" si="481"/>
        <v>0</v>
      </c>
      <c r="CI41" s="1233">
        <f t="shared" si="481"/>
        <v>0</v>
      </c>
      <c r="CJ41" s="1233">
        <f t="shared" si="481"/>
        <v>0</v>
      </c>
      <c r="CK41" s="1233">
        <f t="shared" si="481"/>
        <v>0</v>
      </c>
      <c r="CL41" s="1233">
        <f t="shared" si="481"/>
        <v>0</v>
      </c>
      <c r="CM41" s="1233">
        <f t="shared" si="481"/>
        <v>290986493.68000001</v>
      </c>
      <c r="CN41" s="1233">
        <f t="shared" si="481"/>
        <v>742629.11</v>
      </c>
      <c r="CO41" s="1233">
        <f t="shared" si="481"/>
        <v>243864.57</v>
      </c>
      <c r="CP41" s="1233">
        <f t="shared" si="481"/>
        <v>14500000</v>
      </c>
      <c r="CQ41" s="1233">
        <f t="shared" si="481"/>
        <v>275500000</v>
      </c>
      <c r="CR41" s="1233">
        <f t="shared" si="481"/>
        <v>0</v>
      </c>
      <c r="CS41" s="1233">
        <f t="shared" si="481"/>
        <v>0</v>
      </c>
      <c r="CT41" s="1233">
        <f t="shared" si="481"/>
        <v>0</v>
      </c>
      <c r="CU41" s="1233">
        <f t="shared" si="481"/>
        <v>0</v>
      </c>
      <c r="CV41" s="1233">
        <f t="shared" si="481"/>
        <v>0</v>
      </c>
      <c r="CW41" s="1233">
        <f t="shared" si="481"/>
        <v>0</v>
      </c>
      <c r="CX41" s="1233">
        <f t="shared" si="481"/>
        <v>0</v>
      </c>
      <c r="CY41" s="1233">
        <f t="shared" si="481"/>
        <v>0</v>
      </c>
      <c r="CZ41" s="1233">
        <f t="shared" si="481"/>
        <v>0</v>
      </c>
      <c r="DA41" s="1233">
        <f t="shared" si="481"/>
        <v>19567142.100000001</v>
      </c>
      <c r="DB41" s="1233">
        <f t="shared" si="481"/>
        <v>3729042.1000000015</v>
      </c>
      <c r="DC41" s="1233">
        <f t="shared" si="481"/>
        <v>15838100</v>
      </c>
      <c r="DD41" s="1233">
        <f t="shared" si="481"/>
        <v>0</v>
      </c>
      <c r="DE41" s="1233">
        <f t="shared" si="481"/>
        <v>0</v>
      </c>
      <c r="DF41" s="1233">
        <f t="shared" si="481"/>
        <v>0</v>
      </c>
      <c r="DG41" s="1233">
        <f t="shared" si="481"/>
        <v>0</v>
      </c>
      <c r="DH41" s="1233">
        <f t="shared" si="481"/>
        <v>0</v>
      </c>
      <c r="DI41" s="1233">
        <f t="shared" si="481"/>
        <v>19567142.100000001</v>
      </c>
      <c r="DJ41" s="1233">
        <f t="shared" si="481"/>
        <v>0</v>
      </c>
      <c r="DK41" s="1233">
        <f t="shared" si="481"/>
        <v>12500000</v>
      </c>
      <c r="DL41" s="1233">
        <f t="shared" si="481"/>
        <v>7200000</v>
      </c>
      <c r="DM41" s="1233">
        <f t="shared" si="481"/>
        <v>5300000</v>
      </c>
      <c r="DN41" s="1233">
        <f t="shared" si="481"/>
        <v>0</v>
      </c>
      <c r="DO41" s="1233">
        <f t="shared" si="481"/>
        <v>1122360</v>
      </c>
      <c r="DP41" s="1233">
        <f t="shared" si="481"/>
        <v>0</v>
      </c>
      <c r="DQ41" s="1233">
        <f t="shared" si="481"/>
        <v>1122360</v>
      </c>
      <c r="DR41" s="1233">
        <f t="shared" si="481"/>
        <v>0</v>
      </c>
      <c r="DS41" s="1233">
        <f t="shared" si="481"/>
        <v>6297684.2199999997</v>
      </c>
      <c r="DT41" s="1233">
        <f t="shared" si="481"/>
        <v>314884.21999999974</v>
      </c>
      <c r="DU41" s="1233">
        <f t="shared" si="481"/>
        <v>5982800</v>
      </c>
      <c r="DV41" s="1233">
        <f t="shared" si="481"/>
        <v>0</v>
      </c>
      <c r="DW41" s="1233">
        <f t="shared" si="481"/>
        <v>0</v>
      </c>
      <c r="DX41" s="1233">
        <f t="shared" si="481"/>
        <v>0</v>
      </c>
      <c r="DY41" s="1233">
        <f t="shared" si="481"/>
        <v>0</v>
      </c>
      <c r="DZ41" s="1233">
        <f t="shared" ref="DZ41:EP41" si="482">DZ31-DZ42</f>
        <v>0</v>
      </c>
      <c r="EA41" s="1233">
        <f t="shared" si="482"/>
        <v>0</v>
      </c>
      <c r="EB41" s="1233">
        <f t="shared" si="482"/>
        <v>0</v>
      </c>
      <c r="EC41" s="1233">
        <f t="shared" si="482"/>
        <v>0</v>
      </c>
      <c r="ED41" s="1233">
        <f t="shared" si="482"/>
        <v>0</v>
      </c>
      <c r="EE41" s="1233">
        <f t="shared" si="482"/>
        <v>0</v>
      </c>
      <c r="EF41" s="1233">
        <f t="shared" si="482"/>
        <v>0</v>
      </c>
      <c r="EG41" s="1233">
        <f t="shared" si="482"/>
        <v>0</v>
      </c>
      <c r="EH41" s="1233">
        <f t="shared" si="482"/>
        <v>0</v>
      </c>
      <c r="EI41" s="1233">
        <f t="shared" si="482"/>
        <v>0</v>
      </c>
      <c r="EJ41" s="1233">
        <f t="shared" si="482"/>
        <v>0</v>
      </c>
      <c r="EK41" s="1233">
        <f t="shared" si="482"/>
        <v>0</v>
      </c>
      <c r="EL41" s="1233">
        <f t="shared" si="482"/>
        <v>0</v>
      </c>
      <c r="EM41" s="1233">
        <f t="shared" si="482"/>
        <v>0</v>
      </c>
      <c r="EN41" s="1233">
        <f t="shared" si="482"/>
        <v>0</v>
      </c>
      <c r="EO41" s="1233">
        <f t="shared" si="482"/>
        <v>0</v>
      </c>
      <c r="EP41" s="1233">
        <f t="shared" si="482"/>
        <v>0</v>
      </c>
      <c r="EQ41" s="1233">
        <f t="shared" ref="EQ41:ER41" si="483">EQ31-EQ42</f>
        <v>0</v>
      </c>
      <c r="ER41" s="1233">
        <f t="shared" si="483"/>
        <v>0</v>
      </c>
      <c r="ES41" s="1233">
        <f t="shared" ref="ES41:GO41" si="484">ES31-ES42</f>
        <v>0</v>
      </c>
      <c r="ET41" s="1233">
        <f t="shared" si="484"/>
        <v>0</v>
      </c>
      <c r="EU41" s="1233">
        <f t="shared" si="484"/>
        <v>0</v>
      </c>
      <c r="EV41" s="1233">
        <f t="shared" si="484"/>
        <v>0</v>
      </c>
      <c r="EW41" s="1233">
        <f t="shared" si="484"/>
        <v>0</v>
      </c>
      <c r="EX41" s="1233">
        <f t="shared" si="484"/>
        <v>0</v>
      </c>
      <c r="EY41" s="1233">
        <f t="shared" si="484"/>
        <v>3880682.69</v>
      </c>
      <c r="EZ41" s="1233">
        <f t="shared" si="484"/>
        <v>1012908.5099999999</v>
      </c>
      <c r="FA41" s="1233">
        <f t="shared" si="484"/>
        <v>2867774.1799999997</v>
      </c>
      <c r="FB41" s="1233">
        <f t="shared" si="484"/>
        <v>0</v>
      </c>
      <c r="FC41" s="1233">
        <f t="shared" si="484"/>
        <v>0</v>
      </c>
      <c r="FD41" s="1233">
        <f t="shared" si="484"/>
        <v>0</v>
      </c>
      <c r="FE41" s="1233">
        <f t="shared" si="484"/>
        <v>3880682.69</v>
      </c>
      <c r="FF41" s="1233">
        <f t="shared" si="484"/>
        <v>1012908.5099999999</v>
      </c>
      <c r="FG41" s="1233">
        <f t="shared" si="484"/>
        <v>2867774.1799999997</v>
      </c>
      <c r="FH41" s="1233">
        <f t="shared" si="484"/>
        <v>0</v>
      </c>
      <c r="FI41" s="1233">
        <f t="shared" si="484"/>
        <v>0</v>
      </c>
      <c r="FJ41" s="1233">
        <f t="shared" si="484"/>
        <v>0</v>
      </c>
      <c r="FK41" s="1233">
        <f t="shared" si="484"/>
        <v>0</v>
      </c>
      <c r="FL41" s="1233">
        <f t="shared" si="484"/>
        <v>0</v>
      </c>
      <c r="FM41" s="1233">
        <f t="shared" si="484"/>
        <v>0</v>
      </c>
      <c r="FN41" s="1233">
        <f t="shared" si="484"/>
        <v>0</v>
      </c>
      <c r="FO41" s="1233">
        <f t="shared" si="484"/>
        <v>0</v>
      </c>
      <c r="FP41" s="1233">
        <f t="shared" si="484"/>
        <v>0</v>
      </c>
      <c r="FQ41" s="1233">
        <f t="shared" si="484"/>
        <v>0</v>
      </c>
      <c r="FR41" s="1233">
        <f t="shared" si="484"/>
        <v>0</v>
      </c>
      <c r="FS41" s="1233">
        <f t="shared" si="484"/>
        <v>0</v>
      </c>
      <c r="FT41" s="1233">
        <f t="shared" si="484"/>
        <v>0</v>
      </c>
      <c r="FU41" s="1233">
        <f t="shared" si="484"/>
        <v>0</v>
      </c>
      <c r="FV41" s="1233">
        <f t="shared" si="484"/>
        <v>0</v>
      </c>
      <c r="FW41" s="1233">
        <f t="shared" si="484"/>
        <v>0</v>
      </c>
      <c r="FX41" s="1233">
        <f t="shared" si="484"/>
        <v>0</v>
      </c>
      <c r="FY41" s="1233">
        <f t="shared" si="484"/>
        <v>0</v>
      </c>
      <c r="FZ41" s="1233">
        <f t="shared" si="484"/>
        <v>0</v>
      </c>
      <c r="GA41" s="1233">
        <f t="shared" si="484"/>
        <v>0</v>
      </c>
      <c r="GB41" s="1233">
        <f t="shared" si="484"/>
        <v>0</v>
      </c>
      <c r="GC41" s="1233">
        <f t="shared" ref="GC41:GL41" si="485">GC31-GC42</f>
        <v>0</v>
      </c>
      <c r="GD41" s="1233">
        <f t="shared" si="485"/>
        <v>0</v>
      </c>
      <c r="GE41" s="1233">
        <f t="shared" si="485"/>
        <v>0</v>
      </c>
      <c r="GF41" s="1233">
        <f t="shared" si="485"/>
        <v>0</v>
      </c>
      <c r="GG41" s="1233">
        <f t="shared" si="485"/>
        <v>0</v>
      </c>
      <c r="GH41" s="1233">
        <f t="shared" si="485"/>
        <v>0</v>
      </c>
      <c r="GI41" s="1233">
        <f t="shared" si="485"/>
        <v>0</v>
      </c>
      <c r="GJ41" s="1233">
        <f t="shared" si="485"/>
        <v>0</v>
      </c>
      <c r="GK41" s="1233">
        <f t="shared" si="485"/>
        <v>0</v>
      </c>
      <c r="GL41" s="1233">
        <f t="shared" si="485"/>
        <v>0</v>
      </c>
      <c r="GM41" s="1233">
        <f t="shared" si="484"/>
        <v>0</v>
      </c>
      <c r="GN41" s="1233">
        <f t="shared" si="484"/>
        <v>0</v>
      </c>
      <c r="GO41" s="1233">
        <f t="shared" si="484"/>
        <v>0</v>
      </c>
      <c r="GP41" s="1233">
        <f>GP31-GP42</f>
        <v>0</v>
      </c>
      <c r="GQ41" s="1233">
        <f t="shared" ref="GQ41:GS41" si="486">GQ31-GQ42</f>
        <v>0</v>
      </c>
      <c r="GR41" s="1233">
        <f t="shared" si="486"/>
        <v>0</v>
      </c>
      <c r="GS41" s="1233">
        <f t="shared" si="486"/>
        <v>0</v>
      </c>
      <c r="GT41" s="1233">
        <f>GT31-GT42</f>
        <v>0</v>
      </c>
      <c r="GU41" s="1233">
        <f t="shared" ref="GU41:JF41" si="487">GU31-GU42</f>
        <v>123288200</v>
      </c>
      <c r="GV41" s="1233">
        <f t="shared" si="487"/>
        <v>123288200</v>
      </c>
      <c r="GW41" s="1233">
        <f t="shared" si="487"/>
        <v>0</v>
      </c>
      <c r="GX41" s="1233">
        <f t="shared" si="487"/>
        <v>0</v>
      </c>
      <c r="GY41" s="1233">
        <f t="shared" si="487"/>
        <v>0</v>
      </c>
      <c r="GZ41" s="1233">
        <f t="shared" si="487"/>
        <v>0</v>
      </c>
      <c r="HA41" s="1233">
        <f t="shared" si="487"/>
        <v>123288200</v>
      </c>
      <c r="HB41" s="1233">
        <f t="shared" si="487"/>
        <v>0</v>
      </c>
      <c r="HC41" s="1233">
        <f t="shared" si="487"/>
        <v>0</v>
      </c>
      <c r="HD41" s="1233">
        <f t="shared" si="487"/>
        <v>0</v>
      </c>
      <c r="HE41" s="1233">
        <f t="shared" si="487"/>
        <v>0</v>
      </c>
      <c r="HF41" s="1233">
        <f t="shared" si="487"/>
        <v>0</v>
      </c>
      <c r="HG41" s="1233">
        <f t="shared" si="487"/>
        <v>0</v>
      </c>
      <c r="HH41" s="1233">
        <f t="shared" si="487"/>
        <v>0</v>
      </c>
      <c r="HI41" s="1233">
        <f t="shared" si="487"/>
        <v>0</v>
      </c>
      <c r="HJ41" s="1233">
        <f t="shared" si="487"/>
        <v>0</v>
      </c>
      <c r="HK41" s="1233">
        <f t="shared" si="487"/>
        <v>0</v>
      </c>
      <c r="HL41" s="1233">
        <f t="shared" si="487"/>
        <v>0</v>
      </c>
      <c r="HM41" s="1233">
        <f t="shared" si="487"/>
        <v>0</v>
      </c>
      <c r="HN41" s="1233">
        <f t="shared" si="487"/>
        <v>0</v>
      </c>
      <c r="HO41" s="1233">
        <f t="shared" si="487"/>
        <v>166170808.08999997</v>
      </c>
      <c r="HP41" s="1233">
        <f t="shared" si="487"/>
        <v>1661708.0899999999</v>
      </c>
      <c r="HQ41" s="1233">
        <f t="shared" si="487"/>
        <v>164509100</v>
      </c>
      <c r="HR41" s="1233">
        <f t="shared" si="487"/>
        <v>0</v>
      </c>
      <c r="HS41" s="1233">
        <f t="shared" si="487"/>
        <v>0</v>
      </c>
      <c r="HT41" s="1233">
        <f t="shared" si="487"/>
        <v>0</v>
      </c>
      <c r="HU41" s="1233">
        <f t="shared" si="487"/>
        <v>0</v>
      </c>
      <c r="HV41" s="1233">
        <f t="shared" si="487"/>
        <v>0</v>
      </c>
      <c r="HW41" s="1233">
        <f t="shared" si="487"/>
        <v>0</v>
      </c>
      <c r="HX41" s="1233">
        <f t="shared" si="487"/>
        <v>0</v>
      </c>
      <c r="HY41" s="1233">
        <f t="shared" si="487"/>
        <v>0</v>
      </c>
      <c r="HZ41" s="1233">
        <f t="shared" si="487"/>
        <v>0</v>
      </c>
      <c r="IA41" s="1233">
        <f t="shared" si="487"/>
        <v>166170808.08999997</v>
      </c>
      <c r="IB41" s="1233">
        <f t="shared" si="487"/>
        <v>1661708.0899999999</v>
      </c>
      <c r="IC41" s="1233">
        <f t="shared" si="487"/>
        <v>164509100</v>
      </c>
      <c r="ID41" s="1233">
        <f t="shared" si="487"/>
        <v>0</v>
      </c>
      <c r="IE41" s="1233">
        <f t="shared" si="487"/>
        <v>0</v>
      </c>
      <c r="IF41" s="1233">
        <f t="shared" si="487"/>
        <v>0</v>
      </c>
      <c r="IG41" s="1233">
        <f t="shared" si="487"/>
        <v>0</v>
      </c>
      <c r="IH41" s="1233">
        <f t="shared" si="487"/>
        <v>0</v>
      </c>
      <c r="II41" s="1233">
        <f t="shared" si="487"/>
        <v>0</v>
      </c>
      <c r="IJ41" s="1233">
        <f t="shared" si="487"/>
        <v>0</v>
      </c>
      <c r="IK41" s="1233">
        <f t="shared" si="487"/>
        <v>0</v>
      </c>
      <c r="IL41" s="1233">
        <f t="shared" si="487"/>
        <v>0</v>
      </c>
      <c r="IM41" s="1233">
        <f t="shared" si="487"/>
        <v>0</v>
      </c>
      <c r="IN41" s="1233">
        <f t="shared" si="487"/>
        <v>0</v>
      </c>
      <c r="IO41" s="1233">
        <f t="shared" si="487"/>
        <v>0</v>
      </c>
      <c r="IP41" s="1233">
        <f t="shared" si="487"/>
        <v>0</v>
      </c>
      <c r="IQ41" s="1233">
        <f t="shared" si="487"/>
        <v>0</v>
      </c>
      <c r="IR41" s="1233">
        <f t="shared" si="487"/>
        <v>0</v>
      </c>
      <c r="IS41" s="1233">
        <f t="shared" si="487"/>
        <v>0</v>
      </c>
      <c r="IT41" s="1233">
        <f t="shared" si="487"/>
        <v>0</v>
      </c>
      <c r="IU41" s="1233">
        <f t="shared" si="487"/>
        <v>0</v>
      </c>
      <c r="IV41" s="1233">
        <f t="shared" si="487"/>
        <v>0</v>
      </c>
      <c r="IW41" s="1233">
        <f t="shared" si="487"/>
        <v>0</v>
      </c>
      <c r="IX41" s="1233">
        <f t="shared" si="487"/>
        <v>0</v>
      </c>
      <c r="IY41" s="1233">
        <f t="shared" si="487"/>
        <v>0</v>
      </c>
      <c r="IZ41" s="1233">
        <f t="shared" si="487"/>
        <v>0</v>
      </c>
      <c r="JA41" s="1233">
        <f t="shared" si="487"/>
        <v>0</v>
      </c>
      <c r="JB41" s="1233">
        <f t="shared" si="487"/>
        <v>0</v>
      </c>
      <c r="JC41" s="1233">
        <f t="shared" si="487"/>
        <v>0</v>
      </c>
      <c r="JD41" s="1233">
        <f t="shared" si="487"/>
        <v>0</v>
      </c>
      <c r="JE41" s="1233">
        <f t="shared" si="487"/>
        <v>0</v>
      </c>
      <c r="JF41" s="1233">
        <f t="shared" si="487"/>
        <v>0</v>
      </c>
      <c r="JG41" s="1233">
        <f t="shared" ref="JG41:LR41" si="488">JG31-JG42</f>
        <v>0</v>
      </c>
      <c r="JH41" s="1233">
        <f t="shared" si="488"/>
        <v>0</v>
      </c>
      <c r="JI41" s="1233">
        <f t="shared" si="488"/>
        <v>0</v>
      </c>
      <c r="JJ41" s="1233">
        <f t="shared" si="488"/>
        <v>0</v>
      </c>
      <c r="JK41" s="1233">
        <f t="shared" si="488"/>
        <v>0</v>
      </c>
      <c r="JL41" s="1233">
        <f t="shared" si="488"/>
        <v>0</v>
      </c>
      <c r="JM41" s="1233">
        <f t="shared" si="488"/>
        <v>0</v>
      </c>
      <c r="JN41" s="1233">
        <f t="shared" si="488"/>
        <v>0</v>
      </c>
      <c r="JO41" s="1233">
        <f t="shared" si="488"/>
        <v>0</v>
      </c>
      <c r="JP41" s="1233">
        <f t="shared" si="488"/>
        <v>0</v>
      </c>
      <c r="JQ41" s="1233">
        <f t="shared" si="488"/>
        <v>0</v>
      </c>
      <c r="JR41" s="1233">
        <f t="shared" si="488"/>
        <v>0</v>
      </c>
      <c r="JS41" s="1233">
        <f t="shared" si="488"/>
        <v>0</v>
      </c>
      <c r="JT41" s="1233">
        <f t="shared" si="488"/>
        <v>0</v>
      </c>
      <c r="JU41" s="1233">
        <f t="shared" si="488"/>
        <v>0</v>
      </c>
      <c r="JV41" s="1233">
        <f t="shared" si="488"/>
        <v>0</v>
      </c>
      <c r="JW41" s="1233">
        <f t="shared" si="488"/>
        <v>6285420</v>
      </c>
      <c r="JX41" s="1233">
        <f t="shared" si="488"/>
        <v>0</v>
      </c>
      <c r="JY41" s="1233">
        <f t="shared" si="488"/>
        <v>0</v>
      </c>
      <c r="JZ41" s="1233">
        <f t="shared" si="488"/>
        <v>2264810</v>
      </c>
      <c r="KA41" s="1233">
        <f t="shared" si="488"/>
        <v>4020610</v>
      </c>
      <c r="KB41" s="1233">
        <f t="shared" si="488"/>
        <v>0</v>
      </c>
      <c r="KC41" s="1233">
        <f t="shared" si="488"/>
        <v>0</v>
      </c>
      <c r="KD41" s="1233">
        <f t="shared" si="488"/>
        <v>0</v>
      </c>
      <c r="KE41" s="1233">
        <f t="shared" si="488"/>
        <v>0</v>
      </c>
      <c r="KF41" s="1233">
        <f t="shared" si="488"/>
        <v>0</v>
      </c>
      <c r="KG41" s="1233">
        <f t="shared" si="488"/>
        <v>0</v>
      </c>
      <c r="KH41" s="1233">
        <f t="shared" si="488"/>
        <v>0</v>
      </c>
      <c r="KI41" s="1233">
        <f t="shared" si="488"/>
        <v>0</v>
      </c>
      <c r="KJ41" s="1233">
        <f t="shared" si="488"/>
        <v>0</v>
      </c>
      <c r="KK41" s="1233">
        <f t="shared" si="488"/>
        <v>0</v>
      </c>
      <c r="KL41" s="1233">
        <f t="shared" si="488"/>
        <v>0</v>
      </c>
      <c r="KM41" s="1233">
        <f t="shared" si="488"/>
        <v>0</v>
      </c>
      <c r="KN41" s="1233">
        <f t="shared" si="488"/>
        <v>0</v>
      </c>
      <c r="KO41" s="1233">
        <f t="shared" si="488"/>
        <v>0</v>
      </c>
      <c r="KP41" s="1233">
        <f t="shared" si="488"/>
        <v>0</v>
      </c>
      <c r="KQ41" s="1233">
        <f t="shared" si="488"/>
        <v>0</v>
      </c>
      <c r="KR41" s="1233">
        <f t="shared" si="488"/>
        <v>0</v>
      </c>
      <c r="KS41" s="1233">
        <f t="shared" si="488"/>
        <v>0</v>
      </c>
      <c r="KT41" s="1233">
        <f t="shared" si="488"/>
        <v>0</v>
      </c>
      <c r="KU41" s="1233">
        <f t="shared" si="488"/>
        <v>0</v>
      </c>
      <c r="KV41" s="1233">
        <f t="shared" si="488"/>
        <v>0</v>
      </c>
      <c r="KW41" s="1233">
        <f t="shared" si="488"/>
        <v>0</v>
      </c>
      <c r="KX41" s="1233">
        <f t="shared" si="488"/>
        <v>0</v>
      </c>
      <c r="KY41" s="1233">
        <f t="shared" si="488"/>
        <v>0</v>
      </c>
      <c r="KZ41" s="1233">
        <f t="shared" si="488"/>
        <v>0</v>
      </c>
      <c r="LA41" s="1233">
        <f t="shared" si="488"/>
        <v>0</v>
      </c>
      <c r="LB41" s="1233">
        <f t="shared" si="488"/>
        <v>0</v>
      </c>
      <c r="LC41" s="1233">
        <f t="shared" si="488"/>
        <v>0</v>
      </c>
      <c r="LD41" s="1233">
        <f t="shared" si="488"/>
        <v>0</v>
      </c>
      <c r="LE41" s="1233">
        <f t="shared" si="488"/>
        <v>0</v>
      </c>
      <c r="LF41" s="1233">
        <f t="shared" si="488"/>
        <v>0</v>
      </c>
      <c r="LG41" s="1233">
        <f t="shared" si="488"/>
        <v>0</v>
      </c>
      <c r="LH41" s="1233">
        <f t="shared" si="488"/>
        <v>0</v>
      </c>
      <c r="LI41" s="1233">
        <f t="shared" si="488"/>
        <v>0</v>
      </c>
      <c r="LJ41" s="1233">
        <f t="shared" si="488"/>
        <v>0</v>
      </c>
      <c r="LK41" s="1233">
        <f t="shared" si="488"/>
        <v>32277567.57</v>
      </c>
      <c r="LL41" s="1233">
        <f t="shared" si="488"/>
        <v>0</v>
      </c>
      <c r="LM41" s="1233">
        <f t="shared" si="488"/>
        <v>8392167.5700000003</v>
      </c>
      <c r="LN41" s="1233">
        <f t="shared" si="488"/>
        <v>23885400</v>
      </c>
      <c r="LO41" s="1233">
        <f t="shared" si="488"/>
        <v>0</v>
      </c>
      <c r="LP41" s="1233">
        <f t="shared" si="488"/>
        <v>0</v>
      </c>
      <c r="LQ41" s="1233">
        <f t="shared" si="488"/>
        <v>0</v>
      </c>
      <c r="LR41" s="1233">
        <f t="shared" si="488"/>
        <v>0</v>
      </c>
      <c r="LS41" s="1233">
        <f t="shared" ref="LS41:OD41" si="489">LS31-LS42</f>
        <v>32277567.57</v>
      </c>
      <c r="LT41" s="1233">
        <f t="shared" si="489"/>
        <v>0</v>
      </c>
      <c r="LU41" s="1233">
        <f t="shared" si="489"/>
        <v>8392167.5700000003</v>
      </c>
      <c r="LV41" s="1233">
        <f t="shared" si="489"/>
        <v>23885400</v>
      </c>
      <c r="LW41" s="1233">
        <f t="shared" si="489"/>
        <v>0</v>
      </c>
      <c r="LX41" s="1233">
        <f t="shared" si="489"/>
        <v>0</v>
      </c>
      <c r="LY41" s="1233">
        <f t="shared" si="489"/>
        <v>0</v>
      </c>
      <c r="LZ41" s="1233">
        <f t="shared" si="489"/>
        <v>0</v>
      </c>
      <c r="MA41" s="1233">
        <f t="shared" si="489"/>
        <v>0</v>
      </c>
      <c r="MB41" s="1233">
        <f t="shared" si="489"/>
        <v>0</v>
      </c>
      <c r="MC41" s="1233">
        <f t="shared" si="489"/>
        <v>0</v>
      </c>
      <c r="MD41" s="1233">
        <f t="shared" si="489"/>
        <v>0</v>
      </c>
      <c r="ME41" s="1233">
        <f t="shared" si="489"/>
        <v>0</v>
      </c>
      <c r="MF41" s="1233">
        <f t="shared" si="489"/>
        <v>0</v>
      </c>
      <c r="MG41" s="1233">
        <f t="shared" si="489"/>
        <v>0</v>
      </c>
      <c r="MH41" s="1233">
        <f t="shared" si="489"/>
        <v>0</v>
      </c>
      <c r="MI41" s="1233">
        <f t="shared" si="489"/>
        <v>8895266.5099999998</v>
      </c>
      <c r="MJ41" s="1233">
        <f t="shared" si="489"/>
        <v>0</v>
      </c>
      <c r="MK41" s="1233">
        <f t="shared" si="489"/>
        <v>0</v>
      </c>
      <c r="ML41" s="1233">
        <f t="shared" si="489"/>
        <v>1671589.1900000004</v>
      </c>
      <c r="MM41" s="1233">
        <f t="shared" si="489"/>
        <v>4757600</v>
      </c>
      <c r="MN41" s="1233">
        <f t="shared" si="489"/>
        <v>0</v>
      </c>
      <c r="MO41" s="1233">
        <f t="shared" si="489"/>
        <v>641180.1100000001</v>
      </c>
      <c r="MP41" s="1233">
        <f t="shared" si="489"/>
        <v>1824897.2099999995</v>
      </c>
      <c r="MQ41" s="1233">
        <f t="shared" si="489"/>
        <v>403589.28</v>
      </c>
      <c r="MR41" s="1233">
        <f t="shared" si="489"/>
        <v>0</v>
      </c>
      <c r="MS41" s="1233">
        <f t="shared" si="489"/>
        <v>0</v>
      </c>
      <c r="MT41" s="1233">
        <f t="shared" si="489"/>
        <v>0</v>
      </c>
      <c r="MU41" s="1233">
        <f t="shared" si="489"/>
        <v>0</v>
      </c>
      <c r="MV41" s="1233">
        <f t="shared" si="489"/>
        <v>0</v>
      </c>
      <c r="MW41" s="1233">
        <f t="shared" si="489"/>
        <v>104933.20999999999</v>
      </c>
      <c r="MX41" s="1233">
        <f t="shared" si="489"/>
        <v>298656.07</v>
      </c>
      <c r="MY41" s="1233">
        <f t="shared" si="489"/>
        <v>70608.919999999984</v>
      </c>
      <c r="MZ41" s="1233">
        <f t="shared" si="489"/>
        <v>18358.319999999985</v>
      </c>
      <c r="NA41" s="1233">
        <f t="shared" si="489"/>
        <v>52250.6</v>
      </c>
      <c r="NB41" s="1233">
        <f t="shared" si="489"/>
        <v>0</v>
      </c>
      <c r="NC41" s="1233">
        <f t="shared" si="489"/>
        <v>0</v>
      </c>
      <c r="ND41" s="1233">
        <f t="shared" si="489"/>
        <v>0</v>
      </c>
      <c r="NE41" s="1233">
        <f t="shared" si="489"/>
        <v>0</v>
      </c>
      <c r="NF41" s="1233">
        <f t="shared" si="489"/>
        <v>0</v>
      </c>
      <c r="NG41" s="1233">
        <f t="shared" si="489"/>
        <v>0</v>
      </c>
      <c r="NH41" s="1233">
        <f t="shared" si="489"/>
        <v>0</v>
      </c>
      <c r="NI41" s="1233">
        <f t="shared" si="489"/>
        <v>0</v>
      </c>
      <c r="NJ41" s="1233">
        <f t="shared" si="489"/>
        <v>0</v>
      </c>
      <c r="NK41" s="1233">
        <f t="shared" si="489"/>
        <v>70608.919999999984</v>
      </c>
      <c r="NL41" s="1233">
        <f t="shared" si="489"/>
        <v>18358.319999999985</v>
      </c>
      <c r="NM41" s="1233">
        <f t="shared" si="489"/>
        <v>52250.6</v>
      </c>
      <c r="NN41" s="1233">
        <f t="shared" si="489"/>
        <v>0</v>
      </c>
      <c r="NO41" s="1233">
        <f t="shared" si="489"/>
        <v>0</v>
      </c>
      <c r="NP41" s="1233">
        <f t="shared" si="489"/>
        <v>0</v>
      </c>
      <c r="NQ41" s="1233">
        <f t="shared" si="489"/>
        <v>0</v>
      </c>
      <c r="NR41" s="1233">
        <f t="shared" si="489"/>
        <v>0</v>
      </c>
      <c r="NS41" s="1233">
        <f t="shared" si="489"/>
        <v>0</v>
      </c>
      <c r="NT41" s="1233">
        <f t="shared" si="489"/>
        <v>0</v>
      </c>
      <c r="NU41" s="1233">
        <f t="shared" si="489"/>
        <v>0</v>
      </c>
      <c r="NV41" s="1233">
        <f t="shared" si="489"/>
        <v>0</v>
      </c>
      <c r="NW41" s="1233">
        <f t="shared" si="489"/>
        <v>0</v>
      </c>
      <c r="NX41" s="1233">
        <f t="shared" si="489"/>
        <v>0</v>
      </c>
      <c r="NY41" s="1233">
        <f t="shared" si="489"/>
        <v>0</v>
      </c>
      <c r="NZ41" s="1233">
        <f t="shared" si="489"/>
        <v>0</v>
      </c>
      <c r="OA41" s="1233">
        <f t="shared" si="489"/>
        <v>0</v>
      </c>
      <c r="OB41" s="1233">
        <f t="shared" si="489"/>
        <v>0</v>
      </c>
      <c r="OC41" s="1233">
        <f t="shared" si="489"/>
        <v>0</v>
      </c>
      <c r="OD41" s="1233">
        <f t="shared" si="489"/>
        <v>0</v>
      </c>
      <c r="OE41" s="1233">
        <f t="shared" ref="OE41:QP41" si="490">OE31-OE42</f>
        <v>0</v>
      </c>
      <c r="OF41" s="1233">
        <f t="shared" si="490"/>
        <v>0</v>
      </c>
      <c r="OG41" s="1233">
        <f t="shared" si="490"/>
        <v>254034099.70999998</v>
      </c>
      <c r="OH41" s="1233">
        <f t="shared" si="490"/>
        <v>5473685.5999999978</v>
      </c>
      <c r="OI41" s="1233">
        <f t="shared" si="490"/>
        <v>104000000</v>
      </c>
      <c r="OJ41" s="1233">
        <f t="shared" si="490"/>
        <v>144560414.10999998</v>
      </c>
      <c r="OK41" s="1233">
        <f t="shared" si="490"/>
        <v>2539423.2599999998</v>
      </c>
      <c r="OL41" s="1233">
        <f t="shared" si="490"/>
        <v>0</v>
      </c>
      <c r="OM41" s="1233">
        <f t="shared" si="490"/>
        <v>0</v>
      </c>
      <c r="ON41" s="1233">
        <f t="shared" si="490"/>
        <v>2539423.2599999998</v>
      </c>
      <c r="OO41" s="1233">
        <f t="shared" si="490"/>
        <v>144560414.10999998</v>
      </c>
      <c r="OP41" s="1233">
        <f t="shared" si="490"/>
        <v>0</v>
      </c>
      <c r="OQ41" s="1233">
        <f t="shared" si="490"/>
        <v>0</v>
      </c>
      <c r="OR41" s="1233">
        <f t="shared" si="490"/>
        <v>144560414.10999998</v>
      </c>
      <c r="OS41" s="1233">
        <f t="shared" si="490"/>
        <v>2539423.2599999998</v>
      </c>
      <c r="OT41" s="1233">
        <f t="shared" si="490"/>
        <v>0</v>
      </c>
      <c r="OU41" s="1233">
        <f t="shared" si="490"/>
        <v>0</v>
      </c>
      <c r="OV41" s="1233">
        <f t="shared" si="490"/>
        <v>2539423.2599999998</v>
      </c>
      <c r="OW41" s="1233">
        <f t="shared" si="490"/>
        <v>109473685.60000001</v>
      </c>
      <c r="OX41" s="1233">
        <f t="shared" si="490"/>
        <v>5473685.5999999978</v>
      </c>
      <c r="OY41" s="1233">
        <f t="shared" si="490"/>
        <v>104000000</v>
      </c>
      <c r="OZ41" s="1233">
        <f t="shared" si="490"/>
        <v>0</v>
      </c>
      <c r="PA41" s="1233">
        <f t="shared" si="490"/>
        <v>0</v>
      </c>
      <c r="PB41" s="1233">
        <f t="shared" si="490"/>
        <v>0</v>
      </c>
      <c r="PC41" s="1233">
        <f t="shared" si="490"/>
        <v>0</v>
      </c>
      <c r="PD41" s="1233">
        <f t="shared" si="490"/>
        <v>0</v>
      </c>
      <c r="PE41" s="1233">
        <f t="shared" si="490"/>
        <v>0</v>
      </c>
      <c r="PF41" s="1233">
        <f t="shared" si="490"/>
        <v>0</v>
      </c>
      <c r="PG41" s="1233">
        <f t="shared" si="490"/>
        <v>0</v>
      </c>
      <c r="PH41" s="1233">
        <f t="shared" si="490"/>
        <v>0</v>
      </c>
      <c r="PI41" s="1233">
        <f t="shared" si="490"/>
        <v>0</v>
      </c>
      <c r="PJ41" s="1233">
        <f t="shared" si="490"/>
        <v>0</v>
      </c>
      <c r="PK41" s="1233">
        <f t="shared" si="490"/>
        <v>7437754.2699999996</v>
      </c>
      <c r="PL41" s="1233">
        <f t="shared" si="490"/>
        <v>371887.70999999973</v>
      </c>
      <c r="PM41" s="1233">
        <f t="shared" si="490"/>
        <v>7065866.5600000005</v>
      </c>
      <c r="PN41" s="1233">
        <f t="shared" si="490"/>
        <v>0</v>
      </c>
      <c r="PO41" s="1233">
        <f t="shared" si="490"/>
        <v>0</v>
      </c>
      <c r="PP41" s="1233">
        <f t="shared" si="490"/>
        <v>0</v>
      </c>
      <c r="PQ41" s="1233">
        <f t="shared" si="490"/>
        <v>7437754.2699999996</v>
      </c>
      <c r="PR41" s="1233">
        <f t="shared" si="490"/>
        <v>371887.70999999973</v>
      </c>
      <c r="PS41" s="1233">
        <f t="shared" si="490"/>
        <v>7065866.5600000005</v>
      </c>
      <c r="PT41" s="1233">
        <f t="shared" si="490"/>
        <v>0</v>
      </c>
      <c r="PU41" s="1233">
        <f t="shared" si="490"/>
        <v>0</v>
      </c>
      <c r="PV41" s="1233">
        <f t="shared" si="490"/>
        <v>0</v>
      </c>
      <c r="PW41" s="1233">
        <f t="shared" si="490"/>
        <v>0</v>
      </c>
      <c r="PX41" s="1233">
        <f t="shared" si="490"/>
        <v>0</v>
      </c>
      <c r="PY41" s="1233">
        <f t="shared" si="490"/>
        <v>0</v>
      </c>
      <c r="PZ41" s="1233">
        <f t="shared" si="490"/>
        <v>0</v>
      </c>
      <c r="QA41" s="1233">
        <f t="shared" si="490"/>
        <v>0</v>
      </c>
      <c r="QB41" s="1233">
        <f t="shared" si="490"/>
        <v>0</v>
      </c>
      <c r="QC41" s="1233">
        <f t="shared" si="490"/>
        <v>0</v>
      </c>
      <c r="QD41" s="1233">
        <f t="shared" si="490"/>
        <v>0</v>
      </c>
      <c r="QE41" s="1233">
        <f t="shared" si="490"/>
        <v>0</v>
      </c>
      <c r="QF41" s="1233">
        <f t="shared" si="490"/>
        <v>0</v>
      </c>
      <c r="QG41" s="1233">
        <f t="shared" si="490"/>
        <v>0</v>
      </c>
      <c r="QH41" s="1233">
        <f t="shared" si="490"/>
        <v>0</v>
      </c>
      <c r="QI41" s="1233">
        <f t="shared" si="490"/>
        <v>0</v>
      </c>
      <c r="QJ41" s="1233">
        <f t="shared" si="490"/>
        <v>0</v>
      </c>
      <c r="QK41" s="1233">
        <f t="shared" si="490"/>
        <v>0</v>
      </c>
      <c r="QL41" s="1233">
        <f t="shared" si="490"/>
        <v>0</v>
      </c>
      <c r="QM41" s="1233">
        <f t="shared" si="490"/>
        <v>0</v>
      </c>
      <c r="QN41" s="1233">
        <f t="shared" si="490"/>
        <v>0</v>
      </c>
      <c r="QO41" s="1233">
        <f t="shared" si="490"/>
        <v>0</v>
      </c>
      <c r="QP41" s="1233">
        <f t="shared" si="490"/>
        <v>0</v>
      </c>
      <c r="QQ41" s="1233">
        <f t="shared" ref="QQ41:TB41" si="491">QQ31-QQ42</f>
        <v>0</v>
      </c>
      <c r="QR41" s="1233">
        <f t="shared" si="491"/>
        <v>0</v>
      </c>
      <c r="QS41" s="1233">
        <f t="shared" si="491"/>
        <v>0</v>
      </c>
      <c r="QT41" s="1233">
        <f t="shared" si="491"/>
        <v>0</v>
      </c>
      <c r="QU41" s="1233">
        <f t="shared" si="491"/>
        <v>0</v>
      </c>
      <c r="QV41" s="1233">
        <f t="shared" si="491"/>
        <v>0</v>
      </c>
      <c r="QW41" s="1233">
        <f t="shared" si="491"/>
        <v>0</v>
      </c>
      <c r="QX41" s="1233">
        <f t="shared" si="491"/>
        <v>0</v>
      </c>
      <c r="QY41" s="1233">
        <f t="shared" si="491"/>
        <v>0</v>
      </c>
      <c r="QZ41" s="1233">
        <f t="shared" si="491"/>
        <v>0</v>
      </c>
      <c r="RA41" s="1233">
        <f t="shared" si="491"/>
        <v>0</v>
      </c>
      <c r="RB41" s="1233">
        <f t="shared" si="491"/>
        <v>0</v>
      </c>
      <c r="RC41" s="1233">
        <f t="shared" si="491"/>
        <v>0</v>
      </c>
      <c r="RD41" s="1233">
        <f t="shared" si="491"/>
        <v>0</v>
      </c>
      <c r="RE41" s="1233">
        <f t="shared" si="491"/>
        <v>0</v>
      </c>
      <c r="RF41" s="1233">
        <f t="shared" si="491"/>
        <v>0</v>
      </c>
      <c r="RG41" s="1233">
        <f t="shared" si="491"/>
        <v>0</v>
      </c>
      <c r="RH41" s="1233">
        <f t="shared" si="491"/>
        <v>0</v>
      </c>
      <c r="RI41" s="1233">
        <f t="shared" si="491"/>
        <v>0</v>
      </c>
      <c r="RJ41" s="1233">
        <f t="shared" si="491"/>
        <v>0</v>
      </c>
      <c r="RK41" s="1233">
        <f t="shared" si="491"/>
        <v>0</v>
      </c>
      <c r="RL41" s="1233">
        <f t="shared" si="491"/>
        <v>0</v>
      </c>
      <c r="RM41" s="1233">
        <f t="shared" si="491"/>
        <v>101646756.76000001</v>
      </c>
      <c r="RN41" s="1233">
        <f t="shared" si="491"/>
        <v>0</v>
      </c>
      <c r="RO41" s="1233">
        <f t="shared" si="491"/>
        <v>26428156.760000005</v>
      </c>
      <c r="RP41" s="1233">
        <f t="shared" si="491"/>
        <v>75218600</v>
      </c>
      <c r="RQ41" s="1233">
        <f t="shared" si="491"/>
        <v>0</v>
      </c>
      <c r="RR41" s="1233">
        <f t="shared" si="491"/>
        <v>0</v>
      </c>
      <c r="RS41" s="1233">
        <f t="shared" si="491"/>
        <v>0</v>
      </c>
      <c r="RT41" s="1233">
        <f t="shared" si="491"/>
        <v>0</v>
      </c>
      <c r="RU41" s="1233">
        <f t="shared" si="491"/>
        <v>0</v>
      </c>
      <c r="RV41" s="1233">
        <f t="shared" si="491"/>
        <v>0</v>
      </c>
      <c r="RW41" s="1233">
        <f t="shared" si="491"/>
        <v>0</v>
      </c>
      <c r="RX41" s="1233">
        <f t="shared" si="491"/>
        <v>0</v>
      </c>
      <c r="RY41" s="1233">
        <f t="shared" si="491"/>
        <v>0</v>
      </c>
      <c r="RZ41" s="1233">
        <f t="shared" si="491"/>
        <v>0</v>
      </c>
      <c r="SA41" s="1233">
        <f t="shared" si="491"/>
        <v>482440210.53000009</v>
      </c>
      <c r="SB41" s="1233">
        <f t="shared" si="491"/>
        <v>0</v>
      </c>
      <c r="SC41" s="1233">
        <f t="shared" si="491"/>
        <v>0</v>
      </c>
      <c r="SD41" s="1233">
        <f t="shared" si="491"/>
        <v>0</v>
      </c>
      <c r="SE41" s="1233">
        <f t="shared" si="491"/>
        <v>0</v>
      </c>
      <c r="SF41" s="1233">
        <f t="shared" si="491"/>
        <v>24122010.529999971</v>
      </c>
      <c r="SG41" s="1233">
        <f t="shared" si="491"/>
        <v>458318200</v>
      </c>
      <c r="SH41" s="1233">
        <f t="shared" si="491"/>
        <v>2024040.6799999997</v>
      </c>
      <c r="SI41" s="1233">
        <f t="shared" si="491"/>
        <v>0</v>
      </c>
      <c r="SJ41" s="1233">
        <f t="shared" si="491"/>
        <v>0</v>
      </c>
      <c r="SK41" s="1233">
        <f t="shared" si="491"/>
        <v>0</v>
      </c>
      <c r="SL41" s="1233">
        <f t="shared" si="491"/>
        <v>0</v>
      </c>
      <c r="SM41" s="1233">
        <f t="shared" si="491"/>
        <v>101202.0299999998</v>
      </c>
      <c r="SN41" s="1233">
        <f t="shared" si="491"/>
        <v>1922838.6499999985</v>
      </c>
      <c r="SO41" s="1233">
        <f t="shared" si="491"/>
        <v>107188675.54000001</v>
      </c>
      <c r="SP41" s="1233">
        <f t="shared" si="491"/>
        <v>5359433.810000008</v>
      </c>
      <c r="SQ41" s="1233">
        <f t="shared" si="491"/>
        <v>101829241.72999999</v>
      </c>
      <c r="SR41" s="1233">
        <f t="shared" si="491"/>
        <v>0</v>
      </c>
      <c r="SS41" s="1233">
        <f t="shared" si="491"/>
        <v>0</v>
      </c>
      <c r="ST41" s="1233">
        <f t="shared" si="491"/>
        <v>0</v>
      </c>
      <c r="SU41" s="1233">
        <f t="shared" si="491"/>
        <v>0</v>
      </c>
      <c r="SV41" s="1233">
        <f t="shared" si="491"/>
        <v>0</v>
      </c>
      <c r="SW41" s="1233">
        <f t="shared" si="491"/>
        <v>0</v>
      </c>
      <c r="SX41" s="1233">
        <f t="shared" si="491"/>
        <v>0</v>
      </c>
      <c r="SY41" s="1233">
        <f t="shared" si="491"/>
        <v>0</v>
      </c>
      <c r="SZ41" s="1233">
        <f t="shared" si="491"/>
        <v>0</v>
      </c>
      <c r="TA41" s="1233">
        <f t="shared" si="491"/>
        <v>0</v>
      </c>
      <c r="TB41" s="1233">
        <f t="shared" si="491"/>
        <v>0</v>
      </c>
      <c r="TC41" s="1233">
        <f t="shared" ref="TC41:VN41" si="492">TC31-TC42</f>
        <v>86941923.580000013</v>
      </c>
      <c r="TD41" s="1233">
        <f t="shared" si="492"/>
        <v>4347096.1900000069</v>
      </c>
      <c r="TE41" s="1233">
        <f t="shared" si="492"/>
        <v>82594827.389999986</v>
      </c>
      <c r="TF41" s="1233">
        <f t="shared" si="492"/>
        <v>0</v>
      </c>
      <c r="TG41" s="1233">
        <f t="shared" si="492"/>
        <v>0</v>
      </c>
      <c r="TH41" s="1233">
        <f t="shared" si="492"/>
        <v>0</v>
      </c>
      <c r="TI41" s="1233">
        <f t="shared" si="492"/>
        <v>0</v>
      </c>
      <c r="TJ41" s="1233">
        <f t="shared" si="492"/>
        <v>0</v>
      </c>
      <c r="TK41" s="1233">
        <f t="shared" si="492"/>
        <v>0</v>
      </c>
      <c r="TL41" s="1233">
        <f t="shared" si="492"/>
        <v>0</v>
      </c>
      <c r="TM41" s="1233">
        <f t="shared" si="492"/>
        <v>0</v>
      </c>
      <c r="TN41" s="1233">
        <f t="shared" si="492"/>
        <v>0</v>
      </c>
      <c r="TO41" s="1233">
        <f t="shared" si="492"/>
        <v>0</v>
      </c>
      <c r="TP41" s="1233">
        <f t="shared" si="492"/>
        <v>0</v>
      </c>
      <c r="TQ41" s="1233">
        <f t="shared" si="492"/>
        <v>20246751.960000001</v>
      </c>
      <c r="TR41" s="1233">
        <f t="shared" si="492"/>
        <v>1012337.620000001</v>
      </c>
      <c r="TS41" s="1233">
        <f t="shared" si="492"/>
        <v>19234414.34</v>
      </c>
      <c r="TT41" s="1233">
        <f t="shared" si="492"/>
        <v>0</v>
      </c>
      <c r="TU41" s="1233">
        <f t="shared" si="492"/>
        <v>0</v>
      </c>
      <c r="TV41" s="1233">
        <f t="shared" si="492"/>
        <v>0</v>
      </c>
      <c r="TW41" s="1233">
        <f t="shared" si="492"/>
        <v>0</v>
      </c>
      <c r="TX41" s="1233">
        <f t="shared" si="492"/>
        <v>0</v>
      </c>
      <c r="TY41" s="1233">
        <f t="shared" si="492"/>
        <v>0</v>
      </c>
      <c r="TZ41" s="1233">
        <f t="shared" si="492"/>
        <v>0</v>
      </c>
      <c r="UA41" s="1233">
        <f t="shared" si="492"/>
        <v>0</v>
      </c>
      <c r="UB41" s="1233">
        <f t="shared" si="492"/>
        <v>0</v>
      </c>
      <c r="UC41" s="1233">
        <f t="shared" si="492"/>
        <v>0</v>
      </c>
      <c r="UD41" s="1233">
        <f t="shared" si="492"/>
        <v>0</v>
      </c>
      <c r="UE41" s="1233">
        <f t="shared" si="492"/>
        <v>1431677697.6799998</v>
      </c>
      <c r="UF41" s="1233">
        <f t="shared" si="492"/>
        <v>51681560.79999999</v>
      </c>
      <c r="UG41" s="1233">
        <f t="shared" si="492"/>
        <v>153219958.11999997</v>
      </c>
      <c r="UH41" s="1233">
        <f t="shared" si="492"/>
        <v>924442.77000000014</v>
      </c>
      <c r="UI41" s="1233">
        <f t="shared" si="492"/>
        <v>7229948.5900000008</v>
      </c>
      <c r="UJ41" s="1233">
        <f t="shared" si="492"/>
        <v>883569.71000000008</v>
      </c>
      <c r="UK41" s="1233">
        <f t="shared" si="492"/>
        <v>145990009.53</v>
      </c>
      <c r="UL41" s="1233">
        <f t="shared" si="492"/>
        <v>40873.06</v>
      </c>
      <c r="UM41" s="1233">
        <f t="shared" si="492"/>
        <v>6838080452.2299995</v>
      </c>
      <c r="UN41" s="1233">
        <f t="shared" si="492"/>
        <v>6636538824.2800007</v>
      </c>
      <c r="UO41" s="1233">
        <f t="shared" si="492"/>
        <v>201541627.95000002</v>
      </c>
      <c r="UP41" s="1233">
        <f t="shared" si="492"/>
        <v>1750314498.3599999</v>
      </c>
      <c r="UQ41" s="1233">
        <f t="shared" si="492"/>
        <v>1691287287.7300003</v>
      </c>
      <c r="UR41" s="1233">
        <f t="shared" si="492"/>
        <v>59027210.629999995</v>
      </c>
      <c r="US41" s="1233">
        <f t="shared" si="492"/>
        <v>6335370324.4500008</v>
      </c>
      <c r="UT41" s="1233">
        <f t="shared" si="492"/>
        <v>1607081135.8999999</v>
      </c>
      <c r="UU41" s="1233">
        <f t="shared" si="492"/>
        <v>223130685</v>
      </c>
      <c r="UV41" s="1233">
        <f t="shared" si="492"/>
        <v>60153270.000000007</v>
      </c>
      <c r="UW41" s="1233">
        <f t="shared" si="492"/>
        <v>0</v>
      </c>
      <c r="UX41" s="1233">
        <f t="shared" si="492"/>
        <v>0</v>
      </c>
      <c r="UY41" s="1233">
        <f t="shared" si="492"/>
        <v>36969300</v>
      </c>
      <c r="UZ41" s="1233">
        <f t="shared" si="492"/>
        <v>6835546.5100000016</v>
      </c>
      <c r="VA41" s="1233">
        <f t="shared" si="492"/>
        <v>0</v>
      </c>
      <c r="VB41" s="1233">
        <f t="shared" si="492"/>
        <v>0</v>
      </c>
      <c r="VC41" s="1233">
        <f t="shared" si="492"/>
        <v>0</v>
      </c>
      <c r="VD41" s="1233">
        <f t="shared" si="492"/>
        <v>0</v>
      </c>
      <c r="VE41" s="1233">
        <f t="shared" si="492"/>
        <v>1553000</v>
      </c>
      <c r="VF41" s="1233">
        <f t="shared" si="492"/>
        <v>0</v>
      </c>
      <c r="VG41" s="1233">
        <f t="shared" si="492"/>
        <v>0</v>
      </c>
      <c r="VH41" s="1233">
        <f t="shared" si="492"/>
        <v>0</v>
      </c>
      <c r="VI41" s="1233">
        <f t="shared" si="492"/>
        <v>203619362.11000001</v>
      </c>
      <c r="VJ41" s="1233">
        <f t="shared" si="492"/>
        <v>52941034.159999996</v>
      </c>
      <c r="VK41" s="1233">
        <f t="shared" si="492"/>
        <v>150678327.94999999</v>
      </c>
      <c r="VL41" s="1233">
        <f t="shared" si="492"/>
        <v>67995699.330000013</v>
      </c>
      <c r="VM41" s="1233">
        <f t="shared" si="492"/>
        <v>17678881.830000002</v>
      </c>
      <c r="VN41" s="1233">
        <f t="shared" si="492"/>
        <v>50316817.5</v>
      </c>
      <c r="VO41" s="1233">
        <f t="shared" ref="VO41:XZ41" si="493">VO31-VO42</f>
        <v>37437780.670000002</v>
      </c>
      <c r="VP41" s="1233">
        <f t="shared" si="493"/>
        <v>25096780.669999994</v>
      </c>
      <c r="VQ41" s="1233">
        <f t="shared" si="493"/>
        <v>12341000</v>
      </c>
      <c r="VR41" s="1233">
        <f t="shared" si="493"/>
        <v>8248846.620000001</v>
      </c>
      <c r="VS41" s="1233">
        <f t="shared" si="493"/>
        <v>6374000</v>
      </c>
      <c r="VT41" s="1233">
        <f t="shared" si="493"/>
        <v>1874846.62</v>
      </c>
      <c r="VU41" s="1233">
        <f t="shared" si="493"/>
        <v>1142224618.8199999</v>
      </c>
      <c r="VV41" s="1233">
        <f t="shared" si="493"/>
        <v>218138088.52000001</v>
      </c>
      <c r="VW41" s="1233">
        <f t="shared" si="493"/>
        <v>0</v>
      </c>
      <c r="VX41" s="1233">
        <f t="shared" si="493"/>
        <v>0</v>
      </c>
      <c r="VY41" s="1233">
        <f t="shared" si="493"/>
        <v>0</v>
      </c>
      <c r="VZ41" s="1233">
        <f t="shared" si="493"/>
        <v>0</v>
      </c>
      <c r="WA41" s="1233">
        <f t="shared" si="493"/>
        <v>0</v>
      </c>
      <c r="WB41" s="1233">
        <f t="shared" si="493"/>
        <v>0</v>
      </c>
      <c r="WC41" s="1233">
        <f t="shared" si="493"/>
        <v>30466962.68</v>
      </c>
      <c r="WD41" s="1233">
        <f t="shared" si="493"/>
        <v>1523348.13</v>
      </c>
      <c r="WE41" s="1233">
        <f t="shared" si="493"/>
        <v>28943614.550000001</v>
      </c>
      <c r="WF41" s="1233">
        <f t="shared" si="493"/>
        <v>7352586.4900000002</v>
      </c>
      <c r="WG41" s="1233">
        <f t="shared" si="493"/>
        <v>367629.3600000001</v>
      </c>
      <c r="WH41" s="1233">
        <f t="shared" si="493"/>
        <v>6984957.1299999999</v>
      </c>
      <c r="WI41" s="1233">
        <f t="shared" si="493"/>
        <v>221959545</v>
      </c>
      <c r="WJ41" s="1233">
        <f t="shared" si="493"/>
        <v>0</v>
      </c>
      <c r="WK41" s="1233">
        <f t="shared" si="493"/>
        <v>221959545</v>
      </c>
      <c r="WL41" s="1233">
        <f t="shared" si="493"/>
        <v>52298940.549999997</v>
      </c>
      <c r="WM41" s="1233">
        <f t="shared" si="493"/>
        <v>0</v>
      </c>
      <c r="WN41" s="1233">
        <f t="shared" si="493"/>
        <v>52298940.549999997</v>
      </c>
      <c r="WO41" s="1233">
        <f t="shared" si="493"/>
        <v>0</v>
      </c>
      <c r="WP41" s="1233">
        <f t="shared" si="493"/>
        <v>0</v>
      </c>
      <c r="WQ41" s="1233">
        <f t="shared" si="493"/>
        <v>0</v>
      </c>
      <c r="WR41" s="1233">
        <f t="shared" si="493"/>
        <v>0</v>
      </c>
      <c r="WS41" s="1233">
        <f t="shared" si="493"/>
        <v>240950249.07999998</v>
      </c>
      <c r="WT41" s="1233">
        <f t="shared" si="493"/>
        <v>240950249.07999998</v>
      </c>
      <c r="WU41" s="1233">
        <f t="shared" si="493"/>
        <v>0</v>
      </c>
      <c r="WV41" s="1233">
        <f t="shared" si="493"/>
        <v>0</v>
      </c>
      <c r="WW41" s="1233">
        <f t="shared" si="493"/>
        <v>0</v>
      </c>
      <c r="WX41" s="1233">
        <f t="shared" si="493"/>
        <v>0</v>
      </c>
      <c r="WY41" s="1233">
        <f t="shared" si="493"/>
        <v>240950249.07999998</v>
      </c>
      <c r="WZ41" s="1233">
        <f t="shared" si="493"/>
        <v>0</v>
      </c>
      <c r="XA41" s="1233">
        <f t="shared" si="493"/>
        <v>376001396.86999989</v>
      </c>
      <c r="XB41" s="1233">
        <f t="shared" si="493"/>
        <v>0</v>
      </c>
      <c r="XC41" s="1233">
        <f t="shared" si="493"/>
        <v>92868737.789999992</v>
      </c>
      <c r="XD41" s="1233">
        <f t="shared" si="493"/>
        <v>0</v>
      </c>
      <c r="XE41" s="1233">
        <f t="shared" si="493"/>
        <v>0</v>
      </c>
      <c r="XF41" s="1233">
        <f t="shared" si="493"/>
        <v>102552380</v>
      </c>
      <c r="XG41" s="1233">
        <f t="shared" si="493"/>
        <v>175871997.59999996</v>
      </c>
      <c r="XH41" s="1233">
        <f t="shared" si="493"/>
        <v>0</v>
      </c>
      <c r="XI41" s="1233">
        <f t="shared" si="493"/>
        <v>0</v>
      </c>
      <c r="XJ41" s="1233">
        <f t="shared" si="493"/>
        <v>0</v>
      </c>
      <c r="XK41" s="1233">
        <f t="shared" si="493"/>
        <v>4708281.4800000023</v>
      </c>
      <c r="XL41" s="1233">
        <f t="shared" si="493"/>
        <v>107260661.47999996</v>
      </c>
      <c r="XM41" s="1233">
        <f t="shared" si="493"/>
        <v>0</v>
      </c>
      <c r="XN41" s="1233">
        <f t="shared" si="493"/>
        <v>0</v>
      </c>
      <c r="XO41" s="1233">
        <f t="shared" si="493"/>
        <v>0</v>
      </c>
      <c r="XP41" s="1233">
        <f t="shared" si="493"/>
        <v>0</v>
      </c>
      <c r="XQ41" s="1233">
        <f t="shared" si="493"/>
        <v>102552380</v>
      </c>
      <c r="XR41" s="1233">
        <f t="shared" si="493"/>
        <v>0</v>
      </c>
      <c r="XS41" s="1233">
        <f t="shared" si="493"/>
        <v>0</v>
      </c>
      <c r="XT41" s="1233">
        <f t="shared" si="493"/>
        <v>0</v>
      </c>
      <c r="XU41" s="1233">
        <f t="shared" si="493"/>
        <v>0</v>
      </c>
      <c r="XV41" s="1233">
        <f t="shared" si="493"/>
        <v>4708281.4800000023</v>
      </c>
      <c r="XW41" s="1233">
        <f t="shared" si="493"/>
        <v>272846465.19</v>
      </c>
      <c r="XX41" s="1233">
        <f t="shared" si="493"/>
        <v>51888578.649999999</v>
      </c>
      <c r="XY41" s="1233">
        <f t="shared" si="493"/>
        <v>51225900</v>
      </c>
      <c r="XZ41" s="1233">
        <f t="shared" si="493"/>
        <v>159243379.99000001</v>
      </c>
      <c r="YA41" s="1233">
        <f t="shared" ref="YA41:ZX41" si="494">YA31-YA42</f>
        <v>10488606.550000001</v>
      </c>
      <c r="YB41" s="1233">
        <f t="shared" si="494"/>
        <v>0</v>
      </c>
      <c r="YC41" s="1233">
        <f t="shared" si="494"/>
        <v>51225900</v>
      </c>
      <c r="YD41" s="1233">
        <f t="shared" si="494"/>
        <v>0</v>
      </c>
      <c r="YE41" s="1233">
        <f t="shared" si="494"/>
        <v>51225900</v>
      </c>
      <c r="YF41" s="1233">
        <f t="shared" si="494"/>
        <v>0</v>
      </c>
      <c r="YG41" s="1233">
        <f t="shared" si="494"/>
        <v>0</v>
      </c>
      <c r="YH41" s="1233">
        <f t="shared" si="494"/>
        <v>0</v>
      </c>
      <c r="YI41" s="1233">
        <f t="shared" si="494"/>
        <v>209321661.19</v>
      </c>
      <c r="YJ41" s="1233">
        <f t="shared" si="494"/>
        <v>39589674.650000006</v>
      </c>
      <c r="YK41" s="1233">
        <f t="shared" si="494"/>
        <v>0</v>
      </c>
      <c r="YL41" s="1233">
        <f t="shared" si="494"/>
        <v>159243379.99000001</v>
      </c>
      <c r="YM41" s="1233">
        <f t="shared" si="494"/>
        <v>10488606.550000001</v>
      </c>
      <c r="YN41" s="1233">
        <f t="shared" si="494"/>
        <v>0</v>
      </c>
      <c r="YO41" s="1233">
        <f t="shared" si="494"/>
        <v>0</v>
      </c>
      <c r="YP41" s="1233">
        <f t="shared" si="494"/>
        <v>0</v>
      </c>
      <c r="YQ41" s="1233">
        <f t="shared" si="494"/>
        <v>0</v>
      </c>
      <c r="YR41" s="1233">
        <f t="shared" si="494"/>
        <v>0</v>
      </c>
      <c r="YS41" s="1233">
        <f t="shared" si="494"/>
        <v>0</v>
      </c>
      <c r="YT41" s="1233">
        <f t="shared" si="494"/>
        <v>0</v>
      </c>
      <c r="YU41" s="1233">
        <f t="shared" si="494"/>
        <v>63524804</v>
      </c>
      <c r="YV41" s="1233">
        <f t="shared" si="494"/>
        <v>12298904</v>
      </c>
      <c r="YW41" s="1233">
        <f t="shared" si="494"/>
        <v>51225900</v>
      </c>
      <c r="YX41" s="1233">
        <f t="shared" si="494"/>
        <v>0</v>
      </c>
      <c r="YY41" s="1233">
        <f t="shared" si="494"/>
        <v>0</v>
      </c>
      <c r="YZ41" s="1233">
        <f t="shared" si="494"/>
        <v>0</v>
      </c>
      <c r="ZA41" s="1233">
        <f t="shared" si="494"/>
        <v>51225900</v>
      </c>
      <c r="ZB41" s="1233">
        <f t="shared" si="494"/>
        <v>0</v>
      </c>
      <c r="ZC41" s="1233">
        <f t="shared" si="494"/>
        <v>51225900</v>
      </c>
      <c r="ZD41" s="1233">
        <f t="shared" si="494"/>
        <v>0</v>
      </c>
      <c r="ZE41" s="1233">
        <f t="shared" si="494"/>
        <v>0</v>
      </c>
      <c r="ZF41" s="1233">
        <f t="shared" si="494"/>
        <v>0</v>
      </c>
      <c r="ZG41" s="1233">
        <f t="shared" si="494"/>
        <v>-37900000</v>
      </c>
      <c r="ZH41" s="1233">
        <f t="shared" si="494"/>
        <v>0</v>
      </c>
      <c r="ZI41" s="1233">
        <f t="shared" si="494"/>
        <v>0</v>
      </c>
      <c r="ZJ41" s="1233">
        <f t="shared" si="494"/>
        <v>0</v>
      </c>
      <c r="ZK41" s="1233">
        <f t="shared" si="494"/>
        <v>0</v>
      </c>
      <c r="ZL41" s="1233">
        <f t="shared" si="494"/>
        <v>0</v>
      </c>
      <c r="ZM41" s="1233">
        <f t="shared" si="494"/>
        <v>0</v>
      </c>
      <c r="ZN41" s="1233">
        <f t="shared" si="494"/>
        <v>0</v>
      </c>
      <c r="ZO41" s="1233">
        <f t="shared" si="494"/>
        <v>0</v>
      </c>
      <c r="ZP41" s="1233">
        <f t="shared" si="494"/>
        <v>0</v>
      </c>
      <c r="ZQ41" s="1233">
        <f t="shared" si="494"/>
        <v>-36700000</v>
      </c>
      <c r="ZR41" s="1233">
        <f t="shared" si="494"/>
        <v>0</v>
      </c>
      <c r="ZS41" s="1233">
        <f t="shared" si="494"/>
        <v>-1200000</v>
      </c>
      <c r="ZT41" s="1233">
        <f t="shared" si="494"/>
        <v>0</v>
      </c>
      <c r="ZU41" s="1233">
        <f t="shared" si="494"/>
        <v>-550000</v>
      </c>
      <c r="ZV41" s="1233">
        <f t="shared" si="494"/>
        <v>0</v>
      </c>
      <c r="ZW41" s="1233">
        <f t="shared" si="494"/>
        <v>-650000</v>
      </c>
      <c r="ZX41" s="1233">
        <f t="shared" si="494"/>
        <v>0</v>
      </c>
      <c r="ZY41" s="1049"/>
      <c r="ZZ41" s="746"/>
    </row>
    <row r="42" spans="1:702" ht="16.5" x14ac:dyDescent="0.25">
      <c r="A42" s="1054" t="s">
        <v>825</v>
      </c>
      <c r="B42" s="1234">
        <f t="shared" ref="B42:BM42" si="495">B13+B17+B21+B26</f>
        <v>3486135085.96</v>
      </c>
      <c r="C42" s="1234">
        <f t="shared" si="495"/>
        <v>528307345.96999991</v>
      </c>
      <c r="D42" s="1234">
        <f t="shared" si="495"/>
        <v>688498752</v>
      </c>
      <c r="E42" s="1234">
        <f t="shared" si="495"/>
        <v>117436000</v>
      </c>
      <c r="F42" s="1234">
        <f t="shared" si="495"/>
        <v>671918752</v>
      </c>
      <c r="G42" s="1234">
        <f t="shared" si="495"/>
        <v>117436000</v>
      </c>
      <c r="H42" s="1234">
        <f t="shared" si="495"/>
        <v>0</v>
      </c>
      <c r="I42" s="1234">
        <f t="shared" si="495"/>
        <v>0</v>
      </c>
      <c r="J42" s="1234">
        <f t="shared" si="495"/>
        <v>0</v>
      </c>
      <c r="K42" s="1234">
        <f t="shared" si="495"/>
        <v>0</v>
      </c>
      <c r="L42" s="1234">
        <f t="shared" si="495"/>
        <v>0</v>
      </c>
      <c r="M42" s="1234">
        <f t="shared" si="495"/>
        <v>0</v>
      </c>
      <c r="N42" s="1234">
        <f t="shared" si="495"/>
        <v>16580000</v>
      </c>
      <c r="O42" s="1234">
        <f t="shared" si="495"/>
        <v>0</v>
      </c>
      <c r="P42" s="1234">
        <f t="shared" si="495"/>
        <v>0</v>
      </c>
      <c r="Q42" s="1234">
        <f t="shared" si="495"/>
        <v>0</v>
      </c>
      <c r="R42" s="1234">
        <f t="shared" si="495"/>
        <v>0</v>
      </c>
      <c r="S42" s="1234">
        <f t="shared" si="495"/>
        <v>0</v>
      </c>
      <c r="T42" s="1234">
        <f t="shared" si="495"/>
        <v>0</v>
      </c>
      <c r="U42" s="1234">
        <f t="shared" si="495"/>
        <v>0</v>
      </c>
      <c r="V42" s="1234">
        <f t="shared" si="495"/>
        <v>0</v>
      </c>
      <c r="W42" s="1234">
        <f t="shared" si="495"/>
        <v>0</v>
      </c>
      <c r="X42" s="1234">
        <f t="shared" si="495"/>
        <v>0</v>
      </c>
      <c r="Y42" s="1234">
        <f t="shared" si="495"/>
        <v>0</v>
      </c>
      <c r="Z42" s="1234">
        <f t="shared" si="495"/>
        <v>0</v>
      </c>
      <c r="AA42" s="1234">
        <f t="shared" si="495"/>
        <v>0</v>
      </c>
      <c r="AB42" s="1234">
        <f t="shared" si="495"/>
        <v>0</v>
      </c>
      <c r="AC42" s="1234">
        <f t="shared" si="495"/>
        <v>0</v>
      </c>
      <c r="AD42" s="1234">
        <f t="shared" si="495"/>
        <v>0</v>
      </c>
      <c r="AE42" s="1234">
        <f t="shared" si="495"/>
        <v>0</v>
      </c>
      <c r="AF42" s="1234">
        <f t="shared" si="495"/>
        <v>0</v>
      </c>
      <c r="AG42" s="1234">
        <f t="shared" si="495"/>
        <v>0</v>
      </c>
      <c r="AH42" s="1234">
        <f t="shared" si="495"/>
        <v>0</v>
      </c>
      <c r="AI42" s="1234">
        <f t="shared" si="495"/>
        <v>1393721385.1600003</v>
      </c>
      <c r="AJ42" s="1234">
        <f t="shared" si="495"/>
        <v>68600387.149999991</v>
      </c>
      <c r="AK42" s="1234">
        <f t="shared" si="495"/>
        <v>143598660.94999999</v>
      </c>
      <c r="AL42" s="1234">
        <f t="shared" si="495"/>
        <v>143598660.94999999</v>
      </c>
      <c r="AM42" s="1234">
        <f t="shared" si="495"/>
        <v>0</v>
      </c>
      <c r="AN42" s="1234">
        <f t="shared" si="495"/>
        <v>0</v>
      </c>
      <c r="AO42" s="1234">
        <f t="shared" si="495"/>
        <v>0</v>
      </c>
      <c r="AP42" s="1234">
        <f t="shared" si="495"/>
        <v>0</v>
      </c>
      <c r="AQ42" s="1234">
        <f t="shared" si="495"/>
        <v>0</v>
      </c>
      <c r="AR42" s="1234">
        <f t="shared" si="495"/>
        <v>0</v>
      </c>
      <c r="AS42" s="1234">
        <f t="shared" si="495"/>
        <v>0</v>
      </c>
      <c r="AT42" s="1234">
        <f t="shared" si="495"/>
        <v>0</v>
      </c>
      <c r="AU42" s="1234">
        <f t="shared" si="495"/>
        <v>0</v>
      </c>
      <c r="AV42" s="1234">
        <f t="shared" si="495"/>
        <v>0</v>
      </c>
      <c r="AW42" s="1234">
        <f t="shared" si="495"/>
        <v>0</v>
      </c>
      <c r="AX42" s="1234">
        <f t="shared" si="495"/>
        <v>0</v>
      </c>
      <c r="AY42" s="1234">
        <f t="shared" si="495"/>
        <v>0</v>
      </c>
      <c r="AZ42" s="1234">
        <f t="shared" si="495"/>
        <v>0</v>
      </c>
      <c r="BA42" s="1234">
        <f t="shared" si="495"/>
        <v>0</v>
      </c>
      <c r="BB42" s="1234">
        <f t="shared" si="495"/>
        <v>0</v>
      </c>
      <c r="BC42" s="1234">
        <f t="shared" si="495"/>
        <v>0</v>
      </c>
      <c r="BD42" s="1234">
        <f t="shared" si="495"/>
        <v>0</v>
      </c>
      <c r="BE42" s="1234">
        <f t="shared" si="495"/>
        <v>0</v>
      </c>
      <c r="BF42" s="1234">
        <f t="shared" si="495"/>
        <v>0</v>
      </c>
      <c r="BG42" s="1234">
        <f t="shared" si="495"/>
        <v>0</v>
      </c>
      <c r="BH42" s="1234">
        <f t="shared" si="495"/>
        <v>0</v>
      </c>
      <c r="BI42" s="1234">
        <f t="shared" si="495"/>
        <v>0</v>
      </c>
      <c r="BJ42" s="1234">
        <f t="shared" si="495"/>
        <v>0</v>
      </c>
      <c r="BK42" s="1234">
        <f t="shared" si="495"/>
        <v>0</v>
      </c>
      <c r="BL42" s="1234">
        <f t="shared" si="495"/>
        <v>0</v>
      </c>
      <c r="BM42" s="1234">
        <f t="shared" si="495"/>
        <v>0</v>
      </c>
      <c r="BN42" s="1234">
        <f t="shared" ref="BN42:DY42" si="496">BN13+BN17+BN21+BN26</f>
        <v>0</v>
      </c>
      <c r="BO42" s="1234">
        <f t="shared" si="496"/>
        <v>0</v>
      </c>
      <c r="BP42" s="1234">
        <f t="shared" si="496"/>
        <v>0</v>
      </c>
      <c r="BQ42" s="1234">
        <f t="shared" si="496"/>
        <v>0</v>
      </c>
      <c r="BR42" s="1234">
        <f t="shared" si="496"/>
        <v>0</v>
      </c>
      <c r="BS42" s="1234">
        <f t="shared" si="496"/>
        <v>0</v>
      </c>
      <c r="BT42" s="1234">
        <f t="shared" si="496"/>
        <v>0</v>
      </c>
      <c r="BU42" s="1234">
        <f t="shared" si="496"/>
        <v>0</v>
      </c>
      <c r="BV42" s="1234">
        <f t="shared" si="496"/>
        <v>0</v>
      </c>
      <c r="BW42" s="1234">
        <f t="shared" si="496"/>
        <v>0</v>
      </c>
      <c r="BX42" s="1234">
        <f t="shared" si="496"/>
        <v>0</v>
      </c>
      <c r="BY42" s="1234">
        <f t="shared" si="496"/>
        <v>0</v>
      </c>
      <c r="BZ42" s="1234">
        <f t="shared" si="496"/>
        <v>0</v>
      </c>
      <c r="CA42" s="1234">
        <f t="shared" si="496"/>
        <v>0</v>
      </c>
      <c r="CB42" s="1234">
        <f t="shared" si="496"/>
        <v>0</v>
      </c>
      <c r="CC42" s="1234">
        <f t="shared" si="496"/>
        <v>0</v>
      </c>
      <c r="CD42" s="1234">
        <f t="shared" si="496"/>
        <v>0</v>
      </c>
      <c r="CE42" s="1234">
        <f t="shared" si="496"/>
        <v>0</v>
      </c>
      <c r="CF42" s="1234">
        <f t="shared" si="496"/>
        <v>0</v>
      </c>
      <c r="CG42" s="1234">
        <f t="shared" si="496"/>
        <v>0</v>
      </c>
      <c r="CH42" s="1234">
        <f t="shared" si="496"/>
        <v>0</v>
      </c>
      <c r="CI42" s="1234">
        <f t="shared" si="496"/>
        <v>0</v>
      </c>
      <c r="CJ42" s="1234">
        <f t="shared" si="496"/>
        <v>0</v>
      </c>
      <c r="CK42" s="1234">
        <f t="shared" si="496"/>
        <v>0</v>
      </c>
      <c r="CL42" s="1234">
        <f t="shared" si="496"/>
        <v>0</v>
      </c>
      <c r="CM42" s="1234">
        <f t="shared" si="496"/>
        <v>0</v>
      </c>
      <c r="CN42" s="1234">
        <f t="shared" si="496"/>
        <v>0</v>
      </c>
      <c r="CO42" s="1234">
        <f t="shared" si="496"/>
        <v>0</v>
      </c>
      <c r="CP42" s="1234">
        <f t="shared" si="496"/>
        <v>0</v>
      </c>
      <c r="CQ42" s="1234">
        <f t="shared" si="496"/>
        <v>0</v>
      </c>
      <c r="CR42" s="1234">
        <f t="shared" si="496"/>
        <v>0</v>
      </c>
      <c r="CS42" s="1234">
        <f t="shared" si="496"/>
        <v>0</v>
      </c>
      <c r="CT42" s="1234">
        <f t="shared" si="496"/>
        <v>0</v>
      </c>
      <c r="CU42" s="1234">
        <f t="shared" si="496"/>
        <v>0</v>
      </c>
      <c r="CV42" s="1234">
        <f t="shared" si="496"/>
        <v>0</v>
      </c>
      <c r="CW42" s="1234">
        <f t="shared" si="496"/>
        <v>0</v>
      </c>
      <c r="CX42" s="1234">
        <f t="shared" si="496"/>
        <v>0</v>
      </c>
      <c r="CY42" s="1234">
        <f t="shared" si="496"/>
        <v>0</v>
      </c>
      <c r="CZ42" s="1234">
        <f t="shared" si="496"/>
        <v>0</v>
      </c>
      <c r="DA42" s="1234">
        <f t="shared" si="496"/>
        <v>0</v>
      </c>
      <c r="DB42" s="1234">
        <f t="shared" si="496"/>
        <v>0</v>
      </c>
      <c r="DC42" s="1234">
        <f t="shared" si="496"/>
        <v>0</v>
      </c>
      <c r="DD42" s="1234">
        <f t="shared" si="496"/>
        <v>0</v>
      </c>
      <c r="DE42" s="1234">
        <f t="shared" si="496"/>
        <v>0</v>
      </c>
      <c r="DF42" s="1234">
        <f t="shared" si="496"/>
        <v>0</v>
      </c>
      <c r="DG42" s="1234">
        <f t="shared" si="496"/>
        <v>0</v>
      </c>
      <c r="DH42" s="1234">
        <f t="shared" si="496"/>
        <v>0</v>
      </c>
      <c r="DI42" s="1234">
        <f t="shared" si="496"/>
        <v>0</v>
      </c>
      <c r="DJ42" s="1234">
        <f t="shared" si="496"/>
        <v>0</v>
      </c>
      <c r="DK42" s="1234">
        <f t="shared" si="496"/>
        <v>0</v>
      </c>
      <c r="DL42" s="1234">
        <f t="shared" si="496"/>
        <v>0</v>
      </c>
      <c r="DM42" s="1234">
        <f t="shared" si="496"/>
        <v>0</v>
      </c>
      <c r="DN42" s="1234">
        <f t="shared" si="496"/>
        <v>0</v>
      </c>
      <c r="DO42" s="1234">
        <f t="shared" si="496"/>
        <v>0</v>
      </c>
      <c r="DP42" s="1234">
        <f t="shared" si="496"/>
        <v>0</v>
      </c>
      <c r="DQ42" s="1234">
        <f t="shared" si="496"/>
        <v>0</v>
      </c>
      <c r="DR42" s="1234">
        <f t="shared" si="496"/>
        <v>0</v>
      </c>
      <c r="DS42" s="1234">
        <f t="shared" si="496"/>
        <v>0</v>
      </c>
      <c r="DT42" s="1234">
        <f t="shared" si="496"/>
        <v>0</v>
      </c>
      <c r="DU42" s="1234">
        <f t="shared" si="496"/>
        <v>0</v>
      </c>
      <c r="DV42" s="1234">
        <f t="shared" si="496"/>
        <v>0</v>
      </c>
      <c r="DW42" s="1234">
        <f t="shared" si="496"/>
        <v>0</v>
      </c>
      <c r="DX42" s="1234">
        <f t="shared" si="496"/>
        <v>0</v>
      </c>
      <c r="DY42" s="1234">
        <f t="shared" si="496"/>
        <v>0</v>
      </c>
      <c r="DZ42" s="1234">
        <f t="shared" ref="DZ42:HE42" si="497">DZ13+DZ17+DZ21+DZ26</f>
        <v>0</v>
      </c>
      <c r="EA42" s="1234">
        <f t="shared" si="497"/>
        <v>0</v>
      </c>
      <c r="EB42" s="1234">
        <f t="shared" si="497"/>
        <v>0</v>
      </c>
      <c r="EC42" s="1234">
        <f t="shared" si="497"/>
        <v>0</v>
      </c>
      <c r="ED42" s="1234">
        <f t="shared" si="497"/>
        <v>0</v>
      </c>
      <c r="EE42" s="1234">
        <f t="shared" si="497"/>
        <v>0</v>
      </c>
      <c r="EF42" s="1234">
        <f t="shared" si="497"/>
        <v>0</v>
      </c>
      <c r="EG42" s="1234">
        <f t="shared" si="497"/>
        <v>0</v>
      </c>
      <c r="EH42" s="1234">
        <f t="shared" si="497"/>
        <v>0</v>
      </c>
      <c r="EI42" s="1234">
        <f t="shared" si="497"/>
        <v>0</v>
      </c>
      <c r="EJ42" s="1234">
        <f t="shared" si="497"/>
        <v>0</v>
      </c>
      <c r="EK42" s="1234">
        <f t="shared" si="497"/>
        <v>0</v>
      </c>
      <c r="EL42" s="1234">
        <f t="shared" si="497"/>
        <v>0</v>
      </c>
      <c r="EM42" s="1234">
        <f t="shared" si="497"/>
        <v>0</v>
      </c>
      <c r="EN42" s="1234">
        <f t="shared" si="497"/>
        <v>0</v>
      </c>
      <c r="EO42" s="1234">
        <f t="shared" si="497"/>
        <v>0</v>
      </c>
      <c r="EP42" s="1234">
        <f t="shared" si="497"/>
        <v>0</v>
      </c>
      <c r="EQ42" s="1234">
        <f t="shared" ref="EQ42:ER42" si="498">EQ13+EQ17+EQ21+EQ26</f>
        <v>0</v>
      </c>
      <c r="ER42" s="1234">
        <f t="shared" si="498"/>
        <v>0</v>
      </c>
      <c r="ES42" s="1234">
        <f t="shared" si="497"/>
        <v>2027026.14</v>
      </c>
      <c r="ET42" s="1234">
        <f t="shared" si="497"/>
        <v>529080.10999999987</v>
      </c>
      <c r="EU42" s="1234">
        <f t="shared" si="497"/>
        <v>1497946.03</v>
      </c>
      <c r="EV42" s="1234">
        <f t="shared" si="497"/>
        <v>0</v>
      </c>
      <c r="EW42" s="1234">
        <f t="shared" si="497"/>
        <v>0</v>
      </c>
      <c r="EX42" s="1234">
        <f t="shared" si="497"/>
        <v>0</v>
      </c>
      <c r="EY42" s="1234">
        <f t="shared" si="497"/>
        <v>0</v>
      </c>
      <c r="EZ42" s="1234">
        <f t="shared" si="497"/>
        <v>0</v>
      </c>
      <c r="FA42" s="1234">
        <f t="shared" si="497"/>
        <v>0</v>
      </c>
      <c r="FB42" s="1234">
        <f t="shared" si="497"/>
        <v>0</v>
      </c>
      <c r="FC42" s="1234">
        <f t="shared" si="497"/>
        <v>0</v>
      </c>
      <c r="FD42" s="1234">
        <f t="shared" si="497"/>
        <v>0</v>
      </c>
      <c r="FE42" s="1234">
        <f t="shared" si="497"/>
        <v>0</v>
      </c>
      <c r="FF42" s="1234">
        <f t="shared" si="497"/>
        <v>0</v>
      </c>
      <c r="FG42" s="1234">
        <f t="shared" si="497"/>
        <v>0</v>
      </c>
      <c r="FH42" s="1234">
        <f t="shared" si="497"/>
        <v>0</v>
      </c>
      <c r="FI42" s="1234">
        <f t="shared" si="497"/>
        <v>0</v>
      </c>
      <c r="FJ42" s="1234">
        <f t="shared" si="497"/>
        <v>0</v>
      </c>
      <c r="FK42" s="1234">
        <f t="shared" si="497"/>
        <v>0</v>
      </c>
      <c r="FL42" s="1234">
        <f t="shared" si="497"/>
        <v>0</v>
      </c>
      <c r="FM42" s="1234">
        <f t="shared" si="497"/>
        <v>0</v>
      </c>
      <c r="FN42" s="1234">
        <f t="shared" si="497"/>
        <v>0</v>
      </c>
      <c r="FO42" s="1234">
        <f t="shared" si="497"/>
        <v>0</v>
      </c>
      <c r="FP42" s="1234">
        <f t="shared" si="497"/>
        <v>0</v>
      </c>
      <c r="FQ42" s="1234">
        <f t="shared" si="497"/>
        <v>0</v>
      </c>
      <c r="FR42" s="1234">
        <f t="shared" si="497"/>
        <v>0</v>
      </c>
      <c r="FS42" s="1234">
        <f t="shared" si="497"/>
        <v>0</v>
      </c>
      <c r="FT42" s="1234">
        <f t="shared" si="497"/>
        <v>0</v>
      </c>
      <c r="FU42" s="1234">
        <f t="shared" si="497"/>
        <v>0</v>
      </c>
      <c r="FV42" s="1234">
        <f t="shared" si="497"/>
        <v>0</v>
      </c>
      <c r="FW42" s="1234">
        <f t="shared" si="497"/>
        <v>0</v>
      </c>
      <c r="FX42" s="1234">
        <f t="shared" si="497"/>
        <v>0</v>
      </c>
      <c r="FY42" s="1234">
        <f t="shared" si="497"/>
        <v>0</v>
      </c>
      <c r="FZ42" s="1234">
        <f t="shared" si="497"/>
        <v>0</v>
      </c>
      <c r="GA42" s="1234">
        <f t="shared" si="497"/>
        <v>0</v>
      </c>
      <c r="GB42" s="1234">
        <f t="shared" si="497"/>
        <v>0</v>
      </c>
      <c r="GC42" s="1234">
        <f t="shared" ref="GC42:GL42" si="499">GC13+GC17+GC21+GC26</f>
        <v>0</v>
      </c>
      <c r="GD42" s="1234">
        <f t="shared" si="499"/>
        <v>0</v>
      </c>
      <c r="GE42" s="1234">
        <f t="shared" si="499"/>
        <v>0</v>
      </c>
      <c r="GF42" s="1234">
        <f t="shared" si="499"/>
        <v>0</v>
      </c>
      <c r="GG42" s="1234">
        <f t="shared" si="499"/>
        <v>0</v>
      </c>
      <c r="GH42" s="1234">
        <f t="shared" si="499"/>
        <v>0</v>
      </c>
      <c r="GI42" s="1234">
        <f t="shared" si="499"/>
        <v>0</v>
      </c>
      <c r="GJ42" s="1234">
        <f t="shared" si="499"/>
        <v>0</v>
      </c>
      <c r="GK42" s="1234">
        <f t="shared" si="499"/>
        <v>0</v>
      </c>
      <c r="GL42" s="1234">
        <f t="shared" si="499"/>
        <v>0</v>
      </c>
      <c r="GM42" s="1234">
        <f t="shared" si="497"/>
        <v>0</v>
      </c>
      <c r="GN42" s="1234">
        <f t="shared" si="497"/>
        <v>0</v>
      </c>
      <c r="GO42" s="1234">
        <f t="shared" si="497"/>
        <v>0</v>
      </c>
      <c r="GP42" s="1234">
        <f>GP13+GP17+GP21+GP26</f>
        <v>0</v>
      </c>
      <c r="GQ42" s="1234">
        <f t="shared" si="497"/>
        <v>0</v>
      </c>
      <c r="GR42" s="1234">
        <f t="shared" si="497"/>
        <v>0</v>
      </c>
      <c r="GS42" s="1234">
        <f t="shared" si="497"/>
        <v>0</v>
      </c>
      <c r="GT42" s="1234">
        <f>GT13+GT17+GT21+GT26</f>
        <v>0</v>
      </c>
      <c r="GU42" s="1234">
        <f t="shared" ref="GU42:HB42" si="500">GU13+GU17+GU21+GU26</f>
        <v>0</v>
      </c>
      <c r="GV42" s="1234">
        <f t="shared" si="500"/>
        <v>0</v>
      </c>
      <c r="GW42" s="1234">
        <f t="shared" si="500"/>
        <v>0</v>
      </c>
      <c r="GX42" s="1234">
        <f t="shared" si="500"/>
        <v>0</v>
      </c>
      <c r="GY42" s="1234">
        <f t="shared" si="500"/>
        <v>0</v>
      </c>
      <c r="GZ42" s="1234">
        <f t="shared" si="500"/>
        <v>0</v>
      </c>
      <c r="HA42" s="1234">
        <f t="shared" si="500"/>
        <v>0</v>
      </c>
      <c r="HB42" s="1234">
        <f t="shared" si="500"/>
        <v>0</v>
      </c>
      <c r="HC42" s="1234">
        <f t="shared" si="497"/>
        <v>0</v>
      </c>
      <c r="HD42" s="1234">
        <f t="shared" si="497"/>
        <v>0</v>
      </c>
      <c r="HE42" s="1234">
        <f t="shared" si="497"/>
        <v>0</v>
      </c>
      <c r="HF42" s="1234">
        <f t="shared" ref="HF42:KC42" si="501">HF13+HF17+HF21+HF26</f>
        <v>0</v>
      </c>
      <c r="HG42" s="1234">
        <f t="shared" si="501"/>
        <v>0</v>
      </c>
      <c r="HH42" s="1234">
        <f t="shared" si="501"/>
        <v>0</v>
      </c>
      <c r="HI42" s="1234">
        <f t="shared" si="501"/>
        <v>0</v>
      </c>
      <c r="HJ42" s="1234">
        <f t="shared" si="501"/>
        <v>0</v>
      </c>
      <c r="HK42" s="1234">
        <f t="shared" si="501"/>
        <v>0</v>
      </c>
      <c r="HL42" s="1234">
        <f t="shared" si="501"/>
        <v>0</v>
      </c>
      <c r="HM42" s="1234">
        <f t="shared" si="501"/>
        <v>0</v>
      </c>
      <c r="HN42" s="1234">
        <f t="shared" si="501"/>
        <v>0</v>
      </c>
      <c r="HO42" s="1234">
        <f t="shared" si="501"/>
        <v>0</v>
      </c>
      <c r="HP42" s="1234">
        <f t="shared" si="501"/>
        <v>0</v>
      </c>
      <c r="HQ42" s="1234">
        <f t="shared" si="501"/>
        <v>0</v>
      </c>
      <c r="HR42" s="1234">
        <f t="shared" si="501"/>
        <v>0</v>
      </c>
      <c r="HS42" s="1234">
        <f t="shared" si="501"/>
        <v>0</v>
      </c>
      <c r="HT42" s="1234">
        <f t="shared" si="501"/>
        <v>0</v>
      </c>
      <c r="HU42" s="1234">
        <f t="shared" si="501"/>
        <v>0</v>
      </c>
      <c r="HV42" s="1234">
        <f t="shared" si="501"/>
        <v>0</v>
      </c>
      <c r="HW42" s="1234">
        <f t="shared" si="501"/>
        <v>0</v>
      </c>
      <c r="HX42" s="1234">
        <f t="shared" si="501"/>
        <v>0</v>
      </c>
      <c r="HY42" s="1234">
        <f t="shared" si="501"/>
        <v>0</v>
      </c>
      <c r="HZ42" s="1234">
        <f t="shared" si="501"/>
        <v>0</v>
      </c>
      <c r="IA42" s="1234">
        <f t="shared" si="501"/>
        <v>0</v>
      </c>
      <c r="IB42" s="1234">
        <f t="shared" si="501"/>
        <v>0</v>
      </c>
      <c r="IC42" s="1234">
        <f t="shared" si="501"/>
        <v>0</v>
      </c>
      <c r="ID42" s="1234">
        <f t="shared" si="501"/>
        <v>0</v>
      </c>
      <c r="IE42" s="1234">
        <f t="shared" si="501"/>
        <v>0</v>
      </c>
      <c r="IF42" s="1234">
        <f t="shared" si="501"/>
        <v>0</v>
      </c>
      <c r="IG42" s="1234">
        <f t="shared" si="501"/>
        <v>0</v>
      </c>
      <c r="IH42" s="1234">
        <f t="shared" si="501"/>
        <v>0</v>
      </c>
      <c r="II42" s="1234">
        <f t="shared" si="501"/>
        <v>0</v>
      </c>
      <c r="IJ42" s="1234">
        <f t="shared" si="501"/>
        <v>0</v>
      </c>
      <c r="IK42" s="1234">
        <f t="shared" si="501"/>
        <v>0</v>
      </c>
      <c r="IL42" s="1234">
        <f t="shared" si="501"/>
        <v>0</v>
      </c>
      <c r="IM42" s="1234">
        <f t="shared" si="501"/>
        <v>0</v>
      </c>
      <c r="IN42" s="1234">
        <f t="shared" si="501"/>
        <v>0</v>
      </c>
      <c r="IO42" s="1234">
        <f t="shared" si="501"/>
        <v>0</v>
      </c>
      <c r="IP42" s="1234">
        <f t="shared" si="501"/>
        <v>0</v>
      </c>
      <c r="IQ42" s="1234">
        <f t="shared" si="501"/>
        <v>0</v>
      </c>
      <c r="IR42" s="1234">
        <f t="shared" si="501"/>
        <v>0</v>
      </c>
      <c r="IS42" s="1234">
        <f t="shared" si="501"/>
        <v>0</v>
      </c>
      <c r="IT42" s="1234">
        <f t="shared" si="501"/>
        <v>0</v>
      </c>
      <c r="IU42" s="1234">
        <f t="shared" si="501"/>
        <v>0</v>
      </c>
      <c r="IV42" s="1234">
        <f t="shared" si="501"/>
        <v>0</v>
      </c>
      <c r="IW42" s="1234">
        <f t="shared" si="501"/>
        <v>0</v>
      </c>
      <c r="IX42" s="1234">
        <f t="shared" si="501"/>
        <v>0</v>
      </c>
      <c r="IY42" s="1234">
        <f t="shared" si="501"/>
        <v>0</v>
      </c>
      <c r="IZ42" s="1234">
        <f t="shared" si="501"/>
        <v>0</v>
      </c>
      <c r="JA42" s="1234">
        <f t="shared" si="501"/>
        <v>0</v>
      </c>
      <c r="JB42" s="1234">
        <f t="shared" si="501"/>
        <v>0</v>
      </c>
      <c r="JC42" s="1234">
        <f t="shared" si="501"/>
        <v>0</v>
      </c>
      <c r="JD42" s="1234">
        <f t="shared" si="501"/>
        <v>0</v>
      </c>
      <c r="JE42" s="1234">
        <f t="shared" si="501"/>
        <v>0</v>
      </c>
      <c r="JF42" s="1234">
        <f t="shared" si="501"/>
        <v>0</v>
      </c>
      <c r="JG42" s="1234">
        <f t="shared" si="501"/>
        <v>0</v>
      </c>
      <c r="JH42" s="1234">
        <f t="shared" si="501"/>
        <v>0</v>
      </c>
      <c r="JI42" s="1234">
        <f t="shared" si="501"/>
        <v>0</v>
      </c>
      <c r="JJ42" s="1234">
        <f t="shared" si="501"/>
        <v>0</v>
      </c>
      <c r="JK42" s="1234">
        <f t="shared" si="501"/>
        <v>0</v>
      </c>
      <c r="JL42" s="1234">
        <f t="shared" si="501"/>
        <v>0</v>
      </c>
      <c r="JM42" s="1234">
        <f t="shared" si="501"/>
        <v>0</v>
      </c>
      <c r="JN42" s="1234">
        <f t="shared" si="501"/>
        <v>0</v>
      </c>
      <c r="JO42" s="1234">
        <f t="shared" si="501"/>
        <v>0</v>
      </c>
      <c r="JP42" s="1234">
        <f t="shared" si="501"/>
        <v>0</v>
      </c>
      <c r="JQ42" s="1234">
        <f t="shared" si="501"/>
        <v>0</v>
      </c>
      <c r="JR42" s="1234">
        <f t="shared" si="501"/>
        <v>0</v>
      </c>
      <c r="JS42" s="1234">
        <f t="shared" si="501"/>
        <v>0</v>
      </c>
      <c r="JT42" s="1234">
        <f t="shared" si="501"/>
        <v>0</v>
      </c>
      <c r="JU42" s="1234">
        <f t="shared" si="501"/>
        <v>0</v>
      </c>
      <c r="JV42" s="1234">
        <f t="shared" si="501"/>
        <v>0</v>
      </c>
      <c r="JW42" s="1234">
        <f t="shared" si="501"/>
        <v>599710</v>
      </c>
      <c r="JX42" s="1234">
        <f t="shared" si="501"/>
        <v>0</v>
      </c>
      <c r="JY42" s="1234">
        <f t="shared" si="501"/>
        <v>0</v>
      </c>
      <c r="JZ42" s="1234">
        <f t="shared" si="501"/>
        <v>268970</v>
      </c>
      <c r="KA42" s="1234">
        <f t="shared" si="501"/>
        <v>330740</v>
      </c>
      <c r="KB42" s="1234">
        <f t="shared" si="501"/>
        <v>0</v>
      </c>
      <c r="KC42" s="1234">
        <f t="shared" si="501"/>
        <v>0</v>
      </c>
      <c r="KD42" s="1234">
        <f t="shared" ref="KD42:MO42" si="502">KD13+KD17+KD21+KD26</f>
        <v>0</v>
      </c>
      <c r="KE42" s="1234">
        <f t="shared" si="502"/>
        <v>0</v>
      </c>
      <c r="KF42" s="1234">
        <f t="shared" si="502"/>
        <v>0</v>
      </c>
      <c r="KG42" s="1234">
        <f t="shared" si="502"/>
        <v>0</v>
      </c>
      <c r="KH42" s="1234">
        <f t="shared" si="502"/>
        <v>0</v>
      </c>
      <c r="KI42" s="1234">
        <f t="shared" si="502"/>
        <v>0</v>
      </c>
      <c r="KJ42" s="1234">
        <f t="shared" si="502"/>
        <v>0</v>
      </c>
      <c r="KK42" s="1234">
        <f t="shared" si="502"/>
        <v>0</v>
      </c>
      <c r="KL42" s="1234">
        <f t="shared" si="502"/>
        <v>0</v>
      </c>
      <c r="KM42" s="1234">
        <f t="shared" si="502"/>
        <v>0</v>
      </c>
      <c r="KN42" s="1234">
        <f t="shared" si="502"/>
        <v>0</v>
      </c>
      <c r="KO42" s="1234">
        <f t="shared" si="502"/>
        <v>0</v>
      </c>
      <c r="KP42" s="1234">
        <f t="shared" si="502"/>
        <v>0</v>
      </c>
      <c r="KQ42" s="1234">
        <f t="shared" si="502"/>
        <v>0</v>
      </c>
      <c r="KR42" s="1234">
        <f t="shared" si="502"/>
        <v>0</v>
      </c>
      <c r="KS42" s="1234">
        <f t="shared" si="502"/>
        <v>0</v>
      </c>
      <c r="KT42" s="1234">
        <f t="shared" si="502"/>
        <v>0</v>
      </c>
      <c r="KU42" s="1234">
        <f t="shared" si="502"/>
        <v>0</v>
      </c>
      <c r="KV42" s="1234">
        <f t="shared" si="502"/>
        <v>0</v>
      </c>
      <c r="KW42" s="1234">
        <f t="shared" si="502"/>
        <v>0</v>
      </c>
      <c r="KX42" s="1234">
        <f t="shared" si="502"/>
        <v>0</v>
      </c>
      <c r="KY42" s="1234">
        <f t="shared" si="502"/>
        <v>0</v>
      </c>
      <c r="KZ42" s="1234">
        <f t="shared" si="502"/>
        <v>0</v>
      </c>
      <c r="LA42" s="1234">
        <f t="shared" si="502"/>
        <v>0</v>
      </c>
      <c r="LB42" s="1234">
        <f t="shared" si="502"/>
        <v>0</v>
      </c>
      <c r="LC42" s="1234">
        <f t="shared" si="502"/>
        <v>7973513.5099999998</v>
      </c>
      <c r="LD42" s="1234">
        <f t="shared" si="502"/>
        <v>0</v>
      </c>
      <c r="LE42" s="1234">
        <f t="shared" si="502"/>
        <v>2073113.5099999998</v>
      </c>
      <c r="LF42" s="1234">
        <f t="shared" si="502"/>
        <v>5900400</v>
      </c>
      <c r="LG42" s="1234">
        <f t="shared" si="502"/>
        <v>0</v>
      </c>
      <c r="LH42" s="1234">
        <f t="shared" si="502"/>
        <v>0</v>
      </c>
      <c r="LI42" s="1234">
        <f t="shared" si="502"/>
        <v>0</v>
      </c>
      <c r="LJ42" s="1234">
        <f t="shared" si="502"/>
        <v>0</v>
      </c>
      <c r="LK42" s="1234">
        <f t="shared" si="502"/>
        <v>0</v>
      </c>
      <c r="LL42" s="1234">
        <f t="shared" si="502"/>
        <v>0</v>
      </c>
      <c r="LM42" s="1234">
        <f t="shared" si="502"/>
        <v>0</v>
      </c>
      <c r="LN42" s="1234">
        <f t="shared" si="502"/>
        <v>0</v>
      </c>
      <c r="LO42" s="1234">
        <f t="shared" si="502"/>
        <v>0</v>
      </c>
      <c r="LP42" s="1234">
        <f t="shared" si="502"/>
        <v>0</v>
      </c>
      <c r="LQ42" s="1234">
        <f t="shared" si="502"/>
        <v>0</v>
      </c>
      <c r="LR42" s="1234">
        <f t="shared" si="502"/>
        <v>0</v>
      </c>
      <c r="LS42" s="1234">
        <f t="shared" si="502"/>
        <v>0</v>
      </c>
      <c r="LT42" s="1234">
        <f t="shared" si="502"/>
        <v>0</v>
      </c>
      <c r="LU42" s="1234">
        <f t="shared" si="502"/>
        <v>0</v>
      </c>
      <c r="LV42" s="1234">
        <f t="shared" si="502"/>
        <v>0</v>
      </c>
      <c r="LW42" s="1234">
        <f t="shared" si="502"/>
        <v>0</v>
      </c>
      <c r="LX42" s="1234">
        <f t="shared" si="502"/>
        <v>0</v>
      </c>
      <c r="LY42" s="1234">
        <f t="shared" si="502"/>
        <v>0</v>
      </c>
      <c r="LZ42" s="1234">
        <f t="shared" si="502"/>
        <v>0</v>
      </c>
      <c r="MA42" s="1234">
        <f t="shared" si="502"/>
        <v>0</v>
      </c>
      <c r="MB42" s="1234">
        <f t="shared" si="502"/>
        <v>0</v>
      </c>
      <c r="MC42" s="1234">
        <f t="shared" si="502"/>
        <v>0</v>
      </c>
      <c r="MD42" s="1234">
        <f t="shared" si="502"/>
        <v>0</v>
      </c>
      <c r="ME42" s="1234">
        <f t="shared" si="502"/>
        <v>0</v>
      </c>
      <c r="MF42" s="1234">
        <f t="shared" si="502"/>
        <v>0</v>
      </c>
      <c r="MG42" s="1234">
        <f t="shared" si="502"/>
        <v>0</v>
      </c>
      <c r="MH42" s="1234">
        <f t="shared" si="502"/>
        <v>0</v>
      </c>
      <c r="MI42" s="1234">
        <f t="shared" si="502"/>
        <v>789961.17999999993</v>
      </c>
      <c r="MJ42" s="1234">
        <f t="shared" si="502"/>
        <v>0</v>
      </c>
      <c r="MK42" s="1234">
        <f t="shared" si="502"/>
        <v>0</v>
      </c>
      <c r="ML42" s="1234">
        <f t="shared" si="502"/>
        <v>0</v>
      </c>
      <c r="MM42" s="1234">
        <f t="shared" si="502"/>
        <v>0</v>
      </c>
      <c r="MN42" s="1234">
        <f t="shared" si="502"/>
        <v>0</v>
      </c>
      <c r="MO42" s="1234">
        <f t="shared" si="502"/>
        <v>205389.90999999997</v>
      </c>
      <c r="MP42" s="1234">
        <f t="shared" ref="MP42:PA42" si="503">MP13+MP17+MP21+MP26</f>
        <v>584571.27</v>
      </c>
      <c r="MQ42" s="1234">
        <f t="shared" si="503"/>
        <v>0</v>
      </c>
      <c r="MR42" s="1234">
        <f t="shared" si="503"/>
        <v>0</v>
      </c>
      <c r="MS42" s="1234">
        <f t="shared" si="503"/>
        <v>0</v>
      </c>
      <c r="MT42" s="1234">
        <f t="shared" si="503"/>
        <v>0</v>
      </c>
      <c r="MU42" s="1234">
        <f t="shared" si="503"/>
        <v>0</v>
      </c>
      <c r="MV42" s="1234">
        <f t="shared" si="503"/>
        <v>0</v>
      </c>
      <c r="MW42" s="1234">
        <f t="shared" si="503"/>
        <v>0</v>
      </c>
      <c r="MX42" s="1234">
        <f t="shared" si="503"/>
        <v>0</v>
      </c>
      <c r="MY42" s="1234">
        <f t="shared" si="503"/>
        <v>0</v>
      </c>
      <c r="MZ42" s="1234">
        <f t="shared" si="503"/>
        <v>0</v>
      </c>
      <c r="NA42" s="1234">
        <f t="shared" si="503"/>
        <v>0</v>
      </c>
      <c r="NB42" s="1234">
        <f t="shared" si="503"/>
        <v>0</v>
      </c>
      <c r="NC42" s="1234">
        <f t="shared" si="503"/>
        <v>0</v>
      </c>
      <c r="ND42" s="1234">
        <f t="shared" si="503"/>
        <v>0</v>
      </c>
      <c r="NE42" s="1234">
        <f t="shared" si="503"/>
        <v>0</v>
      </c>
      <c r="NF42" s="1234">
        <f t="shared" si="503"/>
        <v>0</v>
      </c>
      <c r="NG42" s="1234">
        <f t="shared" si="503"/>
        <v>0</v>
      </c>
      <c r="NH42" s="1234">
        <f t="shared" si="503"/>
        <v>0</v>
      </c>
      <c r="NI42" s="1234">
        <f t="shared" si="503"/>
        <v>0</v>
      </c>
      <c r="NJ42" s="1234">
        <f t="shared" si="503"/>
        <v>0</v>
      </c>
      <c r="NK42" s="1234">
        <f t="shared" si="503"/>
        <v>0</v>
      </c>
      <c r="NL42" s="1234">
        <f t="shared" si="503"/>
        <v>0</v>
      </c>
      <c r="NM42" s="1234">
        <f t="shared" si="503"/>
        <v>0</v>
      </c>
      <c r="NN42" s="1234">
        <f t="shared" si="503"/>
        <v>0</v>
      </c>
      <c r="NO42" s="1234">
        <f t="shared" si="503"/>
        <v>0</v>
      </c>
      <c r="NP42" s="1234">
        <f t="shared" si="503"/>
        <v>0</v>
      </c>
      <c r="NQ42" s="1234">
        <f t="shared" si="503"/>
        <v>0</v>
      </c>
      <c r="NR42" s="1234">
        <f t="shared" si="503"/>
        <v>0</v>
      </c>
      <c r="NS42" s="1234">
        <f t="shared" si="503"/>
        <v>0</v>
      </c>
      <c r="NT42" s="1234">
        <f t="shared" si="503"/>
        <v>0</v>
      </c>
      <c r="NU42" s="1234">
        <f t="shared" si="503"/>
        <v>0</v>
      </c>
      <c r="NV42" s="1234">
        <f t="shared" si="503"/>
        <v>0</v>
      </c>
      <c r="NW42" s="1234">
        <f t="shared" si="503"/>
        <v>0</v>
      </c>
      <c r="NX42" s="1234">
        <f t="shared" si="503"/>
        <v>0</v>
      </c>
      <c r="NY42" s="1234">
        <f t="shared" si="503"/>
        <v>20000000</v>
      </c>
      <c r="NZ42" s="1234">
        <f t="shared" si="503"/>
        <v>0</v>
      </c>
      <c r="OA42" s="1234">
        <f t="shared" si="503"/>
        <v>0</v>
      </c>
      <c r="OB42" s="1234">
        <f t="shared" si="503"/>
        <v>20000000</v>
      </c>
      <c r="OC42" s="1234">
        <f t="shared" si="503"/>
        <v>0</v>
      </c>
      <c r="OD42" s="1234">
        <f t="shared" si="503"/>
        <v>0</v>
      </c>
      <c r="OE42" s="1234">
        <f t="shared" si="503"/>
        <v>0</v>
      </c>
      <c r="OF42" s="1234">
        <f t="shared" si="503"/>
        <v>0</v>
      </c>
      <c r="OG42" s="1234">
        <f t="shared" si="503"/>
        <v>0</v>
      </c>
      <c r="OH42" s="1234">
        <f t="shared" si="503"/>
        <v>0</v>
      </c>
      <c r="OI42" s="1234">
        <f t="shared" si="503"/>
        <v>0</v>
      </c>
      <c r="OJ42" s="1234">
        <f t="shared" si="503"/>
        <v>0</v>
      </c>
      <c r="OK42" s="1234">
        <f t="shared" si="503"/>
        <v>0</v>
      </c>
      <c r="OL42" s="1234">
        <f t="shared" si="503"/>
        <v>0</v>
      </c>
      <c r="OM42" s="1234">
        <f t="shared" si="503"/>
        <v>0</v>
      </c>
      <c r="ON42" s="1234">
        <f t="shared" si="503"/>
        <v>0</v>
      </c>
      <c r="OO42" s="1234">
        <f t="shared" si="503"/>
        <v>0</v>
      </c>
      <c r="OP42" s="1234">
        <f t="shared" si="503"/>
        <v>0</v>
      </c>
      <c r="OQ42" s="1234">
        <f t="shared" si="503"/>
        <v>0</v>
      </c>
      <c r="OR42" s="1234">
        <f t="shared" si="503"/>
        <v>0</v>
      </c>
      <c r="OS42" s="1234">
        <f t="shared" si="503"/>
        <v>0</v>
      </c>
      <c r="OT42" s="1234">
        <f t="shared" si="503"/>
        <v>0</v>
      </c>
      <c r="OU42" s="1234">
        <f t="shared" si="503"/>
        <v>0</v>
      </c>
      <c r="OV42" s="1234">
        <f t="shared" si="503"/>
        <v>0</v>
      </c>
      <c r="OW42" s="1234">
        <f t="shared" si="503"/>
        <v>0</v>
      </c>
      <c r="OX42" s="1234">
        <f t="shared" si="503"/>
        <v>0</v>
      </c>
      <c r="OY42" s="1234">
        <f t="shared" si="503"/>
        <v>0</v>
      </c>
      <c r="OZ42" s="1234">
        <f t="shared" si="503"/>
        <v>0</v>
      </c>
      <c r="PA42" s="1234">
        <f t="shared" si="503"/>
        <v>0</v>
      </c>
      <c r="PB42" s="1234">
        <f t="shared" ref="PB42:RM42" si="504">PB13+PB17+PB21+PB26</f>
        <v>0</v>
      </c>
      <c r="PC42" s="1234">
        <f t="shared" si="504"/>
        <v>0</v>
      </c>
      <c r="PD42" s="1234">
        <f t="shared" si="504"/>
        <v>0</v>
      </c>
      <c r="PE42" s="1234">
        <f t="shared" si="504"/>
        <v>3414035.2</v>
      </c>
      <c r="PF42" s="1234">
        <f t="shared" si="504"/>
        <v>170701.76000000024</v>
      </c>
      <c r="PG42" s="1234">
        <f t="shared" si="504"/>
        <v>3243333.44</v>
      </c>
      <c r="PH42" s="1234">
        <f t="shared" si="504"/>
        <v>0</v>
      </c>
      <c r="PI42" s="1234">
        <f t="shared" si="504"/>
        <v>0</v>
      </c>
      <c r="PJ42" s="1234">
        <f t="shared" si="504"/>
        <v>0</v>
      </c>
      <c r="PK42" s="1234">
        <f t="shared" si="504"/>
        <v>0</v>
      </c>
      <c r="PL42" s="1234">
        <f t="shared" si="504"/>
        <v>0</v>
      </c>
      <c r="PM42" s="1234">
        <f t="shared" si="504"/>
        <v>0</v>
      </c>
      <c r="PN42" s="1234">
        <f t="shared" si="504"/>
        <v>0</v>
      </c>
      <c r="PO42" s="1234">
        <f t="shared" si="504"/>
        <v>0</v>
      </c>
      <c r="PP42" s="1234">
        <f t="shared" si="504"/>
        <v>0</v>
      </c>
      <c r="PQ42" s="1234">
        <f t="shared" si="504"/>
        <v>0</v>
      </c>
      <c r="PR42" s="1234">
        <f t="shared" si="504"/>
        <v>0</v>
      </c>
      <c r="PS42" s="1234">
        <f t="shared" si="504"/>
        <v>0</v>
      </c>
      <c r="PT42" s="1234">
        <f t="shared" si="504"/>
        <v>0</v>
      </c>
      <c r="PU42" s="1234">
        <f t="shared" si="504"/>
        <v>0</v>
      </c>
      <c r="PV42" s="1234">
        <f t="shared" si="504"/>
        <v>0</v>
      </c>
      <c r="PW42" s="1234">
        <f t="shared" si="504"/>
        <v>0</v>
      </c>
      <c r="PX42" s="1234">
        <f t="shared" si="504"/>
        <v>0</v>
      </c>
      <c r="PY42" s="1234">
        <f t="shared" si="504"/>
        <v>0</v>
      </c>
      <c r="PZ42" s="1234">
        <f t="shared" si="504"/>
        <v>0</v>
      </c>
      <c r="QA42" s="1234">
        <f t="shared" si="504"/>
        <v>0</v>
      </c>
      <c r="QB42" s="1234">
        <f t="shared" si="504"/>
        <v>0</v>
      </c>
      <c r="QC42" s="1234">
        <f t="shared" si="504"/>
        <v>0</v>
      </c>
      <c r="QD42" s="1234">
        <f t="shared" si="504"/>
        <v>0</v>
      </c>
      <c r="QE42" s="1234">
        <f t="shared" si="504"/>
        <v>0</v>
      </c>
      <c r="QF42" s="1234">
        <f t="shared" si="504"/>
        <v>0</v>
      </c>
      <c r="QG42" s="1234">
        <f t="shared" si="504"/>
        <v>0</v>
      </c>
      <c r="QH42" s="1234">
        <f t="shared" si="504"/>
        <v>0</v>
      </c>
      <c r="QI42" s="1234">
        <f t="shared" si="504"/>
        <v>0</v>
      </c>
      <c r="QJ42" s="1234">
        <f t="shared" si="504"/>
        <v>0</v>
      </c>
      <c r="QK42" s="1234">
        <f t="shared" si="504"/>
        <v>0</v>
      </c>
      <c r="QL42" s="1234">
        <f t="shared" si="504"/>
        <v>0</v>
      </c>
      <c r="QM42" s="1234">
        <f t="shared" si="504"/>
        <v>0</v>
      </c>
      <c r="QN42" s="1234">
        <f t="shared" si="504"/>
        <v>0</v>
      </c>
      <c r="QO42" s="1234">
        <f t="shared" si="504"/>
        <v>0</v>
      </c>
      <c r="QP42" s="1234">
        <f t="shared" si="504"/>
        <v>0</v>
      </c>
      <c r="QQ42" s="1234">
        <f t="shared" si="504"/>
        <v>0</v>
      </c>
      <c r="QR42" s="1234">
        <f t="shared" si="504"/>
        <v>0</v>
      </c>
      <c r="QS42" s="1234">
        <f t="shared" si="504"/>
        <v>0</v>
      </c>
      <c r="QT42" s="1234">
        <f t="shared" si="504"/>
        <v>0</v>
      </c>
      <c r="QU42" s="1234">
        <f t="shared" si="504"/>
        <v>0</v>
      </c>
      <c r="QV42" s="1234">
        <f t="shared" si="504"/>
        <v>0</v>
      </c>
      <c r="QW42" s="1234">
        <f t="shared" si="504"/>
        <v>0</v>
      </c>
      <c r="QX42" s="1234">
        <f t="shared" si="504"/>
        <v>0</v>
      </c>
      <c r="QY42" s="1234">
        <f t="shared" si="504"/>
        <v>0</v>
      </c>
      <c r="QZ42" s="1234">
        <f t="shared" si="504"/>
        <v>0</v>
      </c>
      <c r="RA42" s="1234">
        <f t="shared" si="504"/>
        <v>0</v>
      </c>
      <c r="RB42" s="1234">
        <f t="shared" si="504"/>
        <v>0</v>
      </c>
      <c r="RC42" s="1234">
        <f t="shared" si="504"/>
        <v>0</v>
      </c>
      <c r="RD42" s="1234">
        <f t="shared" si="504"/>
        <v>0</v>
      </c>
      <c r="RE42" s="1234">
        <f t="shared" si="504"/>
        <v>0</v>
      </c>
      <c r="RF42" s="1234">
        <f t="shared" si="504"/>
        <v>0</v>
      </c>
      <c r="RG42" s="1234">
        <f t="shared" si="504"/>
        <v>0</v>
      </c>
      <c r="RH42" s="1234">
        <f t="shared" si="504"/>
        <v>0</v>
      </c>
      <c r="RI42" s="1234">
        <f t="shared" si="504"/>
        <v>0</v>
      </c>
      <c r="RJ42" s="1234">
        <f t="shared" si="504"/>
        <v>0</v>
      </c>
      <c r="RK42" s="1234">
        <f t="shared" si="504"/>
        <v>0</v>
      </c>
      <c r="RL42" s="1234">
        <f t="shared" si="504"/>
        <v>0</v>
      </c>
      <c r="RM42" s="1234">
        <f t="shared" si="504"/>
        <v>0</v>
      </c>
      <c r="RN42" s="1234">
        <f t="shared" ref="RN42:TY42" si="505">RN13+RN17+RN21+RN26</f>
        <v>0</v>
      </c>
      <c r="RO42" s="1234">
        <f t="shared" si="505"/>
        <v>0</v>
      </c>
      <c r="RP42" s="1234">
        <f t="shared" si="505"/>
        <v>0</v>
      </c>
      <c r="RQ42" s="1234">
        <f t="shared" si="505"/>
        <v>0</v>
      </c>
      <c r="RR42" s="1234">
        <f t="shared" si="505"/>
        <v>0</v>
      </c>
      <c r="RS42" s="1234">
        <f t="shared" si="505"/>
        <v>0</v>
      </c>
      <c r="RT42" s="1234">
        <f t="shared" si="505"/>
        <v>0</v>
      </c>
      <c r="RU42" s="1234">
        <f t="shared" si="505"/>
        <v>0</v>
      </c>
      <c r="RV42" s="1234">
        <f t="shared" si="505"/>
        <v>0</v>
      </c>
      <c r="RW42" s="1234">
        <f t="shared" si="505"/>
        <v>0</v>
      </c>
      <c r="RX42" s="1234">
        <f t="shared" si="505"/>
        <v>0</v>
      </c>
      <c r="RY42" s="1234">
        <f t="shared" si="505"/>
        <v>0</v>
      </c>
      <c r="RZ42" s="1234">
        <f t="shared" si="505"/>
        <v>0</v>
      </c>
      <c r="SA42" s="1234">
        <f t="shared" si="505"/>
        <v>985346271.82000005</v>
      </c>
      <c r="SB42" s="1234">
        <f t="shared" si="505"/>
        <v>6193124.0799999936</v>
      </c>
      <c r="SC42" s="1234">
        <f t="shared" si="505"/>
        <v>117669358.27000001</v>
      </c>
      <c r="SD42" s="1234">
        <f t="shared" si="505"/>
        <v>0</v>
      </c>
      <c r="SE42" s="1234">
        <f t="shared" si="505"/>
        <v>0</v>
      </c>
      <c r="SF42" s="1234">
        <f t="shared" si="505"/>
        <v>43074189.469999999</v>
      </c>
      <c r="SG42" s="1234">
        <f t="shared" si="505"/>
        <v>818409600</v>
      </c>
      <c r="SH42" s="1234">
        <f t="shared" si="505"/>
        <v>62672749.07</v>
      </c>
      <c r="SI42" s="1234">
        <f t="shared" si="505"/>
        <v>0</v>
      </c>
      <c r="SJ42" s="1234">
        <f t="shared" si="505"/>
        <v>0</v>
      </c>
      <c r="SK42" s="1234">
        <f t="shared" si="505"/>
        <v>0</v>
      </c>
      <c r="SL42" s="1234">
        <f t="shared" si="505"/>
        <v>0</v>
      </c>
      <c r="SM42" s="1234">
        <f t="shared" si="505"/>
        <v>3133637.45</v>
      </c>
      <c r="SN42" s="1234">
        <f t="shared" si="505"/>
        <v>59539111.619999997</v>
      </c>
      <c r="SO42" s="1234">
        <f t="shared" si="505"/>
        <v>0</v>
      </c>
      <c r="SP42" s="1234">
        <f t="shared" si="505"/>
        <v>0</v>
      </c>
      <c r="SQ42" s="1234">
        <f t="shared" si="505"/>
        <v>0</v>
      </c>
      <c r="SR42" s="1234">
        <f t="shared" si="505"/>
        <v>0</v>
      </c>
      <c r="SS42" s="1234">
        <f t="shared" si="505"/>
        <v>0</v>
      </c>
      <c r="ST42" s="1234">
        <f t="shared" si="505"/>
        <v>0</v>
      </c>
      <c r="SU42" s="1234">
        <f t="shared" si="505"/>
        <v>0</v>
      </c>
      <c r="SV42" s="1234">
        <f t="shared" si="505"/>
        <v>0</v>
      </c>
      <c r="SW42" s="1234">
        <f t="shared" si="505"/>
        <v>0</v>
      </c>
      <c r="SX42" s="1234">
        <f t="shared" si="505"/>
        <v>0</v>
      </c>
      <c r="SY42" s="1234">
        <f t="shared" si="505"/>
        <v>0</v>
      </c>
      <c r="SZ42" s="1234">
        <f t="shared" si="505"/>
        <v>0</v>
      </c>
      <c r="TA42" s="1234">
        <f t="shared" si="505"/>
        <v>0</v>
      </c>
      <c r="TB42" s="1234">
        <f t="shared" si="505"/>
        <v>0</v>
      </c>
      <c r="TC42" s="1234">
        <f t="shared" si="505"/>
        <v>0</v>
      </c>
      <c r="TD42" s="1234">
        <f t="shared" si="505"/>
        <v>0</v>
      </c>
      <c r="TE42" s="1234">
        <f t="shared" si="505"/>
        <v>0</v>
      </c>
      <c r="TF42" s="1234">
        <f t="shared" si="505"/>
        <v>0</v>
      </c>
      <c r="TG42" s="1234">
        <f t="shared" si="505"/>
        <v>0</v>
      </c>
      <c r="TH42" s="1234">
        <f t="shared" si="505"/>
        <v>0</v>
      </c>
      <c r="TI42" s="1234">
        <f t="shared" si="505"/>
        <v>0</v>
      </c>
      <c r="TJ42" s="1234">
        <f t="shared" si="505"/>
        <v>0</v>
      </c>
      <c r="TK42" s="1234">
        <f t="shared" si="505"/>
        <v>0</v>
      </c>
      <c r="TL42" s="1234">
        <f t="shared" si="505"/>
        <v>0</v>
      </c>
      <c r="TM42" s="1234">
        <f t="shared" si="505"/>
        <v>0</v>
      </c>
      <c r="TN42" s="1234">
        <f t="shared" si="505"/>
        <v>0</v>
      </c>
      <c r="TO42" s="1234">
        <f t="shared" si="505"/>
        <v>0</v>
      </c>
      <c r="TP42" s="1234">
        <f t="shared" si="505"/>
        <v>0</v>
      </c>
      <c r="TQ42" s="1234">
        <f t="shared" si="505"/>
        <v>0</v>
      </c>
      <c r="TR42" s="1234">
        <f t="shared" si="505"/>
        <v>0</v>
      </c>
      <c r="TS42" s="1234">
        <f t="shared" si="505"/>
        <v>0</v>
      </c>
      <c r="TT42" s="1234">
        <f t="shared" si="505"/>
        <v>0</v>
      </c>
      <c r="TU42" s="1234">
        <f t="shared" si="505"/>
        <v>0</v>
      </c>
      <c r="TV42" s="1234">
        <f t="shared" si="505"/>
        <v>0</v>
      </c>
      <c r="TW42" s="1234">
        <f t="shared" si="505"/>
        <v>0</v>
      </c>
      <c r="TX42" s="1234">
        <f t="shared" si="505"/>
        <v>0</v>
      </c>
      <c r="TY42" s="1234">
        <f t="shared" si="505"/>
        <v>0</v>
      </c>
      <c r="TZ42" s="1234">
        <f t="shared" ref="TZ42:WK42" si="506">TZ13+TZ17+TZ21+TZ26</f>
        <v>0</v>
      </c>
      <c r="UA42" s="1234">
        <f t="shared" si="506"/>
        <v>0</v>
      </c>
      <c r="UB42" s="1234">
        <f t="shared" si="506"/>
        <v>0</v>
      </c>
      <c r="UC42" s="1234">
        <f t="shared" si="506"/>
        <v>0</v>
      </c>
      <c r="UD42" s="1234">
        <f t="shared" si="506"/>
        <v>0</v>
      </c>
      <c r="UE42" s="1234">
        <f t="shared" si="506"/>
        <v>229972206.36000001</v>
      </c>
      <c r="UF42" s="1234">
        <f t="shared" si="506"/>
        <v>5927638.0800000001</v>
      </c>
      <c r="UG42" s="1234">
        <f t="shared" si="506"/>
        <v>0</v>
      </c>
      <c r="UH42" s="1234">
        <f t="shared" si="506"/>
        <v>0</v>
      </c>
      <c r="UI42" s="1234">
        <f t="shared" si="506"/>
        <v>0</v>
      </c>
      <c r="UJ42" s="1234">
        <f t="shared" si="506"/>
        <v>0</v>
      </c>
      <c r="UK42" s="1234">
        <f t="shared" si="506"/>
        <v>0</v>
      </c>
      <c r="UL42" s="1234">
        <f t="shared" si="506"/>
        <v>0</v>
      </c>
      <c r="UM42" s="1234">
        <f t="shared" si="506"/>
        <v>1229770885.46</v>
      </c>
      <c r="UN42" s="1234">
        <f t="shared" si="506"/>
        <v>1196372872.9300001</v>
      </c>
      <c r="UO42" s="1234">
        <f t="shared" si="506"/>
        <v>33398012.530000001</v>
      </c>
      <c r="UP42" s="1234">
        <f t="shared" si="506"/>
        <v>314122560.75999999</v>
      </c>
      <c r="UQ42" s="1234">
        <f t="shared" si="506"/>
        <v>306015742.81</v>
      </c>
      <c r="UR42" s="1234">
        <f t="shared" si="506"/>
        <v>8106817.9500000002</v>
      </c>
      <c r="US42" s="1234">
        <f t="shared" si="506"/>
        <v>1145320710.8600001</v>
      </c>
      <c r="UT42" s="1234">
        <f t="shared" si="506"/>
        <v>292481726</v>
      </c>
      <c r="UU42" s="1234">
        <f t="shared" si="506"/>
        <v>38299442</v>
      </c>
      <c r="UV42" s="1234">
        <f t="shared" si="506"/>
        <v>9495126.4299999997</v>
      </c>
      <c r="UW42" s="1234">
        <f t="shared" si="506"/>
        <v>9483500</v>
      </c>
      <c r="UX42" s="1234">
        <f t="shared" si="506"/>
        <v>473789.93</v>
      </c>
      <c r="UY42" s="1234">
        <f t="shared" si="506"/>
        <v>0</v>
      </c>
      <c r="UZ42" s="1234">
        <f t="shared" si="506"/>
        <v>0</v>
      </c>
      <c r="VA42" s="1234">
        <f t="shared" si="506"/>
        <v>0</v>
      </c>
      <c r="VB42" s="1234">
        <f t="shared" si="506"/>
        <v>0</v>
      </c>
      <c r="VC42" s="1234">
        <f t="shared" si="506"/>
        <v>0</v>
      </c>
      <c r="VD42" s="1234">
        <f t="shared" si="506"/>
        <v>0</v>
      </c>
      <c r="VE42" s="1234">
        <f t="shared" si="506"/>
        <v>0</v>
      </c>
      <c r="VF42" s="1234">
        <f t="shared" si="506"/>
        <v>0</v>
      </c>
      <c r="VG42" s="1234">
        <f t="shared" si="506"/>
        <v>0</v>
      </c>
      <c r="VH42" s="1234">
        <f t="shared" si="506"/>
        <v>0</v>
      </c>
      <c r="VI42" s="1234">
        <f t="shared" si="506"/>
        <v>27925016.93</v>
      </c>
      <c r="VJ42" s="1234">
        <f t="shared" si="506"/>
        <v>7260504.4000000004</v>
      </c>
      <c r="VK42" s="1234">
        <f t="shared" si="506"/>
        <v>20664512.530000001</v>
      </c>
      <c r="VL42" s="1234">
        <f t="shared" si="506"/>
        <v>9549578.379999999</v>
      </c>
      <c r="VM42" s="1234">
        <f t="shared" si="506"/>
        <v>2482890.38</v>
      </c>
      <c r="VN42" s="1234">
        <f t="shared" si="506"/>
        <v>7066688</v>
      </c>
      <c r="VO42" s="1234">
        <f t="shared" si="506"/>
        <v>8742215.6699999999</v>
      </c>
      <c r="VP42" s="1234">
        <f t="shared" si="506"/>
        <v>5492215.6699999999</v>
      </c>
      <c r="VQ42" s="1234">
        <f t="shared" si="506"/>
        <v>3250000</v>
      </c>
      <c r="VR42" s="1234">
        <f t="shared" si="506"/>
        <v>2122340.02</v>
      </c>
      <c r="VS42" s="1234">
        <f t="shared" si="506"/>
        <v>1556000</v>
      </c>
      <c r="VT42" s="1234">
        <f t="shared" si="506"/>
        <v>566340.02</v>
      </c>
      <c r="VU42" s="1234">
        <f t="shared" si="506"/>
        <v>174144063.33999997</v>
      </c>
      <c r="VV42" s="1234">
        <f t="shared" si="506"/>
        <v>28148398.059999995</v>
      </c>
      <c r="VW42" s="1234">
        <f t="shared" si="506"/>
        <v>0</v>
      </c>
      <c r="VX42" s="1234">
        <f t="shared" si="506"/>
        <v>0</v>
      </c>
      <c r="VY42" s="1234">
        <f t="shared" si="506"/>
        <v>0</v>
      </c>
      <c r="VZ42" s="1234">
        <f t="shared" si="506"/>
        <v>0</v>
      </c>
      <c r="WA42" s="1234">
        <f t="shared" si="506"/>
        <v>0</v>
      </c>
      <c r="WB42" s="1234">
        <f t="shared" si="506"/>
        <v>0</v>
      </c>
      <c r="WC42" s="1234">
        <f t="shared" si="506"/>
        <v>8088574.1599999983</v>
      </c>
      <c r="WD42" s="1234">
        <f t="shared" si="506"/>
        <v>404428.71000000008</v>
      </c>
      <c r="WE42" s="1234">
        <f t="shared" si="506"/>
        <v>7684145.4500000002</v>
      </c>
      <c r="WF42" s="1234">
        <f t="shared" si="506"/>
        <v>2029899.1799999997</v>
      </c>
      <c r="WG42" s="1234">
        <f t="shared" si="506"/>
        <v>101494.97</v>
      </c>
      <c r="WH42" s="1234">
        <f t="shared" si="506"/>
        <v>1928404.21</v>
      </c>
      <c r="WI42" s="1234">
        <f t="shared" si="506"/>
        <v>44634164</v>
      </c>
      <c r="WJ42" s="1234">
        <f t="shared" si="506"/>
        <v>0</v>
      </c>
      <c r="WK42" s="1234">
        <f t="shared" si="506"/>
        <v>44634164</v>
      </c>
      <c r="WL42" s="1234">
        <f t="shared" ref="WL42:YW42" si="507">WL13+WL17+WL21+WL26</f>
        <v>10995432</v>
      </c>
      <c r="WM42" s="1234">
        <f t="shared" si="507"/>
        <v>0</v>
      </c>
      <c r="WN42" s="1234">
        <f t="shared" si="507"/>
        <v>10995432</v>
      </c>
      <c r="WO42" s="1234">
        <f t="shared" si="507"/>
        <v>0</v>
      </c>
      <c r="WP42" s="1234">
        <f t="shared" si="507"/>
        <v>0</v>
      </c>
      <c r="WQ42" s="1234">
        <f t="shared" si="507"/>
        <v>0</v>
      </c>
      <c r="WR42" s="1234">
        <f t="shared" si="507"/>
        <v>0</v>
      </c>
      <c r="WS42" s="1234">
        <f t="shared" si="507"/>
        <v>0</v>
      </c>
      <c r="WT42" s="1234">
        <f t="shared" si="507"/>
        <v>0</v>
      </c>
      <c r="WU42" s="1234">
        <f t="shared" si="507"/>
        <v>0</v>
      </c>
      <c r="WV42" s="1234">
        <f t="shared" si="507"/>
        <v>0</v>
      </c>
      <c r="WW42" s="1234">
        <f t="shared" si="507"/>
        <v>0</v>
      </c>
      <c r="WX42" s="1234">
        <f t="shared" si="507"/>
        <v>0</v>
      </c>
      <c r="WY42" s="1234">
        <f t="shared" si="507"/>
        <v>0</v>
      </c>
      <c r="WZ42" s="1234">
        <f t="shared" si="507"/>
        <v>0</v>
      </c>
      <c r="XA42" s="1234">
        <f t="shared" si="507"/>
        <v>121421325.17999999</v>
      </c>
      <c r="XB42" s="1234">
        <f t="shared" si="507"/>
        <v>0</v>
      </c>
      <c r="XC42" s="1234">
        <f t="shared" si="507"/>
        <v>0</v>
      </c>
      <c r="XD42" s="1234">
        <f t="shared" si="507"/>
        <v>8379862.2999999998</v>
      </c>
      <c r="XE42" s="1234">
        <f t="shared" si="507"/>
        <v>0</v>
      </c>
      <c r="XF42" s="1234">
        <f t="shared" si="507"/>
        <v>12831280</v>
      </c>
      <c r="XG42" s="1234">
        <f t="shared" si="507"/>
        <v>97918396</v>
      </c>
      <c r="XH42" s="1234">
        <f t="shared" si="507"/>
        <v>0</v>
      </c>
      <c r="XI42" s="1234">
        <f t="shared" si="507"/>
        <v>0</v>
      </c>
      <c r="XJ42" s="1234">
        <f t="shared" si="507"/>
        <v>0</v>
      </c>
      <c r="XK42" s="1234">
        <f t="shared" si="507"/>
        <v>2291786.88</v>
      </c>
      <c r="XL42" s="1234">
        <f t="shared" si="507"/>
        <v>15123066.880000001</v>
      </c>
      <c r="XM42" s="1234">
        <f t="shared" si="507"/>
        <v>0</v>
      </c>
      <c r="XN42" s="1234">
        <f t="shared" si="507"/>
        <v>0</v>
      </c>
      <c r="XO42" s="1234">
        <f t="shared" si="507"/>
        <v>0</v>
      </c>
      <c r="XP42" s="1234">
        <f t="shared" si="507"/>
        <v>0</v>
      </c>
      <c r="XQ42" s="1234">
        <f t="shared" si="507"/>
        <v>12831280</v>
      </c>
      <c r="XR42" s="1234">
        <f t="shared" si="507"/>
        <v>0</v>
      </c>
      <c r="XS42" s="1234">
        <f t="shared" si="507"/>
        <v>0</v>
      </c>
      <c r="XT42" s="1234">
        <f t="shared" si="507"/>
        <v>0</v>
      </c>
      <c r="XU42" s="1234">
        <f t="shared" si="507"/>
        <v>0</v>
      </c>
      <c r="XV42" s="1234">
        <f t="shared" si="507"/>
        <v>2291786.88</v>
      </c>
      <c r="XW42" s="1234">
        <f t="shared" si="507"/>
        <v>0</v>
      </c>
      <c r="XX42" s="1234">
        <f t="shared" si="507"/>
        <v>0</v>
      </c>
      <c r="XY42" s="1234">
        <f t="shared" si="507"/>
        <v>0</v>
      </c>
      <c r="XZ42" s="1234">
        <f t="shared" si="507"/>
        <v>0</v>
      </c>
      <c r="YA42" s="1234">
        <f t="shared" si="507"/>
        <v>0</v>
      </c>
      <c r="YB42" s="1234">
        <f t="shared" si="507"/>
        <v>0</v>
      </c>
      <c r="YC42" s="1234">
        <f t="shared" si="507"/>
        <v>0</v>
      </c>
      <c r="YD42" s="1234">
        <f t="shared" si="507"/>
        <v>0</v>
      </c>
      <c r="YE42" s="1234">
        <f t="shared" si="507"/>
        <v>0</v>
      </c>
      <c r="YF42" s="1234">
        <f t="shared" si="507"/>
        <v>0</v>
      </c>
      <c r="YG42" s="1234">
        <f t="shared" si="507"/>
        <v>0</v>
      </c>
      <c r="YH42" s="1234">
        <f t="shared" si="507"/>
        <v>0</v>
      </c>
      <c r="YI42" s="1234">
        <f t="shared" si="507"/>
        <v>0</v>
      </c>
      <c r="YJ42" s="1234">
        <f t="shared" si="507"/>
        <v>0</v>
      </c>
      <c r="YK42" s="1234">
        <f t="shared" si="507"/>
        <v>0</v>
      </c>
      <c r="YL42" s="1234">
        <f t="shared" si="507"/>
        <v>0</v>
      </c>
      <c r="YM42" s="1234">
        <f t="shared" si="507"/>
        <v>0</v>
      </c>
      <c r="YN42" s="1234">
        <f t="shared" si="507"/>
        <v>0</v>
      </c>
      <c r="YO42" s="1234">
        <f t="shared" si="507"/>
        <v>0</v>
      </c>
      <c r="YP42" s="1234">
        <f t="shared" si="507"/>
        <v>0</v>
      </c>
      <c r="YQ42" s="1234">
        <f t="shared" si="507"/>
        <v>0</v>
      </c>
      <c r="YR42" s="1234">
        <f t="shared" si="507"/>
        <v>0</v>
      </c>
      <c r="YS42" s="1234">
        <f t="shared" si="507"/>
        <v>0</v>
      </c>
      <c r="YT42" s="1234">
        <f t="shared" si="507"/>
        <v>0</v>
      </c>
      <c r="YU42" s="1234">
        <f t="shared" si="507"/>
        <v>0</v>
      </c>
      <c r="YV42" s="1234">
        <f t="shared" si="507"/>
        <v>0</v>
      </c>
      <c r="YW42" s="1234">
        <f t="shared" si="507"/>
        <v>0</v>
      </c>
      <c r="YX42" s="1234">
        <f t="shared" ref="YX42:ZX42" si="508">YX13+YX17+YX21+YX26</f>
        <v>0</v>
      </c>
      <c r="YY42" s="1234">
        <f t="shared" si="508"/>
        <v>0</v>
      </c>
      <c r="YZ42" s="1234">
        <f t="shared" si="508"/>
        <v>0</v>
      </c>
      <c r="ZA42" s="1234">
        <f t="shared" si="508"/>
        <v>0</v>
      </c>
      <c r="ZB42" s="1234">
        <f t="shared" si="508"/>
        <v>0</v>
      </c>
      <c r="ZC42" s="1234">
        <f t="shared" si="508"/>
        <v>0</v>
      </c>
      <c r="ZD42" s="1234">
        <f t="shared" si="508"/>
        <v>0</v>
      </c>
      <c r="ZE42" s="1234">
        <f t="shared" si="508"/>
        <v>0</v>
      </c>
      <c r="ZF42" s="1234">
        <f t="shared" si="508"/>
        <v>0</v>
      </c>
      <c r="ZG42" s="1234">
        <f t="shared" si="508"/>
        <v>0</v>
      </c>
      <c r="ZH42" s="1234">
        <f t="shared" si="508"/>
        <v>0</v>
      </c>
      <c r="ZI42" s="1234">
        <f t="shared" si="508"/>
        <v>0</v>
      </c>
      <c r="ZJ42" s="1234">
        <f t="shared" si="508"/>
        <v>0</v>
      </c>
      <c r="ZK42" s="1234">
        <f t="shared" si="508"/>
        <v>0</v>
      </c>
      <c r="ZL42" s="1234">
        <f t="shared" si="508"/>
        <v>0</v>
      </c>
      <c r="ZM42" s="1234">
        <f t="shared" si="508"/>
        <v>0</v>
      </c>
      <c r="ZN42" s="1234">
        <f t="shared" si="508"/>
        <v>0</v>
      </c>
      <c r="ZO42" s="1234">
        <f t="shared" si="508"/>
        <v>0</v>
      </c>
      <c r="ZP42" s="1234">
        <f t="shared" si="508"/>
        <v>0</v>
      </c>
      <c r="ZQ42" s="1234">
        <f t="shared" si="508"/>
        <v>0</v>
      </c>
      <c r="ZR42" s="1234">
        <f t="shared" si="508"/>
        <v>0</v>
      </c>
      <c r="ZS42" s="1234">
        <f t="shared" si="508"/>
        <v>0</v>
      </c>
      <c r="ZT42" s="1234">
        <f t="shared" si="508"/>
        <v>0</v>
      </c>
      <c r="ZU42" s="1234">
        <f t="shared" si="508"/>
        <v>0</v>
      </c>
      <c r="ZV42" s="1234">
        <f t="shared" si="508"/>
        <v>0</v>
      </c>
      <c r="ZW42" s="1234">
        <f t="shared" si="508"/>
        <v>0</v>
      </c>
      <c r="ZX42" s="1234">
        <f t="shared" si="508"/>
        <v>0</v>
      </c>
      <c r="ZY42" s="1049"/>
      <c r="ZZ42" s="746"/>
    </row>
    <row r="43" spans="1:702" ht="16.5" x14ac:dyDescent="0.25">
      <c r="A43" s="1053" t="s">
        <v>826</v>
      </c>
      <c r="B43" s="1235">
        <f t="shared" ref="B43:BM43" si="509">B35</f>
        <v>19289546413.219997</v>
      </c>
      <c r="C43" s="1235">
        <f t="shared" si="509"/>
        <v>3494125778.6199999</v>
      </c>
      <c r="D43" s="1235">
        <f t="shared" si="509"/>
        <v>2548821129.3000002</v>
      </c>
      <c r="E43" s="1235">
        <f t="shared" si="509"/>
        <v>550240356</v>
      </c>
      <c r="F43" s="1235">
        <f t="shared" si="509"/>
        <v>1335521129.3</v>
      </c>
      <c r="G43" s="1235">
        <f t="shared" si="509"/>
        <v>370240356</v>
      </c>
      <c r="H43" s="1235">
        <f t="shared" si="509"/>
        <v>0</v>
      </c>
      <c r="I43" s="1235">
        <f t="shared" si="509"/>
        <v>0</v>
      </c>
      <c r="J43" s="1235">
        <f t="shared" si="509"/>
        <v>0</v>
      </c>
      <c r="K43" s="1235">
        <f t="shared" si="509"/>
        <v>0</v>
      </c>
      <c r="L43" s="1235">
        <f t="shared" si="509"/>
        <v>0</v>
      </c>
      <c r="M43" s="1235">
        <f t="shared" si="509"/>
        <v>0</v>
      </c>
      <c r="N43" s="1235">
        <f t="shared" si="509"/>
        <v>1213300000</v>
      </c>
      <c r="O43" s="1235">
        <f t="shared" si="509"/>
        <v>180000000</v>
      </c>
      <c r="P43" s="1235">
        <f t="shared" si="509"/>
        <v>0</v>
      </c>
      <c r="Q43" s="1235">
        <f t="shared" si="509"/>
        <v>0</v>
      </c>
      <c r="R43" s="1235">
        <f t="shared" si="509"/>
        <v>0</v>
      </c>
      <c r="S43" s="1235">
        <f t="shared" si="509"/>
        <v>0</v>
      </c>
      <c r="T43" s="1235">
        <f t="shared" si="509"/>
        <v>0</v>
      </c>
      <c r="U43" s="1235">
        <f t="shared" si="509"/>
        <v>0</v>
      </c>
      <c r="V43" s="1235">
        <f t="shared" si="509"/>
        <v>0</v>
      </c>
      <c r="W43" s="1235">
        <f t="shared" si="509"/>
        <v>0</v>
      </c>
      <c r="X43" s="1235">
        <f t="shared" si="509"/>
        <v>0</v>
      </c>
      <c r="Y43" s="1235">
        <f t="shared" si="509"/>
        <v>0</v>
      </c>
      <c r="Z43" s="1235">
        <f t="shared" si="509"/>
        <v>0</v>
      </c>
      <c r="AA43" s="1235">
        <f t="shared" si="509"/>
        <v>0</v>
      </c>
      <c r="AB43" s="1235">
        <f t="shared" si="509"/>
        <v>0</v>
      </c>
      <c r="AC43" s="1235">
        <f t="shared" si="509"/>
        <v>0</v>
      </c>
      <c r="AD43" s="1235">
        <f t="shared" si="509"/>
        <v>0</v>
      </c>
      <c r="AE43" s="1235">
        <f t="shared" si="509"/>
        <v>0</v>
      </c>
      <c r="AF43" s="1235">
        <f t="shared" si="509"/>
        <v>0</v>
      </c>
      <c r="AG43" s="1235">
        <f t="shared" si="509"/>
        <v>0</v>
      </c>
      <c r="AH43" s="1235">
        <f t="shared" si="509"/>
        <v>0</v>
      </c>
      <c r="AI43" s="1235">
        <f t="shared" si="509"/>
        <v>7361551478.9399996</v>
      </c>
      <c r="AJ43" s="1235">
        <f t="shared" si="509"/>
        <v>740880426.67999995</v>
      </c>
      <c r="AK43" s="1235">
        <f t="shared" si="509"/>
        <v>0</v>
      </c>
      <c r="AL43" s="1235">
        <f t="shared" si="509"/>
        <v>0</v>
      </c>
      <c r="AM43" s="1235">
        <f t="shared" si="509"/>
        <v>0</v>
      </c>
      <c r="AN43" s="1235">
        <f t="shared" si="509"/>
        <v>0</v>
      </c>
      <c r="AO43" s="1235">
        <f t="shared" si="509"/>
        <v>0</v>
      </c>
      <c r="AP43" s="1235">
        <f t="shared" si="509"/>
        <v>0</v>
      </c>
      <c r="AQ43" s="1235">
        <f t="shared" si="509"/>
        <v>0</v>
      </c>
      <c r="AR43" s="1235">
        <f t="shared" si="509"/>
        <v>0</v>
      </c>
      <c r="AS43" s="1235">
        <f t="shared" si="509"/>
        <v>0</v>
      </c>
      <c r="AT43" s="1235">
        <f t="shared" si="509"/>
        <v>0</v>
      </c>
      <c r="AU43" s="1235">
        <f t="shared" si="509"/>
        <v>0</v>
      </c>
      <c r="AV43" s="1235">
        <f t="shared" si="509"/>
        <v>0</v>
      </c>
      <c r="AW43" s="1235">
        <f t="shared" si="509"/>
        <v>0</v>
      </c>
      <c r="AX43" s="1235">
        <f t="shared" si="509"/>
        <v>0</v>
      </c>
      <c r="AY43" s="1235">
        <f t="shared" si="509"/>
        <v>0</v>
      </c>
      <c r="AZ43" s="1235">
        <f t="shared" si="509"/>
        <v>0</v>
      </c>
      <c r="BA43" s="1235">
        <f t="shared" si="509"/>
        <v>0</v>
      </c>
      <c r="BB43" s="1235">
        <f t="shared" si="509"/>
        <v>0</v>
      </c>
      <c r="BC43" s="1235">
        <f t="shared" si="509"/>
        <v>17640000</v>
      </c>
      <c r="BD43" s="1235">
        <f t="shared" si="509"/>
        <v>17640000</v>
      </c>
      <c r="BE43" s="1235">
        <f t="shared" si="509"/>
        <v>0</v>
      </c>
      <c r="BF43" s="1235">
        <f t="shared" si="509"/>
        <v>0</v>
      </c>
      <c r="BG43" s="1235">
        <f t="shared" si="509"/>
        <v>0</v>
      </c>
      <c r="BH43" s="1235">
        <f t="shared" si="509"/>
        <v>0</v>
      </c>
      <c r="BI43" s="1235">
        <f t="shared" si="509"/>
        <v>0</v>
      </c>
      <c r="BJ43" s="1235">
        <f t="shared" si="509"/>
        <v>0</v>
      </c>
      <c r="BK43" s="1235">
        <f t="shared" si="509"/>
        <v>0</v>
      </c>
      <c r="BL43" s="1235">
        <f t="shared" si="509"/>
        <v>0</v>
      </c>
      <c r="BM43" s="1235">
        <f t="shared" si="509"/>
        <v>0</v>
      </c>
      <c r="BN43" s="1235">
        <f t="shared" ref="BN43:DY43" si="510">BN35</f>
        <v>0</v>
      </c>
      <c r="BO43" s="1235">
        <f t="shared" si="510"/>
        <v>0</v>
      </c>
      <c r="BP43" s="1235">
        <f t="shared" si="510"/>
        <v>0</v>
      </c>
      <c r="BQ43" s="1235">
        <f t="shared" si="510"/>
        <v>0</v>
      </c>
      <c r="BR43" s="1235">
        <f t="shared" si="510"/>
        <v>0</v>
      </c>
      <c r="BS43" s="1235">
        <f t="shared" si="510"/>
        <v>0</v>
      </c>
      <c r="BT43" s="1235">
        <f t="shared" si="510"/>
        <v>0</v>
      </c>
      <c r="BU43" s="1235">
        <f t="shared" si="510"/>
        <v>0</v>
      </c>
      <c r="BV43" s="1235">
        <f t="shared" si="510"/>
        <v>0</v>
      </c>
      <c r="BW43" s="1235">
        <f t="shared" si="510"/>
        <v>0</v>
      </c>
      <c r="BX43" s="1235">
        <f t="shared" si="510"/>
        <v>0</v>
      </c>
      <c r="BY43" s="1235">
        <f t="shared" si="510"/>
        <v>0</v>
      </c>
      <c r="BZ43" s="1235">
        <f t="shared" si="510"/>
        <v>0</v>
      </c>
      <c r="CA43" s="1235">
        <f t="shared" si="510"/>
        <v>0</v>
      </c>
      <c r="CB43" s="1235">
        <f t="shared" si="510"/>
        <v>0</v>
      </c>
      <c r="CC43" s="1235">
        <f t="shared" si="510"/>
        <v>0</v>
      </c>
      <c r="CD43" s="1235">
        <f t="shared" si="510"/>
        <v>0</v>
      </c>
      <c r="CE43" s="1235">
        <f t="shared" si="510"/>
        <v>0</v>
      </c>
      <c r="CF43" s="1235">
        <f t="shared" si="510"/>
        <v>0</v>
      </c>
      <c r="CG43" s="1235">
        <f t="shared" si="510"/>
        <v>0</v>
      </c>
      <c r="CH43" s="1235">
        <f t="shared" si="510"/>
        <v>0</v>
      </c>
      <c r="CI43" s="1235">
        <f t="shared" si="510"/>
        <v>0</v>
      </c>
      <c r="CJ43" s="1235">
        <f t="shared" si="510"/>
        <v>0</v>
      </c>
      <c r="CK43" s="1235">
        <f t="shared" si="510"/>
        <v>0</v>
      </c>
      <c r="CL43" s="1235">
        <f t="shared" si="510"/>
        <v>0</v>
      </c>
      <c r="CM43" s="1235">
        <f t="shared" si="510"/>
        <v>758055699.48000002</v>
      </c>
      <c r="CN43" s="1235">
        <f t="shared" si="510"/>
        <v>0</v>
      </c>
      <c r="CO43" s="1235">
        <f t="shared" si="510"/>
        <v>0</v>
      </c>
      <c r="CP43" s="1235">
        <f t="shared" si="510"/>
        <v>33169180</v>
      </c>
      <c r="CQ43" s="1235">
        <f t="shared" si="510"/>
        <v>630215000</v>
      </c>
      <c r="CR43" s="1235">
        <f t="shared" si="510"/>
        <v>4733576.2799999993</v>
      </c>
      <c r="CS43" s="1235">
        <f t="shared" si="510"/>
        <v>89937943.200000003</v>
      </c>
      <c r="CT43" s="1235">
        <f t="shared" si="510"/>
        <v>75686030.969999999</v>
      </c>
      <c r="CU43" s="1235">
        <f t="shared" si="510"/>
        <v>0</v>
      </c>
      <c r="CV43" s="1235">
        <f t="shared" si="510"/>
        <v>0</v>
      </c>
      <c r="CW43" s="1235">
        <f t="shared" si="510"/>
        <v>3784304.39</v>
      </c>
      <c r="CX43" s="1235">
        <f t="shared" si="510"/>
        <v>71901726.579999998</v>
      </c>
      <c r="CY43" s="1235">
        <f t="shared" si="510"/>
        <v>0</v>
      </c>
      <c r="CZ43" s="1235">
        <f t="shared" si="510"/>
        <v>0</v>
      </c>
      <c r="DA43" s="1235">
        <f t="shared" si="510"/>
        <v>0</v>
      </c>
      <c r="DB43" s="1235">
        <f t="shared" si="510"/>
        <v>0</v>
      </c>
      <c r="DC43" s="1235">
        <f t="shared" si="510"/>
        <v>0</v>
      </c>
      <c r="DD43" s="1235">
        <f t="shared" si="510"/>
        <v>0</v>
      </c>
      <c r="DE43" s="1235">
        <f t="shared" si="510"/>
        <v>0</v>
      </c>
      <c r="DF43" s="1235">
        <f t="shared" si="510"/>
        <v>0</v>
      </c>
      <c r="DG43" s="1235">
        <f t="shared" si="510"/>
        <v>0</v>
      </c>
      <c r="DH43" s="1235">
        <f t="shared" si="510"/>
        <v>0</v>
      </c>
      <c r="DI43" s="1235">
        <f t="shared" si="510"/>
        <v>0</v>
      </c>
      <c r="DJ43" s="1235">
        <f t="shared" si="510"/>
        <v>0</v>
      </c>
      <c r="DK43" s="1235">
        <f t="shared" si="510"/>
        <v>5400000</v>
      </c>
      <c r="DL43" s="1235">
        <f t="shared" si="510"/>
        <v>2700000</v>
      </c>
      <c r="DM43" s="1235">
        <f t="shared" si="510"/>
        <v>2700000</v>
      </c>
      <c r="DN43" s="1235">
        <f t="shared" si="510"/>
        <v>0</v>
      </c>
      <c r="DO43" s="1235">
        <f t="shared" si="510"/>
        <v>0</v>
      </c>
      <c r="DP43" s="1235">
        <f t="shared" si="510"/>
        <v>0</v>
      </c>
      <c r="DQ43" s="1235">
        <f t="shared" si="510"/>
        <v>0</v>
      </c>
      <c r="DR43" s="1235">
        <f t="shared" si="510"/>
        <v>0</v>
      </c>
      <c r="DS43" s="1235">
        <f t="shared" si="510"/>
        <v>0</v>
      </c>
      <c r="DT43" s="1235">
        <f t="shared" si="510"/>
        <v>0</v>
      </c>
      <c r="DU43" s="1235">
        <f t="shared" si="510"/>
        <v>0</v>
      </c>
      <c r="DV43" s="1235">
        <f t="shared" si="510"/>
        <v>0</v>
      </c>
      <c r="DW43" s="1235">
        <f t="shared" si="510"/>
        <v>0</v>
      </c>
      <c r="DX43" s="1235">
        <f t="shared" si="510"/>
        <v>0</v>
      </c>
      <c r="DY43" s="1235">
        <f t="shared" si="510"/>
        <v>0</v>
      </c>
      <c r="DZ43" s="1235">
        <f t="shared" ref="DZ43:HE43" si="511">DZ35</f>
        <v>0</v>
      </c>
      <c r="EA43" s="1235">
        <f t="shared" si="511"/>
        <v>0</v>
      </c>
      <c r="EB43" s="1235">
        <f t="shared" si="511"/>
        <v>0</v>
      </c>
      <c r="EC43" s="1235">
        <f t="shared" si="511"/>
        <v>0</v>
      </c>
      <c r="ED43" s="1235">
        <f t="shared" si="511"/>
        <v>0</v>
      </c>
      <c r="EE43" s="1235">
        <f t="shared" si="511"/>
        <v>1207687968.96</v>
      </c>
      <c r="EF43" s="1235">
        <f t="shared" si="511"/>
        <v>319132705.80000001</v>
      </c>
      <c r="EG43" s="1235">
        <f t="shared" si="511"/>
        <v>44427763.159999996</v>
      </c>
      <c r="EH43" s="1235">
        <f t="shared" si="511"/>
        <v>844127500</v>
      </c>
      <c r="EI43" s="1235">
        <f t="shared" si="511"/>
        <v>0</v>
      </c>
      <c r="EJ43" s="1235">
        <f t="shared" si="511"/>
        <v>0</v>
      </c>
      <c r="EK43" s="1235">
        <f t="shared" si="511"/>
        <v>0</v>
      </c>
      <c r="EL43" s="1235">
        <f t="shared" si="511"/>
        <v>0</v>
      </c>
      <c r="EM43" s="1235">
        <f t="shared" si="511"/>
        <v>121175580</v>
      </c>
      <c r="EN43" s="1235">
        <f t="shared" si="511"/>
        <v>6058780</v>
      </c>
      <c r="EO43" s="1235">
        <f t="shared" si="511"/>
        <v>115116800</v>
      </c>
      <c r="EP43" s="1235">
        <f t="shared" si="511"/>
        <v>83112983.329999998</v>
      </c>
      <c r="EQ43" s="1235">
        <f t="shared" ref="EQ43:ER43" si="512">EQ35</f>
        <v>4155649.849999994</v>
      </c>
      <c r="ER43" s="1235">
        <f t="shared" si="512"/>
        <v>78957333.480000004</v>
      </c>
      <c r="ES43" s="1235">
        <f t="shared" si="511"/>
        <v>19378391.170000002</v>
      </c>
      <c r="ET43" s="1235">
        <f t="shared" si="511"/>
        <v>5058011.3800000027</v>
      </c>
      <c r="EU43" s="1235">
        <f t="shared" si="511"/>
        <v>14320379.789999999</v>
      </c>
      <c r="EV43" s="1235">
        <f t="shared" si="511"/>
        <v>0</v>
      </c>
      <c r="EW43" s="1235">
        <f t="shared" si="511"/>
        <v>0</v>
      </c>
      <c r="EX43" s="1235">
        <f t="shared" si="511"/>
        <v>0</v>
      </c>
      <c r="EY43" s="1235">
        <f t="shared" si="511"/>
        <v>0</v>
      </c>
      <c r="EZ43" s="1235">
        <f t="shared" si="511"/>
        <v>0</v>
      </c>
      <c r="FA43" s="1235">
        <f t="shared" si="511"/>
        <v>0</v>
      </c>
      <c r="FB43" s="1235">
        <f t="shared" si="511"/>
        <v>0</v>
      </c>
      <c r="FC43" s="1235">
        <f t="shared" si="511"/>
        <v>0</v>
      </c>
      <c r="FD43" s="1235">
        <f t="shared" si="511"/>
        <v>0</v>
      </c>
      <c r="FE43" s="1235">
        <f t="shared" si="511"/>
        <v>0</v>
      </c>
      <c r="FF43" s="1235">
        <f t="shared" si="511"/>
        <v>0</v>
      </c>
      <c r="FG43" s="1235">
        <f t="shared" si="511"/>
        <v>0</v>
      </c>
      <c r="FH43" s="1235">
        <f t="shared" si="511"/>
        <v>0</v>
      </c>
      <c r="FI43" s="1235">
        <f t="shared" si="511"/>
        <v>0</v>
      </c>
      <c r="FJ43" s="1235">
        <f t="shared" si="511"/>
        <v>0</v>
      </c>
      <c r="FK43" s="1235">
        <f t="shared" si="511"/>
        <v>0</v>
      </c>
      <c r="FL43" s="1235">
        <f t="shared" si="511"/>
        <v>0</v>
      </c>
      <c r="FM43" s="1235">
        <f t="shared" si="511"/>
        <v>0</v>
      </c>
      <c r="FN43" s="1235">
        <f t="shared" si="511"/>
        <v>0</v>
      </c>
      <c r="FO43" s="1235">
        <f t="shared" si="511"/>
        <v>0</v>
      </c>
      <c r="FP43" s="1235">
        <f t="shared" si="511"/>
        <v>0</v>
      </c>
      <c r="FQ43" s="1235">
        <f t="shared" si="511"/>
        <v>0</v>
      </c>
      <c r="FR43" s="1235">
        <f t="shared" si="511"/>
        <v>0</v>
      </c>
      <c r="FS43" s="1235">
        <f t="shared" si="511"/>
        <v>0</v>
      </c>
      <c r="FT43" s="1235">
        <f t="shared" si="511"/>
        <v>0</v>
      </c>
      <c r="FU43" s="1235">
        <f t="shared" si="511"/>
        <v>0</v>
      </c>
      <c r="FV43" s="1235">
        <f t="shared" si="511"/>
        <v>0</v>
      </c>
      <c r="FW43" s="1235">
        <f t="shared" si="511"/>
        <v>0</v>
      </c>
      <c r="FX43" s="1235">
        <f t="shared" si="511"/>
        <v>0</v>
      </c>
      <c r="FY43" s="1235">
        <f t="shared" si="511"/>
        <v>0</v>
      </c>
      <c r="FZ43" s="1235">
        <f t="shared" si="511"/>
        <v>0</v>
      </c>
      <c r="GA43" s="1235">
        <f t="shared" si="511"/>
        <v>0</v>
      </c>
      <c r="GB43" s="1235">
        <f t="shared" si="511"/>
        <v>0</v>
      </c>
      <c r="GC43" s="1235">
        <f t="shared" ref="GC43:GL43" si="513">GC35</f>
        <v>0</v>
      </c>
      <c r="GD43" s="1235">
        <f t="shared" si="513"/>
        <v>0</v>
      </c>
      <c r="GE43" s="1235">
        <f t="shared" si="513"/>
        <v>0</v>
      </c>
      <c r="GF43" s="1235">
        <f t="shared" si="513"/>
        <v>0</v>
      </c>
      <c r="GG43" s="1235">
        <f t="shared" si="513"/>
        <v>0</v>
      </c>
      <c r="GH43" s="1235">
        <f t="shared" si="513"/>
        <v>0</v>
      </c>
      <c r="GI43" s="1235">
        <f t="shared" si="513"/>
        <v>0</v>
      </c>
      <c r="GJ43" s="1235">
        <f t="shared" si="513"/>
        <v>0</v>
      </c>
      <c r="GK43" s="1235">
        <f t="shared" si="513"/>
        <v>0</v>
      </c>
      <c r="GL43" s="1235">
        <f t="shared" si="513"/>
        <v>0</v>
      </c>
      <c r="GM43" s="1235">
        <f t="shared" si="511"/>
        <v>1843636263.8200002</v>
      </c>
      <c r="GN43" s="1235">
        <f t="shared" si="511"/>
        <v>13685959.390000001</v>
      </c>
      <c r="GO43" s="1235">
        <f t="shared" si="511"/>
        <v>260033228.37</v>
      </c>
      <c r="GP43" s="1235">
        <f>GP35</f>
        <v>1569917076.0599999</v>
      </c>
      <c r="GQ43" s="1235">
        <f t="shared" si="511"/>
        <v>189604915.5</v>
      </c>
      <c r="GR43" s="1235">
        <f t="shared" si="511"/>
        <v>0</v>
      </c>
      <c r="GS43" s="1235">
        <f t="shared" si="511"/>
        <v>0</v>
      </c>
      <c r="GT43" s="1235">
        <f>GT35</f>
        <v>189604915.5</v>
      </c>
      <c r="GU43" s="1235">
        <f t="shared" ref="GU43:HB43" si="514">GU35</f>
        <v>0</v>
      </c>
      <c r="GV43" s="1235">
        <f t="shared" si="514"/>
        <v>0</v>
      </c>
      <c r="GW43" s="1235">
        <f t="shared" si="514"/>
        <v>0</v>
      </c>
      <c r="GX43" s="1235">
        <f t="shared" si="514"/>
        <v>0</v>
      </c>
      <c r="GY43" s="1235">
        <f t="shared" si="514"/>
        <v>0</v>
      </c>
      <c r="GZ43" s="1235">
        <f t="shared" si="514"/>
        <v>0</v>
      </c>
      <c r="HA43" s="1235">
        <f t="shared" si="514"/>
        <v>0</v>
      </c>
      <c r="HB43" s="1235">
        <f t="shared" si="514"/>
        <v>0</v>
      </c>
      <c r="HC43" s="1235">
        <f t="shared" si="511"/>
        <v>1478672773.1399999</v>
      </c>
      <c r="HD43" s="1235">
        <f t="shared" si="511"/>
        <v>73933652.629999995</v>
      </c>
      <c r="HE43" s="1235">
        <f t="shared" si="511"/>
        <v>1404739120.51</v>
      </c>
      <c r="HF43" s="1235">
        <f t="shared" ref="HF43:KC43" si="515">HF35</f>
        <v>251223881.88999999</v>
      </c>
      <c r="HG43" s="1235">
        <f t="shared" si="515"/>
        <v>12561196.470000001</v>
      </c>
      <c r="HH43" s="1235">
        <f t="shared" si="515"/>
        <v>238662685.41999999</v>
      </c>
      <c r="HI43" s="1235">
        <f t="shared" si="515"/>
        <v>0</v>
      </c>
      <c r="HJ43" s="1235">
        <f t="shared" si="515"/>
        <v>0</v>
      </c>
      <c r="HK43" s="1235">
        <f t="shared" si="515"/>
        <v>0</v>
      </c>
      <c r="HL43" s="1235">
        <f t="shared" si="515"/>
        <v>0</v>
      </c>
      <c r="HM43" s="1235">
        <f t="shared" si="515"/>
        <v>0</v>
      </c>
      <c r="HN43" s="1235">
        <f t="shared" si="515"/>
        <v>0</v>
      </c>
      <c r="HO43" s="1235">
        <f t="shared" si="515"/>
        <v>0</v>
      </c>
      <c r="HP43" s="1235">
        <f t="shared" si="515"/>
        <v>0</v>
      </c>
      <c r="HQ43" s="1235">
        <f t="shared" si="515"/>
        <v>0</v>
      </c>
      <c r="HR43" s="1235">
        <f t="shared" si="515"/>
        <v>0</v>
      </c>
      <c r="HS43" s="1235">
        <f t="shared" si="515"/>
        <v>0</v>
      </c>
      <c r="HT43" s="1235">
        <f t="shared" si="515"/>
        <v>0</v>
      </c>
      <c r="HU43" s="1235">
        <f t="shared" si="515"/>
        <v>0</v>
      </c>
      <c r="HV43" s="1235">
        <f t="shared" si="515"/>
        <v>0</v>
      </c>
      <c r="HW43" s="1235">
        <f t="shared" si="515"/>
        <v>0</v>
      </c>
      <c r="HX43" s="1235">
        <f t="shared" si="515"/>
        <v>0</v>
      </c>
      <c r="HY43" s="1235">
        <f t="shared" si="515"/>
        <v>0</v>
      </c>
      <c r="HZ43" s="1235">
        <f t="shared" si="515"/>
        <v>0</v>
      </c>
      <c r="IA43" s="1235">
        <f t="shared" si="515"/>
        <v>0</v>
      </c>
      <c r="IB43" s="1235">
        <f t="shared" si="515"/>
        <v>0</v>
      </c>
      <c r="IC43" s="1235">
        <f t="shared" si="515"/>
        <v>0</v>
      </c>
      <c r="ID43" s="1235">
        <f t="shared" si="515"/>
        <v>0</v>
      </c>
      <c r="IE43" s="1235">
        <f t="shared" si="515"/>
        <v>0</v>
      </c>
      <c r="IF43" s="1235">
        <f t="shared" si="515"/>
        <v>0</v>
      </c>
      <c r="IG43" s="1235">
        <f t="shared" si="515"/>
        <v>0</v>
      </c>
      <c r="IH43" s="1235">
        <f t="shared" si="515"/>
        <v>0</v>
      </c>
      <c r="II43" s="1235">
        <f t="shared" si="515"/>
        <v>0</v>
      </c>
      <c r="IJ43" s="1235">
        <f t="shared" si="515"/>
        <v>0</v>
      </c>
      <c r="IK43" s="1235">
        <f t="shared" si="515"/>
        <v>0</v>
      </c>
      <c r="IL43" s="1235">
        <f t="shared" si="515"/>
        <v>0</v>
      </c>
      <c r="IM43" s="1235">
        <f t="shared" si="515"/>
        <v>0</v>
      </c>
      <c r="IN43" s="1235">
        <f t="shared" si="515"/>
        <v>0</v>
      </c>
      <c r="IO43" s="1235">
        <f t="shared" si="515"/>
        <v>0</v>
      </c>
      <c r="IP43" s="1235">
        <f t="shared" si="515"/>
        <v>0</v>
      </c>
      <c r="IQ43" s="1235">
        <f t="shared" si="515"/>
        <v>0</v>
      </c>
      <c r="IR43" s="1235">
        <f t="shared" si="515"/>
        <v>0</v>
      </c>
      <c r="IS43" s="1235">
        <f t="shared" si="515"/>
        <v>3362567.57</v>
      </c>
      <c r="IT43" s="1235">
        <f t="shared" si="515"/>
        <v>874267.56999999983</v>
      </c>
      <c r="IU43" s="1235">
        <f t="shared" si="515"/>
        <v>2488300</v>
      </c>
      <c r="IV43" s="1235">
        <f t="shared" si="515"/>
        <v>1411431.57</v>
      </c>
      <c r="IW43" s="1235">
        <f t="shared" si="515"/>
        <v>366972.22000000009</v>
      </c>
      <c r="IX43" s="1235">
        <f t="shared" si="515"/>
        <v>1044459.35</v>
      </c>
      <c r="IY43" s="1235">
        <f t="shared" si="515"/>
        <v>0</v>
      </c>
      <c r="IZ43" s="1235">
        <f t="shared" si="515"/>
        <v>0</v>
      </c>
      <c r="JA43" s="1235">
        <f t="shared" si="515"/>
        <v>0</v>
      </c>
      <c r="JB43" s="1235">
        <f t="shared" si="515"/>
        <v>0</v>
      </c>
      <c r="JC43" s="1235">
        <f t="shared" si="515"/>
        <v>0</v>
      </c>
      <c r="JD43" s="1235">
        <f t="shared" si="515"/>
        <v>0</v>
      </c>
      <c r="JE43" s="1235">
        <f t="shared" si="515"/>
        <v>0</v>
      </c>
      <c r="JF43" s="1235">
        <f t="shared" si="515"/>
        <v>0</v>
      </c>
      <c r="JG43" s="1235">
        <f t="shared" si="515"/>
        <v>0</v>
      </c>
      <c r="JH43" s="1235">
        <f t="shared" si="515"/>
        <v>0</v>
      </c>
      <c r="JI43" s="1235">
        <f t="shared" si="515"/>
        <v>0</v>
      </c>
      <c r="JJ43" s="1235">
        <f t="shared" si="515"/>
        <v>0</v>
      </c>
      <c r="JK43" s="1235">
        <f t="shared" si="515"/>
        <v>0</v>
      </c>
      <c r="JL43" s="1235">
        <f t="shared" si="515"/>
        <v>0</v>
      </c>
      <c r="JM43" s="1235">
        <f t="shared" si="515"/>
        <v>0</v>
      </c>
      <c r="JN43" s="1235">
        <f t="shared" si="515"/>
        <v>0</v>
      </c>
      <c r="JO43" s="1235">
        <f t="shared" si="515"/>
        <v>0</v>
      </c>
      <c r="JP43" s="1235">
        <f t="shared" si="515"/>
        <v>0</v>
      </c>
      <c r="JQ43" s="1235">
        <f t="shared" si="515"/>
        <v>0</v>
      </c>
      <c r="JR43" s="1235">
        <f t="shared" si="515"/>
        <v>0</v>
      </c>
      <c r="JS43" s="1235">
        <f t="shared" si="515"/>
        <v>0</v>
      </c>
      <c r="JT43" s="1235">
        <f t="shared" si="515"/>
        <v>0</v>
      </c>
      <c r="JU43" s="1235">
        <f t="shared" si="515"/>
        <v>0</v>
      </c>
      <c r="JV43" s="1235">
        <f t="shared" si="515"/>
        <v>0</v>
      </c>
      <c r="JW43" s="1235">
        <f t="shared" si="515"/>
        <v>3366070</v>
      </c>
      <c r="JX43" s="1235">
        <f t="shared" si="515"/>
        <v>0</v>
      </c>
      <c r="JY43" s="1235">
        <f t="shared" si="515"/>
        <v>0</v>
      </c>
      <c r="JZ43" s="1235">
        <f t="shared" si="515"/>
        <v>1193020</v>
      </c>
      <c r="KA43" s="1235">
        <f t="shared" si="515"/>
        <v>2173050</v>
      </c>
      <c r="KB43" s="1235">
        <f t="shared" si="515"/>
        <v>0</v>
      </c>
      <c r="KC43" s="1235">
        <f t="shared" si="515"/>
        <v>0</v>
      </c>
      <c r="KD43" s="1235">
        <f t="shared" ref="KD43:MO43" si="516">KD35</f>
        <v>0</v>
      </c>
      <c r="KE43" s="1235">
        <f t="shared" si="516"/>
        <v>0</v>
      </c>
      <c r="KF43" s="1235">
        <f t="shared" si="516"/>
        <v>0</v>
      </c>
      <c r="KG43" s="1235">
        <f t="shared" si="516"/>
        <v>0</v>
      </c>
      <c r="KH43" s="1235">
        <f t="shared" si="516"/>
        <v>0</v>
      </c>
      <c r="KI43" s="1235">
        <f t="shared" si="516"/>
        <v>0</v>
      </c>
      <c r="KJ43" s="1235">
        <f t="shared" si="516"/>
        <v>0</v>
      </c>
      <c r="KK43" s="1235">
        <f t="shared" si="516"/>
        <v>0</v>
      </c>
      <c r="KL43" s="1235">
        <f t="shared" si="516"/>
        <v>0</v>
      </c>
      <c r="KM43" s="1235">
        <f t="shared" si="516"/>
        <v>0</v>
      </c>
      <c r="KN43" s="1235">
        <f t="shared" si="516"/>
        <v>0</v>
      </c>
      <c r="KO43" s="1235">
        <f t="shared" si="516"/>
        <v>0</v>
      </c>
      <c r="KP43" s="1235">
        <f t="shared" si="516"/>
        <v>0</v>
      </c>
      <c r="KQ43" s="1235">
        <f t="shared" si="516"/>
        <v>0</v>
      </c>
      <c r="KR43" s="1235">
        <f t="shared" si="516"/>
        <v>0</v>
      </c>
      <c r="KS43" s="1235">
        <f t="shared" si="516"/>
        <v>0</v>
      </c>
      <c r="KT43" s="1235">
        <f t="shared" si="516"/>
        <v>0</v>
      </c>
      <c r="KU43" s="1235">
        <f t="shared" si="516"/>
        <v>0</v>
      </c>
      <c r="KV43" s="1235">
        <f t="shared" si="516"/>
        <v>0</v>
      </c>
      <c r="KW43" s="1235">
        <f t="shared" si="516"/>
        <v>0</v>
      </c>
      <c r="KX43" s="1235">
        <f t="shared" si="516"/>
        <v>0</v>
      </c>
      <c r="KY43" s="1235">
        <f t="shared" si="516"/>
        <v>0</v>
      </c>
      <c r="KZ43" s="1235">
        <f t="shared" si="516"/>
        <v>0</v>
      </c>
      <c r="LA43" s="1235">
        <f t="shared" si="516"/>
        <v>0</v>
      </c>
      <c r="LB43" s="1235">
        <f t="shared" si="516"/>
        <v>0</v>
      </c>
      <c r="LC43" s="1235">
        <f t="shared" si="516"/>
        <v>0</v>
      </c>
      <c r="LD43" s="1235">
        <f t="shared" si="516"/>
        <v>0</v>
      </c>
      <c r="LE43" s="1235">
        <f t="shared" si="516"/>
        <v>0</v>
      </c>
      <c r="LF43" s="1235">
        <f t="shared" si="516"/>
        <v>0</v>
      </c>
      <c r="LG43" s="1235">
        <f t="shared" si="516"/>
        <v>0</v>
      </c>
      <c r="LH43" s="1235">
        <f t="shared" si="516"/>
        <v>0</v>
      </c>
      <c r="LI43" s="1235">
        <f t="shared" si="516"/>
        <v>0</v>
      </c>
      <c r="LJ43" s="1235">
        <f t="shared" si="516"/>
        <v>0</v>
      </c>
      <c r="LK43" s="1235">
        <f t="shared" si="516"/>
        <v>0</v>
      </c>
      <c r="LL43" s="1235">
        <f t="shared" si="516"/>
        <v>0</v>
      </c>
      <c r="LM43" s="1235">
        <f t="shared" si="516"/>
        <v>0</v>
      </c>
      <c r="LN43" s="1235">
        <f t="shared" si="516"/>
        <v>0</v>
      </c>
      <c r="LO43" s="1235">
        <f t="shared" si="516"/>
        <v>0</v>
      </c>
      <c r="LP43" s="1235">
        <f t="shared" si="516"/>
        <v>0</v>
      </c>
      <c r="LQ43" s="1235">
        <f t="shared" si="516"/>
        <v>0</v>
      </c>
      <c r="LR43" s="1235">
        <f t="shared" si="516"/>
        <v>0</v>
      </c>
      <c r="LS43" s="1235">
        <f t="shared" si="516"/>
        <v>0</v>
      </c>
      <c r="LT43" s="1235">
        <f t="shared" si="516"/>
        <v>0</v>
      </c>
      <c r="LU43" s="1235">
        <f t="shared" si="516"/>
        <v>0</v>
      </c>
      <c r="LV43" s="1235">
        <f t="shared" si="516"/>
        <v>0</v>
      </c>
      <c r="LW43" s="1235">
        <f t="shared" si="516"/>
        <v>0</v>
      </c>
      <c r="LX43" s="1235">
        <f t="shared" si="516"/>
        <v>0</v>
      </c>
      <c r="LY43" s="1235">
        <f t="shared" si="516"/>
        <v>0</v>
      </c>
      <c r="LZ43" s="1235">
        <f t="shared" si="516"/>
        <v>0</v>
      </c>
      <c r="MA43" s="1235">
        <f t="shared" si="516"/>
        <v>0</v>
      </c>
      <c r="MB43" s="1235">
        <f t="shared" si="516"/>
        <v>0</v>
      </c>
      <c r="MC43" s="1235">
        <f t="shared" si="516"/>
        <v>0</v>
      </c>
      <c r="MD43" s="1235">
        <f t="shared" si="516"/>
        <v>0</v>
      </c>
      <c r="ME43" s="1235">
        <f t="shared" si="516"/>
        <v>0</v>
      </c>
      <c r="MF43" s="1235">
        <f t="shared" si="516"/>
        <v>0</v>
      </c>
      <c r="MG43" s="1235">
        <f t="shared" si="516"/>
        <v>0</v>
      </c>
      <c r="MH43" s="1235">
        <f t="shared" si="516"/>
        <v>0</v>
      </c>
      <c r="MI43" s="1235">
        <f t="shared" si="516"/>
        <v>1650785.01</v>
      </c>
      <c r="MJ43" s="1235">
        <f t="shared" si="516"/>
        <v>0</v>
      </c>
      <c r="MK43" s="1235">
        <f t="shared" si="516"/>
        <v>0</v>
      </c>
      <c r="ML43" s="1235">
        <f t="shared" si="516"/>
        <v>0</v>
      </c>
      <c r="MM43" s="1235">
        <f t="shared" si="516"/>
        <v>0</v>
      </c>
      <c r="MN43" s="1235">
        <f t="shared" si="516"/>
        <v>0</v>
      </c>
      <c r="MO43" s="1235">
        <f t="shared" si="516"/>
        <v>429204.09</v>
      </c>
      <c r="MP43" s="1235">
        <f t="shared" ref="MP43:PA43" si="517">MP35</f>
        <v>1221580.92</v>
      </c>
      <c r="MQ43" s="1235">
        <f t="shared" si="517"/>
        <v>0</v>
      </c>
      <c r="MR43" s="1235">
        <f t="shared" si="517"/>
        <v>0</v>
      </c>
      <c r="MS43" s="1235">
        <f t="shared" si="517"/>
        <v>0</v>
      </c>
      <c r="MT43" s="1235">
        <f t="shared" si="517"/>
        <v>0</v>
      </c>
      <c r="MU43" s="1235">
        <f t="shared" si="517"/>
        <v>0</v>
      </c>
      <c r="MV43" s="1235">
        <f t="shared" si="517"/>
        <v>0</v>
      </c>
      <c r="MW43" s="1235">
        <f t="shared" si="517"/>
        <v>0</v>
      </c>
      <c r="MX43" s="1235">
        <f t="shared" si="517"/>
        <v>0</v>
      </c>
      <c r="MY43" s="1235">
        <f t="shared" si="517"/>
        <v>0</v>
      </c>
      <c r="MZ43" s="1235">
        <f t="shared" si="517"/>
        <v>0</v>
      </c>
      <c r="NA43" s="1235">
        <f t="shared" si="517"/>
        <v>0</v>
      </c>
      <c r="NB43" s="1235">
        <f t="shared" si="517"/>
        <v>0</v>
      </c>
      <c r="NC43" s="1235">
        <f t="shared" si="517"/>
        <v>0</v>
      </c>
      <c r="ND43" s="1235">
        <f t="shared" si="517"/>
        <v>0</v>
      </c>
      <c r="NE43" s="1235">
        <f t="shared" si="517"/>
        <v>0</v>
      </c>
      <c r="NF43" s="1235">
        <f t="shared" si="517"/>
        <v>0</v>
      </c>
      <c r="NG43" s="1235">
        <f t="shared" si="517"/>
        <v>0</v>
      </c>
      <c r="NH43" s="1235">
        <f t="shared" si="517"/>
        <v>0</v>
      </c>
      <c r="NI43" s="1235">
        <f t="shared" si="517"/>
        <v>0</v>
      </c>
      <c r="NJ43" s="1235">
        <f t="shared" si="517"/>
        <v>0</v>
      </c>
      <c r="NK43" s="1235">
        <f t="shared" si="517"/>
        <v>0</v>
      </c>
      <c r="NL43" s="1235">
        <f t="shared" si="517"/>
        <v>0</v>
      </c>
      <c r="NM43" s="1235">
        <f t="shared" si="517"/>
        <v>0</v>
      </c>
      <c r="NN43" s="1235">
        <f t="shared" si="517"/>
        <v>0</v>
      </c>
      <c r="NO43" s="1235">
        <f t="shared" si="517"/>
        <v>0</v>
      </c>
      <c r="NP43" s="1235">
        <f t="shared" si="517"/>
        <v>0</v>
      </c>
      <c r="NQ43" s="1235">
        <f t="shared" si="517"/>
        <v>0</v>
      </c>
      <c r="NR43" s="1235">
        <f t="shared" si="517"/>
        <v>0</v>
      </c>
      <c r="NS43" s="1235">
        <f t="shared" si="517"/>
        <v>0</v>
      </c>
      <c r="NT43" s="1235">
        <f t="shared" si="517"/>
        <v>0</v>
      </c>
      <c r="NU43" s="1235">
        <f t="shared" si="517"/>
        <v>0</v>
      </c>
      <c r="NV43" s="1235">
        <f t="shared" si="517"/>
        <v>0</v>
      </c>
      <c r="NW43" s="1235">
        <f t="shared" si="517"/>
        <v>0</v>
      </c>
      <c r="NX43" s="1235">
        <f t="shared" si="517"/>
        <v>0</v>
      </c>
      <c r="NY43" s="1235">
        <f t="shared" si="517"/>
        <v>368867921.07999998</v>
      </c>
      <c r="NZ43" s="1235">
        <f t="shared" si="517"/>
        <v>8862344.3799999878</v>
      </c>
      <c r="OA43" s="1235">
        <f t="shared" si="517"/>
        <v>168384500</v>
      </c>
      <c r="OB43" s="1235">
        <f t="shared" si="517"/>
        <v>191621076.69999999</v>
      </c>
      <c r="OC43" s="1235">
        <f t="shared" si="517"/>
        <v>0</v>
      </c>
      <c r="OD43" s="1235">
        <f t="shared" si="517"/>
        <v>0</v>
      </c>
      <c r="OE43" s="1235">
        <f t="shared" si="517"/>
        <v>0</v>
      </c>
      <c r="OF43" s="1235">
        <f t="shared" si="517"/>
        <v>0</v>
      </c>
      <c r="OG43" s="1235">
        <f t="shared" si="517"/>
        <v>0</v>
      </c>
      <c r="OH43" s="1235">
        <f t="shared" si="517"/>
        <v>0</v>
      </c>
      <c r="OI43" s="1235">
        <f t="shared" si="517"/>
        <v>0</v>
      </c>
      <c r="OJ43" s="1235">
        <f t="shared" si="517"/>
        <v>0</v>
      </c>
      <c r="OK43" s="1235">
        <f t="shared" si="517"/>
        <v>0</v>
      </c>
      <c r="OL43" s="1235">
        <f t="shared" si="517"/>
        <v>0</v>
      </c>
      <c r="OM43" s="1235">
        <f t="shared" si="517"/>
        <v>0</v>
      </c>
      <c r="ON43" s="1235">
        <f t="shared" si="517"/>
        <v>0</v>
      </c>
      <c r="OO43" s="1235">
        <f t="shared" si="517"/>
        <v>0</v>
      </c>
      <c r="OP43" s="1235">
        <f t="shared" si="517"/>
        <v>0</v>
      </c>
      <c r="OQ43" s="1235">
        <f t="shared" si="517"/>
        <v>0</v>
      </c>
      <c r="OR43" s="1235">
        <f t="shared" si="517"/>
        <v>0</v>
      </c>
      <c r="OS43" s="1235">
        <f t="shared" si="517"/>
        <v>0</v>
      </c>
      <c r="OT43" s="1235">
        <f t="shared" si="517"/>
        <v>0</v>
      </c>
      <c r="OU43" s="1235">
        <f t="shared" si="517"/>
        <v>0</v>
      </c>
      <c r="OV43" s="1235">
        <f t="shared" si="517"/>
        <v>0</v>
      </c>
      <c r="OW43" s="1235">
        <f t="shared" si="517"/>
        <v>0</v>
      </c>
      <c r="OX43" s="1235">
        <f t="shared" si="517"/>
        <v>0</v>
      </c>
      <c r="OY43" s="1235">
        <f t="shared" si="517"/>
        <v>0</v>
      </c>
      <c r="OZ43" s="1235">
        <f t="shared" si="517"/>
        <v>0</v>
      </c>
      <c r="PA43" s="1235">
        <f t="shared" si="517"/>
        <v>0</v>
      </c>
      <c r="PB43" s="1235">
        <f t="shared" ref="PB43:RM43" si="518">PB35</f>
        <v>0</v>
      </c>
      <c r="PC43" s="1235">
        <f t="shared" si="518"/>
        <v>0</v>
      </c>
      <c r="PD43" s="1235">
        <f t="shared" si="518"/>
        <v>0</v>
      </c>
      <c r="PE43" s="1235">
        <f t="shared" si="518"/>
        <v>0</v>
      </c>
      <c r="PF43" s="1235">
        <f t="shared" si="518"/>
        <v>0</v>
      </c>
      <c r="PG43" s="1235">
        <f t="shared" si="518"/>
        <v>0</v>
      </c>
      <c r="PH43" s="1235">
        <f t="shared" si="518"/>
        <v>0</v>
      </c>
      <c r="PI43" s="1235">
        <f t="shared" si="518"/>
        <v>0</v>
      </c>
      <c r="PJ43" s="1235">
        <f t="shared" si="518"/>
        <v>0</v>
      </c>
      <c r="PK43" s="1235">
        <f t="shared" si="518"/>
        <v>0</v>
      </c>
      <c r="PL43" s="1235">
        <f t="shared" si="518"/>
        <v>0</v>
      </c>
      <c r="PM43" s="1235">
        <f t="shared" si="518"/>
        <v>0</v>
      </c>
      <c r="PN43" s="1235">
        <f t="shared" si="518"/>
        <v>0</v>
      </c>
      <c r="PO43" s="1235">
        <f t="shared" si="518"/>
        <v>0</v>
      </c>
      <c r="PP43" s="1235">
        <f t="shared" si="518"/>
        <v>0</v>
      </c>
      <c r="PQ43" s="1235">
        <f t="shared" si="518"/>
        <v>0</v>
      </c>
      <c r="PR43" s="1235">
        <f t="shared" si="518"/>
        <v>0</v>
      </c>
      <c r="PS43" s="1235">
        <f t="shared" si="518"/>
        <v>0</v>
      </c>
      <c r="PT43" s="1235">
        <f t="shared" si="518"/>
        <v>0</v>
      </c>
      <c r="PU43" s="1235">
        <f t="shared" si="518"/>
        <v>0</v>
      </c>
      <c r="PV43" s="1235">
        <f t="shared" si="518"/>
        <v>0</v>
      </c>
      <c r="PW43" s="1235">
        <f t="shared" si="518"/>
        <v>0</v>
      </c>
      <c r="PX43" s="1235">
        <f t="shared" si="518"/>
        <v>0</v>
      </c>
      <c r="PY43" s="1235">
        <f t="shared" si="518"/>
        <v>0</v>
      </c>
      <c r="PZ43" s="1235">
        <f t="shared" si="518"/>
        <v>0</v>
      </c>
      <c r="QA43" s="1235">
        <f t="shared" si="518"/>
        <v>0</v>
      </c>
      <c r="QB43" s="1235">
        <f t="shared" si="518"/>
        <v>0</v>
      </c>
      <c r="QC43" s="1235">
        <f t="shared" si="518"/>
        <v>6974526.3200000003</v>
      </c>
      <c r="QD43" s="1235">
        <f t="shared" si="518"/>
        <v>348726.3200000003</v>
      </c>
      <c r="QE43" s="1235">
        <f t="shared" si="518"/>
        <v>6625800</v>
      </c>
      <c r="QF43" s="1235">
        <f t="shared" si="518"/>
        <v>0</v>
      </c>
      <c r="QG43" s="1235">
        <f t="shared" si="518"/>
        <v>0</v>
      </c>
      <c r="QH43" s="1235">
        <f t="shared" si="518"/>
        <v>0</v>
      </c>
      <c r="QI43" s="1235">
        <f t="shared" si="518"/>
        <v>0</v>
      </c>
      <c r="QJ43" s="1235">
        <f t="shared" si="518"/>
        <v>0</v>
      </c>
      <c r="QK43" s="1235">
        <f t="shared" si="518"/>
        <v>0</v>
      </c>
      <c r="QL43" s="1235">
        <f t="shared" si="518"/>
        <v>0</v>
      </c>
      <c r="QM43" s="1235">
        <f t="shared" si="518"/>
        <v>0</v>
      </c>
      <c r="QN43" s="1235">
        <f t="shared" si="518"/>
        <v>0</v>
      </c>
      <c r="QO43" s="1235">
        <f t="shared" si="518"/>
        <v>0</v>
      </c>
      <c r="QP43" s="1235">
        <f t="shared" si="518"/>
        <v>0</v>
      </c>
      <c r="QQ43" s="1235">
        <f t="shared" si="518"/>
        <v>0</v>
      </c>
      <c r="QR43" s="1235">
        <f t="shared" si="518"/>
        <v>0</v>
      </c>
      <c r="QS43" s="1235">
        <f t="shared" si="518"/>
        <v>0</v>
      </c>
      <c r="QT43" s="1235">
        <f t="shared" si="518"/>
        <v>0</v>
      </c>
      <c r="QU43" s="1235">
        <f t="shared" si="518"/>
        <v>0</v>
      </c>
      <c r="QV43" s="1235">
        <f t="shared" si="518"/>
        <v>0</v>
      </c>
      <c r="QW43" s="1235">
        <f t="shared" si="518"/>
        <v>0</v>
      </c>
      <c r="QX43" s="1235">
        <f t="shared" si="518"/>
        <v>0</v>
      </c>
      <c r="QY43" s="1235">
        <f t="shared" si="518"/>
        <v>0</v>
      </c>
      <c r="QZ43" s="1235">
        <f t="shared" si="518"/>
        <v>0</v>
      </c>
      <c r="RA43" s="1235">
        <f t="shared" si="518"/>
        <v>0</v>
      </c>
      <c r="RB43" s="1235">
        <f t="shared" si="518"/>
        <v>0</v>
      </c>
      <c r="RC43" s="1235">
        <f t="shared" si="518"/>
        <v>0</v>
      </c>
      <c r="RD43" s="1235">
        <f t="shared" si="518"/>
        <v>0</v>
      </c>
      <c r="RE43" s="1235">
        <f t="shared" si="518"/>
        <v>0</v>
      </c>
      <c r="RF43" s="1235">
        <f t="shared" si="518"/>
        <v>0</v>
      </c>
      <c r="RG43" s="1235">
        <f t="shared" si="518"/>
        <v>0</v>
      </c>
      <c r="RH43" s="1235">
        <f t="shared" si="518"/>
        <v>0</v>
      </c>
      <c r="RI43" s="1235">
        <f t="shared" si="518"/>
        <v>0</v>
      </c>
      <c r="RJ43" s="1235">
        <f t="shared" si="518"/>
        <v>0</v>
      </c>
      <c r="RK43" s="1235">
        <f t="shared" si="518"/>
        <v>0</v>
      </c>
      <c r="RL43" s="1235">
        <f t="shared" si="518"/>
        <v>0</v>
      </c>
      <c r="RM43" s="1235">
        <f t="shared" si="518"/>
        <v>756325530.1400001</v>
      </c>
      <c r="RN43" s="1235">
        <f t="shared" ref="RN43:TY43" si="519">RN35</f>
        <v>211846070.68000001</v>
      </c>
      <c r="RO43" s="1235">
        <f t="shared" si="519"/>
        <v>141564659.46000004</v>
      </c>
      <c r="RP43" s="1235">
        <f t="shared" si="519"/>
        <v>402914800</v>
      </c>
      <c r="RQ43" s="1235">
        <f t="shared" si="519"/>
        <v>17857433.710000001</v>
      </c>
      <c r="RR43" s="1235">
        <f t="shared" si="519"/>
        <v>17857433.710000001</v>
      </c>
      <c r="RS43" s="1235">
        <f t="shared" si="519"/>
        <v>0</v>
      </c>
      <c r="RT43" s="1235">
        <f t="shared" si="519"/>
        <v>0</v>
      </c>
      <c r="RU43" s="1235">
        <f t="shared" si="519"/>
        <v>0</v>
      </c>
      <c r="RV43" s="1235">
        <f t="shared" si="519"/>
        <v>0</v>
      </c>
      <c r="RW43" s="1235">
        <f t="shared" si="519"/>
        <v>0</v>
      </c>
      <c r="RX43" s="1235">
        <f t="shared" si="519"/>
        <v>0</v>
      </c>
      <c r="RY43" s="1235">
        <f t="shared" si="519"/>
        <v>0</v>
      </c>
      <c r="RZ43" s="1235">
        <f t="shared" si="519"/>
        <v>0</v>
      </c>
      <c r="SA43" s="1235">
        <f t="shared" si="519"/>
        <v>0</v>
      </c>
      <c r="SB43" s="1235">
        <f t="shared" si="519"/>
        <v>0</v>
      </c>
      <c r="SC43" s="1235">
        <f t="shared" si="519"/>
        <v>0</v>
      </c>
      <c r="SD43" s="1235">
        <f t="shared" si="519"/>
        <v>0</v>
      </c>
      <c r="SE43" s="1235">
        <f t="shared" si="519"/>
        <v>0</v>
      </c>
      <c r="SF43" s="1235">
        <f t="shared" si="519"/>
        <v>0</v>
      </c>
      <c r="SG43" s="1235">
        <f t="shared" si="519"/>
        <v>0</v>
      </c>
      <c r="SH43" s="1235">
        <f t="shared" si="519"/>
        <v>0</v>
      </c>
      <c r="SI43" s="1235">
        <f t="shared" si="519"/>
        <v>0</v>
      </c>
      <c r="SJ43" s="1235">
        <f t="shared" si="519"/>
        <v>0</v>
      </c>
      <c r="SK43" s="1235">
        <f t="shared" si="519"/>
        <v>0</v>
      </c>
      <c r="SL43" s="1235">
        <f t="shared" si="519"/>
        <v>0</v>
      </c>
      <c r="SM43" s="1235">
        <f t="shared" si="519"/>
        <v>0</v>
      </c>
      <c r="SN43" s="1235">
        <f t="shared" si="519"/>
        <v>0</v>
      </c>
      <c r="SO43" s="1235">
        <f t="shared" si="519"/>
        <v>0</v>
      </c>
      <c r="SP43" s="1235">
        <f t="shared" si="519"/>
        <v>0</v>
      </c>
      <c r="SQ43" s="1235">
        <f t="shared" si="519"/>
        <v>0</v>
      </c>
      <c r="SR43" s="1235">
        <f t="shared" si="519"/>
        <v>0</v>
      </c>
      <c r="SS43" s="1235">
        <f t="shared" si="519"/>
        <v>0</v>
      </c>
      <c r="ST43" s="1235">
        <f t="shared" si="519"/>
        <v>0</v>
      </c>
      <c r="SU43" s="1235">
        <f t="shared" si="519"/>
        <v>0</v>
      </c>
      <c r="SV43" s="1235">
        <f t="shared" si="519"/>
        <v>0</v>
      </c>
      <c r="SW43" s="1235">
        <f t="shared" si="519"/>
        <v>0</v>
      </c>
      <c r="SX43" s="1235">
        <f t="shared" si="519"/>
        <v>0</v>
      </c>
      <c r="SY43" s="1235">
        <f t="shared" si="519"/>
        <v>0</v>
      </c>
      <c r="SZ43" s="1235">
        <f t="shared" si="519"/>
        <v>0</v>
      </c>
      <c r="TA43" s="1235">
        <f t="shared" si="519"/>
        <v>0</v>
      </c>
      <c r="TB43" s="1235">
        <f t="shared" si="519"/>
        <v>0</v>
      </c>
      <c r="TC43" s="1235">
        <f t="shared" si="519"/>
        <v>0</v>
      </c>
      <c r="TD43" s="1235">
        <f t="shared" si="519"/>
        <v>0</v>
      </c>
      <c r="TE43" s="1235">
        <f t="shared" si="519"/>
        <v>0</v>
      </c>
      <c r="TF43" s="1235">
        <f t="shared" si="519"/>
        <v>0</v>
      </c>
      <c r="TG43" s="1235">
        <f t="shared" si="519"/>
        <v>0</v>
      </c>
      <c r="TH43" s="1235">
        <f t="shared" si="519"/>
        <v>0</v>
      </c>
      <c r="TI43" s="1235">
        <f t="shared" si="519"/>
        <v>0</v>
      </c>
      <c r="TJ43" s="1235">
        <f t="shared" si="519"/>
        <v>0</v>
      </c>
      <c r="TK43" s="1235">
        <f t="shared" si="519"/>
        <v>0</v>
      </c>
      <c r="TL43" s="1235">
        <f t="shared" si="519"/>
        <v>0</v>
      </c>
      <c r="TM43" s="1235">
        <f t="shared" si="519"/>
        <v>0</v>
      </c>
      <c r="TN43" s="1235">
        <f t="shared" si="519"/>
        <v>0</v>
      </c>
      <c r="TO43" s="1235">
        <f t="shared" si="519"/>
        <v>0</v>
      </c>
      <c r="TP43" s="1235">
        <f t="shared" si="519"/>
        <v>0</v>
      </c>
      <c r="TQ43" s="1235">
        <f t="shared" si="519"/>
        <v>0</v>
      </c>
      <c r="TR43" s="1235">
        <f t="shared" si="519"/>
        <v>0</v>
      </c>
      <c r="TS43" s="1235">
        <f t="shared" si="519"/>
        <v>0</v>
      </c>
      <c r="TT43" s="1235">
        <f t="shared" si="519"/>
        <v>0</v>
      </c>
      <c r="TU43" s="1235">
        <f t="shared" si="519"/>
        <v>0</v>
      </c>
      <c r="TV43" s="1235">
        <f t="shared" si="519"/>
        <v>0</v>
      </c>
      <c r="TW43" s="1235">
        <f t="shared" si="519"/>
        <v>0</v>
      </c>
      <c r="TX43" s="1235">
        <f t="shared" si="519"/>
        <v>0</v>
      </c>
      <c r="TY43" s="1235">
        <f t="shared" si="519"/>
        <v>0</v>
      </c>
      <c r="TZ43" s="1235">
        <f t="shared" ref="TZ43:WK43" si="520">TZ35</f>
        <v>0</v>
      </c>
      <c r="UA43" s="1235">
        <f t="shared" si="520"/>
        <v>0</v>
      </c>
      <c r="UB43" s="1235">
        <f t="shared" si="520"/>
        <v>0</v>
      </c>
      <c r="UC43" s="1235">
        <f t="shared" si="520"/>
        <v>0</v>
      </c>
      <c r="UD43" s="1235">
        <f t="shared" si="520"/>
        <v>0</v>
      </c>
      <c r="UE43" s="1235">
        <f t="shared" si="520"/>
        <v>769357402.25</v>
      </c>
      <c r="UF43" s="1235">
        <f t="shared" si="520"/>
        <v>121983749.70999999</v>
      </c>
      <c r="UG43" s="1235">
        <f t="shared" si="520"/>
        <v>0</v>
      </c>
      <c r="UH43" s="1235">
        <f t="shared" si="520"/>
        <v>0</v>
      </c>
      <c r="UI43" s="1235">
        <f t="shared" si="520"/>
        <v>0</v>
      </c>
      <c r="UJ43" s="1235">
        <f t="shared" si="520"/>
        <v>0</v>
      </c>
      <c r="UK43" s="1235">
        <f t="shared" si="520"/>
        <v>0</v>
      </c>
      <c r="UL43" s="1235">
        <f t="shared" si="520"/>
        <v>0</v>
      </c>
      <c r="UM43" s="1235">
        <f t="shared" si="520"/>
        <v>8271482281.6099997</v>
      </c>
      <c r="UN43" s="1235">
        <f t="shared" si="520"/>
        <v>8011158522.0899992</v>
      </c>
      <c r="UO43" s="1235">
        <f t="shared" si="520"/>
        <v>260323759.52000001</v>
      </c>
      <c r="UP43" s="1235">
        <f t="shared" si="520"/>
        <v>2056871283.23</v>
      </c>
      <c r="UQ43" s="1235">
        <f t="shared" si="520"/>
        <v>1974613146.2</v>
      </c>
      <c r="UR43" s="1235">
        <f t="shared" si="520"/>
        <v>82258137.030000001</v>
      </c>
      <c r="US43" s="1235">
        <f t="shared" si="520"/>
        <v>7769845866.8499994</v>
      </c>
      <c r="UT43" s="1235">
        <f t="shared" si="520"/>
        <v>1907121004.04</v>
      </c>
      <c r="UU43" s="1235">
        <f t="shared" si="520"/>
        <v>149755245</v>
      </c>
      <c r="UV43" s="1235">
        <f t="shared" si="520"/>
        <v>37900000</v>
      </c>
      <c r="UW43" s="1235">
        <f t="shared" si="520"/>
        <v>0</v>
      </c>
      <c r="UX43" s="1235">
        <f t="shared" si="520"/>
        <v>0</v>
      </c>
      <c r="UY43" s="1235">
        <f t="shared" si="520"/>
        <v>0</v>
      </c>
      <c r="UZ43" s="1235">
        <f t="shared" si="520"/>
        <v>0</v>
      </c>
      <c r="VA43" s="1235">
        <f t="shared" si="520"/>
        <v>63100</v>
      </c>
      <c r="VB43" s="1235">
        <f t="shared" si="520"/>
        <v>0</v>
      </c>
      <c r="VC43" s="1235">
        <f t="shared" si="520"/>
        <v>0</v>
      </c>
      <c r="VD43" s="1235">
        <f t="shared" si="520"/>
        <v>0</v>
      </c>
      <c r="VE43" s="1235">
        <f t="shared" si="520"/>
        <v>0</v>
      </c>
      <c r="VF43" s="1235">
        <f t="shared" si="520"/>
        <v>0</v>
      </c>
      <c r="VG43" s="1235">
        <f t="shared" si="520"/>
        <v>7674600</v>
      </c>
      <c r="VH43" s="1235">
        <f t="shared" si="520"/>
        <v>0</v>
      </c>
      <c r="VI43" s="1235">
        <f t="shared" si="520"/>
        <v>339825756.09999996</v>
      </c>
      <c r="VJ43" s="1235">
        <f t="shared" si="520"/>
        <v>88354696.579999983</v>
      </c>
      <c r="VK43" s="1235">
        <f t="shared" si="520"/>
        <v>251471059.52000001</v>
      </c>
      <c r="VL43" s="1235">
        <f t="shared" si="520"/>
        <v>110735162.16000001</v>
      </c>
      <c r="VM43" s="1235">
        <f t="shared" si="520"/>
        <v>28791142.16</v>
      </c>
      <c r="VN43" s="1235">
        <f t="shared" si="520"/>
        <v>81944020</v>
      </c>
      <c r="VO43" s="1235">
        <f t="shared" si="520"/>
        <v>4317713.66</v>
      </c>
      <c r="VP43" s="1235">
        <f t="shared" si="520"/>
        <v>3202713.66</v>
      </c>
      <c r="VQ43" s="1235">
        <f t="shared" si="520"/>
        <v>1115000</v>
      </c>
      <c r="VR43" s="1235">
        <f t="shared" si="520"/>
        <v>1115117.03</v>
      </c>
      <c r="VS43" s="1235">
        <f t="shared" si="520"/>
        <v>801000</v>
      </c>
      <c r="VT43" s="1235">
        <f t="shared" si="520"/>
        <v>314117.03000000003</v>
      </c>
      <c r="VU43" s="1235">
        <f t="shared" si="520"/>
        <v>1107691523.3700001</v>
      </c>
      <c r="VV43" s="1235">
        <f t="shared" si="520"/>
        <v>146133712.70999998</v>
      </c>
      <c r="VW43" s="1235">
        <f t="shared" si="520"/>
        <v>96014740</v>
      </c>
      <c r="VX43" s="1235">
        <f t="shared" si="520"/>
        <v>4800739.34</v>
      </c>
      <c r="VY43" s="1235">
        <f t="shared" si="520"/>
        <v>91214000.659999996</v>
      </c>
      <c r="VZ43" s="1235">
        <f t="shared" si="520"/>
        <v>0</v>
      </c>
      <c r="WA43" s="1235">
        <f t="shared" si="520"/>
        <v>0</v>
      </c>
      <c r="WB43" s="1235">
        <f t="shared" si="520"/>
        <v>0</v>
      </c>
      <c r="WC43" s="1235">
        <f t="shared" si="520"/>
        <v>20771410.530000001</v>
      </c>
      <c r="WD43" s="1235">
        <f t="shared" si="520"/>
        <v>1038570.53</v>
      </c>
      <c r="WE43" s="1235">
        <f t="shared" si="520"/>
        <v>19732840</v>
      </c>
      <c r="WF43" s="1235">
        <f t="shared" si="520"/>
        <v>5190120.57</v>
      </c>
      <c r="WG43" s="1235">
        <f t="shared" si="520"/>
        <v>259506.03</v>
      </c>
      <c r="WH43" s="1235">
        <f t="shared" si="520"/>
        <v>4930614.54</v>
      </c>
      <c r="WI43" s="1235">
        <f t="shared" si="520"/>
        <v>217125291</v>
      </c>
      <c r="WJ43" s="1235">
        <f t="shared" si="520"/>
        <v>0</v>
      </c>
      <c r="WK43" s="1235">
        <f t="shared" si="520"/>
        <v>217125291</v>
      </c>
      <c r="WL43" s="1235">
        <f t="shared" ref="WL43:YW43" si="521">WL35</f>
        <v>53878590</v>
      </c>
      <c r="WM43" s="1235">
        <f t="shared" si="521"/>
        <v>0</v>
      </c>
      <c r="WN43" s="1235">
        <f t="shared" si="521"/>
        <v>53878590</v>
      </c>
      <c r="WO43" s="1235">
        <f t="shared" si="521"/>
        <v>0</v>
      </c>
      <c r="WP43" s="1235">
        <f t="shared" si="521"/>
        <v>0</v>
      </c>
      <c r="WQ43" s="1235">
        <f t="shared" si="521"/>
        <v>0</v>
      </c>
      <c r="WR43" s="1235">
        <f t="shared" si="521"/>
        <v>0</v>
      </c>
      <c r="WS43" s="1235">
        <f t="shared" si="521"/>
        <v>0</v>
      </c>
      <c r="WT43" s="1235">
        <f t="shared" si="521"/>
        <v>0</v>
      </c>
      <c r="WU43" s="1235">
        <f t="shared" si="521"/>
        <v>0</v>
      </c>
      <c r="WV43" s="1235">
        <f t="shared" si="521"/>
        <v>0</v>
      </c>
      <c r="WW43" s="1235">
        <f t="shared" si="521"/>
        <v>0</v>
      </c>
      <c r="WX43" s="1235">
        <f t="shared" si="521"/>
        <v>0</v>
      </c>
      <c r="WY43" s="1235">
        <f t="shared" si="521"/>
        <v>0</v>
      </c>
      <c r="WZ43" s="1235">
        <f t="shared" si="521"/>
        <v>0</v>
      </c>
      <c r="XA43" s="1235">
        <f t="shared" si="521"/>
        <v>773780081.84000015</v>
      </c>
      <c r="XB43" s="1235">
        <f t="shared" si="521"/>
        <v>335640263.04000002</v>
      </c>
      <c r="XC43" s="1235">
        <f t="shared" si="521"/>
        <v>13399380</v>
      </c>
      <c r="XD43" s="1235">
        <f t="shared" si="521"/>
        <v>0</v>
      </c>
      <c r="XE43" s="1235">
        <f t="shared" si="521"/>
        <v>355374797.69</v>
      </c>
      <c r="XF43" s="1235">
        <f t="shared" si="521"/>
        <v>0</v>
      </c>
      <c r="XG43" s="1235">
        <f t="shared" si="521"/>
        <v>66966226.409999996</v>
      </c>
      <c r="XH43" s="1235">
        <f t="shared" si="521"/>
        <v>0</v>
      </c>
      <c r="XI43" s="1235">
        <f t="shared" si="521"/>
        <v>0</v>
      </c>
      <c r="XJ43" s="1235">
        <f t="shared" si="521"/>
        <v>0</v>
      </c>
      <c r="XK43" s="1235">
        <f t="shared" si="521"/>
        <v>2399414.7000000002</v>
      </c>
      <c r="XL43" s="1235">
        <f t="shared" si="521"/>
        <v>87065002.140000001</v>
      </c>
      <c r="XM43" s="1235">
        <f t="shared" si="521"/>
        <v>20388498.120000001</v>
      </c>
      <c r="XN43" s="1235">
        <f t="shared" si="521"/>
        <v>0</v>
      </c>
      <c r="XO43" s="1235">
        <f t="shared" si="521"/>
        <v>0</v>
      </c>
      <c r="XP43" s="1235">
        <f t="shared" si="521"/>
        <v>64277089.32</v>
      </c>
      <c r="XQ43" s="1235">
        <f t="shared" si="521"/>
        <v>0</v>
      </c>
      <c r="XR43" s="1235">
        <f t="shared" si="521"/>
        <v>0</v>
      </c>
      <c r="XS43" s="1235">
        <f t="shared" si="521"/>
        <v>0</v>
      </c>
      <c r="XT43" s="1235">
        <f t="shared" si="521"/>
        <v>0</v>
      </c>
      <c r="XU43" s="1235">
        <f t="shared" si="521"/>
        <v>0</v>
      </c>
      <c r="XV43" s="1235">
        <f t="shared" si="521"/>
        <v>2399414.7000000002</v>
      </c>
      <c r="XW43" s="1235">
        <f t="shared" si="521"/>
        <v>0</v>
      </c>
      <c r="XX43" s="1235">
        <f t="shared" si="521"/>
        <v>0</v>
      </c>
      <c r="XY43" s="1235">
        <f t="shared" si="521"/>
        <v>0</v>
      </c>
      <c r="XZ43" s="1235">
        <f t="shared" si="521"/>
        <v>0</v>
      </c>
      <c r="YA43" s="1235">
        <f t="shared" si="521"/>
        <v>0</v>
      </c>
      <c r="YB43" s="1235">
        <f t="shared" si="521"/>
        <v>0</v>
      </c>
      <c r="YC43" s="1235">
        <f t="shared" si="521"/>
        <v>0</v>
      </c>
      <c r="YD43" s="1235">
        <f t="shared" si="521"/>
        <v>0</v>
      </c>
      <c r="YE43" s="1235">
        <f t="shared" si="521"/>
        <v>0</v>
      </c>
      <c r="YF43" s="1235">
        <f t="shared" si="521"/>
        <v>0</v>
      </c>
      <c r="YG43" s="1235">
        <f t="shared" si="521"/>
        <v>0</v>
      </c>
      <c r="YH43" s="1235">
        <f t="shared" si="521"/>
        <v>0</v>
      </c>
      <c r="YI43" s="1235">
        <f t="shared" si="521"/>
        <v>0</v>
      </c>
      <c r="YJ43" s="1235">
        <f t="shared" si="521"/>
        <v>0</v>
      </c>
      <c r="YK43" s="1235">
        <f t="shared" si="521"/>
        <v>0</v>
      </c>
      <c r="YL43" s="1235">
        <f t="shared" si="521"/>
        <v>0</v>
      </c>
      <c r="YM43" s="1235">
        <f t="shared" si="521"/>
        <v>0</v>
      </c>
      <c r="YN43" s="1235">
        <f t="shared" si="521"/>
        <v>0</v>
      </c>
      <c r="YO43" s="1235">
        <f t="shared" si="521"/>
        <v>0</v>
      </c>
      <c r="YP43" s="1235">
        <f t="shared" si="521"/>
        <v>0</v>
      </c>
      <c r="YQ43" s="1235">
        <f t="shared" si="521"/>
        <v>0</v>
      </c>
      <c r="YR43" s="1235">
        <f t="shared" si="521"/>
        <v>0</v>
      </c>
      <c r="YS43" s="1235">
        <f t="shared" si="521"/>
        <v>0</v>
      </c>
      <c r="YT43" s="1235">
        <f t="shared" si="521"/>
        <v>0</v>
      </c>
      <c r="YU43" s="1235">
        <f t="shared" si="521"/>
        <v>0</v>
      </c>
      <c r="YV43" s="1235">
        <f t="shared" si="521"/>
        <v>0</v>
      </c>
      <c r="YW43" s="1235">
        <f t="shared" si="521"/>
        <v>0</v>
      </c>
      <c r="YX43" s="1235">
        <f t="shared" ref="YX43:ZX43" si="522">YX35</f>
        <v>0</v>
      </c>
      <c r="YY43" s="1235">
        <f t="shared" si="522"/>
        <v>0</v>
      </c>
      <c r="YZ43" s="1235">
        <f t="shared" si="522"/>
        <v>0</v>
      </c>
      <c r="ZA43" s="1235">
        <f t="shared" si="522"/>
        <v>0</v>
      </c>
      <c r="ZB43" s="1235">
        <f t="shared" si="522"/>
        <v>0</v>
      </c>
      <c r="ZC43" s="1235">
        <f t="shared" si="522"/>
        <v>0</v>
      </c>
      <c r="ZD43" s="1235">
        <f t="shared" si="522"/>
        <v>0</v>
      </c>
      <c r="ZE43" s="1235">
        <f t="shared" si="522"/>
        <v>0</v>
      </c>
      <c r="ZF43" s="1235">
        <f t="shared" si="522"/>
        <v>0</v>
      </c>
      <c r="ZG43" s="1235">
        <f t="shared" si="522"/>
        <v>-1600900000.1600001</v>
      </c>
      <c r="ZH43" s="1235">
        <f t="shared" si="522"/>
        <v>-30000000</v>
      </c>
      <c r="ZI43" s="1235">
        <f t="shared" si="522"/>
        <v>0</v>
      </c>
      <c r="ZJ43" s="1235">
        <f t="shared" si="522"/>
        <v>0</v>
      </c>
      <c r="ZK43" s="1235">
        <f t="shared" si="522"/>
        <v>0</v>
      </c>
      <c r="ZL43" s="1235">
        <f t="shared" si="522"/>
        <v>0</v>
      </c>
      <c r="ZM43" s="1235">
        <f t="shared" si="522"/>
        <v>0</v>
      </c>
      <c r="ZN43" s="1235">
        <f t="shared" si="522"/>
        <v>0</v>
      </c>
      <c r="ZO43" s="1235">
        <f t="shared" si="522"/>
        <v>0</v>
      </c>
      <c r="ZP43" s="1235">
        <f t="shared" si="522"/>
        <v>0</v>
      </c>
      <c r="ZQ43" s="1235">
        <f t="shared" si="522"/>
        <v>-1600900000.1600001</v>
      </c>
      <c r="ZR43" s="1235">
        <f t="shared" si="522"/>
        <v>-30000000</v>
      </c>
      <c r="ZS43" s="1235">
        <f t="shared" si="522"/>
        <v>0</v>
      </c>
      <c r="ZT43" s="1235">
        <f t="shared" si="522"/>
        <v>0</v>
      </c>
      <c r="ZU43" s="1235">
        <f t="shared" si="522"/>
        <v>0</v>
      </c>
      <c r="ZV43" s="1235">
        <f t="shared" si="522"/>
        <v>0</v>
      </c>
      <c r="ZW43" s="1235">
        <f t="shared" si="522"/>
        <v>0</v>
      </c>
      <c r="ZX43" s="1235">
        <f t="shared" si="522"/>
        <v>0</v>
      </c>
      <c r="ZY43" s="1049"/>
      <c r="ZZ43" s="746"/>
    </row>
    <row r="44" spans="1:702" ht="16.5" x14ac:dyDescent="0.25">
      <c r="A44" s="1055"/>
      <c r="B44" s="1236"/>
      <c r="C44" s="1049"/>
      <c r="D44" s="1049"/>
      <c r="E44" s="1049"/>
      <c r="F44" s="1049"/>
      <c r="G44" s="1049"/>
      <c r="H44" s="746"/>
      <c r="I44" s="746"/>
      <c r="J44" s="746"/>
      <c r="K44" s="746"/>
      <c r="L44" s="746"/>
      <c r="M44" s="746"/>
      <c r="N44" s="1049"/>
      <c r="O44" s="1049"/>
      <c r="P44" s="746"/>
      <c r="Q44" s="746"/>
      <c r="R44" s="746"/>
      <c r="S44" s="746"/>
      <c r="T44" s="746"/>
      <c r="U44" s="746"/>
      <c r="V44" s="746"/>
      <c r="W44" s="746"/>
      <c r="X44" s="746"/>
      <c r="Y44" s="746"/>
      <c r="Z44" s="746"/>
      <c r="AA44" s="746"/>
      <c r="AB44" s="746"/>
      <c r="AC44" s="746"/>
      <c r="AD44" s="746"/>
      <c r="AE44" s="746"/>
      <c r="AF44" s="746"/>
      <c r="AG44" s="746"/>
      <c r="AH44" s="746"/>
      <c r="AI44" s="1049"/>
      <c r="AJ44" s="746"/>
      <c r="AK44" s="746"/>
      <c r="AL44" s="1049"/>
      <c r="AM44" s="1049"/>
      <c r="AN44" s="746"/>
      <c r="AO44" s="1049"/>
      <c r="AP44" s="1049"/>
      <c r="AQ44" s="746"/>
      <c r="AR44" s="1049"/>
      <c r="AS44" s="746"/>
      <c r="AT44" s="1049"/>
      <c r="AU44" s="746"/>
      <c r="AV44" s="1049"/>
      <c r="AW44" s="746"/>
      <c r="AX44" s="1049"/>
      <c r="AY44" s="746"/>
      <c r="AZ44" s="1049"/>
      <c r="BA44" s="746"/>
      <c r="BB44" s="1049"/>
      <c r="BC44" s="1049"/>
      <c r="BD44" s="1049"/>
      <c r="BE44" s="1049"/>
      <c r="BF44" s="1049"/>
      <c r="BG44" s="746"/>
      <c r="BH44" s="746"/>
      <c r="BI44" s="746"/>
      <c r="BJ44" s="746"/>
      <c r="BK44" s="746"/>
      <c r="BL44" s="746"/>
      <c r="BM44" s="746"/>
      <c r="BN44" s="746"/>
      <c r="BO44" s="1049"/>
      <c r="BP44" s="1049"/>
      <c r="BQ44" s="746"/>
      <c r="BR44" s="746"/>
      <c r="BS44" s="746"/>
      <c r="BT44" s="746"/>
      <c r="BU44" s="746"/>
      <c r="BV44" s="746"/>
      <c r="BW44" s="1127"/>
      <c r="BX44" s="1127"/>
      <c r="BY44" s="1049"/>
      <c r="BZ44" s="1049"/>
      <c r="CA44" s="746"/>
      <c r="CB44" s="746"/>
      <c r="CC44" s="746"/>
      <c r="CD44" s="746"/>
      <c r="CE44" s="746"/>
      <c r="CF44" s="746"/>
      <c r="CG44" s="1052"/>
      <c r="CH44" s="1052"/>
      <c r="CI44" s="1052"/>
      <c r="CJ44" s="1052"/>
      <c r="CK44" s="1052"/>
      <c r="CL44" s="1052"/>
      <c r="CM44" s="1052"/>
      <c r="CN44" s="1052"/>
      <c r="CO44" s="1052"/>
      <c r="CP44" s="1052"/>
      <c r="CQ44" s="1052"/>
      <c r="CR44" s="1052"/>
      <c r="CS44" s="1052"/>
      <c r="CT44" s="1052"/>
      <c r="CU44" s="1052"/>
      <c r="CV44" s="1052"/>
      <c r="CW44" s="1052"/>
      <c r="CX44" s="1052"/>
      <c r="CY44" s="1052"/>
      <c r="CZ44" s="1052"/>
      <c r="DA44" s="1052"/>
      <c r="DB44" s="1052"/>
      <c r="DC44" s="1052"/>
      <c r="DD44" s="1052"/>
      <c r="DE44" s="1052"/>
      <c r="DF44" s="1052"/>
      <c r="DG44" s="1052"/>
      <c r="DH44" s="1052"/>
      <c r="DI44" s="1052"/>
      <c r="DJ44" s="1052"/>
      <c r="DK44" s="1052"/>
      <c r="DL44" s="1052"/>
      <c r="DM44" s="1052"/>
      <c r="DN44" s="1052"/>
      <c r="DO44" s="1052"/>
      <c r="DP44" s="1052"/>
      <c r="DQ44" s="1052"/>
      <c r="DR44" s="1052"/>
      <c r="DS44" s="1052"/>
      <c r="DT44" s="1052"/>
      <c r="DU44" s="1052"/>
      <c r="DV44" s="1052"/>
      <c r="DW44" s="1052"/>
      <c r="DX44" s="1052"/>
      <c r="DY44" s="746"/>
      <c r="DZ44" s="746"/>
      <c r="EA44" s="746"/>
      <c r="EB44" s="746"/>
      <c r="EC44" s="746"/>
      <c r="ED44" s="746"/>
      <c r="EE44" s="1052"/>
      <c r="EF44" s="1052"/>
      <c r="EG44" s="1052"/>
      <c r="EH44" s="1052"/>
      <c r="EI44" s="1052"/>
      <c r="EJ44" s="1052"/>
      <c r="EK44" s="1052"/>
      <c r="EL44" s="1052"/>
      <c r="EM44" s="1052"/>
      <c r="EN44" s="1052"/>
      <c r="EO44" s="1052"/>
      <c r="EP44" s="1052"/>
      <c r="EQ44" s="1143"/>
      <c r="ER44" s="1143"/>
      <c r="ES44" s="1052"/>
      <c r="ET44" s="1052"/>
      <c r="EU44" s="1052"/>
      <c r="EV44" s="1052"/>
      <c r="EW44" s="1052"/>
      <c r="EX44" s="1052"/>
      <c r="EY44" s="1052"/>
      <c r="EZ44" s="1052"/>
      <c r="FA44" s="1052"/>
      <c r="FB44" s="1052"/>
      <c r="FC44" s="1052"/>
      <c r="FD44" s="1052"/>
      <c r="FE44" s="1052"/>
      <c r="FF44" s="1052"/>
      <c r="FG44" s="1052"/>
      <c r="FH44" s="1052"/>
      <c r="FI44" s="1052"/>
      <c r="FJ44" s="1052"/>
      <c r="FK44" s="1052"/>
      <c r="FL44" s="1052"/>
      <c r="FM44" s="1052"/>
      <c r="FN44" s="1052"/>
      <c r="FO44" s="1052"/>
      <c r="FP44" s="1052"/>
      <c r="FQ44" s="1052"/>
      <c r="FR44" s="1052"/>
      <c r="FS44" s="1052"/>
      <c r="FT44" s="1052"/>
      <c r="FU44" s="1052"/>
      <c r="FV44" s="1052"/>
      <c r="FW44" s="1052"/>
      <c r="FX44" s="1052"/>
      <c r="FY44" s="1052"/>
      <c r="FZ44" s="1052"/>
      <c r="GA44" s="1052"/>
      <c r="GB44" s="1052"/>
      <c r="GC44" s="1052"/>
      <c r="GD44" s="1052"/>
      <c r="GE44" s="1052"/>
      <c r="GF44" s="1052"/>
      <c r="GG44" s="1052"/>
      <c r="GH44" s="1052"/>
      <c r="GI44" s="1052"/>
      <c r="GJ44" s="1052"/>
      <c r="GK44" s="1052"/>
      <c r="GL44" s="1052"/>
      <c r="GM44" s="1052"/>
      <c r="GN44" s="1052"/>
      <c r="GO44" s="1052"/>
      <c r="GP44" s="1049"/>
      <c r="GQ44" s="1052"/>
      <c r="GR44" s="1052"/>
      <c r="GS44" s="1052"/>
      <c r="GT44" s="1175"/>
      <c r="GU44" s="1175"/>
      <c r="GV44" s="1048"/>
      <c r="GW44" s="1175"/>
      <c r="GX44" s="1048"/>
      <c r="GY44" s="1175"/>
      <c r="GZ44" s="1175"/>
      <c r="HA44" s="1175"/>
      <c r="HB44" s="1175"/>
      <c r="HC44" s="1052"/>
      <c r="HD44" s="1052"/>
      <c r="HE44" s="1052"/>
      <c r="HF44" s="1052"/>
      <c r="HG44" s="1052"/>
      <c r="HH44" s="1052"/>
      <c r="HI44" s="1052"/>
      <c r="HJ44" s="1052"/>
      <c r="HK44" s="1052"/>
      <c r="HL44" s="1052"/>
      <c r="HM44" s="1052"/>
      <c r="HN44" s="1052"/>
      <c r="HO44" s="1052"/>
      <c r="HP44" s="1052"/>
      <c r="HQ44" s="1052"/>
      <c r="HR44" s="1052"/>
      <c r="HS44" s="1052"/>
      <c r="HT44" s="1052"/>
      <c r="HU44" s="1052"/>
      <c r="HV44" s="1052"/>
      <c r="HW44" s="1052"/>
      <c r="HX44" s="1052"/>
      <c r="HY44" s="1052"/>
      <c r="HZ44" s="1052"/>
      <c r="IA44" s="1052"/>
      <c r="IB44" s="1052"/>
      <c r="IC44" s="1052"/>
      <c r="ID44" s="1052"/>
      <c r="IE44" s="1052"/>
      <c r="IF44" s="1052"/>
      <c r="IG44" s="1052"/>
      <c r="IH44" s="1052"/>
      <c r="II44" s="1052"/>
      <c r="IJ44" s="1052"/>
      <c r="IK44" s="1052"/>
      <c r="IL44" s="1052"/>
      <c r="IM44" s="1052"/>
      <c r="IN44" s="1052"/>
      <c r="IO44" s="1052"/>
      <c r="IP44" s="1052"/>
      <c r="IQ44" s="1052"/>
      <c r="IR44" s="1052"/>
      <c r="IS44" s="1052"/>
      <c r="IT44" s="1052"/>
      <c r="IU44" s="1052"/>
      <c r="IV44" s="1052"/>
      <c r="IW44" s="1052"/>
      <c r="IX44" s="1052"/>
      <c r="IY44" s="1049"/>
      <c r="IZ44" s="1049"/>
      <c r="JA44" s="1049"/>
      <c r="JB44" s="1049"/>
      <c r="JC44" s="1049"/>
      <c r="JD44" s="1049"/>
      <c r="JE44" s="746"/>
      <c r="JF44" s="746"/>
      <c r="JG44" s="746"/>
      <c r="JH44" s="746"/>
      <c r="JI44" s="746"/>
      <c r="JJ44" s="746"/>
      <c r="JK44" s="1048"/>
      <c r="JL44" s="1048"/>
      <c r="JM44" s="1048"/>
      <c r="JN44" s="1048"/>
      <c r="JO44" s="1048"/>
      <c r="JP44" s="1048"/>
      <c r="JQ44" s="1048"/>
      <c r="JR44" s="1048"/>
      <c r="JS44" s="1048"/>
      <c r="JT44" s="1048"/>
      <c r="JU44" s="1048"/>
      <c r="JV44" s="1048"/>
      <c r="JW44" s="1048"/>
      <c r="JX44" s="1175"/>
      <c r="JY44" s="1175"/>
      <c r="JZ44" s="1175"/>
      <c r="KA44" s="1175"/>
      <c r="KB44" s="1048"/>
      <c r="KC44" s="1175"/>
      <c r="KD44" s="1175"/>
      <c r="KE44" s="1175"/>
      <c r="KF44" s="1175"/>
      <c r="KG44" s="1048"/>
      <c r="KH44" s="1048"/>
      <c r="KI44" s="1048"/>
      <c r="KJ44" s="1048"/>
      <c r="KK44" s="1048"/>
      <c r="KL44" s="1048"/>
      <c r="KM44" s="1048"/>
      <c r="KN44" s="1048"/>
      <c r="KO44" s="1048"/>
      <c r="KP44" s="1048"/>
      <c r="KQ44" s="1048"/>
      <c r="KR44" s="1048"/>
      <c r="KS44" s="1048"/>
      <c r="KT44" s="1048"/>
      <c r="KU44" s="1048"/>
      <c r="KV44" s="1048"/>
      <c r="KW44" s="1048"/>
      <c r="KX44" s="1048"/>
      <c r="KY44" s="1048"/>
      <c r="KZ44" s="1048"/>
      <c r="LA44" s="1048"/>
      <c r="LB44" s="1048"/>
      <c r="LC44" s="1048"/>
      <c r="LD44" s="1052"/>
      <c r="LE44" s="1052"/>
      <c r="LF44" s="1052"/>
      <c r="LG44" s="1048"/>
      <c r="LH44" s="1052"/>
      <c r="LI44" s="1052"/>
      <c r="LJ44" s="1052"/>
      <c r="LK44" s="1052"/>
      <c r="LL44" s="1052"/>
      <c r="LM44" s="1048"/>
      <c r="LN44" s="1048"/>
      <c r="LO44" s="1052"/>
      <c r="LP44" s="1052"/>
      <c r="LQ44" s="1052"/>
      <c r="LR44" s="1052"/>
      <c r="LS44" s="1052"/>
      <c r="LT44" s="1052"/>
      <c r="LU44" s="1052"/>
      <c r="LV44" s="1052"/>
      <c r="LW44" s="1052"/>
      <c r="LX44" s="1052"/>
      <c r="LY44" s="1052"/>
      <c r="LZ44" s="1052"/>
      <c r="MA44" s="1052"/>
      <c r="MB44" s="1052"/>
      <c r="MC44" s="1052"/>
      <c r="MD44" s="1052"/>
      <c r="ME44" s="1052"/>
      <c r="MF44" s="1052"/>
      <c r="MG44" s="1052"/>
      <c r="MH44" s="1052"/>
      <c r="MI44" s="1127"/>
      <c r="MJ44" s="1052"/>
      <c r="MK44" s="1052"/>
      <c r="ML44" s="1052"/>
      <c r="MM44" s="1052"/>
      <c r="MN44" s="1052"/>
      <c r="MO44" s="1052"/>
      <c r="MP44" s="1052"/>
      <c r="MQ44" s="1127"/>
      <c r="MR44" s="1052"/>
      <c r="MS44" s="1052"/>
      <c r="MT44" s="1052"/>
      <c r="MU44" s="1052"/>
      <c r="MV44" s="1052"/>
      <c r="MW44" s="1052"/>
      <c r="MX44" s="1052"/>
      <c r="MY44" s="1127"/>
      <c r="MZ44" s="1127"/>
      <c r="NA44" s="1127"/>
      <c r="NB44" s="1127"/>
      <c r="NC44" s="1127"/>
      <c r="ND44" s="1127"/>
      <c r="NE44" s="1127"/>
      <c r="NF44" s="1127"/>
      <c r="NG44" s="1127"/>
      <c r="NH44" s="1127"/>
      <c r="NI44" s="1127"/>
      <c r="NJ44" s="1127"/>
      <c r="NK44" s="1127"/>
      <c r="NL44" s="1127"/>
      <c r="NM44" s="1127"/>
      <c r="NN44" s="1127"/>
      <c r="NO44" s="1127"/>
      <c r="NP44" s="1127"/>
      <c r="NQ44" s="746"/>
      <c r="NR44" s="746"/>
      <c r="NS44" s="746"/>
      <c r="NT44" s="746"/>
      <c r="NU44" s="746"/>
      <c r="NV44" s="746"/>
      <c r="NW44" s="1048"/>
      <c r="NX44" s="1048"/>
      <c r="NY44" s="1049"/>
      <c r="NZ44" s="1049"/>
      <c r="OA44" s="1049"/>
      <c r="OB44" s="1049"/>
      <c r="OC44" s="1049"/>
      <c r="OD44" s="1049"/>
      <c r="OE44" s="1049"/>
      <c r="OF44" s="1049"/>
      <c r="OG44" s="746"/>
      <c r="OH44" s="746"/>
      <c r="OI44" s="746"/>
      <c r="OJ44" s="746"/>
      <c r="OK44" s="746"/>
      <c r="OL44" s="746"/>
      <c r="OM44" s="746"/>
      <c r="ON44" s="746"/>
      <c r="OO44" s="1048"/>
      <c r="OP44" s="1048"/>
      <c r="OQ44" s="1048"/>
      <c r="OR44" s="1048"/>
      <c r="OS44" s="1048"/>
      <c r="OT44" s="1048"/>
      <c r="OU44" s="1048"/>
      <c r="OV44" s="1048"/>
      <c r="OW44" s="1048"/>
      <c r="OX44" s="1048"/>
      <c r="OY44" s="1048"/>
      <c r="OZ44" s="1048"/>
      <c r="PA44" s="1048"/>
      <c r="PB44" s="1048"/>
      <c r="PC44" s="1048"/>
      <c r="PD44" s="1048"/>
      <c r="PE44" s="1048"/>
      <c r="PF44" s="1232"/>
      <c r="PG44" s="1232"/>
      <c r="PH44" s="1048"/>
      <c r="PI44" s="1232"/>
      <c r="PJ44" s="1232"/>
      <c r="PK44" s="746"/>
      <c r="PL44" s="746"/>
      <c r="PM44" s="746"/>
      <c r="PN44" s="746"/>
      <c r="PO44" s="746"/>
      <c r="PP44" s="746"/>
      <c r="PQ44" s="746"/>
      <c r="PR44" s="746"/>
      <c r="PS44" s="746"/>
      <c r="PT44" s="746"/>
      <c r="PU44" s="746"/>
      <c r="PV44" s="746"/>
      <c r="PW44" s="746"/>
      <c r="PX44" s="746"/>
      <c r="PY44" s="746"/>
      <c r="PZ44" s="746"/>
      <c r="QA44" s="746"/>
      <c r="QB44" s="746"/>
      <c r="QC44" s="1052"/>
      <c r="QD44" s="1052"/>
      <c r="QE44" s="1052"/>
      <c r="QF44" s="1052"/>
      <c r="QG44" s="1052"/>
      <c r="QH44" s="1052"/>
      <c r="QI44" s="1052"/>
      <c r="QJ44" s="1052"/>
      <c r="QK44" s="1052"/>
      <c r="QL44" s="1052"/>
      <c r="QM44" s="1052"/>
      <c r="QN44" s="1052"/>
      <c r="QO44" s="1052"/>
      <c r="QP44" s="1052"/>
      <c r="QQ44" s="1052"/>
      <c r="QR44" s="1052"/>
      <c r="QS44" s="1052"/>
      <c r="QT44" s="1052"/>
      <c r="QU44" s="1052"/>
      <c r="QV44" s="1052"/>
      <c r="QW44" s="1052"/>
      <c r="QX44" s="1052"/>
      <c r="QY44" s="1052"/>
      <c r="QZ44" s="1052"/>
      <c r="RA44" s="1052"/>
      <c r="RB44" s="1052"/>
      <c r="RC44" s="1052"/>
      <c r="RD44" s="1052"/>
      <c r="RE44" s="1052"/>
      <c r="RF44" s="1052"/>
      <c r="RG44" s="1052"/>
      <c r="RH44" s="1052"/>
      <c r="RI44" s="1052"/>
      <c r="RJ44" s="1052"/>
      <c r="RK44" s="1052"/>
      <c r="RL44" s="1052"/>
      <c r="RM44" s="1052"/>
      <c r="RN44" s="1052"/>
      <c r="RO44" s="1052"/>
      <c r="RP44" s="1052"/>
      <c r="RQ44" s="1052"/>
      <c r="RR44" s="1052"/>
      <c r="RS44" s="1052"/>
      <c r="RT44" s="1052"/>
      <c r="RU44" s="1052"/>
      <c r="RV44" s="1052"/>
      <c r="RW44" s="1052"/>
      <c r="RX44" s="1052"/>
      <c r="RY44" s="1052"/>
      <c r="RZ44" s="1052"/>
      <c r="SA44" s="746"/>
      <c r="SB44" s="1049"/>
      <c r="SC44" s="1049"/>
      <c r="SD44" s="1049"/>
      <c r="SE44" s="1049"/>
      <c r="SF44" s="1049"/>
      <c r="SG44" s="1049"/>
      <c r="SH44" s="746"/>
      <c r="SI44" s="1049"/>
      <c r="SJ44" s="1049"/>
      <c r="SK44" s="1049"/>
      <c r="SL44" s="1049"/>
      <c r="SM44" s="1049"/>
      <c r="SN44" s="1049"/>
      <c r="SO44" s="746"/>
      <c r="SP44" s="746"/>
      <c r="SQ44" s="746"/>
      <c r="SR44" s="746"/>
      <c r="SS44" s="746"/>
      <c r="ST44" s="746"/>
      <c r="SU44" s="746"/>
      <c r="SV44" s="746"/>
      <c r="SW44" s="746"/>
      <c r="SX44" s="746"/>
      <c r="SY44" s="746"/>
      <c r="SZ44" s="746"/>
      <c r="TA44" s="746"/>
      <c r="TB44" s="746"/>
      <c r="TC44" s="746"/>
      <c r="TD44" s="746"/>
      <c r="TE44" s="746"/>
      <c r="TF44" s="746"/>
      <c r="TG44" s="746"/>
      <c r="TH44" s="746"/>
      <c r="TI44" s="746"/>
      <c r="TJ44" s="746"/>
      <c r="TK44" s="746"/>
      <c r="TL44" s="746"/>
      <c r="TM44" s="746"/>
      <c r="TN44" s="746"/>
      <c r="TO44" s="746"/>
      <c r="TP44" s="746"/>
      <c r="TQ44" s="746"/>
      <c r="TR44" s="746"/>
      <c r="TS44" s="746"/>
      <c r="TT44" s="746"/>
      <c r="TU44" s="746"/>
      <c r="TV44" s="746"/>
      <c r="TW44" s="746"/>
      <c r="TX44" s="746"/>
      <c r="TY44" s="746"/>
      <c r="TZ44" s="746"/>
      <c r="UA44" s="746"/>
      <c r="UB44" s="746"/>
      <c r="UC44" s="746"/>
      <c r="UD44" s="746"/>
      <c r="UE44" s="1052"/>
      <c r="UF44" s="1052"/>
      <c r="UG44" s="746"/>
      <c r="UH44" s="746"/>
      <c r="UI44" s="746"/>
      <c r="UJ44" s="746"/>
      <c r="UK44" s="746"/>
      <c r="UL44" s="746"/>
      <c r="UM44" s="1049"/>
      <c r="UN44" s="1049"/>
      <c r="UO44" s="1049"/>
      <c r="UP44" s="1049"/>
      <c r="UQ44" s="1049"/>
      <c r="UR44" s="746"/>
      <c r="US44" s="1049"/>
      <c r="UT44" s="1049"/>
      <c r="UU44" s="1127"/>
      <c r="UV44" s="1127"/>
      <c r="UW44" s="1127"/>
      <c r="UX44" s="1127"/>
      <c r="UY44" s="1049"/>
      <c r="UZ44" s="1049"/>
      <c r="VA44" s="746"/>
      <c r="VB44" s="1049"/>
      <c r="VC44" s="1049"/>
      <c r="VD44" s="1049"/>
      <c r="VE44" s="1049"/>
      <c r="VF44" s="1049"/>
      <c r="VG44" s="1049"/>
      <c r="VH44" s="1049"/>
      <c r="VI44" s="1049"/>
      <c r="VJ44" s="1049"/>
      <c r="VK44" s="1049"/>
      <c r="VL44" s="1049"/>
      <c r="VM44" s="1049"/>
      <c r="VN44" s="1049"/>
      <c r="VO44" s="746"/>
      <c r="VP44" s="746"/>
      <c r="VQ44" s="746"/>
      <c r="VR44" s="746"/>
      <c r="VS44" s="746"/>
      <c r="VT44" s="1049"/>
      <c r="VU44" s="1050"/>
      <c r="VV44" s="1050"/>
      <c r="VW44" s="1050"/>
      <c r="VX44" s="1050"/>
      <c r="VY44" s="1050"/>
      <c r="VZ44" s="1050"/>
      <c r="WA44" s="1050"/>
      <c r="WB44" s="1050"/>
      <c r="WC44" s="1050"/>
      <c r="WD44" s="1050"/>
      <c r="WE44" s="1050"/>
      <c r="WF44" s="1050"/>
      <c r="WG44" s="1050"/>
      <c r="WH44" s="1050"/>
      <c r="WI44" s="746"/>
      <c r="WJ44" s="746"/>
      <c r="WK44" s="746"/>
      <c r="WL44" s="746"/>
      <c r="WM44" s="746"/>
      <c r="WN44" s="1049"/>
      <c r="WO44" s="1049"/>
      <c r="WP44" s="1049"/>
      <c r="WQ44" s="1049"/>
      <c r="WR44" s="1049"/>
      <c r="WS44" s="1049"/>
      <c r="WT44" s="1049"/>
      <c r="WU44" s="1049"/>
      <c r="WV44" s="1049"/>
      <c r="WW44" s="1049"/>
      <c r="WX44" s="1049"/>
      <c r="WY44" s="1049"/>
      <c r="WZ44" s="1049"/>
      <c r="XA44" s="1127"/>
      <c r="XB44" s="1127"/>
      <c r="XC44" s="1127"/>
      <c r="XD44" s="1052"/>
      <c r="XE44" s="1127"/>
      <c r="XF44" s="1127"/>
      <c r="XG44" s="1051"/>
      <c r="XH44" s="1052"/>
      <c r="XI44" s="1127"/>
      <c r="XJ44" s="1127"/>
      <c r="XK44" s="1232"/>
      <c r="XL44" s="1127"/>
      <c r="XM44" s="1127"/>
      <c r="XN44" s="1127"/>
      <c r="XO44" s="1052"/>
      <c r="XP44" s="1127"/>
      <c r="XQ44" s="1127"/>
      <c r="XR44" s="1051"/>
      <c r="XS44" s="1052"/>
      <c r="XT44" s="1127"/>
      <c r="XU44" s="1127"/>
      <c r="XV44" s="1232"/>
      <c r="XW44" s="746"/>
      <c r="XX44" s="746"/>
      <c r="XY44" s="746"/>
      <c r="XZ44" s="746"/>
      <c r="YA44" s="746"/>
      <c r="YB44" s="746"/>
      <c r="YC44" s="746"/>
      <c r="YD44" s="746"/>
      <c r="YE44" s="746"/>
      <c r="YF44" s="746"/>
      <c r="YG44" s="746"/>
      <c r="YH44" s="746"/>
      <c r="YI44" s="746"/>
      <c r="YJ44" s="746"/>
      <c r="YK44" s="746"/>
      <c r="YL44" s="746"/>
      <c r="YM44" s="746"/>
      <c r="YN44" s="746"/>
      <c r="YO44" s="746"/>
      <c r="YP44" s="746"/>
      <c r="YQ44" s="746"/>
      <c r="YR44" s="746"/>
      <c r="YS44" s="746"/>
      <c r="YT44" s="746"/>
      <c r="YU44" s="746"/>
      <c r="YV44" s="746"/>
      <c r="YW44" s="746"/>
      <c r="YX44" s="746"/>
      <c r="YY44" s="746"/>
      <c r="YZ44" s="746"/>
      <c r="ZA44" s="746"/>
      <c r="ZB44" s="746"/>
      <c r="ZC44" s="746"/>
      <c r="ZD44" s="746"/>
      <c r="ZE44" s="746"/>
      <c r="ZF44" s="746"/>
      <c r="ZG44" s="746"/>
      <c r="ZH44" s="1049"/>
      <c r="ZI44" s="1049"/>
      <c r="ZJ44" s="1049"/>
      <c r="ZK44" s="1049"/>
      <c r="ZL44" s="1049"/>
      <c r="ZM44" s="1049"/>
      <c r="ZN44" s="1049"/>
      <c r="ZO44" s="1049"/>
      <c r="ZP44" s="1049"/>
      <c r="ZQ44" s="1049"/>
      <c r="ZR44" s="1049"/>
      <c r="ZS44" s="1049"/>
      <c r="ZT44" s="1049"/>
      <c r="ZU44" s="1049"/>
      <c r="ZV44" s="1049"/>
      <c r="ZW44" s="746"/>
      <c r="ZX44" s="746"/>
      <c r="ZY44" s="1049"/>
      <c r="ZZ44" s="746"/>
    </row>
    <row r="45" spans="1:702" ht="54" customHeight="1" x14ac:dyDescent="0.25">
      <c r="A45" s="1049">
        <f>B38-'[2]Исполнение  по  МБТ  всего'!$B$33*1000</f>
        <v>0</v>
      </c>
      <c r="B45" s="1052">
        <f>C38-'[2]Исполнение  по  МБТ  всего'!$E$33*1000</f>
        <v>0</v>
      </c>
      <c r="C45" s="1086">
        <v>6764582211.6899996</v>
      </c>
      <c r="D45" s="1056"/>
      <c r="E45" s="1056"/>
      <c r="F45" s="1422" t="s">
        <v>1313</v>
      </c>
      <c r="G45" s="1424"/>
      <c r="H45" s="1424"/>
      <c r="I45" s="1424"/>
      <c r="J45" s="1424"/>
      <c r="K45" s="1424"/>
      <c r="L45" s="1424"/>
      <c r="M45" s="1423"/>
      <c r="N45" s="1427" t="s">
        <v>1314</v>
      </c>
      <c r="O45" s="1428"/>
      <c r="P45" s="1428"/>
      <c r="Q45" s="1428"/>
      <c r="R45" s="1428"/>
      <c r="S45" s="1428"/>
      <c r="T45" s="1428"/>
      <c r="U45" s="1429"/>
      <c r="V45" s="1422" t="s">
        <v>1315</v>
      </c>
      <c r="W45" s="1423"/>
      <c r="X45" s="1101"/>
      <c r="Y45" s="1101"/>
      <c r="Z45" s="1101"/>
      <c r="AA45" s="1425" t="s">
        <v>1316</v>
      </c>
      <c r="AB45" s="1425"/>
      <c r="AC45" s="1425"/>
      <c r="AD45" s="1425"/>
      <c r="AE45" s="1425"/>
      <c r="AF45" s="1425"/>
      <c r="AG45" s="1425"/>
      <c r="AH45" s="1425"/>
      <c r="AI45" s="1049"/>
      <c r="AJ45" s="1049"/>
      <c r="AK45" s="1453" t="s">
        <v>1317</v>
      </c>
      <c r="AL45" s="1454"/>
      <c r="AM45" s="1454"/>
      <c r="AN45" s="1454"/>
      <c r="AO45" s="1454"/>
      <c r="AP45" s="1454"/>
      <c r="AQ45" s="1454"/>
      <c r="AR45" s="1454"/>
      <c r="AS45" s="1454"/>
      <c r="AT45" s="1454"/>
      <c r="AU45" s="1454"/>
      <c r="AV45" s="1454"/>
      <c r="AW45" s="1454"/>
      <c r="AX45" s="1454"/>
      <c r="AY45" s="1454"/>
      <c r="AZ45" s="1454"/>
      <c r="BA45" s="1454"/>
      <c r="BB45" s="1454"/>
      <c r="BC45" s="1422" t="s">
        <v>1318</v>
      </c>
      <c r="BD45" s="1424"/>
      <c r="BE45" s="1424"/>
      <c r="BF45" s="1424"/>
      <c r="BG45" s="1424"/>
      <c r="BH45" s="1424"/>
      <c r="BI45" s="1424"/>
      <c r="BJ45" s="1424"/>
      <c r="BK45" s="1424"/>
      <c r="BL45" s="1424"/>
      <c r="BM45" s="1424"/>
      <c r="BN45" s="1423"/>
      <c r="BO45" s="1425" t="s">
        <v>828</v>
      </c>
      <c r="BP45" s="1425"/>
      <c r="BQ45" s="1425"/>
      <c r="BR45" s="1425"/>
      <c r="BS45" s="1425"/>
      <c r="BT45" s="1425"/>
      <c r="BU45" s="1425"/>
      <c r="BV45" s="1425"/>
      <c r="BW45" s="1422" t="s">
        <v>829</v>
      </c>
      <c r="BX45" s="1460"/>
      <c r="BY45" s="1461" t="s">
        <v>1319</v>
      </c>
      <c r="BZ45" s="1462"/>
      <c r="CA45" s="1462"/>
      <c r="CB45" s="1462"/>
      <c r="CC45" s="1462"/>
      <c r="CD45" s="1462"/>
      <c r="CE45" s="1462"/>
      <c r="CF45" s="1460"/>
      <c r="CG45" s="1425" t="s">
        <v>1320</v>
      </c>
      <c r="CH45" s="1425"/>
      <c r="CI45" s="1425"/>
      <c r="CJ45" s="1425"/>
      <c r="CK45" s="1425"/>
      <c r="CL45" s="1425"/>
      <c r="CM45" s="1422" t="s">
        <v>1321</v>
      </c>
      <c r="CN45" s="1424"/>
      <c r="CO45" s="1424"/>
      <c r="CP45" s="1424"/>
      <c r="CQ45" s="1424"/>
      <c r="CR45" s="1424"/>
      <c r="CS45" s="1424"/>
      <c r="CT45" s="1424"/>
      <c r="CU45" s="1424"/>
      <c r="CV45" s="1424"/>
      <c r="CW45" s="1424"/>
      <c r="CX45" s="1424"/>
      <c r="CY45" s="1424"/>
      <c r="CZ45" s="1424"/>
      <c r="DA45" s="1424"/>
      <c r="DB45" s="1424"/>
      <c r="DC45" s="1424"/>
      <c r="DD45" s="1424"/>
      <c r="DE45" s="1424"/>
      <c r="DF45" s="1424"/>
      <c r="DG45" s="1424"/>
      <c r="DH45" s="1424"/>
      <c r="DI45" s="1424"/>
      <c r="DJ45" s="1424"/>
      <c r="DK45" s="1422" t="s">
        <v>1322</v>
      </c>
      <c r="DL45" s="1424"/>
      <c r="DM45" s="1424"/>
      <c r="DN45" s="1424"/>
      <c r="DO45" s="1424"/>
      <c r="DP45" s="1424"/>
      <c r="DQ45" s="1424"/>
      <c r="DR45" s="1423"/>
      <c r="DS45" s="1425" t="s">
        <v>1323</v>
      </c>
      <c r="DT45" s="1425"/>
      <c r="DU45" s="1425"/>
      <c r="DV45" s="1425"/>
      <c r="DW45" s="1425"/>
      <c r="DX45" s="1425"/>
      <c r="DY45" s="1422" t="s">
        <v>1324</v>
      </c>
      <c r="DZ45" s="1424"/>
      <c r="EA45" s="1424"/>
      <c r="EB45" s="1424"/>
      <c r="EC45" s="1424"/>
      <c r="ED45" s="1424"/>
      <c r="EE45" s="1422" t="s">
        <v>1325</v>
      </c>
      <c r="EF45" s="1424"/>
      <c r="EG45" s="1424"/>
      <c r="EH45" s="1424"/>
      <c r="EI45" s="1424"/>
      <c r="EJ45" s="1424"/>
      <c r="EK45" s="1424"/>
      <c r="EL45" s="1423"/>
      <c r="EM45" s="1422" t="s">
        <v>836</v>
      </c>
      <c r="EN45" s="1424"/>
      <c r="EO45" s="1424"/>
      <c r="EP45" s="1424"/>
      <c r="EQ45" s="1424"/>
      <c r="ER45" s="1424"/>
      <c r="ES45" s="1422" t="s">
        <v>837</v>
      </c>
      <c r="ET45" s="1424"/>
      <c r="EU45" s="1424"/>
      <c r="EV45" s="1424"/>
      <c r="EW45" s="1424"/>
      <c r="EX45" s="1424"/>
      <c r="EY45" s="1424"/>
      <c r="EZ45" s="1424"/>
      <c r="FA45" s="1424"/>
      <c r="FB45" s="1424"/>
      <c r="FC45" s="1424"/>
      <c r="FD45" s="1424"/>
      <c r="FE45" s="1424"/>
      <c r="FF45" s="1424"/>
      <c r="FG45" s="1424"/>
      <c r="FH45" s="1424"/>
      <c r="FI45" s="1424"/>
      <c r="FJ45" s="1424"/>
      <c r="FK45" s="1424"/>
      <c r="FL45" s="1424"/>
      <c r="FM45" s="1424"/>
      <c r="FN45" s="1424"/>
      <c r="FO45" s="1424"/>
      <c r="FP45" s="1423"/>
      <c r="FQ45" s="1425" t="s">
        <v>838</v>
      </c>
      <c r="FR45" s="1425"/>
      <c r="FS45" s="1425"/>
      <c r="FT45" s="1425"/>
      <c r="FU45" s="1425"/>
      <c r="FV45" s="1425"/>
      <c r="FW45" s="1422" t="s">
        <v>839</v>
      </c>
      <c r="FX45" s="1424"/>
      <c r="FY45" s="1424"/>
      <c r="FZ45" s="1424"/>
      <c r="GA45" s="1424"/>
      <c r="GB45" s="1424"/>
      <c r="GC45" s="1424"/>
      <c r="GD45" s="1424"/>
      <c r="GE45" s="1424"/>
      <c r="GF45" s="1424"/>
      <c r="GG45" s="1424"/>
      <c r="GH45" s="1424"/>
      <c r="GI45" s="1424"/>
      <c r="GJ45" s="1424"/>
      <c r="GK45" s="1424"/>
      <c r="GL45" s="1423"/>
      <c r="GM45" s="1422" t="s">
        <v>1326</v>
      </c>
      <c r="GN45" s="1424"/>
      <c r="GO45" s="1424"/>
      <c r="GP45" s="1424"/>
      <c r="GQ45" s="1424"/>
      <c r="GR45" s="1424"/>
      <c r="GS45" s="1424"/>
      <c r="GT45" s="1424"/>
      <c r="GU45" s="1424"/>
      <c r="GV45" s="1424"/>
      <c r="GW45" s="1424"/>
      <c r="GX45" s="1424"/>
      <c r="GY45" s="1424"/>
      <c r="GZ45" s="1424"/>
      <c r="HA45" s="1424"/>
      <c r="HB45" s="1423"/>
      <c r="HC45" s="1425" t="s">
        <v>841</v>
      </c>
      <c r="HD45" s="1425"/>
      <c r="HE45" s="1425"/>
      <c r="HF45" s="1425"/>
      <c r="HG45" s="1425"/>
      <c r="HH45" s="1425"/>
      <c r="HI45" s="1422" t="s">
        <v>842</v>
      </c>
      <c r="HJ45" s="1424"/>
      <c r="HK45" s="1424"/>
      <c r="HL45" s="1424"/>
      <c r="HM45" s="1424"/>
      <c r="HN45" s="1424"/>
      <c r="HO45" s="1424"/>
      <c r="HP45" s="1424"/>
      <c r="HQ45" s="1424"/>
      <c r="HR45" s="1424"/>
      <c r="HS45" s="1424"/>
      <c r="HT45" s="1424"/>
      <c r="HU45" s="1424"/>
      <c r="HV45" s="1424"/>
      <c r="HW45" s="1424"/>
      <c r="HX45" s="1424"/>
      <c r="HY45" s="1424"/>
      <c r="HZ45" s="1424"/>
      <c r="IA45" s="1424"/>
      <c r="IB45" s="1424"/>
      <c r="IC45" s="1424"/>
      <c r="ID45" s="1424"/>
      <c r="IE45" s="1424"/>
      <c r="IF45" s="1423"/>
      <c r="IG45" s="1425" t="s">
        <v>843</v>
      </c>
      <c r="IH45" s="1425"/>
      <c r="II45" s="1425"/>
      <c r="IJ45" s="1425"/>
      <c r="IK45" s="1425"/>
      <c r="IL45" s="1425"/>
      <c r="IM45" s="1425" t="s">
        <v>844</v>
      </c>
      <c r="IN45" s="1425"/>
      <c r="IO45" s="1425"/>
      <c r="IP45" s="1425"/>
      <c r="IQ45" s="1425"/>
      <c r="IR45" s="1425"/>
      <c r="IS45" s="1425" t="s">
        <v>1327</v>
      </c>
      <c r="IT45" s="1425"/>
      <c r="IU45" s="1425"/>
      <c r="IV45" s="1425"/>
      <c r="IW45" s="1425"/>
      <c r="IX45" s="1425"/>
      <c r="IY45" s="1422" t="s">
        <v>1328</v>
      </c>
      <c r="IZ45" s="1424"/>
      <c r="JA45" s="1424"/>
      <c r="JB45" s="1424"/>
      <c r="JC45" s="1424"/>
      <c r="JD45" s="1424"/>
      <c r="JE45" s="1424"/>
      <c r="JF45" s="1424"/>
      <c r="JG45" s="1424"/>
      <c r="JH45" s="1424"/>
      <c r="JI45" s="1424"/>
      <c r="JJ45" s="1424"/>
      <c r="JK45" s="1424"/>
      <c r="JL45" s="1424"/>
      <c r="JM45" s="1424"/>
      <c r="JN45" s="1424"/>
      <c r="JO45" s="1424"/>
      <c r="JP45" s="1424"/>
      <c r="JQ45" s="1424"/>
      <c r="JR45" s="1424"/>
      <c r="JS45" s="1424"/>
      <c r="JT45" s="1424"/>
      <c r="JU45" s="1424"/>
      <c r="JV45" s="1423"/>
      <c r="JW45" s="1422" t="s">
        <v>1329</v>
      </c>
      <c r="JX45" s="1424"/>
      <c r="JY45" s="1424"/>
      <c r="JZ45" s="1424"/>
      <c r="KA45" s="1424"/>
      <c r="KB45" s="1424"/>
      <c r="KC45" s="1424"/>
      <c r="KD45" s="1424"/>
      <c r="KE45" s="1424"/>
      <c r="KF45" s="1424"/>
      <c r="KG45" s="1424"/>
      <c r="KH45" s="1424"/>
      <c r="KI45" s="1424"/>
      <c r="KJ45" s="1424"/>
      <c r="KK45" s="1424"/>
      <c r="KL45" s="1424"/>
      <c r="KM45" s="1424"/>
      <c r="KN45" s="1424"/>
      <c r="KO45" s="1424"/>
      <c r="KP45" s="1424"/>
      <c r="KQ45" s="1424"/>
      <c r="KR45" s="1424"/>
      <c r="KS45" s="1424"/>
      <c r="KT45" s="1424"/>
      <c r="KU45" s="1424"/>
      <c r="KV45" s="1424"/>
      <c r="KW45" s="1424"/>
      <c r="KX45" s="1424"/>
      <c r="KY45" s="1424"/>
      <c r="KZ45" s="1424"/>
      <c r="LA45" s="1424"/>
      <c r="LB45" s="1423"/>
      <c r="LC45" s="1422" t="s">
        <v>1330</v>
      </c>
      <c r="LD45" s="1424"/>
      <c r="LE45" s="1424"/>
      <c r="LF45" s="1424"/>
      <c r="LG45" s="1424"/>
      <c r="LH45" s="1424"/>
      <c r="LI45" s="1424"/>
      <c r="LJ45" s="1424"/>
      <c r="LK45" s="1424"/>
      <c r="LL45" s="1424"/>
      <c r="LM45" s="1424"/>
      <c r="LN45" s="1424"/>
      <c r="LO45" s="1424"/>
      <c r="LP45" s="1424"/>
      <c r="LQ45" s="1424"/>
      <c r="LR45" s="1424"/>
      <c r="LS45" s="1424"/>
      <c r="LT45" s="1424"/>
      <c r="LU45" s="1424"/>
      <c r="LV45" s="1424"/>
      <c r="LW45" s="1424"/>
      <c r="LX45" s="1424"/>
      <c r="LY45" s="1424"/>
      <c r="LZ45" s="1424"/>
      <c r="MA45" s="1424"/>
      <c r="MB45" s="1424"/>
      <c r="MC45" s="1424"/>
      <c r="MD45" s="1424"/>
      <c r="ME45" s="1424"/>
      <c r="MF45" s="1424"/>
      <c r="MG45" s="1424"/>
      <c r="MH45" s="1423"/>
      <c r="MI45" s="1425" t="s">
        <v>1331</v>
      </c>
      <c r="MJ45" s="1425"/>
      <c r="MK45" s="1425"/>
      <c r="ML45" s="1425"/>
      <c r="MM45" s="1425"/>
      <c r="MN45" s="1425"/>
      <c r="MO45" s="1425"/>
      <c r="MP45" s="1425"/>
      <c r="MQ45" s="1425"/>
      <c r="MR45" s="1425"/>
      <c r="MS45" s="1425"/>
      <c r="MT45" s="1425"/>
      <c r="MU45" s="1425"/>
      <c r="MV45" s="1425"/>
      <c r="MW45" s="1425"/>
      <c r="MX45" s="1425"/>
      <c r="MY45" s="1425"/>
      <c r="MZ45" s="1425"/>
      <c r="NA45" s="1425"/>
      <c r="NB45" s="1425"/>
      <c r="NC45" s="1425"/>
      <c r="ND45" s="1425"/>
      <c r="NE45" s="1425"/>
      <c r="NF45" s="1425"/>
      <c r="NG45" s="1425"/>
      <c r="NH45" s="1425"/>
      <c r="NI45" s="1425"/>
      <c r="NJ45" s="1425"/>
      <c r="NK45" s="1425"/>
      <c r="NL45" s="1425"/>
      <c r="NM45" s="1425"/>
      <c r="NN45" s="1425"/>
      <c r="NO45" s="1425"/>
      <c r="NP45" s="1425"/>
      <c r="NQ45" s="1425" t="s">
        <v>1332</v>
      </c>
      <c r="NR45" s="1425"/>
      <c r="NS45" s="1425"/>
      <c r="NT45" s="1425"/>
      <c r="NU45" s="1425"/>
      <c r="NV45" s="1425"/>
      <c r="NW45" s="1425"/>
      <c r="NX45" s="1425"/>
      <c r="NY45" s="1422" t="s">
        <v>1333</v>
      </c>
      <c r="NZ45" s="1424"/>
      <c r="OA45" s="1424"/>
      <c r="OB45" s="1424"/>
      <c r="OC45" s="1424"/>
      <c r="OD45" s="1424"/>
      <c r="OE45" s="1424"/>
      <c r="OF45" s="1424"/>
      <c r="OG45" s="1424"/>
      <c r="OH45" s="1424"/>
      <c r="OI45" s="1424"/>
      <c r="OJ45" s="1424"/>
      <c r="OK45" s="1424"/>
      <c r="OL45" s="1424"/>
      <c r="OM45" s="1424"/>
      <c r="ON45" s="1424"/>
      <c r="OO45" s="1424"/>
      <c r="OP45" s="1424"/>
      <c r="OQ45" s="1424"/>
      <c r="OR45" s="1424"/>
      <c r="OS45" s="1424"/>
      <c r="OT45" s="1424"/>
      <c r="OU45" s="1424"/>
      <c r="OV45" s="1424"/>
      <c r="OW45" s="1424"/>
      <c r="OX45" s="1424"/>
      <c r="OY45" s="1424"/>
      <c r="OZ45" s="1424"/>
      <c r="PA45" s="1424"/>
      <c r="PB45" s="1424"/>
      <c r="PC45" s="1424"/>
      <c r="PD45" s="1423"/>
      <c r="PE45" s="1422" t="s">
        <v>855</v>
      </c>
      <c r="PF45" s="1424"/>
      <c r="PG45" s="1424"/>
      <c r="PH45" s="1424"/>
      <c r="PI45" s="1424"/>
      <c r="PJ45" s="1424"/>
      <c r="PK45" s="1424"/>
      <c r="PL45" s="1424"/>
      <c r="PM45" s="1424"/>
      <c r="PN45" s="1424"/>
      <c r="PO45" s="1424"/>
      <c r="PP45" s="1424"/>
      <c r="PQ45" s="1424"/>
      <c r="PR45" s="1424"/>
      <c r="PS45" s="1424"/>
      <c r="PT45" s="1424"/>
      <c r="PU45" s="1424"/>
      <c r="PV45" s="1424"/>
      <c r="PW45" s="1424"/>
      <c r="PX45" s="1424"/>
      <c r="PY45" s="1424"/>
      <c r="PZ45" s="1424"/>
      <c r="QA45" s="1424"/>
      <c r="QB45" s="1423"/>
      <c r="QC45" s="1422" t="s">
        <v>856</v>
      </c>
      <c r="QD45" s="1424"/>
      <c r="QE45" s="1424"/>
      <c r="QF45" s="1424"/>
      <c r="QG45" s="1424"/>
      <c r="QH45" s="1423"/>
      <c r="QI45" s="1422" t="s">
        <v>857</v>
      </c>
      <c r="QJ45" s="1424"/>
      <c r="QK45" s="1424"/>
      <c r="QL45" s="1424"/>
      <c r="QM45" s="1424"/>
      <c r="QN45" s="1424"/>
      <c r="QO45" s="1424"/>
      <c r="QP45" s="1424"/>
      <c r="QQ45" s="1424"/>
      <c r="QR45" s="1424"/>
      <c r="QS45" s="1424"/>
      <c r="QT45" s="1424"/>
      <c r="QU45" s="1424"/>
      <c r="QV45" s="1424"/>
      <c r="QW45" s="1424"/>
      <c r="QX45" s="1424"/>
      <c r="QY45" s="1424"/>
      <c r="QZ45" s="1424"/>
      <c r="RA45" s="1424"/>
      <c r="RB45" s="1424"/>
      <c r="RC45" s="1424"/>
      <c r="RD45" s="1424"/>
      <c r="RE45" s="1424"/>
      <c r="RF45" s="1423"/>
      <c r="RG45" s="1425" t="s">
        <v>858</v>
      </c>
      <c r="RH45" s="1425"/>
      <c r="RI45" s="1425"/>
      <c r="RJ45" s="1425"/>
      <c r="RK45" s="1425"/>
      <c r="RL45" s="1425"/>
      <c r="RM45" s="1425" t="s">
        <v>1334</v>
      </c>
      <c r="RN45" s="1425"/>
      <c r="RO45" s="1425"/>
      <c r="RP45" s="1425"/>
      <c r="RQ45" s="1425"/>
      <c r="RR45" s="1425"/>
      <c r="RS45" s="1425"/>
      <c r="RT45" s="1425"/>
      <c r="RU45" s="1425" t="s">
        <v>860</v>
      </c>
      <c r="RV45" s="1425"/>
      <c r="RW45" s="1425"/>
      <c r="RX45" s="1425"/>
      <c r="RY45" s="1425"/>
      <c r="RZ45" s="1425"/>
      <c r="SA45" s="1422" t="s">
        <v>1335</v>
      </c>
      <c r="SB45" s="1424"/>
      <c r="SC45" s="1424"/>
      <c r="SD45" s="1424"/>
      <c r="SE45" s="1424"/>
      <c r="SF45" s="1424"/>
      <c r="SG45" s="1424"/>
      <c r="SH45" s="1424"/>
      <c r="SI45" s="1424"/>
      <c r="SJ45" s="1424"/>
      <c r="SK45" s="1424"/>
      <c r="SL45" s="1424"/>
      <c r="SM45" s="1424"/>
      <c r="SN45" s="1424"/>
      <c r="SO45" s="1424"/>
      <c r="SP45" s="1424"/>
      <c r="SQ45" s="1424"/>
      <c r="SR45" s="1424"/>
      <c r="SS45" s="1424"/>
      <c r="ST45" s="1424"/>
      <c r="SU45" s="1424"/>
      <c r="SV45" s="1424"/>
      <c r="SW45" s="1424"/>
      <c r="SX45" s="1424"/>
      <c r="SY45" s="1424"/>
      <c r="SZ45" s="1424"/>
      <c r="TA45" s="1424"/>
      <c r="TB45" s="1424"/>
      <c r="TC45" s="1424"/>
      <c r="TD45" s="1424"/>
      <c r="TE45" s="1424"/>
      <c r="TF45" s="1424"/>
      <c r="TG45" s="1424"/>
      <c r="TH45" s="1424"/>
      <c r="TI45" s="1424"/>
      <c r="TJ45" s="1424"/>
      <c r="TK45" s="1424"/>
      <c r="TL45" s="1424"/>
      <c r="TM45" s="1424"/>
      <c r="TN45" s="1424"/>
      <c r="TO45" s="1424"/>
      <c r="TP45" s="1424"/>
      <c r="TQ45" s="1424"/>
      <c r="TR45" s="1424"/>
      <c r="TS45" s="1424"/>
      <c r="TT45" s="1424"/>
      <c r="TU45" s="1424"/>
      <c r="TV45" s="1424"/>
      <c r="TW45" s="1424"/>
      <c r="TX45" s="1424"/>
      <c r="TY45" s="1424"/>
      <c r="TZ45" s="1424"/>
      <c r="UA45" s="1424"/>
      <c r="UB45" s="1424"/>
      <c r="UC45" s="1424"/>
      <c r="UD45" s="1423"/>
      <c r="UE45" s="1422" t="s">
        <v>1336</v>
      </c>
      <c r="UF45" s="1423"/>
      <c r="UG45" s="1425" t="s">
        <v>1337</v>
      </c>
      <c r="UH45" s="1425"/>
      <c r="UI45" s="1425"/>
      <c r="UJ45" s="1425"/>
      <c r="UK45" s="1425"/>
      <c r="UL45" s="1425"/>
      <c r="UM45" s="1057"/>
      <c r="UN45" s="1057"/>
      <c r="UO45" s="1057"/>
      <c r="UP45" s="1057"/>
      <c r="UQ45" s="1058"/>
      <c r="UR45" s="1237"/>
      <c r="US45" s="1422" t="s">
        <v>1338</v>
      </c>
      <c r="UT45" s="1426"/>
      <c r="UU45" s="1422" t="s">
        <v>1339</v>
      </c>
      <c r="UV45" s="1423"/>
      <c r="UW45" s="1422" t="s">
        <v>864</v>
      </c>
      <c r="UX45" s="1424"/>
      <c r="UY45" s="1424"/>
      <c r="UZ45" s="1423"/>
      <c r="VA45" s="1422" t="s">
        <v>865</v>
      </c>
      <c r="VB45" s="1423"/>
      <c r="VC45" s="1422" t="s">
        <v>866</v>
      </c>
      <c r="VD45" s="1423"/>
      <c r="VE45" s="1422" t="s">
        <v>867</v>
      </c>
      <c r="VF45" s="1423"/>
      <c r="VG45" s="1422" t="s">
        <v>868</v>
      </c>
      <c r="VH45" s="1423"/>
      <c r="VI45" s="1422" t="s">
        <v>869</v>
      </c>
      <c r="VJ45" s="1424"/>
      <c r="VK45" s="1424"/>
      <c r="VL45" s="1424"/>
      <c r="VM45" s="1424"/>
      <c r="VN45" s="1423"/>
      <c r="VO45" s="1425" t="s">
        <v>1340</v>
      </c>
      <c r="VP45" s="1425"/>
      <c r="VQ45" s="1425"/>
      <c r="VR45" s="1425"/>
      <c r="VS45" s="1425"/>
      <c r="VT45" s="1425"/>
      <c r="VU45" s="1059"/>
      <c r="VV45" s="1060"/>
      <c r="VW45" s="1422" t="s">
        <v>871</v>
      </c>
      <c r="VX45" s="1424"/>
      <c r="VY45" s="1424"/>
      <c r="VZ45" s="1424"/>
      <c r="WA45" s="1424"/>
      <c r="WB45" s="1423"/>
      <c r="WC45" s="1425" t="s">
        <v>872</v>
      </c>
      <c r="WD45" s="1425"/>
      <c r="WE45" s="1425"/>
      <c r="WF45" s="1425"/>
      <c r="WG45" s="1425"/>
      <c r="WH45" s="1425"/>
      <c r="WI45" s="1425" t="s">
        <v>873</v>
      </c>
      <c r="WJ45" s="1425"/>
      <c r="WK45" s="1425"/>
      <c r="WL45" s="1425"/>
      <c r="WM45" s="1425"/>
      <c r="WN45" s="1425"/>
      <c r="WO45" s="1422" t="s">
        <v>1341</v>
      </c>
      <c r="WP45" s="1424"/>
      <c r="WQ45" s="1424"/>
      <c r="WR45" s="1424"/>
      <c r="WS45" s="1424"/>
      <c r="WT45" s="1424"/>
      <c r="WU45" s="1424"/>
      <c r="WV45" s="1424"/>
      <c r="WW45" s="1424"/>
      <c r="WX45" s="1424"/>
      <c r="WY45" s="1424"/>
      <c r="WZ45" s="1423"/>
      <c r="XA45" s="1425" t="s">
        <v>1342</v>
      </c>
      <c r="XB45" s="1425"/>
      <c r="XC45" s="1425"/>
      <c r="XD45" s="1425"/>
      <c r="XE45" s="1425"/>
      <c r="XF45" s="1425"/>
      <c r="XG45" s="1425"/>
      <c r="XH45" s="1425"/>
      <c r="XI45" s="1425"/>
      <c r="XJ45" s="1425"/>
      <c r="XK45" s="1425"/>
      <c r="XL45" s="1425"/>
      <c r="XM45" s="1425"/>
      <c r="XN45" s="1425"/>
      <c r="XO45" s="1425"/>
      <c r="XP45" s="1425"/>
      <c r="XQ45" s="1425"/>
      <c r="XR45" s="1425"/>
      <c r="XS45" s="1425"/>
      <c r="XT45" s="1425"/>
      <c r="XU45" s="1425"/>
      <c r="XV45" s="1425"/>
      <c r="XW45" s="1425"/>
      <c r="XX45" s="1425"/>
      <c r="XY45" s="1425"/>
      <c r="XZ45" s="1425"/>
      <c r="YA45" s="1425"/>
      <c r="YB45" s="1425"/>
      <c r="YC45" s="1425"/>
      <c r="YD45" s="1425"/>
      <c r="YE45" s="1425"/>
      <c r="YF45" s="1425"/>
      <c r="YG45" s="1425"/>
      <c r="YH45" s="1425"/>
      <c r="YI45" s="1425"/>
      <c r="YJ45" s="1425"/>
      <c r="YK45" s="1425"/>
      <c r="YL45" s="1425"/>
      <c r="YM45" s="1425"/>
      <c r="YN45" s="1425"/>
      <c r="YO45" s="1425"/>
      <c r="YP45" s="1425"/>
      <c r="YQ45" s="1425"/>
      <c r="YR45" s="1425"/>
      <c r="YS45" s="1425"/>
      <c r="YT45" s="1425"/>
      <c r="YU45" s="1425"/>
      <c r="YV45" s="1425"/>
      <c r="YW45" s="1425"/>
      <c r="YX45" s="1425"/>
      <c r="YY45" s="1425"/>
      <c r="YZ45" s="1425"/>
      <c r="ZA45" s="1425"/>
      <c r="ZB45" s="1425"/>
      <c r="ZC45" s="1425"/>
      <c r="ZD45" s="1425"/>
      <c r="ZE45" s="1425"/>
      <c r="ZF45" s="1425"/>
      <c r="ZG45" s="1061"/>
      <c r="ZH45" s="1049"/>
      <c r="ZI45" s="1427">
        <v>540</v>
      </c>
      <c r="ZJ45" s="1428"/>
      <c r="ZK45" s="1428"/>
      <c r="ZL45" s="1428"/>
      <c r="ZM45" s="1428"/>
      <c r="ZN45" s="1428"/>
      <c r="ZO45" s="1428"/>
      <c r="ZP45" s="1429"/>
      <c r="ZQ45" s="1430">
        <v>640</v>
      </c>
      <c r="ZR45" s="1430"/>
      <c r="ZS45" s="1430"/>
      <c r="ZT45" s="1430"/>
      <c r="ZU45" s="1430"/>
      <c r="ZV45" s="1430"/>
      <c r="ZW45" s="1430"/>
      <c r="ZX45" s="1430"/>
      <c r="ZY45" s="746"/>
      <c r="ZZ45" s="746"/>
    </row>
    <row r="46" spans="1:702" ht="16.5" x14ac:dyDescent="0.25">
      <c r="A46" s="746"/>
      <c r="B46" s="746"/>
      <c r="C46" s="1238">
        <f>C45-C38</f>
        <v>0</v>
      </c>
      <c r="D46" s="1049"/>
      <c r="E46" s="1048"/>
      <c r="F46" s="1048"/>
      <c r="G46" s="1048"/>
      <c r="H46" s="1048"/>
      <c r="I46" s="1127"/>
      <c r="J46" s="1127"/>
      <c r="K46" s="1127"/>
      <c r="L46" s="1127"/>
      <c r="M46" s="1127"/>
      <c r="N46" s="1127"/>
      <c r="O46" s="1127"/>
      <c r="P46" s="1127"/>
      <c r="Q46" s="746"/>
      <c r="R46" s="746"/>
      <c r="S46" s="746"/>
      <c r="T46" s="746"/>
      <c r="U46" s="746"/>
      <c r="V46" s="1062"/>
      <c r="W46" s="746"/>
      <c r="X46" s="746"/>
      <c r="Y46" s="746"/>
      <c r="Z46" s="746"/>
      <c r="AA46" s="1062"/>
      <c r="AB46" s="746"/>
      <c r="AC46" s="1062"/>
      <c r="AD46" s="1062"/>
      <c r="AE46" s="1062"/>
      <c r="AF46" s="1062"/>
      <c r="AG46" s="1062"/>
      <c r="AH46" s="1062"/>
      <c r="AI46" s="1062"/>
      <c r="AJ46" s="1062"/>
      <c r="AK46" s="1239"/>
      <c r="AL46" s="1063"/>
      <c r="AM46" s="1063"/>
      <c r="AN46" s="1239"/>
      <c r="AO46" s="1143">
        <v>35197770.140000001</v>
      </c>
      <c r="AP46" s="1240"/>
      <c r="AQ46" s="1239"/>
      <c r="AR46" s="1050"/>
      <c r="AS46" s="1239"/>
      <c r="AT46" s="1050"/>
      <c r="AU46" s="1239"/>
      <c r="AV46" s="1052"/>
      <c r="AW46" s="1239"/>
      <c r="AX46" s="1052"/>
      <c r="AY46" s="1239"/>
      <c r="AZ46" s="1052"/>
      <c r="BA46" s="1239"/>
      <c r="BB46" s="1052"/>
      <c r="BC46" s="1063"/>
      <c r="BD46" s="1063"/>
      <c r="BE46" s="1063"/>
      <c r="BF46" s="1143">
        <v>59325881.299999997</v>
      </c>
      <c r="BG46" s="1063"/>
      <c r="BH46" s="1063"/>
      <c r="BI46" s="1063"/>
      <c r="BJ46" s="1063"/>
      <c r="BK46" s="1064"/>
      <c r="BL46" s="1064"/>
      <c r="BM46" s="1064"/>
      <c r="BN46" s="1064"/>
      <c r="BO46" s="1127"/>
      <c r="BP46" s="1241"/>
      <c r="BQ46" s="1127"/>
      <c r="BR46" s="1127"/>
      <c r="BS46" s="1127"/>
      <c r="BT46" s="1127"/>
      <c r="BU46" s="1127"/>
      <c r="BV46" s="1127"/>
      <c r="BW46" s="746"/>
      <c r="BX46" s="1242"/>
      <c r="BY46" s="1127"/>
      <c r="BZ46" s="1243"/>
      <c r="CA46" s="1127"/>
      <c r="CB46" s="1127"/>
      <c r="CC46" s="1127"/>
      <c r="CD46" s="1127"/>
      <c r="CE46" s="1127"/>
      <c r="CF46" s="1127"/>
      <c r="CG46" s="1063"/>
      <c r="CH46" s="1063"/>
      <c r="CI46" s="1063"/>
      <c r="CJ46" s="1063"/>
      <c r="CK46" s="1244"/>
      <c r="CL46" s="1244"/>
      <c r="CM46" s="1063"/>
      <c r="CN46" s="1063"/>
      <c r="CO46" s="1063"/>
      <c r="CP46" s="1063"/>
      <c r="CQ46" s="1063"/>
      <c r="CR46" s="1063"/>
      <c r="CS46" s="1063"/>
      <c r="CT46" s="1063"/>
      <c r="CU46" s="1245">
        <f t="shared" ref="CU46" si="523">CU47-CV46</f>
        <v>0</v>
      </c>
      <c r="CV46" s="1246"/>
      <c r="CW46" s="1245">
        <f t="shared" ref="CW46" si="524">CW47-CX46</f>
        <v>3784304.3900000006</v>
      </c>
      <c r="CX46" s="1143">
        <v>71901726.579999998</v>
      </c>
      <c r="CY46" s="1245">
        <f t="shared" ref="CY46" si="525">CY47-CZ46</f>
        <v>0</v>
      </c>
      <c r="CZ46" s="1246"/>
      <c r="DA46" s="1247"/>
      <c r="DB46" s="1247"/>
      <c r="DC46" s="1247"/>
      <c r="DD46" s="1247"/>
      <c r="DE46" s="1247"/>
      <c r="DF46" s="1247"/>
      <c r="DG46" s="1247"/>
      <c r="DH46" s="1247"/>
      <c r="DI46" s="1247"/>
      <c r="DJ46" s="1247"/>
      <c r="DK46" s="1248"/>
      <c r="DL46" s="1248"/>
      <c r="DM46" s="1248"/>
      <c r="DN46" s="1248"/>
      <c r="DO46" s="1248"/>
      <c r="DP46" s="1143">
        <v>0</v>
      </c>
      <c r="DQ46" s="1143">
        <v>1122360</v>
      </c>
      <c r="DR46" s="1249"/>
      <c r="DS46" s="1063"/>
      <c r="DT46" s="1063"/>
      <c r="DU46" s="1063"/>
      <c r="DV46" s="1063"/>
      <c r="DW46" s="1244">
        <f>DW47-DX46</f>
        <v>0</v>
      </c>
      <c r="DX46" s="1244"/>
      <c r="DY46" s="1063"/>
      <c r="DZ46" s="1063"/>
      <c r="EA46" s="1063"/>
      <c r="EB46" s="1063"/>
      <c r="EC46" s="1063"/>
      <c r="ED46" s="1063"/>
      <c r="EE46" s="1247"/>
      <c r="EF46" s="1247"/>
      <c r="EG46" s="1247"/>
      <c r="EH46" s="1247"/>
      <c r="EI46" s="1247"/>
      <c r="EJ46" s="1143">
        <v>0</v>
      </c>
      <c r="EK46" s="1244">
        <f>EK47-EL46</f>
        <v>0</v>
      </c>
      <c r="EL46" s="1244"/>
      <c r="EM46" s="1247"/>
      <c r="EN46" s="1247"/>
      <c r="EO46" s="1247"/>
      <c r="EP46" s="1247"/>
      <c r="EQ46" s="1244">
        <f>EQ47-ER46</f>
        <v>4155649.849999994</v>
      </c>
      <c r="ER46" s="1250">
        <v>78957333.480000004</v>
      </c>
      <c r="ES46" s="1246"/>
      <c r="ET46" s="1246"/>
      <c r="EU46" s="1246"/>
      <c r="EV46" s="1246"/>
      <c r="EW46" s="1245">
        <f t="shared" ref="EW46" si="526">EW47-EX46</f>
        <v>0</v>
      </c>
      <c r="EX46" s="1246"/>
      <c r="EY46" s="1246"/>
      <c r="EZ46" s="1246"/>
      <c r="FA46" s="1246"/>
      <c r="FB46" s="1246"/>
      <c r="FC46" s="1246"/>
      <c r="FD46" s="1246"/>
      <c r="FE46" s="1246"/>
      <c r="FF46" s="1246"/>
      <c r="FG46" s="1246"/>
      <c r="FH46" s="1246"/>
      <c r="FI46" s="1246"/>
      <c r="FJ46" s="1246"/>
      <c r="FK46" s="1246"/>
      <c r="FL46" s="1246"/>
      <c r="FM46" s="1246"/>
      <c r="FN46" s="1246"/>
      <c r="FO46" s="1246"/>
      <c r="FP46" s="1246"/>
      <c r="FQ46" s="1246"/>
      <c r="FR46" s="1246"/>
      <c r="FS46" s="1246"/>
      <c r="FT46" s="1246"/>
      <c r="FU46" s="1251">
        <f>FU47-FV46</f>
        <v>0</v>
      </c>
      <c r="FV46" s="1252"/>
      <c r="FW46" s="1246"/>
      <c r="FX46" s="1246"/>
      <c r="FY46" s="1246"/>
      <c r="FZ46" s="1246"/>
      <c r="GA46" s="1251">
        <f>GA47-GB46</f>
        <v>0</v>
      </c>
      <c r="GB46" s="1252"/>
      <c r="GC46" s="1253"/>
      <c r="GD46" s="1253"/>
      <c r="GE46" s="1253"/>
      <c r="GF46" s="1253"/>
      <c r="GG46" s="1253"/>
      <c r="GH46" s="1253"/>
      <c r="GI46" s="1253"/>
      <c r="GJ46" s="1253"/>
      <c r="GK46" s="1253"/>
      <c r="GL46" s="1253"/>
      <c r="GM46" s="1248"/>
      <c r="GN46" s="1248"/>
      <c r="GO46" s="1248"/>
      <c r="GP46" s="1063"/>
      <c r="GQ46" s="1246"/>
      <c r="GR46" s="1251">
        <f>GR47-GS46</f>
        <v>0</v>
      </c>
      <c r="GS46" s="1252"/>
      <c r="GT46" s="1143">
        <v>189604915.5</v>
      </c>
      <c r="GU46" s="1239"/>
      <c r="GV46" s="1063"/>
      <c r="GW46" s="1239"/>
      <c r="GX46" s="1063"/>
      <c r="GY46" s="1239"/>
      <c r="GZ46" s="1239"/>
      <c r="HA46" s="1239"/>
      <c r="HB46" s="1239"/>
      <c r="HC46" s="1246"/>
      <c r="HD46" s="1246"/>
      <c r="HE46" s="1246"/>
      <c r="HF46" s="1246"/>
      <c r="HG46" s="1251">
        <f>HG47-HH46</f>
        <v>12561196.469999999</v>
      </c>
      <c r="HH46" s="1143">
        <v>238662685.41999999</v>
      </c>
      <c r="HI46" s="1246"/>
      <c r="HJ46" s="1246"/>
      <c r="HK46" s="1246"/>
      <c r="HL46" s="1246"/>
      <c r="HM46" s="1251">
        <f>HM47-HN46</f>
        <v>0</v>
      </c>
      <c r="HN46" s="1252"/>
      <c r="HO46" s="1254"/>
      <c r="HP46" s="1254"/>
      <c r="HQ46" s="1254"/>
      <c r="HR46" s="1254"/>
      <c r="HS46" s="1254"/>
      <c r="HT46" s="1254"/>
      <c r="HU46" s="1254"/>
      <c r="HV46" s="1254"/>
      <c r="HW46" s="1254"/>
      <c r="HX46" s="1254"/>
      <c r="HY46" s="1254"/>
      <c r="HZ46" s="1254"/>
      <c r="IA46" s="1254"/>
      <c r="IB46" s="1254"/>
      <c r="IC46" s="1254"/>
      <c r="ID46" s="1254"/>
      <c r="IE46" s="1254"/>
      <c r="IF46" s="1254"/>
      <c r="IG46" s="1247"/>
      <c r="IH46" s="1247"/>
      <c r="II46" s="1247"/>
      <c r="IJ46" s="1247"/>
      <c r="IK46" s="1244">
        <f>IK47-IL46</f>
        <v>0</v>
      </c>
      <c r="IL46" s="1244"/>
      <c r="IM46" s="1247"/>
      <c r="IN46" s="1247"/>
      <c r="IO46" s="1247"/>
      <c r="IP46" s="1247"/>
      <c r="IQ46" s="1244">
        <f>IQ47-IR46</f>
        <v>0</v>
      </c>
      <c r="IR46" s="1244"/>
      <c r="IS46" s="1247"/>
      <c r="IT46" s="1247"/>
      <c r="IU46" s="1247"/>
      <c r="IV46" s="1247"/>
      <c r="IW46" s="1244">
        <f>IW47-IX46</f>
        <v>366972.22000000009</v>
      </c>
      <c r="IX46" s="1250">
        <v>1044459.35</v>
      </c>
      <c r="IY46" s="1048"/>
      <c r="IZ46" s="1048"/>
      <c r="JA46" s="1048"/>
      <c r="JB46" s="1048"/>
      <c r="JC46" s="1255"/>
      <c r="JD46" s="1255"/>
      <c r="JE46" s="1048"/>
      <c r="JF46" s="1048"/>
      <c r="JG46" s="1048"/>
      <c r="JH46" s="1048"/>
      <c r="JI46" s="1048"/>
      <c r="JJ46" s="1048"/>
      <c r="JK46" s="1048"/>
      <c r="JL46" s="1048"/>
      <c r="JM46" s="1048"/>
      <c r="JN46" s="1048"/>
      <c r="JO46" s="1048"/>
      <c r="JP46" s="1048"/>
      <c r="JQ46" s="1048"/>
      <c r="JR46" s="1048"/>
      <c r="JS46" s="1048"/>
      <c r="JT46" s="1048"/>
      <c r="JU46" s="1048"/>
      <c r="JV46" s="1048"/>
      <c r="JW46" s="1048"/>
      <c r="JX46" s="1048"/>
      <c r="JY46" s="1048"/>
      <c r="JZ46" s="1048"/>
      <c r="KA46" s="1048"/>
      <c r="KB46" s="1048"/>
      <c r="KC46" s="1244">
        <f>KC47-KD46</f>
        <v>0</v>
      </c>
      <c r="KD46" s="847"/>
      <c r="KE46" s="1244">
        <f>KE47-KF46</f>
        <v>0</v>
      </c>
      <c r="KF46" s="847"/>
      <c r="KG46" s="1048"/>
      <c r="KH46" s="1048"/>
      <c r="KI46" s="1048"/>
      <c r="KJ46" s="1048"/>
      <c r="KK46" s="1048"/>
      <c r="KL46" s="1048"/>
      <c r="KM46" s="1048"/>
      <c r="KN46" s="1048"/>
      <c r="KO46" s="1048"/>
      <c r="KP46" s="1048"/>
      <c r="KQ46" s="1048"/>
      <c r="KR46" s="1048"/>
      <c r="KS46" s="1048"/>
      <c r="KT46" s="1048"/>
      <c r="KU46" s="1048"/>
      <c r="KV46" s="1048"/>
      <c r="KW46" s="1048"/>
      <c r="KX46" s="1048"/>
      <c r="KY46" s="1048"/>
      <c r="KZ46" s="1048"/>
      <c r="LA46" s="1048"/>
      <c r="LB46" s="1048"/>
      <c r="LC46" s="1048"/>
      <c r="LD46" s="1048"/>
      <c r="LE46" s="1048"/>
      <c r="LF46" s="1048"/>
      <c r="LG46" s="1048"/>
      <c r="LH46" s="847"/>
      <c r="LI46" s="1244">
        <f>LI47-LJ46</f>
        <v>0</v>
      </c>
      <c r="LJ46" s="847"/>
      <c r="LK46" s="1048"/>
      <c r="LL46" s="1048"/>
      <c r="LM46" s="1048"/>
      <c r="LN46" s="1048"/>
      <c r="LO46" s="1048"/>
      <c r="LP46" s="1048"/>
      <c r="LQ46" s="1048"/>
      <c r="LR46" s="1048"/>
      <c r="LS46" s="1048"/>
      <c r="LT46" s="1048"/>
      <c r="LU46" s="1048"/>
      <c r="LV46" s="1048"/>
      <c r="LW46" s="1048"/>
      <c r="LX46" s="1048"/>
      <c r="LY46" s="1048"/>
      <c r="LZ46" s="1048"/>
      <c r="MA46" s="1048"/>
      <c r="MB46" s="1048"/>
      <c r="MC46" s="1048"/>
      <c r="MD46" s="1048"/>
      <c r="ME46" s="1048"/>
      <c r="MF46" s="1048"/>
      <c r="MG46" s="1048"/>
      <c r="MH46" s="1048"/>
      <c r="MI46" s="1052"/>
      <c r="MJ46" s="1052"/>
      <c r="MK46" s="1052"/>
      <c r="ML46" s="1052"/>
      <c r="MM46" s="1052"/>
      <c r="MN46" s="1052"/>
      <c r="MO46" s="1052"/>
      <c r="MP46" s="1052"/>
      <c r="MQ46" s="1052"/>
      <c r="MR46" s="1244">
        <f>MR47-MS46</f>
        <v>0</v>
      </c>
      <c r="MS46" s="1244"/>
      <c r="MT46" s="1244">
        <f>MT47-MU46</f>
        <v>0</v>
      </c>
      <c r="MU46" s="1244"/>
      <c r="MV46" s="1249"/>
      <c r="MW46" s="1244">
        <f>MW47-MX46</f>
        <v>104933.21000000002</v>
      </c>
      <c r="MX46" s="1143">
        <v>298656.07</v>
      </c>
      <c r="MY46" s="1052"/>
      <c r="MZ46" s="1052"/>
      <c r="NA46" s="1052"/>
      <c r="NB46" s="1052"/>
      <c r="NC46" s="1052"/>
      <c r="ND46" s="1052"/>
      <c r="NE46" s="1112"/>
      <c r="NF46" s="1112"/>
      <c r="NG46" s="1112"/>
      <c r="NH46" s="1112"/>
      <c r="NI46" s="1112"/>
      <c r="NJ46" s="1112"/>
      <c r="NK46" s="1112"/>
      <c r="NL46" s="1112"/>
      <c r="NM46" s="1112"/>
      <c r="NN46" s="1112"/>
      <c r="NO46" s="1112"/>
      <c r="NP46" s="1112"/>
      <c r="NQ46" s="1112"/>
      <c r="NR46" s="1112"/>
      <c r="NS46" s="1112"/>
      <c r="NT46" s="1112"/>
      <c r="NU46" s="1112"/>
      <c r="NV46" s="1256">
        <f>NV47-NW46</f>
        <v>0</v>
      </c>
      <c r="NW46" s="1257"/>
      <c r="NX46" s="1256"/>
      <c r="NY46" s="1048"/>
      <c r="NZ46" s="1048"/>
      <c r="OA46" s="1048"/>
      <c r="OB46" s="1048"/>
      <c r="OC46" s="1048"/>
      <c r="OD46" s="1244">
        <f>OD47-OE46</f>
        <v>0</v>
      </c>
      <c r="OE46" s="1244"/>
      <c r="OF46" s="1143">
        <v>2539423.2599999998</v>
      </c>
      <c r="OG46" s="1048"/>
      <c r="OH46" s="1048"/>
      <c r="OI46" s="1048"/>
      <c r="OJ46" s="1048"/>
      <c r="OK46" s="1048"/>
      <c r="OL46" s="1048"/>
      <c r="OM46" s="1048"/>
      <c r="ON46" s="1048"/>
      <c r="OO46" s="1048"/>
      <c r="OP46" s="1048"/>
      <c r="OQ46" s="1048"/>
      <c r="OR46" s="1048"/>
      <c r="OS46" s="1048"/>
      <c r="OT46" s="1048"/>
      <c r="OU46" s="1048"/>
      <c r="OV46" s="1048"/>
      <c r="OW46" s="1048"/>
      <c r="OX46" s="1048"/>
      <c r="OY46" s="1048"/>
      <c r="OZ46" s="1048"/>
      <c r="PA46" s="1048"/>
      <c r="PB46" s="1048"/>
      <c r="PC46" s="1048"/>
      <c r="PD46" s="1048"/>
      <c r="PE46" s="1048"/>
      <c r="PF46" s="1048"/>
      <c r="PG46" s="1048"/>
      <c r="PH46" s="1048"/>
      <c r="PI46" s="1244">
        <f>PI47-PJ46</f>
        <v>0</v>
      </c>
      <c r="PJ46" s="1244"/>
      <c r="PK46" s="1063"/>
      <c r="PL46" s="1063"/>
      <c r="PM46" s="1063"/>
      <c r="PN46" s="1063"/>
      <c r="PO46" s="1063"/>
      <c r="PP46" s="1063"/>
      <c r="PQ46" s="1063"/>
      <c r="PR46" s="1063"/>
      <c r="PS46" s="1063"/>
      <c r="PT46" s="1063"/>
      <c r="PU46" s="1063"/>
      <c r="PV46" s="1063"/>
      <c r="PW46" s="1063"/>
      <c r="PX46" s="1063"/>
      <c r="PY46" s="1063"/>
      <c r="PZ46" s="1063"/>
      <c r="QA46" s="1063"/>
      <c r="QB46" s="1063"/>
      <c r="QC46" s="1246"/>
      <c r="QD46" s="1246"/>
      <c r="QE46" s="1246"/>
      <c r="QF46" s="1246"/>
      <c r="QG46" s="1251">
        <f>QG47-QH46</f>
        <v>0</v>
      </c>
      <c r="QH46" s="1252"/>
      <c r="QI46" s="1246"/>
      <c r="QJ46" s="1246"/>
      <c r="QK46" s="1246"/>
      <c r="QL46" s="1246"/>
      <c r="QM46" s="1251">
        <f>QM47-QN46</f>
        <v>0</v>
      </c>
      <c r="QN46" s="1252"/>
      <c r="QO46" s="1254"/>
      <c r="QP46" s="1254"/>
      <c r="QQ46" s="1254"/>
      <c r="QR46" s="1254"/>
      <c r="QS46" s="1254"/>
      <c r="QT46" s="1254"/>
      <c r="QU46" s="1254"/>
      <c r="QV46" s="1254"/>
      <c r="QW46" s="1254"/>
      <c r="QX46" s="1254"/>
      <c r="QY46" s="1254"/>
      <c r="QZ46" s="1254"/>
      <c r="RA46" s="1254"/>
      <c r="RB46" s="1254"/>
      <c r="RC46" s="1254"/>
      <c r="RD46" s="1254"/>
      <c r="RE46" s="1254"/>
      <c r="RF46" s="1254"/>
      <c r="RG46" s="1063"/>
      <c r="RH46" s="1063"/>
      <c r="RI46" s="1063"/>
      <c r="RJ46" s="1063"/>
      <c r="RK46" s="1063"/>
      <c r="RL46" s="1063"/>
      <c r="RM46" s="1063"/>
      <c r="RN46" s="1063"/>
      <c r="RO46" s="1063"/>
      <c r="RP46" s="1063"/>
      <c r="RQ46" s="1063"/>
      <c r="RR46" s="1143">
        <v>17857433.710000001</v>
      </c>
      <c r="RS46" s="1251">
        <f>RS47-RT46</f>
        <v>0</v>
      </c>
      <c r="RT46" s="1252"/>
      <c r="RU46" s="1063"/>
      <c r="RV46" s="1063"/>
      <c r="RW46" s="1063"/>
      <c r="RX46" s="1063"/>
      <c r="RY46" s="1063"/>
      <c r="RZ46" s="1063"/>
      <c r="SA46" s="1063"/>
      <c r="SB46" s="1063"/>
      <c r="SC46" s="1063"/>
      <c r="SD46" s="1063"/>
      <c r="SE46" s="1063"/>
      <c r="SF46" s="1063"/>
      <c r="SG46" s="1063"/>
      <c r="SH46" s="1063"/>
      <c r="SI46" s="1244">
        <f>SI47-SJ46</f>
        <v>0</v>
      </c>
      <c r="SJ46" s="1244"/>
      <c r="SK46" s="1244">
        <f>SK47-SL46</f>
        <v>0</v>
      </c>
      <c r="SL46" s="1244"/>
      <c r="SM46" s="1244">
        <f>SM47-SN46</f>
        <v>3234839.4799999967</v>
      </c>
      <c r="SN46" s="1143">
        <v>61461950.270000003</v>
      </c>
      <c r="SO46" s="1063"/>
      <c r="SP46" s="1063"/>
      <c r="SQ46" s="1063"/>
      <c r="SR46" s="1063"/>
      <c r="SS46" s="1063"/>
      <c r="ST46" s="1063"/>
      <c r="SU46" s="1063"/>
      <c r="SV46" s="1063"/>
      <c r="SW46" s="1063"/>
      <c r="SX46" s="1063"/>
      <c r="SY46" s="1063"/>
      <c r="SZ46" s="1063"/>
      <c r="TA46" s="1063"/>
      <c r="TB46" s="1063"/>
      <c r="TC46" s="1063"/>
      <c r="TD46" s="1063"/>
      <c r="TE46" s="1063"/>
      <c r="TF46" s="1063"/>
      <c r="TG46" s="1063"/>
      <c r="TH46" s="1063"/>
      <c r="TI46" s="1063"/>
      <c r="TJ46" s="1063"/>
      <c r="TK46" s="1063"/>
      <c r="TL46" s="1063"/>
      <c r="TM46" s="1063"/>
      <c r="TN46" s="1063"/>
      <c r="TO46" s="1063"/>
      <c r="TP46" s="1063"/>
      <c r="TQ46" s="1063"/>
      <c r="TR46" s="1063"/>
      <c r="TS46" s="1063"/>
      <c r="TT46" s="1063"/>
      <c r="TU46" s="1063"/>
      <c r="TV46" s="1063"/>
      <c r="TW46" s="1063"/>
      <c r="TX46" s="1063"/>
      <c r="TY46" s="1063"/>
      <c r="TZ46" s="1063"/>
      <c r="UA46" s="1063"/>
      <c r="UB46" s="1063"/>
      <c r="UC46" s="1063"/>
      <c r="UD46" s="1063"/>
      <c r="UE46" s="1127"/>
      <c r="UF46" s="1127"/>
      <c r="UG46" s="1127"/>
      <c r="UH46" s="1127"/>
      <c r="UI46" s="1127"/>
      <c r="UJ46" s="1127"/>
      <c r="UK46" s="1127"/>
      <c r="UL46" s="1127"/>
      <c r="UM46" s="1049"/>
      <c r="UN46" s="746"/>
      <c r="UO46" s="746"/>
      <c r="UP46" s="1049"/>
      <c r="UQ46" s="746"/>
      <c r="UR46" s="1049"/>
      <c r="US46" s="1112"/>
      <c r="UT46" s="1112"/>
      <c r="UU46" s="1112"/>
      <c r="UV46" s="1112"/>
      <c r="UW46" s="1112"/>
      <c r="UX46" s="1112"/>
      <c r="UY46" s="1127"/>
      <c r="UZ46" s="1127"/>
      <c r="VA46" s="1127"/>
      <c r="VB46" s="1127"/>
      <c r="VC46" s="1127"/>
      <c r="VD46" s="1127"/>
      <c r="VE46" s="1127"/>
      <c r="VF46" s="1127"/>
      <c r="VG46" s="1127"/>
      <c r="VH46" s="1127"/>
      <c r="VI46" s="1127"/>
      <c r="VJ46" s="1127"/>
      <c r="VK46" s="1127"/>
      <c r="VL46" s="1127"/>
      <c r="VM46" s="1258">
        <f t="shared" ref="VM46" si="527">VM47-VN46</f>
        <v>48952914.370000005</v>
      </c>
      <c r="VN46" s="1259">
        <f>VN38</f>
        <v>139327525.5</v>
      </c>
      <c r="VO46" s="1127"/>
      <c r="VP46" s="1127"/>
      <c r="VQ46" s="1127"/>
      <c r="VR46" s="1127"/>
      <c r="VS46" s="1245">
        <f t="shared" ref="VS46" si="528">VS47-VT46</f>
        <v>0</v>
      </c>
      <c r="VT46" s="1246"/>
      <c r="VU46" s="1127"/>
      <c r="VV46" s="1127"/>
      <c r="VW46" s="1260"/>
      <c r="VX46" s="1260"/>
      <c r="VY46" s="1260"/>
      <c r="VZ46" s="1260"/>
      <c r="WA46" s="1251">
        <f>WA47-WB46</f>
        <v>0</v>
      </c>
      <c r="WB46" s="1250"/>
      <c r="WC46" s="1127"/>
      <c r="WD46" s="1127"/>
      <c r="WE46" s="1127"/>
      <c r="WF46" s="1127"/>
      <c r="WG46" s="1245">
        <f t="shared" ref="WG46" si="529">WG47-WH46</f>
        <v>728630.36000000127</v>
      </c>
      <c r="WH46" s="1259">
        <f>WH38</f>
        <v>13843975.879999999</v>
      </c>
      <c r="WI46" s="1127"/>
      <c r="WJ46" s="1127"/>
      <c r="WK46" s="1127"/>
      <c r="WL46" s="1127"/>
      <c r="WM46" s="1127"/>
      <c r="WN46" s="1127"/>
      <c r="WO46" s="1127"/>
      <c r="WP46" s="1127"/>
      <c r="WQ46" s="1127"/>
      <c r="WR46" s="1244"/>
      <c r="WS46" s="1127"/>
      <c r="WT46" s="1127"/>
      <c r="WU46" s="1127"/>
      <c r="WV46" s="1127"/>
      <c r="WW46" s="1127"/>
      <c r="WX46" s="1127"/>
      <c r="WY46" s="1127"/>
      <c r="WZ46" s="1127"/>
      <c r="XA46" s="1052"/>
      <c r="XB46" s="1052"/>
      <c r="XC46" s="1052"/>
      <c r="XD46" s="1052"/>
      <c r="XE46" s="1052"/>
      <c r="XF46" s="1052"/>
      <c r="XG46" s="1052"/>
      <c r="XH46" s="1052"/>
      <c r="XI46" s="1052"/>
      <c r="XJ46" s="1052"/>
      <c r="XK46" s="1052"/>
      <c r="XL46" s="1052"/>
      <c r="XM46" s="1143">
        <v>20388498.120000001</v>
      </c>
      <c r="XN46" s="1065">
        <v>0</v>
      </c>
      <c r="XO46" s="1065">
        <v>0</v>
      </c>
      <c r="XP46" s="1143">
        <v>64277089.32</v>
      </c>
      <c r="XQ46" s="1143">
        <v>166609560</v>
      </c>
      <c r="XR46" s="1065">
        <v>0</v>
      </c>
      <c r="XS46" s="1065">
        <v>0</v>
      </c>
      <c r="XT46" s="1065"/>
      <c r="XU46" s="1065"/>
      <c r="XV46" s="1143">
        <v>9399483.0600000005</v>
      </c>
      <c r="XW46" s="1060"/>
      <c r="XX46" s="1060"/>
      <c r="XY46" s="1060"/>
      <c r="XZ46" s="1060"/>
      <c r="YA46" s="1060"/>
      <c r="YB46" s="1060"/>
      <c r="YC46" s="1060"/>
      <c r="YD46" s="1060"/>
      <c r="YE46" s="1060"/>
      <c r="YF46" s="1060"/>
      <c r="YG46" s="1060"/>
      <c r="YH46" s="1060"/>
      <c r="YI46" s="1060"/>
      <c r="YJ46" s="1060"/>
      <c r="YK46" s="1060"/>
      <c r="YL46" s="1060"/>
      <c r="YM46" s="1060"/>
      <c r="YN46" s="1060"/>
      <c r="YO46" s="1060"/>
      <c r="YP46" s="1060"/>
      <c r="YQ46" s="1060"/>
      <c r="YR46" s="1060"/>
      <c r="YS46" s="1060"/>
      <c r="YT46" s="1060"/>
      <c r="YU46" s="1060"/>
      <c r="YV46" s="1060"/>
      <c r="YW46" s="1060"/>
      <c r="YX46" s="1060"/>
      <c r="YY46" s="1060"/>
      <c r="YZ46" s="1060"/>
      <c r="ZA46" s="1060"/>
      <c r="ZB46" s="1060"/>
      <c r="ZC46" s="1060"/>
      <c r="ZD46" s="1060"/>
      <c r="ZE46" s="1060"/>
      <c r="ZF46" s="1060"/>
      <c r="ZG46" s="1049"/>
      <c r="ZH46" s="1049"/>
      <c r="ZI46" s="1066"/>
      <c r="ZJ46" s="1066"/>
      <c r="ZK46" s="1050"/>
      <c r="ZL46" s="1050"/>
      <c r="ZM46" s="746"/>
      <c r="ZN46" s="746"/>
      <c r="ZO46" s="746"/>
      <c r="ZP46" s="746"/>
      <c r="ZQ46" s="1067">
        <v>-1638800000.1600001</v>
      </c>
      <c r="ZR46" s="1067">
        <v>-30000000</v>
      </c>
      <c r="ZS46" s="1050"/>
      <c r="ZT46" s="1050"/>
      <c r="ZU46" s="746"/>
      <c r="ZV46" s="746"/>
      <c r="ZW46" s="746"/>
      <c r="ZX46" s="746"/>
      <c r="ZY46" s="746"/>
      <c r="ZZ46" s="746"/>
    </row>
    <row r="47" spans="1:702" ht="20.25" x14ac:dyDescent="0.25">
      <c r="A47" s="746"/>
      <c r="B47" s="746"/>
      <c r="C47" s="746"/>
      <c r="D47" s="1049"/>
      <c r="E47" s="1048"/>
      <c r="F47" s="1048"/>
      <c r="G47" s="1048"/>
      <c r="H47" s="1048"/>
      <c r="I47" s="1127"/>
      <c r="J47" s="1127"/>
      <c r="K47" s="1127"/>
      <c r="L47" s="1127"/>
      <c r="M47" s="1127"/>
      <c r="N47" s="1127"/>
      <c r="O47" s="1127"/>
      <c r="P47" s="1127"/>
      <c r="Q47" s="746"/>
      <c r="R47" s="746"/>
      <c r="S47" s="746"/>
      <c r="T47" s="746"/>
      <c r="U47" s="746"/>
      <c r="V47" s="1062"/>
      <c r="W47" s="746"/>
      <c r="X47" s="746"/>
      <c r="Y47" s="746"/>
      <c r="Z47" s="746"/>
      <c r="AA47" s="1062"/>
      <c r="AB47" s="746"/>
      <c r="AC47" s="1062"/>
      <c r="AD47" s="1062"/>
      <c r="AE47" s="1062"/>
      <c r="AF47" s="1062"/>
      <c r="AG47" s="1062"/>
      <c r="AH47" s="1062"/>
      <c r="AI47" s="1127"/>
      <c r="AJ47" s="1261"/>
      <c r="AK47" s="1261"/>
      <c r="AL47" s="1063"/>
      <c r="AM47" s="1063"/>
      <c r="AN47" s="1261"/>
      <c r="AO47" s="1262"/>
      <c r="AP47" s="1262"/>
      <c r="AQ47" s="1261"/>
      <c r="AR47" s="1050"/>
      <c r="AS47" s="1261"/>
      <c r="AT47" s="1050"/>
      <c r="AU47" s="1261"/>
      <c r="AV47" s="1052"/>
      <c r="AW47" s="1261"/>
      <c r="AX47" s="1052"/>
      <c r="AY47" s="1261"/>
      <c r="AZ47" s="1052"/>
      <c r="BA47" s="1261"/>
      <c r="BB47" s="1052"/>
      <c r="BC47" s="1063"/>
      <c r="BD47" s="1063"/>
      <c r="BE47" s="1063"/>
      <c r="BF47" s="1263"/>
      <c r="BG47" s="1063"/>
      <c r="BH47" s="1063"/>
      <c r="BI47" s="1063"/>
      <c r="BJ47" s="1063"/>
      <c r="BK47" s="1064"/>
      <c r="BL47" s="1064"/>
      <c r="BM47" s="1064"/>
      <c r="BN47" s="1064"/>
      <c r="BO47" s="1127"/>
      <c r="BP47" s="1248">
        <f>BP46-BP39</f>
        <v>0</v>
      </c>
      <c r="BQ47" s="1127"/>
      <c r="BR47" s="1127"/>
      <c r="BS47" s="1127"/>
      <c r="BT47" s="1127"/>
      <c r="BU47" s="1127"/>
      <c r="BV47" s="1127"/>
      <c r="BW47" s="746"/>
      <c r="BX47" s="1048"/>
      <c r="BY47" s="1127"/>
      <c r="BZ47" s="1262"/>
      <c r="CA47" s="1127"/>
      <c r="CB47" s="1127"/>
      <c r="CC47" s="1127"/>
      <c r="CD47" s="1127"/>
      <c r="CE47" s="1127"/>
      <c r="CF47" s="1127"/>
      <c r="CG47" s="1063"/>
      <c r="CH47" s="1063"/>
      <c r="CI47" s="1063"/>
      <c r="CJ47" s="1063"/>
      <c r="CK47" s="1264"/>
      <c r="CL47" s="1264"/>
      <c r="CM47" s="1063"/>
      <c r="CN47" s="1063"/>
      <c r="CO47" s="1063"/>
      <c r="CP47" s="1063"/>
      <c r="CQ47" s="1063"/>
      <c r="CR47" s="1063"/>
      <c r="CS47" s="1063"/>
      <c r="CT47" s="1063"/>
      <c r="CU47" s="1265">
        <v>0</v>
      </c>
      <c r="CV47" s="1257"/>
      <c r="CW47" s="1143">
        <v>75686030.969999999</v>
      </c>
      <c r="CX47" s="1257"/>
      <c r="CY47" s="1143">
        <v>0</v>
      </c>
      <c r="CZ47" s="1257"/>
      <c r="DA47" s="1264"/>
      <c r="DB47" s="1264"/>
      <c r="DC47" s="1264"/>
      <c r="DD47" s="1264"/>
      <c r="DE47" s="1264"/>
      <c r="DF47" s="1264"/>
      <c r="DG47" s="1264"/>
      <c r="DH47" s="1264"/>
      <c r="DI47" s="1264"/>
      <c r="DJ47" s="1264"/>
      <c r="DK47" s="1248"/>
      <c r="DL47" s="1248"/>
      <c r="DM47" s="1248"/>
      <c r="DN47" s="1248"/>
      <c r="DO47" s="1248"/>
      <c r="DP47" s="1264"/>
      <c r="DQ47" s="1264"/>
      <c r="DR47" s="1264"/>
      <c r="DS47" s="1063"/>
      <c r="DT47" s="1063"/>
      <c r="DU47" s="1063"/>
      <c r="DV47" s="1063"/>
      <c r="DW47" s="1143">
        <v>0</v>
      </c>
      <c r="DX47" s="1264"/>
      <c r="DY47" s="1063"/>
      <c r="DZ47" s="1063"/>
      <c r="EA47" s="1063"/>
      <c r="EB47" s="1063"/>
      <c r="EC47" s="1063"/>
      <c r="ED47" s="1063"/>
      <c r="EE47" s="1264"/>
      <c r="EF47" s="1264"/>
      <c r="EG47" s="1264"/>
      <c r="EH47" s="1264"/>
      <c r="EI47" s="1264"/>
      <c r="EJ47" s="1143"/>
      <c r="EK47" s="1143">
        <v>0</v>
      </c>
      <c r="EL47" s="1264"/>
      <c r="EM47" s="1264"/>
      <c r="EN47" s="1264"/>
      <c r="EO47" s="1264"/>
      <c r="EP47" s="1264"/>
      <c r="EQ47" s="1143">
        <v>83112983.329999998</v>
      </c>
      <c r="ER47" s="1264"/>
      <c r="ES47" s="1257"/>
      <c r="ET47" s="1257"/>
      <c r="EU47" s="1257"/>
      <c r="EV47" s="1257"/>
      <c r="EW47" s="1265">
        <v>0</v>
      </c>
      <c r="EX47" s="1257"/>
      <c r="EY47" s="1257"/>
      <c r="EZ47" s="1257"/>
      <c r="FA47" s="1257"/>
      <c r="FB47" s="1257"/>
      <c r="FC47" s="1257"/>
      <c r="FD47" s="1257"/>
      <c r="FE47" s="1257"/>
      <c r="FF47" s="1257"/>
      <c r="FG47" s="1257"/>
      <c r="FH47" s="1257"/>
      <c r="FI47" s="1257"/>
      <c r="FJ47" s="1257"/>
      <c r="FK47" s="1257"/>
      <c r="FL47" s="1257"/>
      <c r="FM47" s="1257"/>
      <c r="FN47" s="1257"/>
      <c r="FO47" s="1257"/>
      <c r="FP47" s="1257"/>
      <c r="FQ47" s="1257"/>
      <c r="FR47" s="1257"/>
      <c r="FS47" s="1257"/>
      <c r="FT47" s="1257"/>
      <c r="FU47" s="1252"/>
      <c r="FV47" s="1257"/>
      <c r="FW47" s="1257"/>
      <c r="FX47" s="1257"/>
      <c r="FY47" s="1257"/>
      <c r="FZ47" s="1257"/>
      <c r="GA47" s="1252"/>
      <c r="GB47" s="1257"/>
      <c r="GC47" s="1257"/>
      <c r="GD47" s="1257"/>
      <c r="GE47" s="1257"/>
      <c r="GF47" s="1257"/>
      <c r="GG47" s="1257"/>
      <c r="GH47" s="1257"/>
      <c r="GI47" s="1257"/>
      <c r="GJ47" s="1257"/>
      <c r="GK47" s="1257"/>
      <c r="GL47" s="1257"/>
      <c r="GM47" s="1248"/>
      <c r="GN47" s="1248"/>
      <c r="GO47" s="1248"/>
      <c r="GP47" s="1063"/>
      <c r="GQ47" s="1257"/>
      <c r="GR47" s="1143">
        <v>0</v>
      </c>
      <c r="GS47" s="1257"/>
      <c r="GT47" s="1263"/>
      <c r="GU47" s="1263"/>
      <c r="GV47" s="1063"/>
      <c r="GW47" s="1263"/>
      <c r="GX47" s="1063"/>
      <c r="GY47" s="1263"/>
      <c r="GZ47" s="1263"/>
      <c r="HA47" s="1263"/>
      <c r="HB47" s="1263"/>
      <c r="HC47" s="1257"/>
      <c r="HD47" s="1257"/>
      <c r="HE47" s="1257"/>
      <c r="HF47" s="1257"/>
      <c r="HG47" s="1143">
        <v>251223881.88999999</v>
      </c>
      <c r="HH47" s="1257"/>
      <c r="HI47" s="1257"/>
      <c r="HJ47" s="1257"/>
      <c r="HK47" s="1257"/>
      <c r="HL47" s="1257"/>
      <c r="HM47" s="1252">
        <v>0</v>
      </c>
      <c r="HN47" s="1257"/>
      <c r="HO47" s="1257"/>
      <c r="HP47" s="1257"/>
      <c r="HQ47" s="1257"/>
      <c r="HR47" s="1257"/>
      <c r="HS47" s="1257"/>
      <c r="HT47" s="1257"/>
      <c r="HU47" s="1257"/>
      <c r="HV47" s="1257"/>
      <c r="HW47" s="1257"/>
      <c r="HX47" s="1257"/>
      <c r="HY47" s="1257"/>
      <c r="HZ47" s="1257"/>
      <c r="IA47" s="1257"/>
      <c r="IB47" s="1257"/>
      <c r="IC47" s="1257"/>
      <c r="ID47" s="1257"/>
      <c r="IE47" s="1257"/>
      <c r="IF47" s="1257"/>
      <c r="IG47" s="1264"/>
      <c r="IH47" s="1264"/>
      <c r="II47" s="1264"/>
      <c r="IJ47" s="1264"/>
      <c r="IK47" s="1264"/>
      <c r="IL47" s="1264"/>
      <c r="IM47" s="1264"/>
      <c r="IN47" s="1264"/>
      <c r="IO47" s="1264"/>
      <c r="IP47" s="1264"/>
      <c r="IQ47" s="1264"/>
      <c r="IR47" s="1264"/>
      <c r="IS47" s="1264"/>
      <c r="IT47" s="1264"/>
      <c r="IU47" s="1264"/>
      <c r="IV47" s="1264"/>
      <c r="IW47" s="1143">
        <v>1411431.57</v>
      </c>
      <c r="IX47" s="1264"/>
      <c r="IY47" s="1048"/>
      <c r="IZ47" s="1048"/>
      <c r="JA47" s="1048"/>
      <c r="JB47" s="1048"/>
      <c r="JC47" s="1266"/>
      <c r="JD47" s="1266"/>
      <c r="JE47" s="1048"/>
      <c r="JF47" s="1048"/>
      <c r="JG47" s="1048"/>
      <c r="JH47" s="1048"/>
      <c r="JI47" s="1048"/>
      <c r="JJ47" s="1048"/>
      <c r="JK47" s="1048"/>
      <c r="JL47" s="1048"/>
      <c r="JM47" s="1048"/>
      <c r="JN47" s="1048"/>
      <c r="JO47" s="1048"/>
      <c r="JP47" s="1048"/>
      <c r="JQ47" s="1048"/>
      <c r="JR47" s="1048"/>
      <c r="JS47" s="1048"/>
      <c r="JT47" s="1048"/>
      <c r="JU47" s="1048"/>
      <c r="JV47" s="1048"/>
      <c r="JW47" s="1048"/>
      <c r="JX47" s="1048"/>
      <c r="JY47" s="1048"/>
      <c r="JZ47" s="1048"/>
      <c r="KA47" s="1048"/>
      <c r="KB47" s="1048"/>
      <c r="KC47" s="1143">
        <v>0</v>
      </c>
      <c r="KD47" s="1264"/>
      <c r="KE47" s="1143"/>
      <c r="KF47" s="1264"/>
      <c r="KG47" s="1048"/>
      <c r="KH47" s="1048"/>
      <c r="KI47" s="1048"/>
      <c r="KJ47" s="1048"/>
      <c r="KK47" s="1048"/>
      <c r="KL47" s="1048"/>
      <c r="KM47" s="1048"/>
      <c r="KN47" s="1048"/>
      <c r="KO47" s="1048"/>
      <c r="KP47" s="1048"/>
      <c r="KQ47" s="1048"/>
      <c r="KR47" s="1048"/>
      <c r="KS47" s="1048"/>
      <c r="KT47" s="1048"/>
      <c r="KU47" s="1048"/>
      <c r="KV47" s="1048"/>
      <c r="KW47" s="1048"/>
      <c r="KX47" s="1048"/>
      <c r="KY47" s="1048"/>
      <c r="KZ47" s="1048"/>
      <c r="LA47" s="1048"/>
      <c r="LB47" s="1048"/>
      <c r="LC47" s="1048"/>
      <c r="LD47" s="1048"/>
      <c r="LE47" s="1048"/>
      <c r="LF47" s="1048"/>
      <c r="LG47" s="1048"/>
      <c r="LH47" s="1264"/>
      <c r="LI47" s="1143">
        <v>0</v>
      </c>
      <c r="LJ47" s="1264"/>
      <c r="LK47" s="1048"/>
      <c r="LL47" s="1048"/>
      <c r="LM47" s="1048"/>
      <c r="LN47" s="1048"/>
      <c r="LO47" s="1048"/>
      <c r="LP47" s="1048"/>
      <c r="LQ47" s="1048"/>
      <c r="LR47" s="1048"/>
      <c r="LS47" s="1048"/>
      <c r="LT47" s="1048"/>
      <c r="LU47" s="1048"/>
      <c r="LV47" s="1048"/>
      <c r="LW47" s="1048"/>
      <c r="LX47" s="1048"/>
      <c r="LY47" s="1048"/>
      <c r="LZ47" s="1048"/>
      <c r="MA47" s="1048"/>
      <c r="MB47" s="1048"/>
      <c r="MC47" s="1048"/>
      <c r="MD47" s="1048"/>
      <c r="ME47" s="1048"/>
      <c r="MF47" s="1048"/>
      <c r="MG47" s="1048"/>
      <c r="MH47" s="1048"/>
      <c r="MI47" s="1052"/>
      <c r="MJ47" s="1052"/>
      <c r="MK47" s="1052"/>
      <c r="ML47" s="1052"/>
      <c r="MM47" s="1052"/>
      <c r="MN47" s="1052"/>
      <c r="MO47" s="1052"/>
      <c r="MP47" s="1052"/>
      <c r="MQ47" s="1052"/>
      <c r="MR47" s="1267">
        <v>0</v>
      </c>
      <c r="MS47" s="1264"/>
      <c r="MT47" s="1267">
        <v>0</v>
      </c>
      <c r="MU47" s="1264"/>
      <c r="MV47" s="1264"/>
      <c r="MW47" s="1143">
        <v>403589.28</v>
      </c>
      <c r="MX47" s="1264"/>
      <c r="MY47" s="1052"/>
      <c r="MZ47" s="1052"/>
      <c r="NA47" s="1052"/>
      <c r="NB47" s="1052"/>
      <c r="NC47" s="1052"/>
      <c r="ND47" s="1052"/>
      <c r="NE47" s="1112"/>
      <c r="NF47" s="1112"/>
      <c r="NG47" s="1112"/>
      <c r="NH47" s="1112"/>
      <c r="NI47" s="1112"/>
      <c r="NJ47" s="1112"/>
      <c r="NK47" s="1112"/>
      <c r="NL47" s="1112"/>
      <c r="NM47" s="1112"/>
      <c r="NN47" s="1112"/>
      <c r="NO47" s="1112"/>
      <c r="NP47" s="1112"/>
      <c r="NQ47" s="1112"/>
      <c r="NR47" s="1112"/>
      <c r="NS47" s="1112"/>
      <c r="NT47" s="1112"/>
      <c r="NU47" s="1112"/>
      <c r="NV47" s="1268"/>
      <c r="NW47" s="1257"/>
      <c r="NX47" s="1257"/>
      <c r="NY47" s="1048"/>
      <c r="NZ47" s="1048"/>
      <c r="OA47" s="1048"/>
      <c r="OB47" s="1048"/>
      <c r="OC47" s="1048"/>
      <c r="OD47" s="1267">
        <v>0</v>
      </c>
      <c r="OE47" s="1264"/>
      <c r="OF47" s="1264"/>
      <c r="OG47" s="1048"/>
      <c r="OH47" s="1048"/>
      <c r="OI47" s="1048"/>
      <c r="OJ47" s="1048"/>
      <c r="OK47" s="1048"/>
      <c r="OL47" s="1048"/>
      <c r="OM47" s="1048"/>
      <c r="ON47" s="1048"/>
      <c r="OO47" s="1048"/>
      <c r="OP47" s="1048"/>
      <c r="OQ47" s="1048"/>
      <c r="OR47" s="1048"/>
      <c r="OS47" s="1048"/>
      <c r="OT47" s="1048"/>
      <c r="OU47" s="1048"/>
      <c r="OV47" s="1048"/>
      <c r="OW47" s="1048"/>
      <c r="OX47" s="1048"/>
      <c r="OY47" s="1048"/>
      <c r="OZ47" s="1048"/>
      <c r="PA47" s="1048"/>
      <c r="PB47" s="1048"/>
      <c r="PC47" s="1048"/>
      <c r="PD47" s="1048"/>
      <c r="PE47" s="1048"/>
      <c r="PF47" s="1048"/>
      <c r="PG47" s="1048"/>
      <c r="PH47" s="1048"/>
      <c r="PI47" s="1267">
        <v>0</v>
      </c>
      <c r="PJ47" s="1264"/>
      <c r="PK47" s="1063"/>
      <c r="PL47" s="1063"/>
      <c r="PM47" s="1063"/>
      <c r="PN47" s="1063"/>
      <c r="PO47" s="1063"/>
      <c r="PP47" s="1063"/>
      <c r="PQ47" s="1063"/>
      <c r="PR47" s="1063"/>
      <c r="PS47" s="1063"/>
      <c r="PT47" s="1063"/>
      <c r="PU47" s="1063"/>
      <c r="PV47" s="1063"/>
      <c r="PW47" s="1063"/>
      <c r="PX47" s="1063"/>
      <c r="PY47" s="1063"/>
      <c r="PZ47" s="1063"/>
      <c r="QA47" s="1063"/>
      <c r="QB47" s="1063"/>
      <c r="QC47" s="1257"/>
      <c r="QD47" s="1257"/>
      <c r="QE47" s="1257"/>
      <c r="QF47" s="1257"/>
      <c r="QG47" s="1252"/>
      <c r="QH47" s="1257"/>
      <c r="QI47" s="1257"/>
      <c r="QJ47" s="1257"/>
      <c r="QK47" s="1257"/>
      <c r="QL47" s="1257"/>
      <c r="QM47" s="1252"/>
      <c r="QN47" s="1257"/>
      <c r="QO47" s="1257"/>
      <c r="QP47" s="1257"/>
      <c r="QQ47" s="1257"/>
      <c r="QR47" s="1257"/>
      <c r="QS47" s="1257"/>
      <c r="QT47" s="1257"/>
      <c r="QU47" s="1257"/>
      <c r="QV47" s="1257"/>
      <c r="QW47" s="1257"/>
      <c r="QX47" s="1257"/>
      <c r="QY47" s="1257"/>
      <c r="QZ47" s="1257"/>
      <c r="RA47" s="1257"/>
      <c r="RB47" s="1257"/>
      <c r="RC47" s="1257"/>
      <c r="RD47" s="1257"/>
      <c r="RE47" s="1257"/>
      <c r="RF47" s="1257"/>
      <c r="RG47" s="1063"/>
      <c r="RH47" s="1063"/>
      <c r="RI47" s="1063"/>
      <c r="RJ47" s="1063"/>
      <c r="RK47" s="1063"/>
      <c r="RL47" s="1063"/>
      <c r="RM47" s="1063"/>
      <c r="RN47" s="1063"/>
      <c r="RO47" s="1063"/>
      <c r="RP47" s="1063"/>
      <c r="RQ47" s="1063"/>
      <c r="RR47" s="1257"/>
      <c r="RS47" s="1143">
        <v>0</v>
      </c>
      <c r="RT47" s="1257"/>
      <c r="RU47" s="1063"/>
      <c r="RV47" s="1063"/>
      <c r="RW47" s="1063"/>
      <c r="RX47" s="1063"/>
      <c r="RY47" s="1063"/>
      <c r="RZ47" s="1063"/>
      <c r="SA47" s="1063"/>
      <c r="SB47" s="1063"/>
      <c r="SC47" s="1063"/>
      <c r="SD47" s="1063"/>
      <c r="SE47" s="1063"/>
      <c r="SF47" s="1063"/>
      <c r="SG47" s="1063"/>
      <c r="SH47" s="1063"/>
      <c r="SI47" s="1143">
        <v>0</v>
      </c>
      <c r="SJ47" s="1264"/>
      <c r="SK47" s="1267">
        <v>0</v>
      </c>
      <c r="SL47" s="1264"/>
      <c r="SM47" s="1143">
        <v>64696789.75</v>
      </c>
      <c r="SN47" s="1264"/>
      <c r="SO47" s="1063"/>
      <c r="SP47" s="1063"/>
      <c r="SQ47" s="1063"/>
      <c r="SR47" s="1063"/>
      <c r="SS47" s="1063"/>
      <c r="ST47" s="1063"/>
      <c r="SU47" s="1063"/>
      <c r="SV47" s="1063"/>
      <c r="SW47" s="1063"/>
      <c r="SX47" s="1063"/>
      <c r="SY47" s="1063"/>
      <c r="SZ47" s="1063"/>
      <c r="TA47" s="1063"/>
      <c r="TB47" s="1063"/>
      <c r="TC47" s="1063"/>
      <c r="TD47" s="1063"/>
      <c r="TE47" s="1063"/>
      <c r="TF47" s="1063"/>
      <c r="TG47" s="1063"/>
      <c r="TH47" s="1063"/>
      <c r="TI47" s="1063"/>
      <c r="TJ47" s="1063"/>
      <c r="TK47" s="1063"/>
      <c r="TL47" s="1063"/>
      <c r="TM47" s="1063"/>
      <c r="TN47" s="1063"/>
      <c r="TO47" s="1063"/>
      <c r="TP47" s="1063"/>
      <c r="TQ47" s="1063"/>
      <c r="TR47" s="1063"/>
      <c r="TS47" s="1063"/>
      <c r="TT47" s="1063"/>
      <c r="TU47" s="1063"/>
      <c r="TV47" s="1063"/>
      <c r="TW47" s="1063"/>
      <c r="TX47" s="1063"/>
      <c r="TY47" s="1063"/>
      <c r="TZ47" s="1063"/>
      <c r="UA47" s="1063"/>
      <c r="UB47" s="1063"/>
      <c r="UC47" s="1063"/>
      <c r="UD47" s="1063"/>
      <c r="UE47" s="1127"/>
      <c r="UF47" s="1127"/>
      <c r="UG47" s="1127"/>
      <c r="UH47" s="1127"/>
      <c r="UI47" s="1127"/>
      <c r="UJ47" s="1127"/>
      <c r="UK47" s="1127"/>
      <c r="UL47" s="1127"/>
      <c r="UM47" s="1049"/>
      <c r="UN47" s="746"/>
      <c r="UO47" s="746"/>
      <c r="UP47" s="1049"/>
      <c r="UQ47" s="746"/>
      <c r="UR47" s="1049"/>
      <c r="US47" s="1068"/>
      <c r="UT47" s="1068"/>
      <c r="UU47" s="1068"/>
      <c r="UV47" s="1112"/>
      <c r="UW47" s="1112"/>
      <c r="UX47" s="1112"/>
      <c r="UY47" s="1127"/>
      <c r="UZ47" s="1127"/>
      <c r="VA47" s="1127"/>
      <c r="VB47" s="1127"/>
      <c r="VC47" s="1127"/>
      <c r="VD47" s="1127"/>
      <c r="VE47" s="1127"/>
      <c r="VF47" s="1127"/>
      <c r="VG47" s="1127"/>
      <c r="VH47" s="1127"/>
      <c r="VI47" s="1127"/>
      <c r="VJ47" s="1127"/>
      <c r="VK47" s="1127"/>
      <c r="VL47" s="1127"/>
      <c r="VM47" s="1143">
        <v>188280439.87</v>
      </c>
      <c r="VN47" s="1257"/>
      <c r="VO47" s="1127"/>
      <c r="VP47" s="1127"/>
      <c r="VQ47" s="1127"/>
      <c r="VR47" s="1127"/>
      <c r="VS47" s="1265"/>
      <c r="VT47" s="1257"/>
      <c r="VU47" s="1127"/>
      <c r="VV47" s="1127"/>
      <c r="VW47" s="1257"/>
      <c r="VX47" s="1257"/>
      <c r="VY47" s="1257"/>
      <c r="VZ47" s="1257"/>
      <c r="WA47" s="1143"/>
      <c r="WB47" s="1257"/>
      <c r="WC47" s="1127"/>
      <c r="WD47" s="1127"/>
      <c r="WE47" s="1127"/>
      <c r="WF47" s="1127"/>
      <c r="WG47" s="1143">
        <v>14572606.24</v>
      </c>
      <c r="WH47" s="1257"/>
      <c r="WI47" s="1127"/>
      <c r="WJ47" s="1127"/>
      <c r="WK47" s="1127"/>
      <c r="WL47" s="1127"/>
      <c r="WM47" s="1127"/>
      <c r="WN47" s="1143">
        <v>117172962.55</v>
      </c>
      <c r="WO47" s="1127"/>
      <c r="WP47" s="1127"/>
      <c r="WQ47" s="1127"/>
      <c r="WR47" s="1269"/>
      <c r="WS47" s="1127"/>
      <c r="WT47" s="1127"/>
      <c r="WU47" s="1127"/>
      <c r="WV47" s="1127"/>
      <c r="WW47" s="1127"/>
      <c r="WX47" s="1127"/>
      <c r="WY47" s="1127"/>
      <c r="WZ47" s="1127"/>
      <c r="XA47" s="1052"/>
      <c r="XB47" s="1052"/>
      <c r="XC47" s="1052"/>
      <c r="XD47" s="1052"/>
      <c r="XE47" s="1052"/>
      <c r="XF47" s="1052"/>
      <c r="XG47" s="1052"/>
      <c r="XH47" s="1052"/>
      <c r="XI47" s="1052"/>
      <c r="XJ47" s="1052"/>
      <c r="XK47" s="1052"/>
      <c r="XL47" s="1052"/>
      <c r="XM47" s="1052"/>
      <c r="XN47" s="1052"/>
      <c r="XO47" s="1052"/>
      <c r="XP47" s="1052"/>
      <c r="XQ47" s="1052"/>
      <c r="XR47" s="1052"/>
      <c r="XS47" s="1052"/>
      <c r="XT47" s="1052"/>
      <c r="XU47" s="1052"/>
      <c r="XV47" s="1052"/>
      <c r="XW47" s="1060"/>
      <c r="XX47" s="1060"/>
      <c r="XY47" s="1060"/>
      <c r="XZ47" s="1060"/>
      <c r="YA47" s="1060"/>
      <c r="YB47" s="1060"/>
      <c r="YC47" s="1060"/>
      <c r="YD47" s="1060"/>
      <c r="YE47" s="1060"/>
      <c r="YF47" s="1060"/>
      <c r="YG47" s="1060"/>
      <c r="YH47" s="1060"/>
      <c r="YI47" s="1060"/>
      <c r="YJ47" s="1060"/>
      <c r="YK47" s="1060"/>
      <c r="YL47" s="1060"/>
      <c r="YM47" s="1060"/>
      <c r="YN47" s="1060"/>
      <c r="YO47" s="1060"/>
      <c r="YP47" s="1060"/>
      <c r="YQ47" s="1060"/>
      <c r="YR47" s="1060"/>
      <c r="YS47" s="1060"/>
      <c r="YT47" s="1060"/>
      <c r="YU47" s="1060"/>
      <c r="YV47" s="1060"/>
      <c r="YW47" s="1060"/>
      <c r="YX47" s="1060"/>
      <c r="YY47" s="1060"/>
      <c r="YZ47" s="1060"/>
      <c r="ZA47" s="1060"/>
      <c r="ZB47" s="1060"/>
      <c r="ZC47" s="1060"/>
      <c r="ZD47" s="1060"/>
      <c r="ZE47" s="1060"/>
      <c r="ZF47" s="1060"/>
      <c r="ZG47" s="1049"/>
      <c r="ZH47" s="1049"/>
      <c r="ZI47" s="1270">
        <f>ZI46-ZI39</f>
        <v>0</v>
      </c>
      <c r="ZJ47" s="1270">
        <f>ZJ46-ZJ39</f>
        <v>0</v>
      </c>
      <c r="ZK47" s="1050"/>
      <c r="ZL47" s="1050"/>
      <c r="ZM47" s="746"/>
      <c r="ZN47" s="746"/>
      <c r="ZO47" s="746"/>
      <c r="ZP47" s="746"/>
      <c r="ZQ47" s="1270">
        <f>ZQ46-ZQ39</f>
        <v>0</v>
      </c>
      <c r="ZR47" s="1270">
        <f>ZR46-ZR39</f>
        <v>0</v>
      </c>
      <c r="ZS47" s="1050"/>
      <c r="ZT47" s="1050"/>
      <c r="ZU47" s="746"/>
      <c r="ZV47" s="746"/>
      <c r="ZW47" s="746"/>
      <c r="ZX47" s="746"/>
      <c r="ZY47" s="746"/>
      <c r="ZZ47" s="746"/>
    </row>
    <row r="48" spans="1:702" ht="16.5" x14ac:dyDescent="0.25">
      <c r="A48" s="1127"/>
      <c r="B48" s="1238"/>
      <c r="C48" s="746"/>
      <c r="D48" s="1049"/>
      <c r="E48" s="1048"/>
      <c r="F48" s="1048"/>
      <c r="G48" s="1048"/>
      <c r="H48" s="1048"/>
      <c r="I48" s="1127"/>
      <c r="J48" s="1127"/>
      <c r="K48" s="1127"/>
      <c r="L48" s="1127"/>
      <c r="M48" s="1127"/>
      <c r="N48" s="1127"/>
      <c r="O48" s="1127"/>
      <c r="P48" s="1127"/>
      <c r="Q48" s="746"/>
      <c r="R48" s="746"/>
      <c r="S48" s="746"/>
      <c r="T48" s="746"/>
      <c r="U48" s="746"/>
      <c r="V48" s="1062"/>
      <c r="W48" s="746"/>
      <c r="X48" s="746"/>
      <c r="Y48" s="746"/>
      <c r="Z48" s="746"/>
      <c r="AA48" s="1062"/>
      <c r="AB48" s="746"/>
      <c r="AC48" s="1062"/>
      <c r="AD48" s="1062"/>
      <c r="AE48" s="1062"/>
      <c r="AF48" s="1062"/>
      <c r="AG48" s="1062"/>
      <c r="AH48" s="1062"/>
      <c r="AI48" s="1049"/>
      <c r="AJ48" s="1069"/>
      <c r="AK48" s="1069"/>
      <c r="AL48" s="1063"/>
      <c r="AM48" s="1063"/>
      <c r="AN48" s="1069"/>
      <c r="AO48" s="1248">
        <f>AO46-AO38</f>
        <v>0</v>
      </c>
      <c r="AP48" s="1248">
        <f>AP46-AP39</f>
        <v>0</v>
      </c>
      <c r="AQ48" s="1069"/>
      <c r="AR48" s="1050"/>
      <c r="AS48" s="1069"/>
      <c r="AT48" s="1050"/>
      <c r="AU48" s="1069"/>
      <c r="AV48" s="1052"/>
      <c r="AW48" s="1069"/>
      <c r="AX48" s="1052"/>
      <c r="AY48" s="1069"/>
      <c r="AZ48" s="1052"/>
      <c r="BA48" s="1069"/>
      <c r="BB48" s="1052"/>
      <c r="BC48" s="1063"/>
      <c r="BD48" s="1063"/>
      <c r="BE48" s="1063"/>
      <c r="BF48" s="1248">
        <f>BF46-BF39</f>
        <v>0</v>
      </c>
      <c r="BG48" s="1063"/>
      <c r="BH48" s="1063"/>
      <c r="BI48" s="1063"/>
      <c r="BJ48" s="1063"/>
      <c r="BK48" s="1064"/>
      <c r="BL48" s="1064"/>
      <c r="BM48" s="1064"/>
      <c r="BN48" s="1064"/>
      <c r="BO48" s="1048"/>
      <c r="BP48" s="1048"/>
      <c r="BQ48" s="1127"/>
      <c r="BR48" s="1127"/>
      <c r="BS48" s="1127"/>
      <c r="BT48" s="1127"/>
      <c r="BU48" s="1127"/>
      <c r="BV48" s="1127"/>
      <c r="BW48" s="746"/>
      <c r="BX48" s="1248">
        <f>BX46-BX38</f>
        <v>0</v>
      </c>
      <c r="BY48" s="1127"/>
      <c r="BZ48" s="1248">
        <f>BZ46-BZ39</f>
        <v>0</v>
      </c>
      <c r="CA48" s="1127"/>
      <c r="CB48" s="1127"/>
      <c r="CC48" s="1127"/>
      <c r="CD48" s="1127"/>
      <c r="CE48" s="1127"/>
      <c r="CF48" s="1127"/>
      <c r="CG48" s="1063"/>
      <c r="CH48" s="1063"/>
      <c r="CI48" s="1063"/>
      <c r="CJ48" s="1063"/>
      <c r="CK48" s="1248">
        <f>CK46-CK38</f>
        <v>0</v>
      </c>
      <c r="CL48" s="1248">
        <f>CL46-CL38</f>
        <v>0</v>
      </c>
      <c r="CM48" s="1063"/>
      <c r="CN48" s="1063"/>
      <c r="CO48" s="1063"/>
      <c r="CP48" s="1063"/>
      <c r="CQ48" s="1063"/>
      <c r="CR48" s="1063"/>
      <c r="CS48" s="1063"/>
      <c r="CT48" s="1063"/>
      <c r="CU48" s="1248">
        <f t="shared" ref="CU48:CZ48" si="530">CU46-CU39</f>
        <v>0</v>
      </c>
      <c r="CV48" s="1248">
        <f t="shared" si="530"/>
        <v>0</v>
      </c>
      <c r="CW48" s="1248">
        <f t="shared" si="530"/>
        <v>0</v>
      </c>
      <c r="CX48" s="1248">
        <f t="shared" si="530"/>
        <v>0</v>
      </c>
      <c r="CY48" s="1248">
        <f t="shared" si="530"/>
        <v>0</v>
      </c>
      <c r="CZ48" s="1248">
        <f t="shared" si="530"/>
        <v>0</v>
      </c>
      <c r="DA48" s="1248"/>
      <c r="DB48" s="1248"/>
      <c r="DC48" s="1248"/>
      <c r="DD48" s="1248"/>
      <c r="DE48" s="1248"/>
      <c r="DF48" s="1248"/>
      <c r="DG48" s="1248"/>
      <c r="DH48" s="1248"/>
      <c r="DI48" s="1248"/>
      <c r="DJ48" s="1248"/>
      <c r="DK48" s="1248"/>
      <c r="DL48" s="1248"/>
      <c r="DM48" s="1248"/>
      <c r="DN48" s="1248"/>
      <c r="DO48" s="1248"/>
      <c r="DP48" s="1248">
        <f>DP46-DP38</f>
        <v>0</v>
      </c>
      <c r="DQ48" s="1248">
        <f>DQ46-DQ38</f>
        <v>0</v>
      </c>
      <c r="DR48" s="1248">
        <f>DR46-DR38</f>
        <v>0</v>
      </c>
      <c r="DS48" s="1063"/>
      <c r="DT48" s="1063"/>
      <c r="DU48" s="1063"/>
      <c r="DV48" s="1063"/>
      <c r="DW48" s="1248">
        <f>DW46-DW38</f>
        <v>0</v>
      </c>
      <c r="DX48" s="1248">
        <f>DX46-DX38</f>
        <v>0</v>
      </c>
      <c r="DY48" s="1063"/>
      <c r="DZ48" s="1063"/>
      <c r="EA48" s="1063"/>
      <c r="EB48" s="1063"/>
      <c r="EC48" s="1063"/>
      <c r="ED48" s="1063"/>
      <c r="EE48" s="1248"/>
      <c r="EF48" s="1248"/>
      <c r="EG48" s="1248"/>
      <c r="EH48" s="1248"/>
      <c r="EI48" s="1248"/>
      <c r="EJ48" s="1248">
        <f>EJ46-EJ38</f>
        <v>0</v>
      </c>
      <c r="EK48" s="1248">
        <f>EK46-EK38</f>
        <v>0</v>
      </c>
      <c r="EL48" s="1248">
        <f>EL46-EL38</f>
        <v>0</v>
      </c>
      <c r="EM48" s="1248"/>
      <c r="EN48" s="1248"/>
      <c r="EO48" s="1248"/>
      <c r="EP48" s="1248"/>
      <c r="EQ48" s="1248">
        <f>EQ46-EQ38</f>
        <v>0</v>
      </c>
      <c r="ER48" s="1248">
        <f>ER46-ER38</f>
        <v>0</v>
      </c>
      <c r="ES48" s="1248"/>
      <c r="ET48" s="1248"/>
      <c r="EU48" s="1248"/>
      <c r="EV48" s="1248"/>
      <c r="EW48" s="1248">
        <f>EW46-EW39</f>
        <v>0</v>
      </c>
      <c r="EX48" s="1248">
        <f>EX46-EX39</f>
        <v>0</v>
      </c>
      <c r="EY48" s="1248"/>
      <c r="EZ48" s="1248"/>
      <c r="FA48" s="1248"/>
      <c r="FB48" s="1248"/>
      <c r="FC48" s="1248"/>
      <c r="FD48" s="1248"/>
      <c r="FE48" s="1248"/>
      <c r="FF48" s="1248"/>
      <c r="FG48" s="1248"/>
      <c r="FH48" s="1248"/>
      <c r="FI48" s="1248"/>
      <c r="FJ48" s="1248"/>
      <c r="FK48" s="1248"/>
      <c r="FL48" s="1248"/>
      <c r="FM48" s="1248"/>
      <c r="FN48" s="1248"/>
      <c r="FO48" s="1248"/>
      <c r="FP48" s="1248"/>
      <c r="FQ48" s="1248"/>
      <c r="FR48" s="1248"/>
      <c r="FS48" s="1248"/>
      <c r="FT48" s="1248"/>
      <c r="FU48" s="1248">
        <f>FU46-FU38</f>
        <v>0</v>
      </c>
      <c r="FV48" s="1248">
        <f>FV46-FV38</f>
        <v>0</v>
      </c>
      <c r="FW48" s="1248"/>
      <c r="FX48" s="1248"/>
      <c r="FY48" s="1248"/>
      <c r="FZ48" s="1248"/>
      <c r="GA48" s="1248">
        <f>GA46-GA39</f>
        <v>0</v>
      </c>
      <c r="GB48" s="1248">
        <f>GB46-GB39</f>
        <v>0</v>
      </c>
      <c r="GC48" s="1248"/>
      <c r="GD48" s="1248"/>
      <c r="GE48" s="1248"/>
      <c r="GF48" s="1248"/>
      <c r="GG48" s="1248"/>
      <c r="GH48" s="1248"/>
      <c r="GI48" s="1248"/>
      <c r="GJ48" s="1248"/>
      <c r="GK48" s="1248"/>
      <c r="GL48" s="1248"/>
      <c r="GM48" s="1248"/>
      <c r="GN48" s="1248"/>
      <c r="GO48" s="1248"/>
      <c r="GP48" s="1063"/>
      <c r="GQ48" s="1248"/>
      <c r="GR48" s="1248">
        <f>GR46-GR38</f>
        <v>0</v>
      </c>
      <c r="GS48" s="1248">
        <f>GS46-GS38</f>
        <v>0</v>
      </c>
      <c r="GT48" s="1248">
        <f>GT46-GT39</f>
        <v>0</v>
      </c>
      <c r="GU48" s="1248"/>
      <c r="GV48" s="1063"/>
      <c r="GW48" s="1248"/>
      <c r="GX48" s="1063"/>
      <c r="GY48" s="1248"/>
      <c r="GZ48" s="1248"/>
      <c r="HA48" s="1248"/>
      <c r="HB48" s="1248"/>
      <c r="HC48" s="1248"/>
      <c r="HD48" s="1248"/>
      <c r="HE48" s="1248"/>
      <c r="HF48" s="1248"/>
      <c r="HG48" s="1248">
        <f>HG46-HG38</f>
        <v>0</v>
      </c>
      <c r="HH48" s="1248">
        <f>HH46-HH38</f>
        <v>0</v>
      </c>
      <c r="HI48" s="1248"/>
      <c r="HJ48" s="1248"/>
      <c r="HK48" s="1248"/>
      <c r="HL48" s="1248"/>
      <c r="HM48" s="1248">
        <f>HM46-HM38</f>
        <v>0</v>
      </c>
      <c r="HN48" s="1248">
        <f>HN46-HN38</f>
        <v>0</v>
      </c>
      <c r="HO48" s="1248"/>
      <c r="HP48" s="1248"/>
      <c r="HQ48" s="1248"/>
      <c r="HR48" s="1248"/>
      <c r="HS48" s="1248"/>
      <c r="HT48" s="1248"/>
      <c r="HU48" s="1248"/>
      <c r="HV48" s="1248"/>
      <c r="HW48" s="1248"/>
      <c r="HX48" s="1248"/>
      <c r="HY48" s="1248"/>
      <c r="HZ48" s="1248"/>
      <c r="IA48" s="1248"/>
      <c r="IB48" s="1248"/>
      <c r="IC48" s="1248"/>
      <c r="ID48" s="1248"/>
      <c r="IE48" s="1248"/>
      <c r="IF48" s="1248"/>
      <c r="IG48" s="1248"/>
      <c r="IH48" s="1248"/>
      <c r="II48" s="1248"/>
      <c r="IJ48" s="1248"/>
      <c r="IK48" s="1248">
        <f>IK46-IK38</f>
        <v>0</v>
      </c>
      <c r="IL48" s="1248">
        <f>IL46-IL38</f>
        <v>0</v>
      </c>
      <c r="IM48" s="1248"/>
      <c r="IN48" s="1248"/>
      <c r="IO48" s="1248"/>
      <c r="IP48" s="1248"/>
      <c r="IQ48" s="1248">
        <f>IQ46-IQ38</f>
        <v>0</v>
      </c>
      <c r="IR48" s="1248">
        <f>IR46-IR38</f>
        <v>0</v>
      </c>
      <c r="IS48" s="1248"/>
      <c r="IT48" s="1248"/>
      <c r="IU48" s="1248"/>
      <c r="IV48" s="1248"/>
      <c r="IW48" s="1248">
        <f>IW46-IW38</f>
        <v>0</v>
      </c>
      <c r="IX48" s="1248">
        <f>IX46-IX38</f>
        <v>0</v>
      </c>
      <c r="IY48" s="1048"/>
      <c r="IZ48" s="1048"/>
      <c r="JA48" s="1048"/>
      <c r="JB48" s="1048"/>
      <c r="JC48" s="1248">
        <f>JC46-JC39</f>
        <v>0</v>
      </c>
      <c r="JD48" s="1248">
        <f>JD46-JD39</f>
        <v>0</v>
      </c>
      <c r="JE48" s="1048"/>
      <c r="JF48" s="1048"/>
      <c r="JG48" s="1048"/>
      <c r="JH48" s="1048"/>
      <c r="JI48" s="1048"/>
      <c r="JJ48" s="1048"/>
      <c r="JK48" s="1048"/>
      <c r="JL48" s="1048"/>
      <c r="JM48" s="1048"/>
      <c r="JN48" s="1048"/>
      <c r="JO48" s="1048"/>
      <c r="JP48" s="1048"/>
      <c r="JQ48" s="1048"/>
      <c r="JR48" s="1048"/>
      <c r="JS48" s="1048"/>
      <c r="JT48" s="1048"/>
      <c r="JU48" s="1048"/>
      <c r="JV48" s="1048"/>
      <c r="JW48" s="1048"/>
      <c r="JX48" s="1048"/>
      <c r="JY48" s="1048"/>
      <c r="JZ48" s="1048"/>
      <c r="KA48" s="1048"/>
      <c r="KB48" s="1048"/>
      <c r="KC48" s="1248">
        <f>KC46-KC38</f>
        <v>0</v>
      </c>
      <c r="KD48" s="1248">
        <f>KD46-KD38</f>
        <v>0</v>
      </c>
      <c r="KE48" s="1248">
        <f>KE46-KE38</f>
        <v>0</v>
      </c>
      <c r="KF48" s="1248">
        <f>KF46-KF38</f>
        <v>0</v>
      </c>
      <c r="KG48" s="1048"/>
      <c r="KH48" s="1048"/>
      <c r="KI48" s="1048"/>
      <c r="KJ48" s="1048"/>
      <c r="KK48" s="1048"/>
      <c r="KL48" s="1048"/>
      <c r="KM48" s="1048"/>
      <c r="KN48" s="1048"/>
      <c r="KO48" s="1048"/>
      <c r="KP48" s="1048"/>
      <c r="KQ48" s="1048"/>
      <c r="KR48" s="1048"/>
      <c r="KS48" s="1048"/>
      <c r="KT48" s="1048"/>
      <c r="KU48" s="1048"/>
      <c r="KV48" s="1048"/>
      <c r="KW48" s="1048"/>
      <c r="KX48" s="1048"/>
      <c r="KY48" s="1048"/>
      <c r="KZ48" s="1048"/>
      <c r="LA48" s="1048"/>
      <c r="LB48" s="1048"/>
      <c r="LC48" s="1048"/>
      <c r="LD48" s="1048"/>
      <c r="LE48" s="1048"/>
      <c r="LF48" s="1048"/>
      <c r="LG48" s="1048"/>
      <c r="LH48" s="1248">
        <f>LH46-LH38</f>
        <v>0</v>
      </c>
      <c r="LI48" s="1248">
        <f>LI46-LI38</f>
        <v>0</v>
      </c>
      <c r="LJ48" s="1248">
        <f>LJ46-LJ38</f>
        <v>0</v>
      </c>
      <c r="LK48" s="1048"/>
      <c r="LL48" s="1048"/>
      <c r="LM48" s="1048"/>
      <c r="LN48" s="1048"/>
      <c r="LO48" s="1048"/>
      <c r="LP48" s="1048"/>
      <c r="LQ48" s="1048"/>
      <c r="LR48" s="1048"/>
      <c r="LS48" s="1048"/>
      <c r="LT48" s="1048"/>
      <c r="LU48" s="1048"/>
      <c r="LV48" s="1048"/>
      <c r="LW48" s="1048"/>
      <c r="LX48" s="1048"/>
      <c r="LY48" s="1048"/>
      <c r="LZ48" s="1048"/>
      <c r="MA48" s="1048"/>
      <c r="MB48" s="1048"/>
      <c r="MC48" s="1048"/>
      <c r="MD48" s="1048"/>
      <c r="ME48" s="1048"/>
      <c r="MF48" s="1048"/>
      <c r="MG48" s="1048"/>
      <c r="MH48" s="1048"/>
      <c r="MI48" s="1052"/>
      <c r="MJ48" s="1052"/>
      <c r="MK48" s="1052"/>
      <c r="ML48" s="1052"/>
      <c r="MM48" s="1052"/>
      <c r="MN48" s="1052"/>
      <c r="MO48" s="1052"/>
      <c r="MP48" s="1052"/>
      <c r="MQ48" s="1052"/>
      <c r="MR48" s="1248">
        <f>MR46-MR38</f>
        <v>0</v>
      </c>
      <c r="MS48" s="1248">
        <f>MS46-MS38</f>
        <v>0</v>
      </c>
      <c r="MT48" s="1248">
        <f>MT46-MT38</f>
        <v>0</v>
      </c>
      <c r="MU48" s="1248">
        <f>MU46-MU38</f>
        <v>0</v>
      </c>
      <c r="MV48" s="1052"/>
      <c r="MW48" s="1248">
        <f>MW46-MW39</f>
        <v>0</v>
      </c>
      <c r="MX48" s="1248">
        <f>MX46-MX39</f>
        <v>0</v>
      </c>
      <c r="MY48" s="1052"/>
      <c r="MZ48" s="1052"/>
      <c r="NA48" s="1052"/>
      <c r="NB48" s="1052"/>
      <c r="NC48" s="1052"/>
      <c r="ND48" s="1052"/>
      <c r="NE48" s="1112"/>
      <c r="NF48" s="1112"/>
      <c r="NG48" s="1112"/>
      <c r="NH48" s="1112"/>
      <c r="NI48" s="1112"/>
      <c r="NJ48" s="1112"/>
      <c r="NK48" s="1112"/>
      <c r="NL48" s="1112"/>
      <c r="NM48" s="1112"/>
      <c r="NN48" s="1112"/>
      <c r="NO48" s="1112"/>
      <c r="NP48" s="1112"/>
      <c r="NQ48" s="1112"/>
      <c r="NR48" s="1112"/>
      <c r="NS48" s="1112"/>
      <c r="NT48" s="1112"/>
      <c r="NU48" s="1112"/>
      <c r="NV48" s="1248">
        <f>NV46-NV38</f>
        <v>0</v>
      </c>
      <c r="NW48" s="1248">
        <f>NW46-NW38</f>
        <v>0</v>
      </c>
      <c r="NX48" s="1248">
        <f>NX46-NX38</f>
        <v>0</v>
      </c>
      <c r="NY48" s="1048"/>
      <c r="NZ48" s="1048"/>
      <c r="OA48" s="1048"/>
      <c r="OB48" s="1048"/>
      <c r="OC48" s="1048"/>
      <c r="OD48" s="1248">
        <f>OD46-OD38</f>
        <v>0</v>
      </c>
      <c r="OE48" s="1248">
        <f>OE46-OE38</f>
        <v>0</v>
      </c>
      <c r="OF48" s="1248">
        <f>OF46-OF39</f>
        <v>0</v>
      </c>
      <c r="OG48" s="1048"/>
      <c r="OH48" s="1048"/>
      <c r="OI48" s="1048"/>
      <c r="OJ48" s="1048"/>
      <c r="OK48" s="1048"/>
      <c r="OL48" s="1048"/>
      <c r="OM48" s="1048"/>
      <c r="ON48" s="1048"/>
      <c r="OO48" s="1048"/>
      <c r="OP48" s="1048"/>
      <c r="OQ48" s="1048"/>
      <c r="OR48" s="1048"/>
      <c r="OS48" s="1048"/>
      <c r="OT48" s="1048"/>
      <c r="OU48" s="1048"/>
      <c r="OV48" s="1048"/>
      <c r="OW48" s="1048"/>
      <c r="OX48" s="1048"/>
      <c r="OY48" s="1048"/>
      <c r="OZ48" s="1048"/>
      <c r="PA48" s="1048"/>
      <c r="PB48" s="1048"/>
      <c r="PC48" s="1048"/>
      <c r="PD48" s="1048"/>
      <c r="PE48" s="1048"/>
      <c r="PF48" s="1048"/>
      <c r="PG48" s="1048"/>
      <c r="PH48" s="1048"/>
      <c r="PI48" s="1248">
        <f>PI46-PI38</f>
        <v>0</v>
      </c>
      <c r="PJ48" s="1248">
        <f>PJ46-PJ38</f>
        <v>0</v>
      </c>
      <c r="PK48" s="1063"/>
      <c r="PL48" s="1063"/>
      <c r="PM48" s="1063"/>
      <c r="PN48" s="1063"/>
      <c r="PO48" s="1063"/>
      <c r="PP48" s="1063"/>
      <c r="PQ48" s="1063"/>
      <c r="PR48" s="1063"/>
      <c r="PS48" s="1063"/>
      <c r="PT48" s="1063"/>
      <c r="PU48" s="1063"/>
      <c r="PV48" s="1063"/>
      <c r="PW48" s="1063"/>
      <c r="PX48" s="1063"/>
      <c r="PY48" s="1063"/>
      <c r="PZ48" s="1063"/>
      <c r="QA48" s="1063"/>
      <c r="QB48" s="1063"/>
      <c r="QC48" s="1248"/>
      <c r="QD48" s="1248"/>
      <c r="QE48" s="1248"/>
      <c r="QF48" s="1248"/>
      <c r="QG48" s="1248">
        <f>QG46-QG38</f>
        <v>0</v>
      </c>
      <c r="QH48" s="1248">
        <f>QH46-QH38</f>
        <v>0</v>
      </c>
      <c r="QI48" s="1248"/>
      <c r="QJ48" s="1248"/>
      <c r="QK48" s="1248"/>
      <c r="QL48" s="1248"/>
      <c r="QM48" s="1248">
        <f>QM46-QM38</f>
        <v>0</v>
      </c>
      <c r="QN48" s="1248">
        <f>QN46-QN38</f>
        <v>0</v>
      </c>
      <c r="QO48" s="1248"/>
      <c r="QP48" s="1248"/>
      <c r="QQ48" s="1248"/>
      <c r="QR48" s="1248"/>
      <c r="QS48" s="1248"/>
      <c r="QT48" s="1248"/>
      <c r="QU48" s="1248"/>
      <c r="QV48" s="1248"/>
      <c r="QW48" s="1248"/>
      <c r="QX48" s="1248"/>
      <c r="QY48" s="1248"/>
      <c r="QZ48" s="1248"/>
      <c r="RA48" s="1248"/>
      <c r="RB48" s="1248"/>
      <c r="RC48" s="1248"/>
      <c r="RD48" s="1248"/>
      <c r="RE48" s="1248"/>
      <c r="RF48" s="1248"/>
      <c r="RG48" s="1063"/>
      <c r="RH48" s="1063"/>
      <c r="RI48" s="1063"/>
      <c r="RJ48" s="1063"/>
      <c r="RK48" s="1063"/>
      <c r="RL48" s="1063"/>
      <c r="RM48" s="1063"/>
      <c r="RN48" s="1063"/>
      <c r="RO48" s="1063"/>
      <c r="RP48" s="1063"/>
      <c r="RQ48" s="1063"/>
      <c r="RR48" s="1248">
        <f>RR46-RR38</f>
        <v>0</v>
      </c>
      <c r="RS48" s="1248">
        <f>RS46-RS38</f>
        <v>0</v>
      </c>
      <c r="RT48" s="1248">
        <f>RT46-RT38</f>
        <v>0</v>
      </c>
      <c r="RU48" s="1063"/>
      <c r="RV48" s="1063"/>
      <c r="RW48" s="1063"/>
      <c r="RX48" s="1063"/>
      <c r="RY48" s="1063"/>
      <c r="RZ48" s="1063"/>
      <c r="SA48" s="1063"/>
      <c r="SB48" s="1063"/>
      <c r="SC48" s="1063"/>
      <c r="SD48" s="1063"/>
      <c r="SE48" s="1063"/>
      <c r="SF48" s="1063"/>
      <c r="SG48" s="1063"/>
      <c r="SH48" s="1063"/>
      <c r="SI48" s="1248">
        <f t="shared" ref="SI48:SN48" si="531">SI46-SI38</f>
        <v>0</v>
      </c>
      <c r="SJ48" s="1248">
        <f t="shared" si="531"/>
        <v>0</v>
      </c>
      <c r="SK48" s="1248">
        <f t="shared" si="531"/>
        <v>0</v>
      </c>
      <c r="SL48" s="1248">
        <f t="shared" si="531"/>
        <v>0</v>
      </c>
      <c r="SM48" s="1248">
        <f t="shared" si="531"/>
        <v>0</v>
      </c>
      <c r="SN48" s="1248">
        <f t="shared" si="531"/>
        <v>0</v>
      </c>
      <c r="SO48" s="1063"/>
      <c r="SP48" s="1063"/>
      <c r="SQ48" s="1063"/>
      <c r="SR48" s="1063"/>
      <c r="SS48" s="1063"/>
      <c r="ST48" s="1063"/>
      <c r="SU48" s="1063"/>
      <c r="SV48" s="1063"/>
      <c r="SW48" s="1063"/>
      <c r="SX48" s="1063"/>
      <c r="SY48" s="1063"/>
      <c r="SZ48" s="1063"/>
      <c r="TA48" s="1063"/>
      <c r="TB48" s="1063"/>
      <c r="TC48" s="1063"/>
      <c r="TD48" s="1063"/>
      <c r="TE48" s="1063"/>
      <c r="TF48" s="1063"/>
      <c r="TG48" s="1063"/>
      <c r="TH48" s="1063"/>
      <c r="TI48" s="1063"/>
      <c r="TJ48" s="1063"/>
      <c r="TK48" s="1063"/>
      <c r="TL48" s="1063"/>
      <c r="TM48" s="1063"/>
      <c r="TN48" s="1063"/>
      <c r="TO48" s="1063"/>
      <c r="TP48" s="1063"/>
      <c r="TQ48" s="1063"/>
      <c r="TR48" s="1063"/>
      <c r="TS48" s="1063"/>
      <c r="TT48" s="1063"/>
      <c r="TU48" s="1063"/>
      <c r="TV48" s="1063"/>
      <c r="TW48" s="1063"/>
      <c r="TX48" s="1063"/>
      <c r="TY48" s="1063"/>
      <c r="TZ48" s="1063"/>
      <c r="UA48" s="1063"/>
      <c r="UB48" s="1063"/>
      <c r="UC48" s="1063"/>
      <c r="UD48" s="1063"/>
      <c r="UE48" s="1127"/>
      <c r="UF48" s="1127"/>
      <c r="UG48" s="1127"/>
      <c r="UH48" s="1127"/>
      <c r="UI48" s="1127"/>
      <c r="UJ48" s="1127"/>
      <c r="UK48" s="1127"/>
      <c r="UL48" s="1127"/>
      <c r="UM48" s="1049"/>
      <c r="UN48" s="746"/>
      <c r="UO48" s="746"/>
      <c r="UP48" s="1049"/>
      <c r="UQ48" s="746"/>
      <c r="UR48" s="1049"/>
      <c r="US48" s="1112"/>
      <c r="UT48" s="1112"/>
      <c r="UU48" s="1112"/>
      <c r="UV48" s="1112"/>
      <c r="UW48" s="1112"/>
      <c r="UX48" s="1112"/>
      <c r="UY48" s="1127"/>
      <c r="UZ48" s="1127"/>
      <c r="VA48" s="1127"/>
      <c r="VB48" s="1127"/>
      <c r="VC48" s="1127"/>
      <c r="VD48" s="1127"/>
      <c r="VE48" s="1127"/>
      <c r="VF48" s="1127"/>
      <c r="VG48" s="1127"/>
      <c r="VH48" s="1127"/>
      <c r="VI48" s="1127"/>
      <c r="VJ48" s="1127"/>
      <c r="VK48" s="1127"/>
      <c r="VL48" s="1127"/>
      <c r="VM48" s="1248">
        <f>VM46-VM38</f>
        <v>0</v>
      </c>
      <c r="VN48" s="1248">
        <f>VN46-VN38</f>
        <v>0</v>
      </c>
      <c r="VO48" s="1127"/>
      <c r="VP48" s="1127"/>
      <c r="VQ48" s="1127"/>
      <c r="VR48" s="1127"/>
      <c r="VS48" s="1248">
        <f>VS46-VS39</f>
        <v>0</v>
      </c>
      <c r="VT48" s="1248">
        <f>VT46-VT39</f>
        <v>0</v>
      </c>
      <c r="VU48" s="1127"/>
      <c r="VV48" s="1127"/>
      <c r="VW48" s="1248"/>
      <c r="VX48" s="1248"/>
      <c r="VY48" s="1248"/>
      <c r="VZ48" s="1248"/>
      <c r="WA48" s="1248">
        <f>WA46-WA38</f>
        <v>0</v>
      </c>
      <c r="WB48" s="1248">
        <f>WB46-WB38</f>
        <v>0</v>
      </c>
      <c r="WC48" s="1127"/>
      <c r="WD48" s="1127"/>
      <c r="WE48" s="1127"/>
      <c r="WF48" s="1127"/>
      <c r="WG48" s="1248">
        <f>WG46-WG38</f>
        <v>1.1641532182693481E-9</v>
      </c>
      <c r="WH48" s="1248">
        <f>WH46-WH38</f>
        <v>0</v>
      </c>
      <c r="WI48" s="1127"/>
      <c r="WJ48" s="1127"/>
      <c r="WK48" s="1127"/>
      <c r="WL48" s="1127"/>
      <c r="WM48" s="1127"/>
      <c r="WN48" s="1051">
        <f>WN47-WN38</f>
        <v>0</v>
      </c>
      <c r="WO48" s="1127"/>
      <c r="WP48" s="1127"/>
      <c r="WQ48" s="1127"/>
      <c r="WR48" s="1248">
        <f>WR46-WR39</f>
        <v>0</v>
      </c>
      <c r="WS48" s="1127"/>
      <c r="WT48" s="1127"/>
      <c r="WU48" s="1127"/>
      <c r="WV48" s="1127"/>
      <c r="WW48" s="1127"/>
      <c r="WX48" s="1127"/>
      <c r="WY48" s="1127"/>
      <c r="WZ48" s="1127"/>
      <c r="XA48" s="1052"/>
      <c r="XB48" s="1052"/>
      <c r="XC48" s="1052"/>
      <c r="XD48" s="1052"/>
      <c r="XE48" s="1052"/>
      <c r="XF48" s="1052"/>
      <c r="XG48" s="1052"/>
      <c r="XH48" s="1052"/>
      <c r="XI48" s="1052"/>
      <c r="XJ48" s="1052"/>
      <c r="XK48" s="1052"/>
      <c r="XL48" s="1052"/>
      <c r="XM48" s="1052">
        <f>XM46-XM38</f>
        <v>0</v>
      </c>
      <c r="XN48" s="1052">
        <f>XN46-XN38</f>
        <v>0</v>
      </c>
      <c r="XO48" s="1052">
        <f>XO46-XO38</f>
        <v>0</v>
      </c>
      <c r="XP48" s="1052">
        <f>XP46-XP38</f>
        <v>0</v>
      </c>
      <c r="XQ48" s="1052">
        <f>XQ46-XQ39</f>
        <v>0</v>
      </c>
      <c r="XR48" s="1052">
        <f t="shared" ref="XR48" si="532">XR46-XR38</f>
        <v>0</v>
      </c>
      <c r="XS48" s="1052">
        <f>XS46-XS38</f>
        <v>0</v>
      </c>
      <c r="XT48" s="1052">
        <f>XT46-XT38</f>
        <v>0</v>
      </c>
      <c r="XU48" s="1052">
        <f>XU46-XU38</f>
        <v>0</v>
      </c>
      <c r="XV48" s="1052">
        <f>XV46-XV38</f>
        <v>0</v>
      </c>
      <c r="XW48" s="1048"/>
      <c r="XX48" s="1048"/>
      <c r="XY48" s="1048"/>
      <c r="XZ48" s="1048"/>
      <c r="YA48" s="1048"/>
      <c r="YB48" s="1048"/>
      <c r="YC48" s="1048"/>
      <c r="YD48" s="1048"/>
      <c r="YE48" s="1048"/>
      <c r="YF48" s="1048"/>
      <c r="YG48" s="1048"/>
      <c r="YH48" s="1048"/>
      <c r="YI48" s="1060"/>
      <c r="YJ48" s="1060"/>
      <c r="YK48" s="1060"/>
      <c r="YL48" s="1060"/>
      <c r="YM48" s="1060"/>
      <c r="YN48" s="1060"/>
      <c r="YO48" s="1060"/>
      <c r="YP48" s="1060"/>
      <c r="YQ48" s="1060"/>
      <c r="YR48" s="1060"/>
      <c r="YS48" s="1060"/>
      <c r="YT48" s="1060"/>
      <c r="YU48" s="1060"/>
      <c r="YV48" s="1060"/>
      <c r="YW48" s="1060"/>
      <c r="YX48" s="1060"/>
      <c r="YY48" s="1060"/>
      <c r="YZ48" s="1060"/>
      <c r="ZA48" s="1060"/>
      <c r="ZB48" s="1060"/>
      <c r="ZC48" s="1060"/>
      <c r="ZD48" s="1060"/>
      <c r="ZE48" s="1060"/>
      <c r="ZF48" s="1060"/>
      <c r="ZG48" s="1049"/>
      <c r="ZH48" s="1049"/>
      <c r="ZI48" s="746"/>
      <c r="ZJ48" s="746"/>
      <c r="ZK48" s="1050"/>
      <c r="ZL48" s="1050"/>
      <c r="ZM48" s="746"/>
      <c r="ZN48" s="746"/>
      <c r="ZO48" s="746"/>
      <c r="ZP48" s="746"/>
      <c r="ZQ48" s="746"/>
      <c r="ZR48" s="746"/>
      <c r="ZS48" s="1050"/>
      <c r="ZT48" s="1050"/>
      <c r="ZU48" s="746"/>
      <c r="ZV48" s="746"/>
      <c r="ZW48" s="746"/>
      <c r="ZX48" s="746"/>
      <c r="ZY48" s="746"/>
      <c r="ZZ48" s="746"/>
    </row>
    <row r="49" spans="1:702" ht="16.5" x14ac:dyDescent="0.25">
      <c r="A49" s="1127"/>
      <c r="B49" s="1238"/>
      <c r="C49" s="746"/>
      <c r="D49" s="1049"/>
      <c r="E49" s="746"/>
      <c r="F49" s="1127"/>
      <c r="G49" s="1127"/>
      <c r="H49" s="1127"/>
      <c r="I49" s="1127"/>
      <c r="J49" s="1127"/>
      <c r="K49" s="1127"/>
      <c r="L49" s="1127"/>
      <c r="M49" s="1127"/>
      <c r="N49" s="1127"/>
      <c r="O49" s="1127"/>
      <c r="P49" s="1127"/>
      <c r="Q49" s="746"/>
      <c r="R49" s="746"/>
      <c r="S49" s="746"/>
      <c r="T49" s="746"/>
      <c r="U49" s="746"/>
      <c r="V49" s="1062"/>
      <c r="W49" s="746"/>
      <c r="X49" s="746"/>
      <c r="Y49" s="746"/>
      <c r="Z49" s="746"/>
      <c r="AA49" s="1062"/>
      <c r="AB49" s="746"/>
      <c r="AC49" s="1062"/>
      <c r="AD49" s="1062"/>
      <c r="AE49" s="1062"/>
      <c r="AF49" s="1062"/>
      <c r="AG49" s="1062"/>
      <c r="AH49" s="1062"/>
      <c r="AI49" s="1049"/>
      <c r="AJ49" s="1069"/>
      <c r="AK49" s="1069"/>
      <c r="AL49" s="1063"/>
      <c r="AM49" s="1063"/>
      <c r="AN49" s="1069"/>
      <c r="AO49" s="1069"/>
      <c r="AP49" s="1064"/>
      <c r="AQ49" s="1069"/>
      <c r="AR49" s="1050"/>
      <c r="AS49" s="1069"/>
      <c r="AT49" s="1070"/>
      <c r="AU49" s="1069"/>
      <c r="AV49" s="1052"/>
      <c r="AW49" s="1069"/>
      <c r="AX49" s="1052"/>
      <c r="AY49" s="1069"/>
      <c r="AZ49" s="1052"/>
      <c r="BA49" s="1069"/>
      <c r="BB49" s="1052"/>
      <c r="BC49" s="1063"/>
      <c r="BD49" s="1063"/>
      <c r="BE49" s="1063"/>
      <c r="BF49" s="1063"/>
      <c r="BG49" s="1063"/>
      <c r="BH49" s="1063"/>
      <c r="BI49" s="1063"/>
      <c r="BJ49" s="1063"/>
      <c r="BK49" s="1064"/>
      <c r="BL49" s="1064"/>
      <c r="BM49" s="1064"/>
      <c r="BN49" s="1064"/>
      <c r="BO49" s="1127"/>
      <c r="BP49" s="1069"/>
      <c r="BQ49" s="1127"/>
      <c r="BR49" s="1127"/>
      <c r="BS49" s="1127"/>
      <c r="BT49" s="1127"/>
      <c r="BU49" s="1127"/>
      <c r="BV49" s="1127"/>
      <c r="BW49" s="1127"/>
      <c r="BX49" s="1127"/>
      <c r="BY49" s="1127"/>
      <c r="BZ49" s="1070"/>
      <c r="CA49" s="1127"/>
      <c r="CB49" s="1127"/>
      <c r="CC49" s="1127"/>
      <c r="CD49" s="1127"/>
      <c r="CE49" s="1127"/>
      <c r="CF49" s="1127"/>
      <c r="CG49" s="1127"/>
      <c r="CH49" s="1127"/>
      <c r="CI49" s="1127"/>
      <c r="CJ49" s="1127"/>
      <c r="CK49" s="1127"/>
      <c r="CL49" s="1127"/>
      <c r="CM49" s="1127"/>
      <c r="CN49" s="1127"/>
      <c r="CO49" s="1127"/>
      <c r="CP49" s="1127"/>
      <c r="CQ49" s="1127"/>
      <c r="CR49" s="1127"/>
      <c r="CS49" s="1127"/>
      <c r="CT49" s="1127"/>
      <c r="CU49" s="1127"/>
      <c r="CV49" s="1127"/>
      <c r="CW49" s="1127"/>
      <c r="CX49" s="1127"/>
      <c r="CY49" s="1127"/>
      <c r="CZ49" s="1127"/>
      <c r="DA49" s="1127"/>
      <c r="DB49" s="1127"/>
      <c r="DC49" s="1127"/>
      <c r="DD49" s="1127"/>
      <c r="DE49" s="1127"/>
      <c r="DF49" s="1127"/>
      <c r="DG49" s="1127"/>
      <c r="DH49" s="1127"/>
      <c r="DI49" s="1127"/>
      <c r="DJ49" s="1127"/>
      <c r="DK49" s="1064"/>
      <c r="DL49" s="1064"/>
      <c r="DM49" s="1064"/>
      <c r="DN49" s="1064"/>
      <c r="DO49" s="1064"/>
      <c r="DP49" s="1064"/>
      <c r="DQ49" s="1064"/>
      <c r="DR49" s="1064"/>
      <c r="DS49" s="1064"/>
      <c r="DT49" s="1064"/>
      <c r="DU49" s="1064"/>
      <c r="DV49" s="1064"/>
      <c r="DW49" s="1064"/>
      <c r="DX49" s="1064"/>
      <c r="DY49" s="1063"/>
      <c r="DZ49" s="1063"/>
      <c r="EA49" s="1063"/>
      <c r="EB49" s="1063"/>
      <c r="EC49" s="1063"/>
      <c r="ED49" s="1063"/>
      <c r="EE49" s="1064"/>
      <c r="EF49" s="1064"/>
      <c r="EG49" s="1064"/>
      <c r="EH49" s="1064"/>
      <c r="EI49" s="1064"/>
      <c r="EJ49" s="1064"/>
      <c r="EK49" s="1064"/>
      <c r="EL49" s="1064"/>
      <c r="EM49" s="1064"/>
      <c r="EN49" s="1064"/>
      <c r="EO49" s="1064"/>
      <c r="EP49" s="1064"/>
      <c r="EQ49" s="1064"/>
      <c r="ER49" s="1064"/>
      <c r="ES49" s="1064"/>
      <c r="ET49" s="1064"/>
      <c r="EU49" s="1064"/>
      <c r="EV49" s="1064"/>
      <c r="EW49" s="1064"/>
      <c r="EX49" s="1064"/>
      <c r="EY49" s="1064"/>
      <c r="EZ49" s="1064"/>
      <c r="FA49" s="1064"/>
      <c r="FB49" s="1064"/>
      <c r="FC49" s="1064"/>
      <c r="FD49" s="1064"/>
      <c r="FE49" s="1064"/>
      <c r="FF49" s="1064"/>
      <c r="FG49" s="1064"/>
      <c r="FH49" s="1064"/>
      <c r="FI49" s="1064"/>
      <c r="FJ49" s="1064"/>
      <c r="FK49" s="1064"/>
      <c r="FL49" s="1064"/>
      <c r="FM49" s="1064"/>
      <c r="FN49" s="1064"/>
      <c r="FO49" s="1064"/>
      <c r="FP49" s="1064"/>
      <c r="FQ49" s="1064"/>
      <c r="FR49" s="1064"/>
      <c r="FS49" s="1064"/>
      <c r="FT49" s="1064"/>
      <c r="FU49" s="1064"/>
      <c r="FV49" s="1064"/>
      <c r="FW49" s="1064"/>
      <c r="FX49" s="1064"/>
      <c r="FY49" s="1064"/>
      <c r="FZ49" s="1064"/>
      <c r="GA49" s="1064"/>
      <c r="GB49" s="1064"/>
      <c r="GC49" s="1064"/>
      <c r="GD49" s="1064"/>
      <c r="GE49" s="1064"/>
      <c r="GF49" s="1064"/>
      <c r="GG49" s="1064"/>
      <c r="GH49" s="1064"/>
      <c r="GI49" s="1064"/>
      <c r="GJ49" s="1064"/>
      <c r="GK49" s="1064"/>
      <c r="GL49" s="1064"/>
      <c r="GM49" s="1064"/>
      <c r="GN49" s="1064"/>
      <c r="GO49" s="1064"/>
      <c r="GP49" s="1063"/>
      <c r="GQ49" s="1064"/>
      <c r="GR49" s="1064"/>
      <c r="GS49" s="1064"/>
      <c r="GT49" s="1063"/>
      <c r="GU49" s="1063"/>
      <c r="GV49" s="1063"/>
      <c r="GW49" s="1063"/>
      <c r="GX49" s="1063"/>
      <c r="GY49" s="1063"/>
      <c r="GZ49" s="1063"/>
      <c r="HA49" s="1063"/>
      <c r="HB49" s="1063"/>
      <c r="HC49" s="1064"/>
      <c r="HD49" s="1064"/>
      <c r="HE49" s="1064"/>
      <c r="HF49" s="1064"/>
      <c r="HG49" s="1064"/>
      <c r="HH49" s="1064"/>
      <c r="HI49" s="1064"/>
      <c r="HJ49" s="1064"/>
      <c r="HK49" s="1064"/>
      <c r="HL49" s="1064"/>
      <c r="HM49" s="1064"/>
      <c r="HN49" s="1064"/>
      <c r="HO49" s="1064"/>
      <c r="HP49" s="1064"/>
      <c r="HQ49" s="1064"/>
      <c r="HR49" s="1064"/>
      <c r="HS49" s="1064"/>
      <c r="HT49" s="1064"/>
      <c r="HU49" s="1064"/>
      <c r="HV49" s="1064"/>
      <c r="HW49" s="1064"/>
      <c r="HX49" s="1064"/>
      <c r="HY49" s="1064"/>
      <c r="HZ49" s="1064"/>
      <c r="IA49" s="1064"/>
      <c r="IB49" s="1064"/>
      <c r="IC49" s="1064"/>
      <c r="ID49" s="1064"/>
      <c r="IE49" s="1064"/>
      <c r="IF49" s="1064"/>
      <c r="IG49" s="1064"/>
      <c r="IH49" s="1064"/>
      <c r="II49" s="1064"/>
      <c r="IJ49" s="1064"/>
      <c r="IK49" s="1064"/>
      <c r="IL49" s="1064"/>
      <c r="IM49" s="1064"/>
      <c r="IN49" s="1064"/>
      <c r="IO49" s="1064"/>
      <c r="IP49" s="1064"/>
      <c r="IQ49" s="1064"/>
      <c r="IR49" s="1064"/>
      <c r="IS49" s="1064"/>
      <c r="IT49" s="1064"/>
      <c r="IU49" s="1064"/>
      <c r="IV49" s="1064"/>
      <c r="IW49" s="1064"/>
      <c r="IX49" s="1064"/>
      <c r="IY49" s="1064"/>
      <c r="IZ49" s="1064"/>
      <c r="JA49" s="1064"/>
      <c r="JB49" s="1064"/>
      <c r="JC49" s="1064"/>
      <c r="JD49" s="1064"/>
      <c r="JE49" s="1064"/>
      <c r="JF49" s="1064"/>
      <c r="JG49" s="1064"/>
      <c r="JH49" s="1064"/>
      <c r="JI49" s="1064"/>
      <c r="JJ49" s="1064"/>
      <c r="MI49" s="1060"/>
      <c r="MJ49" s="1060"/>
      <c r="MK49" s="1060"/>
      <c r="ML49" s="1060"/>
      <c r="MM49" s="1060"/>
      <c r="MN49" s="1060"/>
      <c r="MO49" s="1060"/>
      <c r="MP49" s="1060"/>
      <c r="MQ49" s="1060"/>
      <c r="MR49" s="1060"/>
      <c r="MS49" s="1060"/>
      <c r="MT49" s="1060"/>
      <c r="MU49" s="1060"/>
      <c r="MV49" s="1060"/>
      <c r="MW49" s="1060"/>
      <c r="MX49" s="1060"/>
      <c r="MY49" s="1060"/>
      <c r="MZ49" s="1060"/>
      <c r="NA49" s="1060"/>
      <c r="NB49" s="1060"/>
      <c r="NC49" s="1060"/>
      <c r="ND49" s="1060"/>
      <c r="NE49" s="1112"/>
      <c r="NF49" s="1112"/>
      <c r="NG49" s="1112"/>
      <c r="NH49" s="1112"/>
      <c r="NI49" s="1112"/>
      <c r="NJ49" s="1112"/>
      <c r="NK49" s="1112"/>
      <c r="NL49" s="1112"/>
      <c r="NM49" s="1112"/>
      <c r="NN49" s="1112"/>
      <c r="NO49" s="1112"/>
      <c r="NP49" s="1112"/>
      <c r="NQ49" s="1112"/>
      <c r="NR49" s="1112"/>
      <c r="NS49" s="1112"/>
      <c r="NT49" s="1112"/>
      <c r="NU49" s="1112"/>
      <c r="NV49" s="746"/>
      <c r="PK49" s="1063"/>
      <c r="PL49" s="1063"/>
      <c r="PM49" s="1063"/>
      <c r="PN49" s="1063"/>
      <c r="PO49" s="1063"/>
      <c r="PP49" s="1063"/>
      <c r="PQ49" s="1063"/>
      <c r="PR49" s="1063"/>
      <c r="PS49" s="1063"/>
      <c r="PT49" s="1063"/>
      <c r="PU49" s="1063"/>
      <c r="PV49" s="1063"/>
      <c r="PW49" s="1063"/>
      <c r="PX49" s="1063"/>
      <c r="PY49" s="1063"/>
      <c r="PZ49" s="1063"/>
      <c r="QA49" s="1063"/>
      <c r="QB49" s="1063"/>
      <c r="QC49" s="1064"/>
      <c r="QD49" s="1064"/>
      <c r="QE49" s="1064"/>
      <c r="QF49" s="1064"/>
      <c r="QG49" s="1064"/>
      <c r="QH49" s="1064"/>
      <c r="QI49" s="1064"/>
      <c r="QJ49" s="1064"/>
      <c r="QK49" s="1064"/>
      <c r="QL49" s="1064"/>
      <c r="QM49" s="1064"/>
      <c r="QN49" s="1064"/>
      <c r="QO49" s="1064"/>
      <c r="QP49" s="1064"/>
      <c r="QQ49" s="1064"/>
      <c r="QR49" s="1064"/>
      <c r="QS49" s="1064"/>
      <c r="QT49" s="1064"/>
      <c r="QU49" s="1064"/>
      <c r="QV49" s="1064"/>
      <c r="QW49" s="1064"/>
      <c r="QX49" s="1064"/>
      <c r="QY49" s="1064"/>
      <c r="QZ49" s="1064"/>
      <c r="RA49" s="1064"/>
      <c r="RB49" s="1064"/>
      <c r="RC49" s="1064"/>
      <c r="RD49" s="1064"/>
      <c r="RE49" s="1064"/>
      <c r="RF49" s="1064"/>
      <c r="RG49" s="1063"/>
      <c r="RH49" s="1063"/>
      <c r="RI49" s="1063"/>
      <c r="RJ49" s="1063"/>
      <c r="RK49" s="1063"/>
      <c r="RL49" s="1063"/>
      <c r="RM49" s="1063"/>
      <c r="RN49" s="1063"/>
      <c r="RO49" s="1063"/>
      <c r="RP49" s="1063"/>
      <c r="RQ49" s="1063"/>
      <c r="RR49" s="1063"/>
      <c r="RS49" s="1063"/>
      <c r="RT49" s="1063"/>
      <c r="RU49" s="1063"/>
      <c r="RV49" s="1063"/>
      <c r="RW49" s="1063"/>
      <c r="RX49" s="1063"/>
      <c r="RY49" s="1063"/>
      <c r="RZ49" s="1063"/>
      <c r="SA49" s="1063"/>
      <c r="SB49" s="1063"/>
      <c r="SC49" s="1063"/>
      <c r="SD49" s="1063"/>
      <c r="SE49" s="1063"/>
      <c r="SF49" s="1063"/>
      <c r="SG49" s="1063"/>
      <c r="SH49" s="1063"/>
      <c r="SI49" s="1063"/>
      <c r="SJ49" s="1063"/>
      <c r="SK49" s="1063"/>
      <c r="SL49" s="1063"/>
      <c r="SM49" s="1063"/>
      <c r="SN49" s="1063"/>
      <c r="SO49" s="1063"/>
      <c r="SP49" s="1063"/>
      <c r="SQ49" s="1063"/>
      <c r="SR49" s="1063"/>
      <c r="SS49" s="1063"/>
      <c r="ST49" s="1063"/>
      <c r="SU49" s="1063"/>
      <c r="SV49" s="1063"/>
      <c r="SW49" s="1063"/>
      <c r="SX49" s="1063"/>
      <c r="SY49" s="1063"/>
      <c r="SZ49" s="1063"/>
      <c r="TA49" s="1063"/>
      <c r="TB49" s="1063"/>
      <c r="TC49" s="1063"/>
      <c r="TD49" s="1063"/>
      <c r="TE49" s="1063"/>
      <c r="TF49" s="1063"/>
      <c r="TG49" s="1063"/>
      <c r="TH49" s="1063"/>
      <c r="TI49" s="1063"/>
      <c r="TJ49" s="1063"/>
      <c r="TK49" s="1063"/>
      <c r="TL49" s="1063"/>
      <c r="TM49" s="1063"/>
      <c r="TN49" s="1063"/>
      <c r="TO49" s="1063"/>
      <c r="TP49" s="1063"/>
      <c r="TQ49" s="1063"/>
      <c r="TR49" s="1063"/>
      <c r="TS49" s="1063"/>
      <c r="TT49" s="1063"/>
      <c r="TU49" s="1063"/>
      <c r="TV49" s="1063"/>
      <c r="TW49" s="1063"/>
      <c r="TX49" s="1063"/>
      <c r="TY49" s="1063"/>
      <c r="TZ49" s="1063"/>
      <c r="UA49" s="1063"/>
      <c r="UB49" s="1063"/>
      <c r="UC49" s="1063"/>
      <c r="UD49" s="1063"/>
      <c r="UE49" s="1127"/>
      <c r="UF49" s="1127"/>
      <c r="UG49" s="1127"/>
      <c r="UH49" s="1127"/>
      <c r="UI49" s="1127"/>
      <c r="UJ49" s="1127"/>
      <c r="UK49" s="1127"/>
      <c r="UL49" s="1127"/>
      <c r="UM49" s="1049"/>
      <c r="UN49" s="746"/>
      <c r="UO49" s="746"/>
      <c r="UP49" s="1049"/>
      <c r="UQ49" s="746"/>
      <c r="UR49" s="1049"/>
      <c r="US49" s="1112"/>
      <c r="UT49" s="1112"/>
      <c r="UU49" s="1112"/>
      <c r="UV49" s="1112"/>
      <c r="UW49" s="1112"/>
      <c r="UX49" s="1112"/>
      <c r="UY49" s="1127"/>
      <c r="UZ49" s="1127"/>
      <c r="VA49" s="1127"/>
      <c r="VB49" s="1127"/>
      <c r="VC49" s="1127"/>
      <c r="VD49" s="1127"/>
      <c r="VE49" s="1127"/>
      <c r="VF49" s="1127"/>
      <c r="VG49" s="1127"/>
      <c r="VH49" s="1127"/>
      <c r="VI49" s="1127"/>
      <c r="VJ49" s="1127"/>
      <c r="VK49" s="1127"/>
      <c r="VL49" s="1127"/>
      <c r="VM49" s="1127"/>
      <c r="VN49" s="1127"/>
      <c r="VO49" s="1127"/>
      <c r="VP49" s="1127"/>
      <c r="VQ49" s="1127"/>
      <c r="VR49" s="1127"/>
      <c r="VS49" s="1127"/>
      <c r="VT49" s="1127"/>
      <c r="VU49" s="1127"/>
      <c r="VV49" s="1127"/>
      <c r="VW49" s="1127"/>
      <c r="VX49" s="1127"/>
      <c r="VY49" s="1127"/>
      <c r="VZ49" s="1127"/>
      <c r="WA49" s="1127"/>
      <c r="WB49" s="1127"/>
      <c r="WC49" s="1127"/>
      <c r="WD49" s="1127"/>
      <c r="WE49" s="1127"/>
      <c r="WF49" s="1127"/>
      <c r="WG49" s="1127"/>
      <c r="WH49" s="1127"/>
      <c r="WI49" s="1127"/>
      <c r="WJ49" s="1127"/>
      <c r="WK49" s="1127"/>
      <c r="WL49" s="1127"/>
      <c r="WM49" s="1127"/>
      <c r="WN49" s="1127"/>
      <c r="WO49" s="1060"/>
      <c r="WP49" s="1060"/>
      <c r="WQ49" s="1060"/>
      <c r="WR49" s="1060"/>
      <c r="WS49" s="1060"/>
      <c r="WT49" s="1060"/>
      <c r="WU49" s="1060"/>
      <c r="WV49" s="1060"/>
      <c r="WW49" s="1060"/>
      <c r="WX49" s="1060"/>
      <c r="WY49" s="1060"/>
      <c r="WZ49" s="1060"/>
      <c r="XA49" s="1060"/>
      <c r="XB49" s="1060"/>
      <c r="XC49" s="1060"/>
      <c r="XD49" s="1060"/>
      <c r="XE49" s="1060"/>
      <c r="XF49" s="1060"/>
      <c r="XG49" s="1060"/>
      <c r="XH49" s="1060"/>
      <c r="XI49" s="1060"/>
      <c r="XJ49" s="1060"/>
      <c r="XK49" s="1060"/>
      <c r="XL49" s="1060"/>
      <c r="XM49" s="1060"/>
      <c r="XN49" s="1060"/>
      <c r="XO49" s="1060"/>
      <c r="XP49" s="1060"/>
      <c r="XQ49" s="1060"/>
      <c r="XR49" s="1060"/>
      <c r="XS49" s="1060"/>
      <c r="XT49" s="1060"/>
      <c r="XU49" s="1060"/>
      <c r="XV49" s="1060"/>
      <c r="XW49" s="1060"/>
      <c r="XX49" s="1060"/>
      <c r="XY49" s="1060"/>
      <c r="XZ49" s="1060"/>
      <c r="YA49" s="1060"/>
      <c r="YB49" s="1060"/>
      <c r="YC49" s="1060"/>
      <c r="YD49" s="1060"/>
      <c r="YE49" s="1060"/>
      <c r="YF49" s="1060"/>
      <c r="YG49" s="1060"/>
      <c r="YH49" s="1060"/>
      <c r="YI49" s="1060"/>
      <c r="YJ49" s="1060"/>
      <c r="YK49" s="1060"/>
      <c r="YL49" s="1060"/>
      <c r="YM49" s="1060"/>
      <c r="YN49" s="1060"/>
      <c r="YO49" s="1060"/>
      <c r="YP49" s="1060"/>
      <c r="YQ49" s="1060"/>
      <c r="YR49" s="1060"/>
      <c r="YS49" s="1060"/>
      <c r="YT49" s="1060"/>
      <c r="YU49" s="1060"/>
      <c r="YV49" s="1060"/>
      <c r="YW49" s="1060"/>
      <c r="YX49" s="1060"/>
      <c r="YY49" s="1060"/>
      <c r="YZ49" s="1060"/>
      <c r="ZA49" s="1060"/>
      <c r="ZB49" s="1060"/>
      <c r="ZC49" s="1060"/>
      <c r="ZD49" s="1060"/>
      <c r="ZE49" s="1060"/>
      <c r="ZF49" s="1060"/>
      <c r="ZG49" s="1049"/>
      <c r="ZH49" s="1049"/>
      <c r="ZI49" s="1050"/>
      <c r="ZJ49" s="1050"/>
      <c r="ZK49" s="746"/>
      <c r="ZL49" s="746"/>
      <c r="ZM49" s="746"/>
      <c r="ZN49" s="746"/>
      <c r="ZO49" s="746"/>
      <c r="ZP49" s="746"/>
      <c r="ZQ49" s="1050"/>
      <c r="ZR49" s="1050"/>
      <c r="ZS49" s="746"/>
      <c r="ZT49" s="746"/>
      <c r="ZU49" s="746"/>
      <c r="ZV49" s="746"/>
      <c r="ZW49" s="746"/>
      <c r="ZX49" s="746"/>
      <c r="ZY49" s="746"/>
      <c r="ZZ49" s="746"/>
    </row>
    <row r="50" spans="1:702" ht="16.5" x14ac:dyDescent="0.25">
      <c r="A50" s="1102" t="s">
        <v>1343</v>
      </c>
      <c r="B50" s="1271">
        <f>D50+AI50+'Проверочная  таблица'!UM50+'Проверочная  таблица'!VU50</f>
        <v>19289546413.219997</v>
      </c>
      <c r="C50" s="1271">
        <f>E50+'Проверочная  таблица'!UP50+AJ50+'Проверочная  таблица'!VV50</f>
        <v>3494125778.6199999</v>
      </c>
      <c r="D50" s="1272">
        <f>D35</f>
        <v>2548821129.3000002</v>
      </c>
      <c r="E50" s="1272">
        <f>E35</f>
        <v>550240356</v>
      </c>
      <c r="F50" s="1127"/>
      <c r="G50" s="1127"/>
      <c r="H50" s="1071"/>
      <c r="I50" s="1127"/>
      <c r="J50" s="1127"/>
      <c r="K50" s="1127"/>
      <c r="L50" s="1127"/>
      <c r="M50" s="1127"/>
      <c r="N50" s="1127"/>
      <c r="O50" s="1127"/>
      <c r="P50" s="1127"/>
      <c r="Q50" s="1127"/>
      <c r="R50" s="1127"/>
      <c r="S50" s="1127"/>
      <c r="T50" s="1127"/>
      <c r="U50" s="1127"/>
      <c r="V50" s="1127"/>
      <c r="W50" s="1127"/>
      <c r="X50" s="1127"/>
      <c r="Y50" s="1127"/>
      <c r="Z50" s="1127"/>
      <c r="AA50" s="1127"/>
      <c r="AB50" s="1127"/>
      <c r="AC50" s="1127"/>
      <c r="AD50" s="1127"/>
      <c r="AE50" s="1127"/>
      <c r="AF50" s="1127"/>
      <c r="AG50" s="1127"/>
      <c r="AH50" s="1102" t="s">
        <v>1343</v>
      </c>
      <c r="AI50" s="1272">
        <f>AI35</f>
        <v>7361551478.9399996</v>
      </c>
      <c r="AJ50" s="1272">
        <f>AJ35</f>
        <v>740880426.67999995</v>
      </c>
      <c r="AK50" s="1052"/>
      <c r="AL50" s="1052"/>
      <c r="AM50" s="1052"/>
      <c r="AN50" s="1052"/>
      <c r="AO50" s="1052"/>
      <c r="AP50" s="1052"/>
      <c r="AQ50" s="1052"/>
      <c r="AR50" s="1052"/>
      <c r="AS50" s="1052"/>
      <c r="AT50" s="1052"/>
      <c r="AU50" s="1052"/>
      <c r="AV50" s="1052"/>
      <c r="AW50" s="1052"/>
      <c r="AX50" s="1052"/>
      <c r="AY50" s="1052"/>
      <c r="AZ50" s="1052"/>
      <c r="BA50" s="1052"/>
      <c r="BB50" s="1052"/>
      <c r="BC50" s="1052"/>
      <c r="BD50" s="1052"/>
      <c r="BE50" s="1052"/>
      <c r="BF50" s="1052"/>
      <c r="BG50" s="1052"/>
      <c r="BH50" s="1052"/>
      <c r="BI50" s="1052"/>
      <c r="BJ50" s="1052"/>
      <c r="BK50" s="1052"/>
      <c r="BL50" s="1052"/>
      <c r="BM50" s="1052"/>
      <c r="BN50" s="1052"/>
      <c r="BO50" s="1127"/>
      <c r="BP50" s="1127"/>
      <c r="BQ50" s="1127"/>
      <c r="BR50" s="1127"/>
      <c r="BS50" s="1127"/>
      <c r="BT50" s="1127"/>
      <c r="BU50" s="1127"/>
      <c r="BV50" s="1127"/>
      <c r="BW50" s="1127"/>
      <c r="BX50" s="1127"/>
      <c r="BY50" s="1127"/>
      <c r="BZ50" s="1127"/>
      <c r="CA50" s="1127"/>
      <c r="CB50" s="1127"/>
      <c r="CC50" s="1127"/>
      <c r="CD50" s="1127"/>
      <c r="CE50" s="1127"/>
      <c r="CF50" s="1127"/>
      <c r="CG50" s="1127"/>
      <c r="CH50" s="1127"/>
      <c r="CI50" s="1127"/>
      <c r="CJ50" s="1127"/>
      <c r="CK50" s="1127"/>
      <c r="CL50" s="1127"/>
      <c r="CM50" s="1127"/>
      <c r="CN50" s="1127"/>
      <c r="CO50" s="1127"/>
      <c r="CP50" s="1127"/>
      <c r="CQ50" s="1127"/>
      <c r="CR50" s="1127"/>
      <c r="CS50" s="1127"/>
      <c r="CT50" s="1127"/>
      <c r="CU50" s="1127"/>
      <c r="CV50" s="1127"/>
      <c r="CW50" s="1127"/>
      <c r="CX50" s="1127"/>
      <c r="CY50" s="1127"/>
      <c r="CZ50" s="1127"/>
      <c r="DA50" s="1127"/>
      <c r="DB50" s="1127"/>
      <c r="DC50" s="1127"/>
      <c r="DD50" s="1127"/>
      <c r="DE50" s="1127"/>
      <c r="DF50" s="1127"/>
      <c r="DG50" s="1127"/>
      <c r="DH50" s="1127"/>
      <c r="DI50" s="1127"/>
      <c r="DJ50" s="1127"/>
      <c r="DK50" s="1127"/>
      <c r="DL50" s="1127"/>
      <c r="DM50" s="1127"/>
      <c r="DN50" s="1127"/>
      <c r="DO50" s="1127"/>
      <c r="DP50" s="1127"/>
      <c r="DQ50" s="1127"/>
      <c r="DR50" s="1127"/>
      <c r="DS50" s="1127"/>
      <c r="DT50" s="1127"/>
      <c r="DU50" s="1127"/>
      <c r="DV50" s="1127"/>
      <c r="DW50" s="1127"/>
      <c r="DX50" s="1127"/>
      <c r="DY50" s="1052"/>
      <c r="DZ50" s="1052"/>
      <c r="EA50" s="1052"/>
      <c r="EB50" s="1052"/>
      <c r="EC50" s="1052"/>
      <c r="ED50" s="1052"/>
      <c r="EE50" s="1127"/>
      <c r="EF50" s="1127"/>
      <c r="EG50" s="1127"/>
      <c r="EH50" s="1127"/>
      <c r="EI50" s="1127"/>
      <c r="EJ50" s="1127"/>
      <c r="EK50" s="1127"/>
      <c r="EL50" s="1127"/>
      <c r="EM50" s="1127"/>
      <c r="EN50" s="1127"/>
      <c r="EO50" s="1127"/>
      <c r="EP50" s="1127"/>
      <c r="EQ50" s="1127"/>
      <c r="ER50" s="1127"/>
      <c r="ES50" s="1127"/>
      <c r="ET50" s="1127"/>
      <c r="EU50" s="1127"/>
      <c r="EV50" s="1127"/>
      <c r="EW50" s="1127"/>
      <c r="EX50" s="1127"/>
      <c r="EY50" s="1127"/>
      <c r="EZ50" s="1127"/>
      <c r="FA50" s="1127"/>
      <c r="FB50" s="1127"/>
      <c r="FC50" s="1127"/>
      <c r="FD50" s="1127"/>
      <c r="FE50" s="1127"/>
      <c r="FF50" s="1127"/>
      <c r="FG50" s="1127"/>
      <c r="FH50" s="1127"/>
      <c r="FI50" s="1127"/>
      <c r="FJ50" s="1127"/>
      <c r="FK50" s="1127"/>
      <c r="FL50" s="1127"/>
      <c r="FM50" s="1127"/>
      <c r="FN50" s="1127"/>
      <c r="FO50" s="1127"/>
      <c r="FP50" s="1127"/>
      <c r="FQ50" s="1127"/>
      <c r="FR50" s="1127"/>
      <c r="FS50" s="1127"/>
      <c r="FT50" s="1127"/>
      <c r="FU50" s="1127"/>
      <c r="FV50" s="1127"/>
      <c r="FW50" s="1127"/>
      <c r="FX50" s="1127"/>
      <c r="FY50" s="1127"/>
      <c r="FZ50" s="1127"/>
      <c r="GA50" s="1127"/>
      <c r="GB50" s="1127"/>
      <c r="GC50" s="1127"/>
      <c r="GD50" s="1127"/>
      <c r="GE50" s="1127"/>
      <c r="GF50" s="1127"/>
      <c r="GG50" s="1127"/>
      <c r="GH50" s="1127"/>
      <c r="GI50" s="1127"/>
      <c r="GJ50" s="1127"/>
      <c r="GK50" s="1127"/>
      <c r="GL50" s="1127"/>
      <c r="GM50" s="1127"/>
      <c r="GN50" s="1127"/>
      <c r="GO50" s="1127"/>
      <c r="GP50" s="1052"/>
      <c r="GQ50" s="1127"/>
      <c r="GR50" s="1127"/>
      <c r="GS50" s="1127"/>
      <c r="GT50" s="1052"/>
      <c r="GU50" s="1052"/>
      <c r="GV50" s="1052"/>
      <c r="GW50" s="1052"/>
      <c r="GX50" s="1052"/>
      <c r="GY50" s="1052"/>
      <c r="GZ50" s="1052"/>
      <c r="HA50" s="1052"/>
      <c r="HB50" s="1052"/>
      <c r="HC50" s="1127"/>
      <c r="HD50" s="1127"/>
      <c r="HE50" s="1127"/>
      <c r="HF50" s="1127"/>
      <c r="HG50" s="1127"/>
      <c r="HH50" s="1127"/>
      <c r="HI50" s="1127"/>
      <c r="HJ50" s="1127"/>
      <c r="HK50" s="1127"/>
      <c r="HL50" s="1127"/>
      <c r="HM50" s="1127"/>
      <c r="HN50" s="1127"/>
      <c r="HO50" s="1127"/>
      <c r="HP50" s="1127"/>
      <c r="HQ50" s="1127"/>
      <c r="HR50" s="1127"/>
      <c r="HS50" s="1127"/>
      <c r="HT50" s="1127"/>
      <c r="HU50" s="1127"/>
      <c r="HV50" s="1127"/>
      <c r="HW50" s="1127"/>
      <c r="HX50" s="1127"/>
      <c r="HY50" s="1127"/>
      <c r="HZ50" s="1127"/>
      <c r="IA50" s="1127"/>
      <c r="IB50" s="1127"/>
      <c r="IC50" s="1127"/>
      <c r="ID50" s="1127"/>
      <c r="IE50" s="1127"/>
      <c r="IF50" s="1127"/>
      <c r="IG50" s="1127"/>
      <c r="IH50" s="1127"/>
      <c r="II50" s="1127"/>
      <c r="IJ50" s="1127"/>
      <c r="IK50" s="1127"/>
      <c r="IL50" s="1127"/>
      <c r="IM50" s="1127"/>
      <c r="IN50" s="1127"/>
      <c r="IO50" s="1127"/>
      <c r="IP50" s="1127"/>
      <c r="IQ50" s="1127"/>
      <c r="IR50" s="1127"/>
      <c r="IS50" s="1127"/>
      <c r="IT50" s="1127"/>
      <c r="IU50" s="1127"/>
      <c r="IV50" s="1127"/>
      <c r="IW50" s="1127"/>
      <c r="IX50" s="1127"/>
      <c r="IY50" s="1052"/>
      <c r="IZ50" s="1052"/>
      <c r="JA50" s="1052"/>
      <c r="JB50" s="1052"/>
      <c r="JC50" s="1052"/>
      <c r="JD50" s="1052"/>
      <c r="JE50" s="1052"/>
      <c r="JF50" s="1052"/>
      <c r="JG50" s="1052"/>
      <c r="JH50" s="1052"/>
      <c r="JI50" s="1052"/>
      <c r="JJ50" s="1052"/>
      <c r="JK50" s="1127"/>
      <c r="JL50" s="1127"/>
      <c r="JM50" s="1127"/>
      <c r="JN50" s="1127"/>
      <c r="JO50" s="1127"/>
      <c r="JP50" s="1127"/>
      <c r="JQ50" s="1127"/>
      <c r="JR50" s="1127"/>
      <c r="JS50" s="1127"/>
      <c r="JT50" s="1127"/>
      <c r="JU50" s="1127"/>
      <c r="JV50" s="1127"/>
      <c r="JW50" s="1127"/>
      <c r="JX50" s="1127"/>
      <c r="JY50" s="1127"/>
      <c r="JZ50" s="1127"/>
      <c r="KA50" s="1127"/>
      <c r="KB50" s="1127"/>
      <c r="KC50" s="1127"/>
      <c r="KD50" s="1127"/>
      <c r="KE50" s="1127"/>
      <c r="KF50" s="1127"/>
      <c r="KG50" s="1127"/>
      <c r="KH50" s="1127"/>
      <c r="KI50" s="1127"/>
      <c r="KJ50" s="1127"/>
      <c r="KK50" s="1127"/>
      <c r="KL50" s="1127"/>
      <c r="KM50" s="1127"/>
      <c r="KN50" s="1127"/>
      <c r="KO50" s="1127"/>
      <c r="KP50" s="1127"/>
      <c r="KQ50" s="1127"/>
      <c r="KR50" s="1127"/>
      <c r="KS50" s="1127"/>
      <c r="KT50" s="1127"/>
      <c r="KU50" s="1127"/>
      <c r="KV50" s="1127"/>
      <c r="KW50" s="1127"/>
      <c r="KX50" s="1127"/>
      <c r="KY50" s="1127"/>
      <c r="KZ50" s="1127"/>
      <c r="LA50" s="1127"/>
      <c r="LB50" s="1127"/>
      <c r="LC50" s="1127"/>
      <c r="LD50" s="1127"/>
      <c r="LE50" s="1127"/>
      <c r="LF50" s="1127"/>
      <c r="LG50" s="1127"/>
      <c r="LH50" s="1127"/>
      <c r="LI50" s="1127"/>
      <c r="LJ50" s="1127"/>
      <c r="LK50" s="1127"/>
      <c r="LL50" s="1127"/>
      <c r="LM50" s="1127"/>
      <c r="LN50" s="1127"/>
      <c r="LO50" s="1127"/>
      <c r="LP50" s="1127"/>
      <c r="LQ50" s="1127"/>
      <c r="LR50" s="1127"/>
      <c r="LS50" s="1127"/>
      <c r="LT50" s="1127"/>
      <c r="LU50" s="1127"/>
      <c r="LV50" s="1127"/>
      <c r="LW50" s="1127"/>
      <c r="LX50" s="1127"/>
      <c r="LY50" s="1127"/>
      <c r="LZ50" s="1127"/>
      <c r="MA50" s="1127"/>
      <c r="MB50" s="1127"/>
      <c r="MC50" s="1127"/>
      <c r="MD50" s="1127"/>
      <c r="ME50" s="1127"/>
      <c r="MF50" s="1127"/>
      <c r="MG50" s="1127"/>
      <c r="MH50" s="1127"/>
      <c r="MI50" s="1060"/>
      <c r="MJ50" s="1060"/>
      <c r="MK50" s="1060"/>
      <c r="ML50" s="1060"/>
      <c r="MM50" s="1060"/>
      <c r="MN50" s="1060"/>
      <c r="MO50" s="1060"/>
      <c r="MP50" s="1060"/>
      <c r="MQ50" s="1060"/>
      <c r="MR50" s="1060"/>
      <c r="MS50" s="1060"/>
      <c r="MT50" s="1060"/>
      <c r="MU50" s="1060"/>
      <c r="MV50" s="1060"/>
      <c r="MW50" s="1060"/>
      <c r="MX50" s="1060"/>
      <c r="MY50" s="1060"/>
      <c r="MZ50" s="1060"/>
      <c r="NA50" s="1060"/>
      <c r="NB50" s="1060"/>
      <c r="NC50" s="1060"/>
      <c r="ND50" s="1060"/>
      <c r="NE50" s="1112"/>
      <c r="NF50" s="1112"/>
      <c r="NG50" s="1112"/>
      <c r="NH50" s="1112"/>
      <c r="NI50" s="1112"/>
      <c r="NJ50" s="1112"/>
      <c r="NK50" s="1112"/>
      <c r="NL50" s="1112"/>
      <c r="NM50" s="1112"/>
      <c r="NN50" s="1112"/>
      <c r="NO50" s="1112"/>
      <c r="NP50" s="1112"/>
      <c r="NQ50" s="1112"/>
      <c r="NR50" s="1112"/>
      <c r="NS50" s="1112"/>
      <c r="NT50" s="1112"/>
      <c r="NU50" s="1112"/>
      <c r="NV50" s="1112"/>
      <c r="NW50" s="1048"/>
      <c r="NX50" s="1048"/>
      <c r="NY50" s="1127"/>
      <c r="NZ50" s="1127"/>
      <c r="OA50" s="1127"/>
      <c r="OB50" s="1127"/>
      <c r="OC50" s="1127"/>
      <c r="OD50" s="1127"/>
      <c r="OE50" s="1127"/>
      <c r="OF50" s="1127"/>
      <c r="OG50" s="1127"/>
      <c r="OH50" s="1127"/>
      <c r="OI50" s="1127"/>
      <c r="OJ50" s="1127"/>
      <c r="OK50" s="1127"/>
      <c r="OL50" s="1127"/>
      <c r="OM50" s="1127"/>
      <c r="ON50" s="1127"/>
      <c r="OO50" s="1127"/>
      <c r="OP50" s="1127"/>
      <c r="OQ50" s="1127"/>
      <c r="OR50" s="1127"/>
      <c r="OS50" s="1127"/>
      <c r="OT50" s="1127"/>
      <c r="OU50" s="1127"/>
      <c r="OV50" s="1127"/>
      <c r="OW50" s="1127"/>
      <c r="OX50" s="1127"/>
      <c r="OY50" s="1127"/>
      <c r="OZ50" s="1127"/>
      <c r="PA50" s="1127"/>
      <c r="PB50" s="1127"/>
      <c r="PC50" s="1127"/>
      <c r="PD50" s="1127"/>
      <c r="PE50" s="1127"/>
      <c r="PF50" s="1127"/>
      <c r="PG50" s="1127"/>
      <c r="PH50" s="1127"/>
      <c r="PI50" s="1127"/>
      <c r="PJ50" s="1127"/>
      <c r="PK50" s="1052"/>
      <c r="PL50" s="1052"/>
      <c r="PM50" s="1052"/>
      <c r="PN50" s="1052"/>
      <c r="PO50" s="1052"/>
      <c r="PP50" s="1052"/>
      <c r="PQ50" s="1052"/>
      <c r="PR50" s="1052"/>
      <c r="PS50" s="1052"/>
      <c r="PT50" s="1052"/>
      <c r="PU50" s="1052"/>
      <c r="PV50" s="1052"/>
      <c r="PW50" s="1052"/>
      <c r="PX50" s="1052"/>
      <c r="PY50" s="1052"/>
      <c r="PZ50" s="1052"/>
      <c r="QA50" s="1052"/>
      <c r="QB50" s="1052"/>
      <c r="QC50" s="1127"/>
      <c r="QD50" s="1127"/>
      <c r="QE50" s="1127"/>
      <c r="QF50" s="1127"/>
      <c r="QG50" s="1127"/>
      <c r="QH50" s="1127"/>
      <c r="QI50" s="1127"/>
      <c r="QJ50" s="1127"/>
      <c r="QK50" s="1127"/>
      <c r="QL50" s="1127"/>
      <c r="QM50" s="1127"/>
      <c r="QN50" s="1127"/>
      <c r="QO50" s="1127"/>
      <c r="QP50" s="1127"/>
      <c r="QQ50" s="1127"/>
      <c r="QR50" s="1127"/>
      <c r="QS50" s="1127"/>
      <c r="QT50" s="1127"/>
      <c r="QU50" s="1127"/>
      <c r="QV50" s="1127"/>
      <c r="QW50" s="1127"/>
      <c r="QX50" s="1127"/>
      <c r="QY50" s="1127"/>
      <c r="QZ50" s="1127"/>
      <c r="RA50" s="1127"/>
      <c r="RB50" s="1127"/>
      <c r="RC50" s="1127"/>
      <c r="RD50" s="1127"/>
      <c r="RE50" s="1127"/>
      <c r="RF50" s="1127"/>
      <c r="RG50" s="1052"/>
      <c r="RH50" s="1052"/>
      <c r="RI50" s="1052"/>
      <c r="RJ50" s="1052"/>
      <c r="RK50" s="1052"/>
      <c r="RL50" s="1052"/>
      <c r="RM50" s="1052"/>
      <c r="RN50" s="1052"/>
      <c r="RO50" s="1052"/>
      <c r="RP50" s="1052"/>
      <c r="RQ50" s="1052"/>
      <c r="RR50" s="1052"/>
      <c r="RS50" s="1052"/>
      <c r="RT50" s="1052"/>
      <c r="RU50" s="1052"/>
      <c r="RV50" s="1052"/>
      <c r="RW50" s="1052"/>
      <c r="RX50" s="1052"/>
      <c r="RY50" s="1052"/>
      <c r="RZ50" s="1052"/>
      <c r="SA50" s="1052"/>
      <c r="SB50" s="1052"/>
      <c r="SC50" s="1052"/>
      <c r="SD50" s="1052"/>
      <c r="SE50" s="1052"/>
      <c r="SF50" s="1052"/>
      <c r="SG50" s="1052"/>
      <c r="SH50" s="1052"/>
      <c r="SI50" s="1052"/>
      <c r="SJ50" s="1052"/>
      <c r="SK50" s="1052"/>
      <c r="SL50" s="1052"/>
      <c r="SM50" s="1052"/>
      <c r="SN50" s="1052"/>
      <c r="SO50" s="1052"/>
      <c r="SP50" s="1052"/>
      <c r="SQ50" s="1052"/>
      <c r="SR50" s="1052"/>
      <c r="SS50" s="1052"/>
      <c r="ST50" s="1052"/>
      <c r="SU50" s="1052"/>
      <c r="SV50" s="1052"/>
      <c r="SW50" s="1052"/>
      <c r="SX50" s="1052"/>
      <c r="SY50" s="1052"/>
      <c r="SZ50" s="1052"/>
      <c r="TA50" s="1052"/>
      <c r="TB50" s="1052"/>
      <c r="TC50" s="1052"/>
      <c r="TD50" s="1052"/>
      <c r="TE50" s="1052"/>
      <c r="TF50" s="1052"/>
      <c r="TG50" s="1052"/>
      <c r="TH50" s="1052"/>
      <c r="TI50" s="1052"/>
      <c r="TJ50" s="1052"/>
      <c r="TK50" s="1052"/>
      <c r="TL50" s="1052"/>
      <c r="TM50" s="1052"/>
      <c r="TN50" s="1052"/>
      <c r="TO50" s="1052"/>
      <c r="TP50" s="1052"/>
      <c r="TQ50" s="1052"/>
      <c r="TR50" s="1052"/>
      <c r="TS50" s="1052"/>
      <c r="TT50" s="1052"/>
      <c r="TU50" s="1052"/>
      <c r="TV50" s="1052"/>
      <c r="TW50" s="1052"/>
      <c r="TX50" s="1052"/>
      <c r="TY50" s="1052"/>
      <c r="TZ50" s="1052"/>
      <c r="UA50" s="1052"/>
      <c r="UB50" s="1052"/>
      <c r="UC50" s="1052"/>
      <c r="UD50" s="1052"/>
      <c r="UE50" s="1127"/>
      <c r="UF50" s="1127"/>
      <c r="UG50" s="1127"/>
      <c r="UH50" s="1127"/>
      <c r="UI50" s="1127"/>
      <c r="UJ50" s="1127"/>
      <c r="UK50" s="1127"/>
      <c r="UL50" s="1127"/>
      <c r="UM50" s="1272">
        <f>UM35</f>
        <v>8271482281.6099997</v>
      </c>
      <c r="UN50" s="1102"/>
      <c r="UO50" s="1102"/>
      <c r="UP50" s="1272">
        <f>UP35</f>
        <v>2056871283.23</v>
      </c>
      <c r="UQ50" s="1127"/>
      <c r="UR50" s="1127"/>
      <c r="US50" s="1127"/>
      <c r="UT50" s="1127"/>
      <c r="UU50" s="1127"/>
      <c r="UV50" s="1127"/>
      <c r="UW50" s="1127"/>
      <c r="UX50" s="1127"/>
      <c r="UY50" s="1127"/>
      <c r="UZ50" s="1127"/>
      <c r="VA50" s="1127"/>
      <c r="VB50" s="1127"/>
      <c r="VC50" s="1127"/>
      <c r="VD50" s="1127"/>
      <c r="VE50" s="1127"/>
      <c r="VF50" s="1127"/>
      <c r="VG50" s="1127"/>
      <c r="VH50" s="1127"/>
      <c r="VI50" s="1127"/>
      <c r="VJ50" s="1127"/>
      <c r="VK50" s="1127"/>
      <c r="VL50" s="1127"/>
      <c r="VM50" s="1127"/>
      <c r="VN50" s="1127"/>
      <c r="VO50" s="1127"/>
      <c r="VP50" s="1127"/>
      <c r="VQ50" s="1127"/>
      <c r="VR50" s="1127"/>
      <c r="VS50" s="1127"/>
      <c r="VT50" s="1127"/>
      <c r="VU50" s="1272">
        <f>VU35</f>
        <v>1107691523.3700001</v>
      </c>
      <c r="VV50" s="1272">
        <f>VV35</f>
        <v>146133712.70999998</v>
      </c>
      <c r="VW50" s="1052"/>
      <c r="VX50" s="1052"/>
      <c r="VY50" s="1052"/>
      <c r="VZ50" s="1052"/>
      <c r="WA50" s="1052"/>
      <c r="WB50" s="1052"/>
      <c r="WC50" s="1052"/>
      <c r="WD50" s="1052"/>
      <c r="WE50" s="1052"/>
      <c r="WF50" s="1052"/>
      <c r="WG50" s="1052"/>
      <c r="WH50" s="1052"/>
      <c r="WI50" s="1052"/>
      <c r="WJ50" s="1052"/>
      <c r="WK50" s="1052"/>
      <c r="WL50" s="1052"/>
      <c r="WM50" s="1052"/>
      <c r="WN50" s="1052"/>
      <c r="WO50" s="1052"/>
      <c r="WP50" s="1052"/>
      <c r="WQ50" s="1052"/>
      <c r="WR50" s="1052"/>
      <c r="WS50" s="1052"/>
      <c r="WT50" s="1052"/>
      <c r="WU50" s="1052"/>
      <c r="WV50" s="1052"/>
      <c r="WW50" s="1052"/>
      <c r="WX50" s="1052"/>
      <c r="WY50" s="1052"/>
      <c r="WZ50" s="1052"/>
      <c r="XA50" s="1060"/>
      <c r="XB50" s="1060"/>
      <c r="XC50" s="1060"/>
      <c r="XD50" s="1060"/>
      <c r="XE50" s="1060"/>
      <c r="XF50" s="1060"/>
      <c r="XG50" s="1060"/>
      <c r="XH50" s="1060"/>
      <c r="XI50" s="1060"/>
      <c r="XJ50" s="1060"/>
      <c r="XK50" s="1060"/>
      <c r="XL50" s="1060"/>
      <c r="XM50" s="1060"/>
      <c r="XN50" s="1060"/>
      <c r="XO50" s="1060"/>
      <c r="XP50" s="1060"/>
      <c r="XQ50" s="1060"/>
      <c r="XR50" s="1060"/>
      <c r="XS50" s="1060"/>
      <c r="XT50" s="1060"/>
      <c r="XU50" s="1060"/>
      <c r="XV50" s="1060"/>
      <c r="XW50" s="1060"/>
      <c r="XX50" s="1060"/>
      <c r="XY50" s="1060"/>
      <c r="XZ50" s="1060"/>
      <c r="YA50" s="1060"/>
      <c r="YB50" s="1060"/>
      <c r="YC50" s="1060"/>
      <c r="YD50" s="1060"/>
      <c r="YE50" s="1060"/>
      <c r="YF50" s="1060"/>
      <c r="YG50" s="1060"/>
      <c r="YH50" s="1060"/>
      <c r="YI50" s="1060"/>
      <c r="YJ50" s="1060"/>
      <c r="YK50" s="1060"/>
      <c r="YL50" s="1060"/>
      <c r="YM50" s="1060"/>
      <c r="YN50" s="1060"/>
      <c r="YO50" s="1060"/>
      <c r="YP50" s="1060"/>
      <c r="YQ50" s="1060"/>
      <c r="YR50" s="1060"/>
      <c r="YS50" s="1060"/>
      <c r="YT50" s="1060"/>
      <c r="YU50" s="1060"/>
      <c r="YV50" s="1060"/>
      <c r="YW50" s="1060"/>
      <c r="YX50" s="1060"/>
      <c r="YY50" s="1060"/>
      <c r="YZ50" s="1060"/>
      <c r="ZA50" s="1060"/>
      <c r="ZB50" s="1060"/>
      <c r="ZC50" s="1060"/>
      <c r="ZD50" s="1060"/>
      <c r="ZE50" s="1060"/>
      <c r="ZF50" s="1060"/>
      <c r="ZG50" s="1049"/>
      <c r="ZH50" s="1049"/>
      <c r="ZI50" s="1050"/>
      <c r="ZJ50" s="1050"/>
      <c r="ZK50" s="746"/>
      <c r="ZL50" s="746"/>
      <c r="ZM50" s="746"/>
      <c r="ZN50" s="746"/>
      <c r="ZO50" s="746"/>
      <c r="ZP50" s="746"/>
      <c r="ZQ50" s="746"/>
      <c r="ZR50" s="746"/>
      <c r="ZS50" s="746"/>
      <c r="ZT50" s="746"/>
      <c r="ZU50" s="746"/>
      <c r="ZV50" s="746"/>
      <c r="ZW50" s="746"/>
      <c r="ZX50" s="746"/>
      <c r="ZY50" s="746"/>
      <c r="ZZ50" s="746"/>
    </row>
    <row r="51" spans="1:702" ht="16.5" x14ac:dyDescent="0.25">
      <c r="A51" s="1102" t="s">
        <v>1344</v>
      </c>
      <c r="B51" s="1271">
        <f>D51+AI51+'Проверочная  таблица'!UM51+'Проверочная  таблица'!VU51</f>
        <v>14970688165.549997</v>
      </c>
      <c r="C51" s="1271">
        <f>E51+'Проверочная  таблица'!UP51+AJ51+'Проверочная  таблица'!VV51</f>
        <v>2755806001.9899998</v>
      </c>
      <c r="D51" s="1273">
        <f>D31-D52</f>
        <v>1605440965</v>
      </c>
      <c r="E51" s="1273">
        <f>E31-E52</f>
        <v>344114194.75</v>
      </c>
      <c r="F51" s="746"/>
      <c r="G51" s="746"/>
      <c r="H51" s="746"/>
      <c r="I51" s="746"/>
      <c r="J51" s="746"/>
      <c r="K51" s="746"/>
      <c r="L51" s="746"/>
      <c r="M51" s="746"/>
      <c r="N51" s="746"/>
      <c r="O51" s="746"/>
      <c r="P51" s="746"/>
      <c r="Q51" s="746"/>
      <c r="R51" s="746"/>
      <c r="S51" s="746"/>
      <c r="T51" s="746"/>
      <c r="U51" s="746"/>
      <c r="V51" s="1127"/>
      <c r="W51" s="746"/>
      <c r="X51" s="746"/>
      <c r="Y51" s="746"/>
      <c r="Z51" s="746"/>
      <c r="AA51" s="1127"/>
      <c r="AB51" s="746"/>
      <c r="AC51" s="1127"/>
      <c r="AD51" s="1127"/>
      <c r="AE51" s="1127"/>
      <c r="AF51" s="1127"/>
      <c r="AG51" s="1127"/>
      <c r="AH51" s="1102" t="s">
        <v>1344</v>
      </c>
      <c r="AI51" s="1273">
        <f>AI31-AI52</f>
        <v>4531793194.9699984</v>
      </c>
      <c r="AJ51" s="1273">
        <f>AJ31-AJ52</f>
        <v>159029708.05000001</v>
      </c>
      <c r="AK51" s="1049"/>
      <c r="AL51" s="1049"/>
      <c r="AM51" s="1049"/>
      <c r="AN51" s="1049"/>
      <c r="AO51" s="1049"/>
      <c r="AP51" s="1049"/>
      <c r="AQ51" s="1049"/>
      <c r="AR51" s="1049"/>
      <c r="AS51" s="1049"/>
      <c r="AT51" s="1049"/>
      <c r="AU51" s="1049"/>
      <c r="AV51" s="1049"/>
      <c r="AW51" s="1049"/>
      <c r="AX51" s="1049"/>
      <c r="AY51" s="1049"/>
      <c r="AZ51" s="1049"/>
      <c r="BA51" s="1049"/>
      <c r="BB51" s="1049"/>
      <c r="BC51" s="1049"/>
      <c r="BD51" s="1049"/>
      <c r="BE51" s="1049"/>
      <c r="BF51" s="1049"/>
      <c r="BG51" s="1049"/>
      <c r="BH51" s="1049"/>
      <c r="BI51" s="1049"/>
      <c r="BJ51" s="1049"/>
      <c r="BK51" s="1049"/>
      <c r="BL51" s="1049"/>
      <c r="BM51" s="1049"/>
      <c r="BN51" s="1049"/>
      <c r="BO51" s="746"/>
      <c r="BP51" s="746"/>
      <c r="BQ51" s="746"/>
      <c r="BR51" s="746"/>
      <c r="BS51" s="746"/>
      <c r="BT51" s="746"/>
      <c r="BU51" s="746"/>
      <c r="BV51" s="746"/>
      <c r="BW51" s="1127"/>
      <c r="BX51" s="1127"/>
      <c r="BY51" s="746"/>
      <c r="BZ51" s="746"/>
      <c r="CA51" s="746"/>
      <c r="CB51" s="746"/>
      <c r="CC51" s="746"/>
      <c r="CD51" s="746"/>
      <c r="CE51" s="746"/>
      <c r="CF51" s="746"/>
      <c r="CG51" s="746"/>
      <c r="CH51" s="746"/>
      <c r="CI51" s="746"/>
      <c r="CJ51" s="746"/>
      <c r="CK51" s="746"/>
      <c r="CL51" s="746"/>
      <c r="CM51" s="746"/>
      <c r="CN51" s="746"/>
      <c r="CO51" s="746"/>
      <c r="CP51" s="746"/>
      <c r="CQ51" s="746"/>
      <c r="CR51" s="746"/>
      <c r="CS51" s="746"/>
      <c r="CT51" s="746"/>
      <c r="CU51" s="746"/>
      <c r="CV51" s="746"/>
      <c r="CW51" s="746"/>
      <c r="CX51" s="746"/>
      <c r="CY51" s="746"/>
      <c r="CZ51" s="746"/>
      <c r="DA51" s="746"/>
      <c r="DB51" s="746"/>
      <c r="DC51" s="746"/>
      <c r="DD51" s="746"/>
      <c r="DE51" s="746"/>
      <c r="DF51" s="746"/>
      <c r="DG51" s="746"/>
      <c r="DH51" s="746"/>
      <c r="DI51" s="746"/>
      <c r="DJ51" s="746"/>
      <c r="DK51" s="746"/>
      <c r="DL51" s="746"/>
      <c r="DM51" s="746"/>
      <c r="DN51" s="746"/>
      <c r="DO51" s="746"/>
      <c r="DP51" s="746"/>
      <c r="DQ51" s="746"/>
      <c r="DR51" s="746"/>
      <c r="DS51" s="746"/>
      <c r="DT51" s="746"/>
      <c r="DU51" s="746"/>
      <c r="DV51" s="746"/>
      <c r="DW51" s="746"/>
      <c r="DX51" s="746"/>
      <c r="DY51" s="1049"/>
      <c r="DZ51" s="1049"/>
      <c r="EA51" s="1049"/>
      <c r="EB51" s="1049"/>
      <c r="EC51" s="1049"/>
      <c r="ED51" s="1049"/>
      <c r="EE51" s="746"/>
      <c r="EF51" s="746"/>
      <c r="EG51" s="746"/>
      <c r="EH51" s="746"/>
      <c r="EI51" s="746"/>
      <c r="EJ51" s="746"/>
      <c r="EK51" s="746"/>
      <c r="EL51" s="746"/>
      <c r="EM51" s="746"/>
      <c r="EN51" s="746"/>
      <c r="EO51" s="746"/>
      <c r="EP51" s="746"/>
      <c r="EQ51" s="746"/>
      <c r="ER51" s="746"/>
      <c r="ES51" s="746"/>
      <c r="ET51" s="746"/>
      <c r="EU51" s="746"/>
      <c r="EV51" s="746"/>
      <c r="EW51" s="746"/>
      <c r="EX51" s="746"/>
      <c r="EY51" s="746"/>
      <c r="EZ51" s="746"/>
      <c r="FA51" s="746"/>
      <c r="FB51" s="746"/>
      <c r="FC51" s="746"/>
      <c r="FD51" s="746"/>
      <c r="FE51" s="746"/>
      <c r="FF51" s="746"/>
      <c r="FG51" s="746"/>
      <c r="FH51" s="746"/>
      <c r="FI51" s="746"/>
      <c r="FJ51" s="746"/>
      <c r="FK51" s="746"/>
      <c r="FL51" s="746"/>
      <c r="FM51" s="746"/>
      <c r="FN51" s="746"/>
      <c r="FO51" s="746"/>
      <c r="FP51" s="746"/>
      <c r="FQ51" s="746"/>
      <c r="FR51" s="746"/>
      <c r="FS51" s="746"/>
      <c r="FT51" s="746"/>
      <c r="FU51" s="746"/>
      <c r="FV51" s="746"/>
      <c r="FW51" s="746"/>
      <c r="FX51" s="746"/>
      <c r="FY51" s="746"/>
      <c r="FZ51" s="746"/>
      <c r="GA51" s="746"/>
      <c r="GB51" s="746"/>
      <c r="GC51" s="746"/>
      <c r="GD51" s="746"/>
      <c r="GE51" s="746"/>
      <c r="GF51" s="746"/>
      <c r="GG51" s="746"/>
      <c r="GH51" s="746"/>
      <c r="GI51" s="746"/>
      <c r="GJ51" s="746"/>
      <c r="GK51" s="746"/>
      <c r="GL51" s="746"/>
      <c r="GM51" s="746"/>
      <c r="GN51" s="746"/>
      <c r="GO51" s="746"/>
      <c r="GP51" s="1049"/>
      <c r="GQ51" s="746"/>
      <c r="GR51" s="746"/>
      <c r="GS51" s="746"/>
      <c r="GT51" s="1049"/>
      <c r="GU51" s="1049"/>
      <c r="GV51" s="1049"/>
      <c r="GW51" s="1049"/>
      <c r="GX51" s="1049"/>
      <c r="GY51" s="1049"/>
      <c r="GZ51" s="1049"/>
      <c r="HA51" s="1049"/>
      <c r="HB51" s="1049"/>
      <c r="HC51" s="746"/>
      <c r="HD51" s="746"/>
      <c r="HE51" s="746"/>
      <c r="HF51" s="746"/>
      <c r="HG51" s="746"/>
      <c r="HH51" s="746"/>
      <c r="HI51" s="746"/>
      <c r="HJ51" s="746"/>
      <c r="HK51" s="746"/>
      <c r="HL51" s="746"/>
      <c r="HM51" s="746"/>
      <c r="HN51" s="746"/>
      <c r="HO51" s="746"/>
      <c r="HP51" s="746"/>
      <c r="HQ51" s="746"/>
      <c r="HR51" s="746"/>
      <c r="HS51" s="746"/>
      <c r="HT51" s="746"/>
      <c r="HU51" s="746"/>
      <c r="HV51" s="746"/>
      <c r="HW51" s="746"/>
      <c r="HX51" s="746"/>
      <c r="HY51" s="746"/>
      <c r="HZ51" s="746"/>
      <c r="IA51" s="746"/>
      <c r="IB51" s="746"/>
      <c r="IC51" s="746"/>
      <c r="ID51" s="746"/>
      <c r="IE51" s="746"/>
      <c r="IF51" s="746"/>
      <c r="IG51" s="746"/>
      <c r="IH51" s="746"/>
      <c r="II51" s="746"/>
      <c r="IJ51" s="746"/>
      <c r="IK51" s="746"/>
      <c r="IL51" s="746"/>
      <c r="IM51" s="746"/>
      <c r="IN51" s="746"/>
      <c r="IO51" s="746"/>
      <c r="IP51" s="746"/>
      <c r="IQ51" s="746"/>
      <c r="IR51" s="746"/>
      <c r="IS51" s="746"/>
      <c r="IT51" s="746"/>
      <c r="IU51" s="746"/>
      <c r="IV51" s="746"/>
      <c r="IW51" s="746"/>
      <c r="IX51" s="746"/>
      <c r="IY51" s="1049"/>
      <c r="IZ51" s="1049"/>
      <c r="JA51" s="1049"/>
      <c r="JB51" s="1049"/>
      <c r="JC51" s="1049"/>
      <c r="JD51" s="1049"/>
      <c r="JE51" s="1049"/>
      <c r="JF51" s="1049"/>
      <c r="JG51" s="1049"/>
      <c r="JH51" s="1049"/>
      <c r="JI51" s="1049"/>
      <c r="JJ51" s="1049"/>
      <c r="MI51" s="1060"/>
      <c r="MJ51" s="1060"/>
      <c r="MK51" s="1060"/>
      <c r="ML51" s="1060"/>
      <c r="MM51" s="1060"/>
      <c r="MN51" s="1060"/>
      <c r="MO51" s="1060"/>
      <c r="MP51" s="1060"/>
      <c r="MQ51" s="1060"/>
      <c r="MR51" s="1060"/>
      <c r="MS51" s="1060"/>
      <c r="MT51" s="1060"/>
      <c r="MU51" s="1060"/>
      <c r="MV51" s="1060"/>
      <c r="MW51" s="1060"/>
      <c r="MX51" s="1060"/>
      <c r="MY51" s="1060"/>
      <c r="MZ51" s="1060"/>
      <c r="NA51" s="1060"/>
      <c r="NB51" s="1060"/>
      <c r="NC51" s="1060"/>
      <c r="ND51" s="1060"/>
      <c r="NE51" s="1112"/>
      <c r="NF51" s="1112"/>
      <c r="NG51" s="1112"/>
      <c r="NH51" s="1112"/>
      <c r="NI51" s="1112"/>
      <c r="NJ51" s="1112"/>
      <c r="NK51" s="1112"/>
      <c r="NL51" s="1112"/>
      <c r="NM51" s="1112"/>
      <c r="NN51" s="1112"/>
      <c r="NO51" s="1112"/>
      <c r="NP51" s="1112"/>
      <c r="NQ51" s="1112"/>
      <c r="NR51" s="1112"/>
      <c r="NS51" s="1112"/>
      <c r="NT51" s="1112"/>
      <c r="NU51" s="1112"/>
      <c r="NV51" s="1112"/>
      <c r="NW51" s="1048"/>
      <c r="NX51" s="1048"/>
      <c r="PK51" s="1049"/>
      <c r="PL51" s="1049"/>
      <c r="PM51" s="1049"/>
      <c r="PN51" s="1049"/>
      <c r="PO51" s="1049"/>
      <c r="PP51" s="1049"/>
      <c r="PQ51" s="1049"/>
      <c r="PR51" s="1049"/>
      <c r="PS51" s="1049"/>
      <c r="PT51" s="1049"/>
      <c r="PU51" s="1049"/>
      <c r="PV51" s="1049"/>
      <c r="PW51" s="1049"/>
      <c r="PX51" s="1049"/>
      <c r="PY51" s="1049"/>
      <c r="PZ51" s="1049"/>
      <c r="QA51" s="1049"/>
      <c r="QB51" s="1049"/>
      <c r="QC51" s="746"/>
      <c r="QD51" s="746"/>
      <c r="QE51" s="746"/>
      <c r="QF51" s="746"/>
      <c r="QG51" s="746"/>
      <c r="QH51" s="746"/>
      <c r="QI51" s="746"/>
      <c r="QJ51" s="746"/>
      <c r="QK51" s="746"/>
      <c r="QL51" s="746"/>
      <c r="QM51" s="746"/>
      <c r="QN51" s="746"/>
      <c r="QO51" s="746"/>
      <c r="QP51" s="746"/>
      <c r="QQ51" s="746"/>
      <c r="QR51" s="746"/>
      <c r="QS51" s="746"/>
      <c r="QT51" s="746"/>
      <c r="QU51" s="746"/>
      <c r="QV51" s="746"/>
      <c r="QW51" s="746"/>
      <c r="QX51" s="746"/>
      <c r="QY51" s="746"/>
      <c r="QZ51" s="746"/>
      <c r="RA51" s="746"/>
      <c r="RB51" s="746"/>
      <c r="RC51" s="746"/>
      <c r="RD51" s="746"/>
      <c r="RE51" s="746"/>
      <c r="RF51" s="746"/>
      <c r="RG51" s="1049"/>
      <c r="RH51" s="1049"/>
      <c r="RI51" s="1049"/>
      <c r="RJ51" s="1049"/>
      <c r="RK51" s="1049"/>
      <c r="RL51" s="1049"/>
      <c r="RM51" s="1049"/>
      <c r="RN51" s="1049"/>
      <c r="RO51" s="1049"/>
      <c r="RP51" s="1049"/>
      <c r="RQ51" s="1049"/>
      <c r="RR51" s="1049"/>
      <c r="RS51" s="1049"/>
      <c r="RT51" s="1049"/>
      <c r="RU51" s="1049"/>
      <c r="RV51" s="1049"/>
      <c r="RW51" s="1049"/>
      <c r="RX51" s="1049"/>
      <c r="RY51" s="1049"/>
      <c r="RZ51" s="1049"/>
      <c r="SA51" s="1049"/>
      <c r="SB51" s="1049"/>
      <c r="SC51" s="1049"/>
      <c r="SD51" s="1049"/>
      <c r="SE51" s="1049"/>
      <c r="SF51" s="1049"/>
      <c r="SG51" s="1049"/>
      <c r="SH51" s="1049"/>
      <c r="SI51" s="1049"/>
      <c r="SJ51" s="1049"/>
      <c r="SK51" s="1049"/>
      <c r="SL51" s="1049"/>
      <c r="SM51" s="1049"/>
      <c r="SN51" s="1049"/>
      <c r="SO51" s="1049"/>
      <c r="SP51" s="1049"/>
      <c r="SQ51" s="1049"/>
      <c r="SR51" s="1049"/>
      <c r="SS51" s="1049"/>
      <c r="ST51" s="1049"/>
      <c r="SU51" s="1049"/>
      <c r="SV51" s="1049"/>
      <c r="SW51" s="1049"/>
      <c r="SX51" s="1049"/>
      <c r="SY51" s="1049"/>
      <c r="SZ51" s="1049"/>
      <c r="TA51" s="1049"/>
      <c r="TB51" s="1049"/>
      <c r="TC51" s="1049"/>
      <c r="TD51" s="1049"/>
      <c r="TE51" s="1049"/>
      <c r="TF51" s="1049"/>
      <c r="TG51" s="1049"/>
      <c r="TH51" s="1049"/>
      <c r="TI51" s="1049"/>
      <c r="TJ51" s="1049"/>
      <c r="TK51" s="1049"/>
      <c r="TL51" s="1049"/>
      <c r="TM51" s="1049"/>
      <c r="TN51" s="1049"/>
      <c r="TO51" s="1049"/>
      <c r="TP51" s="1049"/>
      <c r="TQ51" s="1049"/>
      <c r="TR51" s="1049"/>
      <c r="TS51" s="1049"/>
      <c r="TT51" s="1049"/>
      <c r="TU51" s="1049"/>
      <c r="TV51" s="1049"/>
      <c r="TW51" s="1049"/>
      <c r="TX51" s="1049"/>
      <c r="TY51" s="1049"/>
      <c r="TZ51" s="1049"/>
      <c r="UA51" s="1049"/>
      <c r="UB51" s="1049"/>
      <c r="UC51" s="1049"/>
      <c r="UD51" s="1049"/>
      <c r="UE51" s="746"/>
      <c r="UF51" s="746"/>
      <c r="UG51" s="746"/>
      <c r="UH51" s="746"/>
      <c r="UI51" s="1127"/>
      <c r="UJ51" s="1127"/>
      <c r="UK51" s="1127"/>
      <c r="UL51" s="1127"/>
      <c r="UM51" s="1273">
        <f>UM31-UM52</f>
        <v>8030882037.6899996</v>
      </c>
      <c r="UN51" s="1274"/>
      <c r="UO51" s="1274"/>
      <c r="UP51" s="1273">
        <f>UP31-UP52</f>
        <v>2057601512.6099999</v>
      </c>
      <c r="UQ51" s="746"/>
      <c r="UR51" s="746"/>
      <c r="US51" s="746"/>
      <c r="UT51" s="746"/>
      <c r="UU51" s="746"/>
      <c r="UV51" s="746"/>
      <c r="UW51" s="746"/>
      <c r="UX51" s="746"/>
      <c r="UY51" s="746"/>
      <c r="UZ51" s="746"/>
      <c r="VA51" s="746"/>
      <c r="VB51" s="746"/>
      <c r="VC51" s="1112"/>
      <c r="VD51" s="1112"/>
      <c r="VE51" s="1112"/>
      <c r="VF51" s="1112"/>
      <c r="VG51" s="1112"/>
      <c r="VH51" s="1112"/>
      <c r="VI51" s="1112"/>
      <c r="VJ51" s="1112"/>
      <c r="VK51" s="1112"/>
      <c r="VL51" s="1112"/>
      <c r="VM51" s="1112"/>
      <c r="VN51" s="1112"/>
      <c r="VO51" s="746"/>
      <c r="VP51" s="746"/>
      <c r="VQ51" s="746"/>
      <c r="VR51" s="746"/>
      <c r="VS51" s="746"/>
      <c r="VT51" s="746"/>
      <c r="VU51" s="1272">
        <f>VU31-VU52</f>
        <v>802571967.88999987</v>
      </c>
      <c r="VV51" s="1272">
        <f>VV31-VV52</f>
        <v>195060586.58000001</v>
      </c>
      <c r="VW51" s="1052"/>
      <c r="VX51" s="1052"/>
      <c r="VY51" s="1052"/>
      <c r="VZ51" s="1052"/>
      <c r="WA51" s="1052"/>
      <c r="WB51" s="1052"/>
      <c r="WC51" s="1052"/>
      <c r="WD51" s="1052"/>
      <c r="WE51" s="1052"/>
      <c r="WF51" s="1052"/>
      <c r="WG51" s="1052"/>
      <c r="WH51" s="1052"/>
      <c r="WI51" s="1052"/>
      <c r="WJ51" s="1052"/>
      <c r="WK51" s="1052"/>
      <c r="WL51" s="1052"/>
      <c r="WM51" s="1052"/>
      <c r="WN51" s="1052"/>
      <c r="WO51" s="1060"/>
      <c r="WP51" s="1060"/>
      <c r="WQ51" s="1060"/>
      <c r="WR51" s="1060"/>
      <c r="WS51" s="1060"/>
      <c r="WT51" s="1060"/>
      <c r="WU51" s="1060"/>
      <c r="WV51" s="1060"/>
      <c r="WW51" s="1060"/>
      <c r="WX51" s="1060"/>
      <c r="WY51" s="1060"/>
      <c r="WZ51" s="1060"/>
      <c r="XA51" s="1060"/>
      <c r="XB51" s="1060"/>
      <c r="XC51" s="1060"/>
      <c r="XD51" s="1060"/>
      <c r="XE51" s="1060"/>
      <c r="XF51" s="1060"/>
      <c r="XG51" s="1060"/>
      <c r="XH51" s="1060"/>
      <c r="XI51" s="1060"/>
      <c r="XJ51" s="1060"/>
      <c r="XK51" s="1060"/>
      <c r="XL51" s="1060"/>
      <c r="XM51" s="1060"/>
      <c r="XN51" s="1060"/>
      <c r="XO51" s="1060"/>
      <c r="XP51" s="1060"/>
      <c r="XQ51" s="1060"/>
      <c r="XR51" s="1060"/>
      <c r="XS51" s="1060"/>
      <c r="XT51" s="1060"/>
      <c r="XU51" s="1060"/>
      <c r="XV51" s="1060"/>
      <c r="XW51" s="1060"/>
      <c r="XX51" s="1060"/>
      <c r="XY51" s="1060"/>
      <c r="XZ51" s="1060"/>
      <c r="YA51" s="1060"/>
      <c r="YB51" s="1060"/>
      <c r="YC51" s="1060"/>
      <c r="YD51" s="1060"/>
      <c r="YE51" s="1060"/>
      <c r="YF51" s="1060"/>
      <c r="YG51" s="1060"/>
      <c r="YH51" s="1060"/>
      <c r="YI51" s="1060"/>
      <c r="YJ51" s="1060"/>
      <c r="YK51" s="1060"/>
      <c r="YL51" s="1060"/>
      <c r="YM51" s="1060"/>
      <c r="YN51" s="1060"/>
      <c r="YO51" s="1060"/>
      <c r="YP51" s="1060"/>
      <c r="YQ51" s="1060"/>
      <c r="YR51" s="1060"/>
      <c r="YS51" s="1060"/>
      <c r="YT51" s="1060"/>
      <c r="YU51" s="1060"/>
      <c r="YV51" s="1060"/>
      <c r="YW51" s="1060"/>
      <c r="YX51" s="1060"/>
      <c r="YY51" s="1060"/>
      <c r="YZ51" s="1060"/>
      <c r="ZA51" s="1060"/>
      <c r="ZB51" s="1060"/>
      <c r="ZC51" s="1060"/>
      <c r="ZD51" s="1060"/>
      <c r="ZE51" s="1060"/>
      <c r="ZF51" s="1060"/>
      <c r="ZG51" s="1049"/>
      <c r="ZH51" s="1049"/>
      <c r="ZI51" s="1050"/>
      <c r="ZJ51" s="1050"/>
      <c r="ZK51" s="746"/>
      <c r="ZL51" s="746"/>
      <c r="ZM51" s="746"/>
      <c r="ZN51" s="746"/>
      <c r="ZO51" s="746"/>
      <c r="ZP51" s="746"/>
      <c r="ZQ51" s="1050"/>
      <c r="ZR51" s="1050"/>
      <c r="ZS51" s="746"/>
      <c r="ZT51" s="746"/>
      <c r="ZU51" s="746"/>
      <c r="ZV51" s="746"/>
      <c r="ZW51" s="746"/>
      <c r="ZX51" s="746"/>
      <c r="ZY51" s="746"/>
      <c r="ZZ51" s="746"/>
    </row>
    <row r="52" spans="1:702" ht="16.5" x14ac:dyDescent="0.25">
      <c r="A52" s="1102" t="s">
        <v>880</v>
      </c>
      <c r="B52" s="1271">
        <f>D52+AI52+'Проверочная  таблица'!UM52+'Проверочная  таблица'!VU52</f>
        <v>3065591222.2199998</v>
      </c>
      <c r="C52" s="1271">
        <f>E52+'Проверочная  таблица'!UP52+AJ52+'Проверочная  таблица'!VV52</f>
        <v>514650431.07999998</v>
      </c>
      <c r="D52" s="1273">
        <f>P31+AA31+H38</f>
        <v>1500286922.54</v>
      </c>
      <c r="E52" s="1273">
        <f>Q31+AB31+I38</f>
        <v>393799237.24000001</v>
      </c>
      <c r="F52" s="746"/>
      <c r="G52" s="746"/>
      <c r="H52" s="746"/>
      <c r="I52" s="746"/>
      <c r="J52" s="746"/>
      <c r="K52" s="746"/>
      <c r="L52" s="746"/>
      <c r="M52" s="746"/>
      <c r="N52" s="746"/>
      <c r="O52" s="746"/>
      <c r="P52" s="746"/>
      <c r="Q52" s="746"/>
      <c r="R52" s="746"/>
      <c r="S52" s="746"/>
      <c r="T52" s="746"/>
      <c r="U52" s="746"/>
      <c r="V52" s="1127"/>
      <c r="W52" s="746"/>
      <c r="X52" s="746"/>
      <c r="Y52" s="746"/>
      <c r="Z52" s="746"/>
      <c r="AA52" s="1127"/>
      <c r="AB52" s="746"/>
      <c r="AC52" s="1127"/>
      <c r="AD52" s="1127"/>
      <c r="AE52" s="1127"/>
      <c r="AF52" s="1127"/>
      <c r="AG52" s="1127"/>
      <c r="AH52" s="1102" t="s">
        <v>880</v>
      </c>
      <c r="AI52" s="1273">
        <f>'Проверочная  таблица'!UG38+BQ38+CA38+BG38+'Проверочная  таблица'!OG38+'Проверочная  таблица'!JE38+'Проверочная  таблица'!MY38+AQ38+EY38+DA38+PK38+SO38+LK38+KG38+QO38+HO38+GU38+GC38</f>
        <v>1014538285.4100001</v>
      </c>
      <c r="AJ52" s="1273">
        <f>'Проверочная  таблица'!UH38+BR38+CB38+BI38+'Проверочная  таблица'!OK38+'Проверочная  таблица'!JH38+'Проверочная  таблица'!NB38+AS38+FB38+DD38+PN38+SV38+LO38+KL38+QR38+HR38+GW38+GF38</f>
        <v>62789747.329999998</v>
      </c>
      <c r="AK52" s="1049"/>
      <c r="AL52" s="1049"/>
      <c r="AM52" s="1049"/>
      <c r="AN52" s="1049"/>
      <c r="AO52" s="1049"/>
      <c r="AP52" s="1049"/>
      <c r="AQ52" s="1049"/>
      <c r="AR52" s="1049"/>
      <c r="AS52" s="1049"/>
      <c r="AT52" s="1049"/>
      <c r="AU52" s="1049"/>
      <c r="AV52" s="1049"/>
      <c r="AW52" s="1049"/>
      <c r="AX52" s="1049"/>
      <c r="AY52" s="1049"/>
      <c r="AZ52" s="1049"/>
      <c r="BA52" s="1049"/>
      <c r="BB52" s="1049"/>
      <c r="BC52" s="1049"/>
      <c r="BD52" s="1049"/>
      <c r="BE52" s="1049"/>
      <c r="BF52" s="1049"/>
      <c r="BG52" s="1049"/>
      <c r="BH52" s="1049"/>
      <c r="BI52" s="1049"/>
      <c r="BJ52" s="1049"/>
      <c r="BK52" s="1049"/>
      <c r="BL52" s="1049"/>
      <c r="BM52" s="1049"/>
      <c r="BN52" s="1049"/>
      <c r="BO52" s="746"/>
      <c r="BP52" s="746"/>
      <c r="BQ52" s="746"/>
      <c r="BR52" s="746"/>
      <c r="BS52" s="746"/>
      <c r="BT52" s="746"/>
      <c r="BU52" s="746"/>
      <c r="BV52" s="746"/>
      <c r="BW52" s="746"/>
      <c r="BX52" s="746"/>
      <c r="BY52" s="746"/>
      <c r="BZ52" s="746"/>
      <c r="CA52" s="746"/>
      <c r="CB52" s="746"/>
      <c r="CC52" s="746"/>
      <c r="CD52" s="746"/>
      <c r="CE52" s="746"/>
      <c r="CF52" s="746"/>
      <c r="CG52" s="746"/>
      <c r="CH52" s="746"/>
      <c r="CI52" s="746"/>
      <c r="CJ52" s="746"/>
      <c r="CK52" s="746"/>
      <c r="CL52" s="746"/>
      <c r="CM52" s="746"/>
      <c r="CN52" s="746"/>
      <c r="CO52" s="746"/>
      <c r="CP52" s="746"/>
      <c r="CQ52" s="746"/>
      <c r="CR52" s="746"/>
      <c r="CS52" s="746"/>
      <c r="CT52" s="746"/>
      <c r="CU52" s="746"/>
      <c r="CV52" s="746"/>
      <c r="CW52" s="746"/>
      <c r="CX52" s="746"/>
      <c r="CY52" s="746"/>
      <c r="CZ52" s="746"/>
      <c r="DA52" s="746"/>
      <c r="DB52" s="746"/>
      <c r="DC52" s="746"/>
      <c r="DD52" s="746"/>
      <c r="DE52" s="746"/>
      <c r="DF52" s="746"/>
      <c r="DG52" s="746"/>
      <c r="DH52" s="746"/>
      <c r="DI52" s="746"/>
      <c r="DJ52" s="746"/>
      <c r="DK52" s="746"/>
      <c r="DL52" s="746"/>
      <c r="DM52" s="746"/>
      <c r="DN52" s="746"/>
      <c r="DO52" s="746"/>
      <c r="DP52" s="746"/>
      <c r="DQ52" s="746"/>
      <c r="DR52" s="746"/>
      <c r="DS52" s="746"/>
      <c r="DT52" s="746"/>
      <c r="DU52" s="746"/>
      <c r="DV52" s="746"/>
      <c r="DW52" s="746"/>
      <c r="DX52" s="746"/>
      <c r="DY52" s="1049"/>
      <c r="DZ52" s="1049"/>
      <c r="EA52" s="1049"/>
      <c r="EB52" s="1049"/>
      <c r="EC52" s="1049"/>
      <c r="ED52" s="1049"/>
      <c r="EE52" s="746"/>
      <c r="EF52" s="746"/>
      <c r="EG52" s="746"/>
      <c r="EH52" s="746"/>
      <c r="EI52" s="746"/>
      <c r="EJ52" s="746"/>
      <c r="EK52" s="746"/>
      <c r="EL52" s="746"/>
      <c r="EM52" s="746"/>
      <c r="EN52" s="746"/>
      <c r="EO52" s="746"/>
      <c r="EP52" s="746"/>
      <c r="EQ52" s="746"/>
      <c r="ER52" s="746"/>
      <c r="ES52" s="746"/>
      <c r="ET52" s="746"/>
      <c r="EU52" s="746"/>
      <c r="EV52" s="746"/>
      <c r="EW52" s="746"/>
      <c r="EX52" s="746"/>
      <c r="EY52" s="746"/>
      <c r="EZ52" s="746"/>
      <c r="FA52" s="746"/>
      <c r="FB52" s="746"/>
      <c r="FC52" s="746"/>
      <c r="FD52" s="746"/>
      <c r="FE52" s="746"/>
      <c r="FF52" s="746"/>
      <c r="FG52" s="746"/>
      <c r="FH52" s="746"/>
      <c r="FI52" s="746"/>
      <c r="FJ52" s="746"/>
      <c r="FK52" s="746"/>
      <c r="FL52" s="746"/>
      <c r="FM52" s="746"/>
      <c r="FN52" s="746"/>
      <c r="FO52" s="746"/>
      <c r="FP52" s="746"/>
      <c r="FQ52" s="746"/>
      <c r="FR52" s="746"/>
      <c r="FS52" s="746"/>
      <c r="FT52" s="746"/>
      <c r="FU52" s="746"/>
      <c r="FV52" s="746"/>
      <c r="FW52" s="746"/>
      <c r="FX52" s="746"/>
      <c r="FY52" s="746"/>
      <c r="FZ52" s="746"/>
      <c r="GA52" s="746"/>
      <c r="GB52" s="746"/>
      <c r="GC52" s="746"/>
      <c r="GD52" s="746"/>
      <c r="GE52" s="746"/>
      <c r="GF52" s="746"/>
      <c r="GG52" s="746"/>
      <c r="GH52" s="746"/>
      <c r="GI52" s="746"/>
      <c r="GJ52" s="746"/>
      <c r="GK52" s="746"/>
      <c r="GL52" s="746"/>
      <c r="GM52" s="746"/>
      <c r="GN52" s="746"/>
      <c r="GO52" s="746"/>
      <c r="GP52" s="1049"/>
      <c r="GQ52" s="746"/>
      <c r="GR52" s="746"/>
      <c r="GS52" s="746"/>
      <c r="GT52" s="1049"/>
      <c r="GU52" s="1049"/>
      <c r="GV52" s="1049"/>
      <c r="GW52" s="1049"/>
      <c r="GX52" s="1049"/>
      <c r="GY52" s="1049"/>
      <c r="GZ52" s="1049"/>
      <c r="HA52" s="1049"/>
      <c r="HB52" s="1049"/>
      <c r="HC52" s="746"/>
      <c r="HD52" s="746"/>
      <c r="HE52" s="746"/>
      <c r="HF52" s="746"/>
      <c r="HG52" s="746"/>
      <c r="HH52" s="746"/>
      <c r="HI52" s="746"/>
      <c r="HJ52" s="746"/>
      <c r="HK52" s="746"/>
      <c r="HL52" s="746"/>
      <c r="HM52" s="746"/>
      <c r="HN52" s="746"/>
      <c r="HO52" s="746"/>
      <c r="HP52" s="746"/>
      <c r="HQ52" s="746"/>
      <c r="HR52" s="746"/>
      <c r="HS52" s="746"/>
      <c r="HT52" s="746"/>
      <c r="HU52" s="746"/>
      <c r="HV52" s="746"/>
      <c r="HW52" s="746"/>
      <c r="HX52" s="746"/>
      <c r="HY52" s="746"/>
      <c r="HZ52" s="746"/>
      <c r="IA52" s="746"/>
      <c r="IB52" s="746"/>
      <c r="IC52" s="746"/>
      <c r="ID52" s="746"/>
      <c r="IE52" s="746"/>
      <c r="IF52" s="746"/>
      <c r="IG52" s="746"/>
      <c r="IH52" s="746"/>
      <c r="II52" s="746"/>
      <c r="IJ52" s="746"/>
      <c r="IK52" s="746"/>
      <c r="IL52" s="746"/>
      <c r="IM52" s="746"/>
      <c r="IN52" s="746"/>
      <c r="IO52" s="746"/>
      <c r="IP52" s="746"/>
      <c r="IQ52" s="746"/>
      <c r="IR52" s="746"/>
      <c r="IS52" s="746"/>
      <c r="IT52" s="746"/>
      <c r="IU52" s="746"/>
      <c r="IV52" s="746"/>
      <c r="IW52" s="746"/>
      <c r="IX52" s="746"/>
      <c r="IY52" s="1049"/>
      <c r="IZ52" s="1049"/>
      <c r="JA52" s="1049"/>
      <c r="JB52" s="1049"/>
      <c r="JC52" s="1049"/>
      <c r="JD52" s="1049"/>
      <c r="JE52" s="1049"/>
      <c r="JF52" s="1049"/>
      <c r="JG52" s="1049"/>
      <c r="JH52" s="1049"/>
      <c r="JI52" s="1049"/>
      <c r="JJ52" s="1049"/>
      <c r="MI52" s="1127"/>
      <c r="MJ52" s="1127"/>
      <c r="MK52" s="1127"/>
      <c r="ML52" s="1127"/>
      <c r="MM52" s="1127"/>
      <c r="MN52" s="1127"/>
      <c r="MO52" s="1127"/>
      <c r="MP52" s="1127"/>
      <c r="MQ52" s="1127"/>
      <c r="MR52" s="1127"/>
      <c r="MS52" s="1127"/>
      <c r="MT52" s="1127"/>
      <c r="MU52" s="1127"/>
      <c r="MV52" s="1127"/>
      <c r="MW52" s="1127"/>
      <c r="MX52" s="1127"/>
      <c r="MY52" s="1127"/>
      <c r="MZ52" s="1127"/>
      <c r="NA52" s="1127"/>
      <c r="NB52" s="1127"/>
      <c r="NC52" s="1127"/>
      <c r="ND52" s="1127"/>
      <c r="NE52" s="1112"/>
      <c r="NF52" s="1112"/>
      <c r="NG52" s="1112"/>
      <c r="NH52" s="1112"/>
      <c r="NI52" s="1112"/>
      <c r="NJ52" s="1112"/>
      <c r="NK52" s="1112"/>
      <c r="NL52" s="1112"/>
      <c r="NM52" s="1112"/>
      <c r="NN52" s="1112"/>
      <c r="NO52" s="1112"/>
      <c r="NP52" s="1112"/>
      <c r="NQ52" s="1112"/>
      <c r="NR52" s="1112"/>
      <c r="NS52" s="1112"/>
      <c r="NT52" s="1112"/>
      <c r="NU52" s="1112"/>
      <c r="NV52" s="1112"/>
      <c r="NW52" s="1048"/>
      <c r="NX52" s="1048"/>
      <c r="PK52" s="1049"/>
      <c r="PL52" s="1049"/>
      <c r="PM52" s="1049"/>
      <c r="PN52" s="1049"/>
      <c r="PO52" s="1049"/>
      <c r="PP52" s="1049"/>
      <c r="PQ52" s="1049"/>
      <c r="PR52" s="1049"/>
      <c r="PS52" s="1049"/>
      <c r="PT52" s="1049"/>
      <c r="PU52" s="1049"/>
      <c r="PV52" s="1049"/>
      <c r="PW52" s="1049"/>
      <c r="PX52" s="1049"/>
      <c r="PY52" s="1049"/>
      <c r="PZ52" s="1049"/>
      <c r="QA52" s="1049"/>
      <c r="QB52" s="1049"/>
      <c r="QC52" s="746"/>
      <c r="QD52" s="746"/>
      <c r="QE52" s="746"/>
      <c r="QF52" s="746"/>
      <c r="QG52" s="746"/>
      <c r="QH52" s="746"/>
      <c r="QI52" s="746"/>
      <c r="QJ52" s="746"/>
      <c r="QK52" s="746"/>
      <c r="QL52" s="746"/>
      <c r="QM52" s="746"/>
      <c r="QN52" s="746"/>
      <c r="QO52" s="746"/>
      <c r="QP52" s="746"/>
      <c r="QQ52" s="746"/>
      <c r="QR52" s="746"/>
      <c r="QS52" s="746"/>
      <c r="QT52" s="746"/>
      <c r="QU52" s="746"/>
      <c r="QV52" s="746"/>
      <c r="QW52" s="746"/>
      <c r="QX52" s="746"/>
      <c r="QY52" s="746"/>
      <c r="QZ52" s="746"/>
      <c r="RA52" s="746"/>
      <c r="RB52" s="746"/>
      <c r="RC52" s="746"/>
      <c r="RD52" s="746"/>
      <c r="RE52" s="746"/>
      <c r="RF52" s="746"/>
      <c r="RG52" s="1049"/>
      <c r="RH52" s="1049"/>
      <c r="RI52" s="1049"/>
      <c r="RJ52" s="1049"/>
      <c r="RK52" s="1049"/>
      <c r="RL52" s="1049"/>
      <c r="RM52" s="1049"/>
      <c r="RN52" s="1049"/>
      <c r="RO52" s="1049"/>
      <c r="RP52" s="1049"/>
      <c r="RQ52" s="1049"/>
      <c r="RR52" s="1049"/>
      <c r="RS52" s="1049"/>
      <c r="RT52" s="1049"/>
      <c r="RU52" s="1049"/>
      <c r="RV52" s="1049"/>
      <c r="RW52" s="1049"/>
      <c r="RX52" s="1049"/>
      <c r="RY52" s="1049"/>
      <c r="RZ52" s="1049"/>
      <c r="SA52" s="1049"/>
      <c r="SB52" s="1049"/>
      <c r="SC52" s="1049"/>
      <c r="SD52" s="1049"/>
      <c r="SE52" s="1049"/>
      <c r="SF52" s="1049"/>
      <c r="SG52" s="1049"/>
      <c r="SH52" s="1049"/>
      <c r="SI52" s="1049"/>
      <c r="SJ52" s="1049"/>
      <c r="SK52" s="1049"/>
      <c r="SL52" s="1049"/>
      <c r="SM52" s="1049"/>
      <c r="SN52" s="1049"/>
      <c r="SO52" s="1049"/>
      <c r="SP52" s="1049"/>
      <c r="SQ52" s="1049"/>
      <c r="SR52" s="1049"/>
      <c r="SS52" s="1049"/>
      <c r="ST52" s="1049"/>
      <c r="SU52" s="1049"/>
      <c r="SV52" s="1049"/>
      <c r="SW52" s="1049"/>
      <c r="SX52" s="1049"/>
      <c r="SY52" s="1049"/>
      <c r="SZ52" s="1049"/>
      <c r="TA52" s="1049"/>
      <c r="TB52" s="1049"/>
      <c r="TC52" s="1049"/>
      <c r="TD52" s="1049"/>
      <c r="TE52" s="1049"/>
      <c r="TF52" s="1049"/>
      <c r="TG52" s="1049"/>
      <c r="TH52" s="1049"/>
      <c r="TI52" s="1049"/>
      <c r="TJ52" s="1049"/>
      <c r="TK52" s="1049"/>
      <c r="TL52" s="1049"/>
      <c r="TM52" s="1049"/>
      <c r="TN52" s="1049"/>
      <c r="TO52" s="1049"/>
      <c r="TP52" s="1049"/>
      <c r="TQ52" s="1049"/>
      <c r="TR52" s="1049"/>
      <c r="TS52" s="1049"/>
      <c r="TT52" s="1049"/>
      <c r="TU52" s="1049"/>
      <c r="TV52" s="1049"/>
      <c r="TW52" s="1049"/>
      <c r="TX52" s="1049"/>
      <c r="TY52" s="1049"/>
      <c r="TZ52" s="1049"/>
      <c r="UA52" s="1049"/>
      <c r="UB52" s="1049"/>
      <c r="UC52" s="1049"/>
      <c r="UD52" s="1049"/>
      <c r="UE52" s="746"/>
      <c r="UF52" s="746"/>
      <c r="UG52" s="746"/>
      <c r="UH52" s="746"/>
      <c r="UI52" s="1127"/>
      <c r="UJ52" s="1127"/>
      <c r="UK52" s="1127"/>
      <c r="UL52" s="1127"/>
      <c r="UM52" s="1273">
        <f>'Проверочная  таблица'!UY31</f>
        <v>36969300</v>
      </c>
      <c r="UN52" s="1274"/>
      <c r="UO52" s="1274"/>
      <c r="UP52" s="1273">
        <f>'Проверочная  таблица'!UZ31</f>
        <v>6835546.5100000016</v>
      </c>
      <c r="UQ52" s="746"/>
      <c r="UR52" s="746"/>
      <c r="US52" s="746"/>
      <c r="UT52" s="746"/>
      <c r="UU52" s="746"/>
      <c r="UV52" s="746"/>
      <c r="UW52" s="746"/>
      <c r="UX52" s="746"/>
      <c r="UY52" s="746"/>
      <c r="UZ52" s="746"/>
      <c r="VA52" s="746"/>
      <c r="VB52" s="746"/>
      <c r="VC52" s="746"/>
      <c r="VD52" s="746"/>
      <c r="VE52" s="746"/>
      <c r="VF52" s="746"/>
      <c r="VG52" s="746"/>
      <c r="VH52" s="746"/>
      <c r="VI52" s="746"/>
      <c r="VJ52" s="746"/>
      <c r="VK52" s="746"/>
      <c r="VL52" s="746"/>
      <c r="VM52" s="746"/>
      <c r="VN52" s="746"/>
      <c r="VO52" s="746"/>
      <c r="VP52" s="746"/>
      <c r="VQ52" s="746"/>
      <c r="VR52" s="746"/>
      <c r="VS52" s="746"/>
      <c r="VT52" s="746"/>
      <c r="VU52" s="1272">
        <f>XW38+WS38</f>
        <v>513796714.26999998</v>
      </c>
      <c r="VV52" s="1272">
        <f>YC38+WU38</f>
        <v>51225900</v>
      </c>
      <c r="VW52" s="1049"/>
      <c r="VX52" s="1049"/>
      <c r="VY52" s="1049"/>
      <c r="VZ52" s="1049"/>
      <c r="WA52" s="1049"/>
      <c r="WB52" s="1049"/>
      <c r="WC52" s="1052"/>
      <c r="WD52" s="1052"/>
      <c r="WE52" s="1052"/>
      <c r="WF52" s="1052"/>
      <c r="WG52" s="1052"/>
      <c r="WH52" s="1052"/>
      <c r="WI52" s="1052"/>
      <c r="WJ52" s="1052"/>
      <c r="WK52" s="1052"/>
      <c r="WL52" s="1052"/>
      <c r="WM52" s="1052"/>
      <c r="WN52" s="1052"/>
      <c r="WO52" s="1052"/>
      <c r="WP52" s="1052"/>
      <c r="WQ52" s="1052"/>
      <c r="WR52" s="1052"/>
      <c r="WS52" s="1052"/>
      <c r="WT52" s="1052"/>
      <c r="WU52" s="1052"/>
      <c r="WV52" s="1052"/>
      <c r="WW52" s="1052"/>
      <c r="WX52" s="1052"/>
      <c r="WY52" s="1052"/>
      <c r="WZ52" s="1052"/>
      <c r="XA52" s="1127"/>
      <c r="XB52" s="1127"/>
      <c r="XC52" s="1127"/>
      <c r="XD52" s="1127"/>
      <c r="XE52" s="1127"/>
      <c r="XF52" s="1127"/>
      <c r="XG52" s="1127"/>
      <c r="XH52" s="1127"/>
      <c r="XI52" s="1127"/>
      <c r="XJ52" s="1127"/>
      <c r="XK52" s="1127"/>
      <c r="XL52" s="1127"/>
      <c r="XM52" s="1127"/>
      <c r="XN52" s="1127"/>
      <c r="XO52" s="1127"/>
      <c r="XP52" s="1127"/>
      <c r="XQ52" s="1127"/>
      <c r="XR52" s="1127"/>
      <c r="XS52" s="1127"/>
      <c r="XT52" s="1127"/>
      <c r="XU52" s="1127"/>
      <c r="XV52" s="1127"/>
      <c r="XW52" s="1127"/>
      <c r="XX52" s="1127"/>
      <c r="XY52" s="1127"/>
      <c r="XZ52" s="1127"/>
      <c r="YA52" s="1127"/>
      <c r="YB52" s="1127"/>
      <c r="YC52" s="1127"/>
      <c r="YD52" s="1127"/>
      <c r="YE52" s="1127"/>
      <c r="YF52" s="1127"/>
      <c r="YG52" s="1127"/>
      <c r="YH52" s="1127"/>
      <c r="YI52" s="1127"/>
      <c r="YJ52" s="1127"/>
      <c r="YK52" s="1127"/>
      <c r="YL52" s="1127"/>
      <c r="YM52" s="1127"/>
      <c r="YN52" s="1127"/>
      <c r="YO52" s="1127"/>
      <c r="YP52" s="1127"/>
      <c r="YQ52" s="1127"/>
      <c r="YR52" s="1127"/>
      <c r="YS52" s="1127"/>
      <c r="YT52" s="1127"/>
      <c r="YU52" s="1127"/>
      <c r="YV52" s="1127"/>
      <c r="YW52" s="1127"/>
      <c r="YX52" s="1127"/>
      <c r="YY52" s="1127"/>
      <c r="YZ52" s="1127"/>
      <c r="ZA52" s="1127"/>
      <c r="ZB52" s="1127"/>
      <c r="ZC52" s="1127"/>
      <c r="ZD52" s="1127"/>
      <c r="ZE52" s="1127"/>
      <c r="ZF52" s="1127"/>
      <c r="ZG52" s="1127"/>
      <c r="ZH52" s="1127"/>
      <c r="ZI52" s="1127"/>
      <c r="ZJ52" s="1127"/>
      <c r="ZK52" s="1127"/>
      <c r="ZL52" s="1127"/>
      <c r="ZM52" s="1127"/>
      <c r="ZN52" s="1127"/>
      <c r="ZO52" s="1127"/>
      <c r="ZP52" s="1127"/>
      <c r="ZQ52" s="1127"/>
      <c r="ZR52" s="1127"/>
      <c r="ZS52" s="1127"/>
      <c r="ZT52" s="1127"/>
      <c r="ZU52" s="1127"/>
      <c r="ZV52" s="1127"/>
      <c r="ZW52" s="1127"/>
      <c r="ZX52" s="1127"/>
      <c r="ZY52" s="1127"/>
      <c r="ZZ52" s="1127"/>
    </row>
    <row r="53" spans="1:702" ht="16.5" x14ac:dyDescent="0.25">
      <c r="A53" s="1102" t="s">
        <v>326</v>
      </c>
      <c r="B53" s="1271">
        <f>D53+AI53+'Проверочная  таблица'!UM53+'Проверочная  таблица'!VU53</f>
        <v>1602047103.1399999</v>
      </c>
      <c r="C53" s="1271">
        <f>E53+'Проверочная  таблица'!UP53+AJ53+'Проверочная  таблица'!VV53</f>
        <v>262102123.36000001</v>
      </c>
      <c r="D53" s="1273">
        <f>L38+T38+AG38</f>
        <v>565362055.46000004</v>
      </c>
      <c r="E53" s="1273">
        <f>M38+U38+AH38</f>
        <v>151509469</v>
      </c>
      <c r="F53" s="746"/>
      <c r="G53" s="746"/>
      <c r="H53" s="746"/>
      <c r="I53" s="746"/>
      <c r="J53" s="746"/>
      <c r="K53" s="746"/>
      <c r="L53" s="746"/>
      <c r="M53" s="746"/>
      <c r="N53" s="746"/>
      <c r="O53" s="746"/>
      <c r="P53" s="746"/>
      <c r="Q53" s="746"/>
      <c r="R53" s="746"/>
      <c r="S53" s="746"/>
      <c r="T53" s="746"/>
      <c r="U53" s="746"/>
      <c r="V53" s="1127"/>
      <c r="W53" s="746"/>
      <c r="X53" s="746"/>
      <c r="Y53" s="746"/>
      <c r="Z53" s="746"/>
      <c r="AA53" s="1127"/>
      <c r="AB53" s="746"/>
      <c r="AC53" s="1127"/>
      <c r="AD53" s="1127"/>
      <c r="AE53" s="1127"/>
      <c r="AF53" s="1127"/>
      <c r="AG53" s="1127"/>
      <c r="AH53" s="1102" t="s">
        <v>326</v>
      </c>
      <c r="AI53" s="1273">
        <f>BU38+CE38+BM38+'Проверочная  таблица'!UK38+'Проверочная  таблица'!OW38+'Проверочная  таблица'!JQ38+'Проверочная  таблица'!NK38+AY38+FK38+DI38+PW38+TQ38+MA38+KW38+RA38+IA38+HA38+GK38</f>
        <v>732209994.5999999</v>
      </c>
      <c r="AJ53" s="1273">
        <f>BV38+CF38+BN38+'Проверочная  таблица'!UL38+'Проверочная  таблица'!PA38+'Проверочная  таблица'!JT38+'Проверочная  таблица'!NN38+BA38+FN38+DJ38+PZ38+TX38+ME38+KZ38+RD38+ID38+HB38+GL38</f>
        <v>59366754.359999999</v>
      </c>
      <c r="AK53" s="1049"/>
      <c r="AL53" s="1049"/>
      <c r="AM53" s="1049"/>
      <c r="AN53" s="1049"/>
      <c r="AO53" s="1049"/>
      <c r="AP53" s="1049"/>
      <c r="AQ53" s="1049"/>
      <c r="AR53" s="1049"/>
      <c r="AS53" s="1049"/>
      <c r="AT53" s="1049"/>
      <c r="AU53" s="1049"/>
      <c r="AV53" s="1049"/>
      <c r="AW53" s="1049"/>
      <c r="AX53" s="1049"/>
      <c r="AY53" s="1049"/>
      <c r="AZ53" s="1049"/>
      <c r="BA53" s="1049"/>
      <c r="BB53" s="1049"/>
      <c r="BC53" s="1049"/>
      <c r="BD53" s="1049"/>
      <c r="BE53" s="1049"/>
      <c r="BF53" s="1049"/>
      <c r="BG53" s="1049"/>
      <c r="BH53" s="1049"/>
      <c r="BI53" s="1049"/>
      <c r="BJ53" s="1049"/>
      <c r="BK53" s="1049"/>
      <c r="BL53" s="1049"/>
      <c r="BM53" s="1049"/>
      <c r="BN53" s="1049"/>
      <c r="BO53" s="746"/>
      <c r="BP53" s="746"/>
      <c r="BQ53" s="746"/>
      <c r="BR53" s="746"/>
      <c r="BS53" s="746"/>
      <c r="BT53" s="746"/>
      <c r="BU53" s="746"/>
      <c r="BV53" s="746"/>
      <c r="BW53" s="746"/>
      <c r="BX53" s="746"/>
      <c r="BY53" s="746"/>
      <c r="BZ53" s="746"/>
      <c r="CA53" s="746"/>
      <c r="CB53" s="746"/>
      <c r="CC53" s="746"/>
      <c r="CD53" s="746"/>
      <c r="CE53" s="746"/>
      <c r="CF53" s="746"/>
      <c r="CG53" s="746"/>
      <c r="CH53" s="746"/>
      <c r="CI53" s="746"/>
      <c r="CJ53" s="746"/>
      <c r="CK53" s="746"/>
      <c r="CL53" s="746"/>
      <c r="CM53" s="746"/>
      <c r="CN53" s="746"/>
      <c r="CO53" s="746"/>
      <c r="CP53" s="746"/>
      <c r="CQ53" s="746"/>
      <c r="CR53" s="746"/>
      <c r="CS53" s="746"/>
      <c r="CT53" s="746"/>
      <c r="CU53" s="746"/>
      <c r="CV53" s="746"/>
      <c r="CW53" s="746"/>
      <c r="CX53" s="746"/>
      <c r="CY53" s="746"/>
      <c r="CZ53" s="746"/>
      <c r="DA53" s="746"/>
      <c r="DB53" s="746"/>
      <c r="DC53" s="746"/>
      <c r="DD53" s="746"/>
      <c r="DE53" s="746"/>
      <c r="DF53" s="746"/>
      <c r="DG53" s="746"/>
      <c r="DH53" s="746"/>
      <c r="DI53" s="746"/>
      <c r="DJ53" s="746"/>
      <c r="DK53" s="746"/>
      <c r="DL53" s="746"/>
      <c r="DM53" s="746"/>
      <c r="DN53" s="746"/>
      <c r="DO53" s="746"/>
      <c r="DP53" s="746"/>
      <c r="DQ53" s="746"/>
      <c r="DR53" s="746"/>
      <c r="DS53" s="746"/>
      <c r="DT53" s="746"/>
      <c r="DU53" s="746"/>
      <c r="DV53" s="746"/>
      <c r="DW53" s="746"/>
      <c r="DX53" s="746"/>
      <c r="DY53" s="1049"/>
      <c r="DZ53" s="1049"/>
      <c r="EA53" s="1049"/>
      <c r="EB53" s="1049"/>
      <c r="EC53" s="1049"/>
      <c r="ED53" s="1049"/>
      <c r="EE53" s="746"/>
      <c r="EF53" s="746"/>
      <c r="EG53" s="746"/>
      <c r="EH53" s="746"/>
      <c r="EI53" s="746"/>
      <c r="EJ53" s="746"/>
      <c r="EK53" s="746"/>
      <c r="EL53" s="746"/>
      <c r="EM53" s="746"/>
      <c r="EN53" s="746"/>
      <c r="EO53" s="746"/>
      <c r="EP53" s="746"/>
      <c r="EQ53" s="746"/>
      <c r="ER53" s="746"/>
      <c r="ES53" s="746"/>
      <c r="ET53" s="746"/>
      <c r="EU53" s="746"/>
      <c r="EV53" s="746"/>
      <c r="EW53" s="746"/>
      <c r="EX53" s="746"/>
      <c r="EY53" s="746"/>
      <c r="EZ53" s="746"/>
      <c r="FA53" s="746"/>
      <c r="FB53" s="746"/>
      <c r="FC53" s="746"/>
      <c r="FD53" s="746"/>
      <c r="FE53" s="746"/>
      <c r="FF53" s="746"/>
      <c r="FG53" s="746"/>
      <c r="FH53" s="746"/>
      <c r="FI53" s="746"/>
      <c r="FJ53" s="746"/>
      <c r="FK53" s="746"/>
      <c r="FL53" s="746"/>
      <c r="FM53" s="746"/>
      <c r="FN53" s="746"/>
      <c r="FO53" s="746"/>
      <c r="FP53" s="746"/>
      <c r="FQ53" s="746"/>
      <c r="FR53" s="746"/>
      <c r="FS53" s="746"/>
      <c r="FT53" s="746"/>
      <c r="FU53" s="746"/>
      <c r="FV53" s="746"/>
      <c r="FW53" s="746"/>
      <c r="FX53" s="746"/>
      <c r="FY53" s="746"/>
      <c r="FZ53" s="746"/>
      <c r="GA53" s="746"/>
      <c r="GB53" s="746"/>
      <c r="GC53" s="746"/>
      <c r="GD53" s="746"/>
      <c r="GE53" s="746"/>
      <c r="GF53" s="746"/>
      <c r="GG53" s="746"/>
      <c r="GH53" s="746"/>
      <c r="GI53" s="746"/>
      <c r="GJ53" s="746"/>
      <c r="GK53" s="746"/>
      <c r="GL53" s="746"/>
      <c r="GM53" s="746"/>
      <c r="GN53" s="746"/>
      <c r="GO53" s="746"/>
      <c r="GP53" s="1049"/>
      <c r="GQ53" s="746"/>
      <c r="GR53" s="746"/>
      <c r="GS53" s="746"/>
      <c r="GT53" s="1049"/>
      <c r="GU53" s="1049"/>
      <c r="GV53" s="1049"/>
      <c r="GW53" s="1049"/>
      <c r="GX53" s="1049"/>
      <c r="GY53" s="1049"/>
      <c r="GZ53" s="1049"/>
      <c r="HA53" s="1049"/>
      <c r="HB53" s="1049"/>
      <c r="HC53" s="746"/>
      <c r="HD53" s="746"/>
      <c r="HE53" s="746"/>
      <c r="HF53" s="746"/>
      <c r="HG53" s="746"/>
      <c r="HH53" s="746"/>
      <c r="HI53" s="746"/>
      <c r="HJ53" s="746"/>
      <c r="HK53" s="746"/>
      <c r="HL53" s="746"/>
      <c r="HM53" s="746"/>
      <c r="HN53" s="746"/>
      <c r="HO53" s="746"/>
      <c r="HP53" s="746"/>
      <c r="HQ53" s="746"/>
      <c r="HR53" s="746"/>
      <c r="HS53" s="746"/>
      <c r="HT53" s="746"/>
      <c r="HU53" s="746"/>
      <c r="HV53" s="746"/>
      <c r="HW53" s="746"/>
      <c r="HX53" s="746"/>
      <c r="HY53" s="746"/>
      <c r="HZ53" s="746"/>
      <c r="IA53" s="746"/>
      <c r="IB53" s="746"/>
      <c r="IC53" s="746"/>
      <c r="ID53" s="746"/>
      <c r="IE53" s="746"/>
      <c r="IF53" s="746"/>
      <c r="IG53" s="746"/>
      <c r="IH53" s="746"/>
      <c r="II53" s="746"/>
      <c r="IJ53" s="746"/>
      <c r="IK53" s="746"/>
      <c r="IL53" s="746"/>
      <c r="IM53" s="746"/>
      <c r="IN53" s="746"/>
      <c r="IO53" s="746"/>
      <c r="IP53" s="746"/>
      <c r="IQ53" s="746"/>
      <c r="IR53" s="746"/>
      <c r="IS53" s="746"/>
      <c r="IT53" s="746"/>
      <c r="IU53" s="746"/>
      <c r="IV53" s="746"/>
      <c r="IW53" s="746"/>
      <c r="IX53" s="746"/>
      <c r="IY53" s="1049"/>
      <c r="IZ53" s="1049"/>
      <c r="JA53" s="1049"/>
      <c r="JB53" s="1049"/>
      <c r="JC53" s="1049"/>
      <c r="JD53" s="1049"/>
      <c r="JE53" s="1049"/>
      <c r="JF53" s="1049"/>
      <c r="JG53" s="1049"/>
      <c r="JH53" s="1049"/>
      <c r="JI53" s="1049"/>
      <c r="JJ53" s="1049"/>
      <c r="MI53" s="1127"/>
      <c r="MJ53" s="1127"/>
      <c r="MK53" s="1127"/>
      <c r="ML53" s="1127"/>
      <c r="MM53" s="1127"/>
      <c r="MN53" s="1127"/>
      <c r="MO53" s="1127"/>
      <c r="MP53" s="1127"/>
      <c r="MQ53" s="1127"/>
      <c r="MR53" s="1127"/>
      <c r="MS53" s="1127"/>
      <c r="MT53" s="1127"/>
      <c r="MU53" s="1127"/>
      <c r="MV53" s="1127"/>
      <c r="MW53" s="1127"/>
      <c r="MX53" s="1127"/>
      <c r="MY53" s="1127"/>
      <c r="MZ53" s="1127"/>
      <c r="NA53" s="1127"/>
      <c r="NB53" s="1127"/>
      <c r="NC53" s="1127"/>
      <c r="ND53" s="1127"/>
      <c r="NE53" s="1052"/>
      <c r="NF53" s="1052"/>
      <c r="NG53" s="1052"/>
      <c r="NH53" s="1052"/>
      <c r="NI53" s="1052"/>
      <c r="NJ53" s="1052"/>
      <c r="NK53" s="1052"/>
      <c r="NL53" s="1052"/>
      <c r="NM53" s="1052"/>
      <c r="NN53" s="1052"/>
      <c r="NO53" s="1052"/>
      <c r="NP53" s="1052"/>
      <c r="NQ53" s="1064"/>
      <c r="NR53" s="1064"/>
      <c r="NS53" s="1064"/>
      <c r="NT53" s="1064"/>
      <c r="NU53" s="1064"/>
      <c r="NV53" s="746"/>
      <c r="PK53" s="1049"/>
      <c r="PL53" s="1049"/>
      <c r="PM53" s="1049"/>
      <c r="PN53" s="1049"/>
      <c r="PO53" s="1049"/>
      <c r="PP53" s="1049"/>
      <c r="PQ53" s="1049"/>
      <c r="PR53" s="1049"/>
      <c r="PS53" s="1049"/>
      <c r="PT53" s="1049"/>
      <c r="PU53" s="1049"/>
      <c r="PV53" s="1049"/>
      <c r="PW53" s="1049"/>
      <c r="PX53" s="1049"/>
      <c r="PY53" s="1049"/>
      <c r="PZ53" s="1049"/>
      <c r="QA53" s="1049"/>
      <c r="QB53" s="1049"/>
      <c r="QC53" s="746"/>
      <c r="QD53" s="746"/>
      <c r="QE53" s="746"/>
      <c r="QF53" s="746"/>
      <c r="QG53" s="746"/>
      <c r="QH53" s="746"/>
      <c r="QI53" s="746"/>
      <c r="QJ53" s="746"/>
      <c r="QK53" s="746"/>
      <c r="QL53" s="746"/>
      <c r="QM53" s="746"/>
      <c r="QN53" s="746"/>
      <c r="QO53" s="746"/>
      <c r="QP53" s="746"/>
      <c r="QQ53" s="746"/>
      <c r="QR53" s="746"/>
      <c r="QS53" s="746"/>
      <c r="QT53" s="746"/>
      <c r="QU53" s="746"/>
      <c r="QV53" s="746"/>
      <c r="QW53" s="746"/>
      <c r="QX53" s="746"/>
      <c r="QY53" s="746"/>
      <c r="QZ53" s="746"/>
      <c r="RA53" s="746"/>
      <c r="RB53" s="746"/>
      <c r="RC53" s="746"/>
      <c r="RD53" s="746"/>
      <c r="RE53" s="746"/>
      <c r="RF53" s="746"/>
      <c r="RG53" s="1049"/>
      <c r="RH53" s="1049"/>
      <c r="RI53" s="1049"/>
      <c r="RJ53" s="1049"/>
      <c r="RK53" s="1049"/>
      <c r="RL53" s="1049"/>
      <c r="RM53" s="1049"/>
      <c r="RN53" s="1049"/>
      <c r="RO53" s="1049"/>
      <c r="RP53" s="1049"/>
      <c r="RQ53" s="1049"/>
      <c r="RR53" s="1049"/>
      <c r="RS53" s="1049"/>
      <c r="RT53" s="1049"/>
      <c r="RU53" s="1049"/>
      <c r="RV53" s="1049"/>
      <c r="RW53" s="1049"/>
      <c r="RX53" s="1049"/>
      <c r="RY53" s="1049"/>
      <c r="RZ53" s="1049"/>
      <c r="SA53" s="1049"/>
      <c r="SB53" s="1049"/>
      <c r="SC53" s="1049"/>
      <c r="SD53" s="1049"/>
      <c r="SE53" s="1049"/>
      <c r="SF53" s="1049"/>
      <c r="SG53" s="1049"/>
      <c r="SH53" s="1049"/>
      <c r="SI53" s="1049"/>
      <c r="SJ53" s="1049"/>
      <c r="SK53" s="1049"/>
      <c r="SL53" s="1049"/>
      <c r="SM53" s="1049"/>
      <c r="SN53" s="1049"/>
      <c r="SO53" s="1049"/>
      <c r="SP53" s="1049"/>
      <c r="SQ53" s="1049"/>
      <c r="SR53" s="1049"/>
      <c r="SS53" s="1049"/>
      <c r="ST53" s="1049"/>
      <c r="SU53" s="1049"/>
      <c r="SV53" s="1049"/>
      <c r="SW53" s="1049"/>
      <c r="SX53" s="1049"/>
      <c r="SY53" s="1049"/>
      <c r="SZ53" s="1049"/>
      <c r="TA53" s="1049"/>
      <c r="TB53" s="1049"/>
      <c r="TC53" s="1049"/>
      <c r="TD53" s="1049"/>
      <c r="TE53" s="1049"/>
      <c r="TF53" s="1049"/>
      <c r="TG53" s="1049"/>
      <c r="TH53" s="1049"/>
      <c r="TI53" s="1049"/>
      <c r="TJ53" s="1049"/>
      <c r="TK53" s="1049"/>
      <c r="TL53" s="1049"/>
      <c r="TM53" s="1049"/>
      <c r="TN53" s="1049"/>
      <c r="TO53" s="1049"/>
      <c r="TP53" s="1049"/>
      <c r="TQ53" s="1049"/>
      <c r="TR53" s="1049"/>
      <c r="TS53" s="1049"/>
      <c r="TT53" s="1049"/>
      <c r="TU53" s="1049"/>
      <c r="TV53" s="1049"/>
      <c r="TW53" s="1049"/>
      <c r="TX53" s="1049"/>
      <c r="TY53" s="1049"/>
      <c r="TZ53" s="1049"/>
      <c r="UA53" s="1049"/>
      <c r="UB53" s="1049"/>
      <c r="UC53" s="1049"/>
      <c r="UD53" s="1049"/>
      <c r="UE53" s="746"/>
      <c r="UF53" s="746"/>
      <c r="UG53" s="746"/>
      <c r="UH53" s="746"/>
      <c r="UI53" s="1127"/>
      <c r="UJ53" s="1127"/>
      <c r="UK53" s="1127"/>
      <c r="UL53" s="1127"/>
      <c r="UM53" s="1273"/>
      <c r="UN53" s="1273">
        <f>'Проверочная  таблица'!VR38</f>
        <v>11486303.67</v>
      </c>
      <c r="UO53" s="1274"/>
      <c r="UP53" s="1273"/>
      <c r="UQ53" s="1049">
        <f>'Проверочная  таблица'!VA38</f>
        <v>63100</v>
      </c>
      <c r="UR53" s="746"/>
      <c r="US53" s="746"/>
      <c r="UT53" s="746"/>
      <c r="UU53" s="746"/>
      <c r="UV53" s="746"/>
      <c r="UW53" s="746"/>
      <c r="UX53" s="746"/>
      <c r="UY53" s="746"/>
      <c r="UZ53" s="746"/>
      <c r="VA53" s="746"/>
      <c r="VB53" s="746"/>
      <c r="VC53" s="746"/>
      <c r="VD53" s="746"/>
      <c r="VE53" s="746"/>
      <c r="VF53" s="746"/>
      <c r="VG53" s="746"/>
      <c r="VH53" s="746"/>
      <c r="VI53" s="746"/>
      <c r="VJ53" s="746"/>
      <c r="VK53" s="746"/>
      <c r="VL53" s="746"/>
      <c r="VM53" s="746"/>
      <c r="VN53" s="746"/>
      <c r="VO53" s="746"/>
      <c r="VP53" s="746"/>
      <c r="VQ53" s="746"/>
      <c r="VR53" s="746"/>
      <c r="VS53" s="746"/>
      <c r="VT53" s="746"/>
      <c r="VU53" s="1273">
        <f>YU38+WY38</f>
        <v>304475053.07999998</v>
      </c>
      <c r="VV53" s="1273">
        <f>ZA38+WZ38</f>
        <v>51225900</v>
      </c>
      <c r="VW53" s="1049"/>
      <c r="VX53" s="1049"/>
      <c r="VY53" s="1049"/>
      <c r="VZ53" s="1049"/>
      <c r="WA53" s="1049"/>
      <c r="WB53" s="1049"/>
      <c r="WC53" s="1049"/>
      <c r="WD53" s="1049"/>
      <c r="WE53" s="1049"/>
      <c r="WF53" s="1049"/>
      <c r="WG53" s="1049"/>
      <c r="WH53" s="1049"/>
      <c r="WI53" s="1049"/>
      <c r="WJ53" s="1049"/>
      <c r="WK53" s="1049"/>
      <c r="WL53" s="1049"/>
      <c r="WM53" s="1049"/>
      <c r="WN53" s="1049"/>
      <c r="WO53" s="1049"/>
      <c r="WP53" s="1049"/>
      <c r="WQ53" s="1049"/>
      <c r="WR53" s="1049"/>
      <c r="WS53" s="1049"/>
      <c r="WT53" s="1049"/>
      <c r="WU53" s="1049"/>
      <c r="WV53" s="1049"/>
      <c r="WW53" s="1049"/>
      <c r="WX53" s="1049"/>
      <c r="WY53" s="1049"/>
      <c r="WZ53" s="1049"/>
      <c r="XA53" s="1127"/>
      <c r="XB53" s="1127"/>
      <c r="XC53" s="1127"/>
      <c r="XD53" s="1127"/>
      <c r="XE53" s="1127"/>
      <c r="XF53" s="1127"/>
      <c r="XG53" s="1127"/>
      <c r="XH53" s="1127"/>
      <c r="XI53" s="1127"/>
      <c r="XJ53" s="1127"/>
      <c r="XK53" s="1127"/>
      <c r="XL53" s="1127"/>
      <c r="XM53" s="1127"/>
      <c r="XN53" s="1127"/>
      <c r="XO53" s="1127"/>
      <c r="XP53" s="1127"/>
      <c r="XQ53" s="1127"/>
      <c r="XR53" s="1127"/>
      <c r="XS53" s="1127"/>
      <c r="XT53" s="1127"/>
      <c r="XU53" s="1127"/>
      <c r="XV53" s="1127"/>
      <c r="XW53" s="1127"/>
      <c r="XX53" s="1127"/>
      <c r="XY53" s="1127"/>
      <c r="XZ53" s="1127"/>
      <c r="YA53" s="1127"/>
      <c r="YB53" s="1127"/>
      <c r="YC53" s="1127"/>
      <c r="YD53" s="1127"/>
      <c r="YE53" s="1127"/>
      <c r="YF53" s="1127"/>
      <c r="YG53" s="1127"/>
      <c r="YH53" s="1127"/>
      <c r="YI53" s="1127"/>
      <c r="YJ53" s="1127"/>
      <c r="YK53" s="1127"/>
      <c r="YL53" s="1127"/>
      <c r="YM53" s="1127"/>
      <c r="YN53" s="1127"/>
      <c r="YO53" s="1127"/>
      <c r="YP53" s="1127"/>
      <c r="YQ53" s="1127"/>
      <c r="YR53" s="1127"/>
      <c r="YS53" s="1127"/>
      <c r="YT53" s="1127"/>
      <c r="YU53" s="1127"/>
      <c r="YV53" s="1127"/>
      <c r="YW53" s="1127"/>
      <c r="YX53" s="1127"/>
      <c r="YY53" s="1127"/>
      <c r="YZ53" s="1127"/>
      <c r="ZA53" s="1127"/>
      <c r="ZB53" s="1127"/>
      <c r="ZC53" s="1127"/>
      <c r="ZD53" s="1127"/>
      <c r="ZE53" s="1127"/>
      <c r="ZF53" s="1127"/>
      <c r="ZG53" s="746"/>
      <c r="ZH53" s="746"/>
      <c r="ZI53" s="746"/>
      <c r="ZJ53" s="746"/>
      <c r="ZK53" s="746"/>
      <c r="ZL53" s="746"/>
      <c r="ZM53" s="746"/>
      <c r="ZN53" s="746"/>
      <c r="ZO53" s="746"/>
      <c r="ZP53" s="746"/>
      <c r="ZQ53" s="746"/>
      <c r="ZR53" s="746"/>
      <c r="ZS53" s="746"/>
      <c r="ZT53" s="746"/>
      <c r="ZU53" s="746"/>
      <c r="ZV53" s="746"/>
      <c r="ZW53" s="746"/>
      <c r="ZX53" s="746"/>
      <c r="ZY53" s="746"/>
      <c r="ZZ53" s="746"/>
    </row>
    <row r="54" spans="1:702" ht="16.5" x14ac:dyDescent="0.25">
      <c r="A54" s="1102" t="s">
        <v>325</v>
      </c>
      <c r="B54" s="1271">
        <f>D54+AI54+'Проверочная  таблица'!UM54+'Проверочная  таблица'!VU54</f>
        <v>1463544119.0800002</v>
      </c>
      <c r="C54" s="1271">
        <f>E54+'Проверочная  таблица'!UP54+AJ54+'Проверочная  таблица'!VV54</f>
        <v>252548307.72</v>
      </c>
      <c r="D54" s="1273">
        <f>D52-D53</f>
        <v>934924867.07999992</v>
      </c>
      <c r="E54" s="1273">
        <f>E52-E53</f>
        <v>242289768.24000001</v>
      </c>
      <c r="F54" s="746"/>
      <c r="G54" s="746"/>
      <c r="H54" s="746"/>
      <c r="I54" s="746"/>
      <c r="J54" s="746"/>
      <c r="K54" s="746"/>
      <c r="L54" s="746"/>
      <c r="M54" s="746"/>
      <c r="N54" s="746"/>
      <c r="O54" s="746"/>
      <c r="P54" s="746"/>
      <c r="Q54" s="746"/>
      <c r="R54" s="746"/>
      <c r="S54" s="746"/>
      <c r="T54" s="746"/>
      <c r="U54" s="746"/>
      <c r="V54" s="1127"/>
      <c r="W54" s="746"/>
      <c r="X54" s="746"/>
      <c r="Y54" s="746"/>
      <c r="Z54" s="746"/>
      <c r="AA54" s="1127"/>
      <c r="AB54" s="746"/>
      <c r="AC54" s="1127"/>
      <c r="AD54" s="1127"/>
      <c r="AE54" s="1127"/>
      <c r="AF54" s="1127"/>
      <c r="AG54" s="1127"/>
      <c r="AH54" s="1102" t="s">
        <v>325</v>
      </c>
      <c r="AI54" s="1273">
        <f>AI52-AI53</f>
        <v>282328290.81000018</v>
      </c>
      <c r="AJ54" s="1273">
        <f>AJ52-AJ53</f>
        <v>3422992.9699999988</v>
      </c>
      <c r="AK54" s="1049"/>
      <c r="AL54" s="1049"/>
      <c r="AM54" s="1049"/>
      <c r="AN54" s="1049"/>
      <c r="AO54" s="1049"/>
      <c r="AP54" s="1049"/>
      <c r="AQ54" s="1049"/>
      <c r="AR54" s="1049"/>
      <c r="AS54" s="1049"/>
      <c r="AT54" s="1049"/>
      <c r="AU54" s="1049"/>
      <c r="AV54" s="1049"/>
      <c r="AW54" s="1049"/>
      <c r="AX54" s="1049"/>
      <c r="AY54" s="1049"/>
      <c r="AZ54" s="1049"/>
      <c r="BA54" s="1049"/>
      <c r="BB54" s="1049"/>
      <c r="BC54" s="1049"/>
      <c r="BD54" s="1049"/>
      <c r="BE54" s="1049"/>
      <c r="BF54" s="1049"/>
      <c r="BG54" s="1049"/>
      <c r="BH54" s="1049"/>
      <c r="BI54" s="1049"/>
      <c r="BJ54" s="1049"/>
      <c r="BK54" s="1049"/>
      <c r="BL54" s="1049"/>
      <c r="BM54" s="1049"/>
      <c r="BN54" s="1049"/>
      <c r="BO54" s="746"/>
      <c r="BP54" s="746"/>
      <c r="BQ54" s="746"/>
      <c r="BR54" s="746"/>
      <c r="BS54" s="746"/>
      <c r="BT54" s="746"/>
      <c r="BU54" s="746"/>
      <c r="BV54" s="746"/>
      <c r="BW54" s="746"/>
      <c r="BX54" s="746"/>
      <c r="BY54" s="746"/>
      <c r="BZ54" s="746"/>
      <c r="CA54" s="746"/>
      <c r="CB54" s="746"/>
      <c r="CC54" s="746"/>
      <c r="CD54" s="746"/>
      <c r="CE54" s="746"/>
      <c r="CF54" s="746"/>
      <c r="CG54" s="746"/>
      <c r="CH54" s="746"/>
      <c r="CI54" s="746"/>
      <c r="CJ54" s="746"/>
      <c r="CK54" s="746"/>
      <c r="CL54" s="746"/>
      <c r="CM54" s="746"/>
      <c r="CN54" s="746"/>
      <c r="CO54" s="746"/>
      <c r="CP54" s="746"/>
      <c r="CQ54" s="746"/>
      <c r="CR54" s="746"/>
      <c r="CS54" s="746"/>
      <c r="CT54" s="746"/>
      <c r="CU54" s="746"/>
      <c r="CV54" s="746"/>
      <c r="CW54" s="746"/>
      <c r="CX54" s="746"/>
      <c r="CY54" s="746"/>
      <c r="CZ54" s="746"/>
      <c r="DA54" s="746"/>
      <c r="DB54" s="746"/>
      <c r="DC54" s="746"/>
      <c r="DD54" s="746"/>
      <c r="DE54" s="746"/>
      <c r="DF54" s="746"/>
      <c r="DG54" s="746"/>
      <c r="DH54" s="746"/>
      <c r="DI54" s="746"/>
      <c r="DJ54" s="746"/>
      <c r="DK54" s="746"/>
      <c r="DL54" s="746"/>
      <c r="DM54" s="746"/>
      <c r="DN54" s="746"/>
      <c r="DO54" s="746"/>
      <c r="DP54" s="746"/>
      <c r="DQ54" s="746"/>
      <c r="DR54" s="746"/>
      <c r="DS54" s="746"/>
      <c r="DT54" s="746"/>
      <c r="DU54" s="746"/>
      <c r="DV54" s="746"/>
      <c r="DW54" s="746"/>
      <c r="DX54" s="746"/>
      <c r="DY54" s="1049"/>
      <c r="DZ54" s="1049"/>
      <c r="EA54" s="1049"/>
      <c r="EB54" s="1049"/>
      <c r="EC54" s="1049"/>
      <c r="ED54" s="1049"/>
      <c r="EE54" s="746"/>
      <c r="EF54" s="746"/>
      <c r="EG54" s="746"/>
      <c r="EH54" s="746"/>
      <c r="EI54" s="746"/>
      <c r="EJ54" s="746"/>
      <c r="EK54" s="746"/>
      <c r="EL54" s="746"/>
      <c r="EM54" s="746"/>
      <c r="EN54" s="746"/>
      <c r="EO54" s="746"/>
      <c r="EP54" s="746"/>
      <c r="EQ54" s="746"/>
      <c r="ER54" s="746"/>
      <c r="ES54" s="746"/>
      <c r="ET54" s="746"/>
      <c r="EU54" s="746"/>
      <c r="EV54" s="746"/>
      <c r="EW54" s="746"/>
      <c r="EX54" s="746"/>
      <c r="EY54" s="746"/>
      <c r="EZ54" s="746"/>
      <c r="FA54" s="746"/>
      <c r="FB54" s="746"/>
      <c r="FC54" s="746"/>
      <c r="FD54" s="746"/>
      <c r="FE54" s="746"/>
      <c r="FF54" s="746"/>
      <c r="FG54" s="746"/>
      <c r="FH54" s="746"/>
      <c r="FI54" s="746"/>
      <c r="FJ54" s="746"/>
      <c r="FK54" s="746"/>
      <c r="FL54" s="746"/>
      <c r="FM54" s="746"/>
      <c r="FN54" s="746"/>
      <c r="FO54" s="746"/>
      <c r="FP54" s="746"/>
      <c r="FQ54" s="746"/>
      <c r="FR54" s="746"/>
      <c r="FS54" s="746"/>
      <c r="FT54" s="746"/>
      <c r="FU54" s="746"/>
      <c r="FV54" s="746"/>
      <c r="FW54" s="746"/>
      <c r="FX54" s="746"/>
      <c r="FY54" s="746"/>
      <c r="FZ54" s="746"/>
      <c r="GA54" s="746"/>
      <c r="GB54" s="746"/>
      <c r="GC54" s="746"/>
      <c r="GD54" s="746"/>
      <c r="GE54" s="746"/>
      <c r="GF54" s="746"/>
      <c r="GG54" s="746"/>
      <c r="GH54" s="746"/>
      <c r="GI54" s="746"/>
      <c r="GJ54" s="746"/>
      <c r="GK54" s="746"/>
      <c r="GL54" s="746"/>
      <c r="GM54" s="746"/>
      <c r="GN54" s="746"/>
      <c r="GO54" s="746"/>
      <c r="GP54" s="1049"/>
      <c r="GQ54" s="746"/>
      <c r="GR54" s="746"/>
      <c r="GS54" s="746"/>
      <c r="GT54" s="1049"/>
      <c r="GU54" s="1049"/>
      <c r="GV54" s="1049"/>
      <c r="GW54" s="1049"/>
      <c r="GX54" s="1049"/>
      <c r="GY54" s="1049"/>
      <c r="GZ54" s="1049"/>
      <c r="HA54" s="1049"/>
      <c r="HB54" s="1049"/>
      <c r="HC54" s="746"/>
      <c r="HD54" s="746"/>
      <c r="HE54" s="746"/>
      <c r="HF54" s="746"/>
      <c r="HG54" s="746"/>
      <c r="HH54" s="746"/>
      <c r="HI54" s="746"/>
      <c r="HJ54" s="746"/>
      <c r="HK54" s="746"/>
      <c r="HL54" s="746"/>
      <c r="HM54" s="746"/>
      <c r="HN54" s="746"/>
      <c r="HO54" s="746"/>
      <c r="HP54" s="746"/>
      <c r="HQ54" s="746"/>
      <c r="HR54" s="746"/>
      <c r="HS54" s="746"/>
      <c r="HT54" s="746"/>
      <c r="HU54" s="746"/>
      <c r="HV54" s="746"/>
      <c r="HW54" s="746"/>
      <c r="HX54" s="746"/>
      <c r="HY54" s="746"/>
      <c r="HZ54" s="746"/>
      <c r="IA54" s="746"/>
      <c r="IB54" s="746"/>
      <c r="IC54" s="746"/>
      <c r="ID54" s="746"/>
      <c r="IE54" s="746"/>
      <c r="IF54" s="746"/>
      <c r="IG54" s="746"/>
      <c r="IH54" s="746"/>
      <c r="II54" s="746"/>
      <c r="IJ54" s="746"/>
      <c r="IK54" s="746"/>
      <c r="IL54" s="746"/>
      <c r="IM54" s="746"/>
      <c r="IN54" s="746"/>
      <c r="IO54" s="746"/>
      <c r="IP54" s="746"/>
      <c r="IQ54" s="746"/>
      <c r="IR54" s="746"/>
      <c r="IS54" s="746"/>
      <c r="IT54" s="746"/>
      <c r="IU54" s="746"/>
      <c r="IV54" s="746"/>
      <c r="IW54" s="746"/>
      <c r="IX54" s="746"/>
      <c r="IY54" s="1049"/>
      <c r="IZ54" s="1049"/>
      <c r="JA54" s="1049"/>
      <c r="JB54" s="1049"/>
      <c r="JC54" s="1049"/>
      <c r="JD54" s="1049"/>
      <c r="JE54" s="1049"/>
      <c r="JF54" s="1049"/>
      <c r="JG54" s="1049"/>
      <c r="JH54" s="1049"/>
      <c r="JI54" s="1049"/>
      <c r="JJ54" s="1049"/>
      <c r="MI54" s="1127"/>
      <c r="MJ54" s="1127"/>
      <c r="MK54" s="1127"/>
      <c r="ML54" s="1127"/>
      <c r="MM54" s="1127"/>
      <c r="MN54" s="1127"/>
      <c r="MO54" s="1127"/>
      <c r="MP54" s="1127"/>
      <c r="MQ54" s="1127"/>
      <c r="MR54" s="1127"/>
      <c r="MS54" s="1127"/>
      <c r="MT54" s="1127"/>
      <c r="MU54" s="1127"/>
      <c r="MV54" s="1127"/>
      <c r="MW54" s="1127"/>
      <c r="MX54" s="1127"/>
      <c r="MY54" s="1127"/>
      <c r="MZ54" s="1127"/>
      <c r="NA54" s="1127"/>
      <c r="NB54" s="1127"/>
      <c r="NC54" s="1127"/>
      <c r="ND54" s="1127"/>
      <c r="NE54" s="1052"/>
      <c r="NF54" s="1052"/>
      <c r="NG54" s="1052"/>
      <c r="NH54" s="1052"/>
      <c r="NI54" s="1052"/>
      <c r="NJ54" s="1052"/>
      <c r="NK54" s="1052"/>
      <c r="NL54" s="1052"/>
      <c r="NM54" s="1052"/>
      <c r="NN54" s="1052"/>
      <c r="NO54" s="1052"/>
      <c r="NP54" s="1052"/>
      <c r="NQ54" s="1064"/>
      <c r="NR54" s="1064"/>
      <c r="NS54" s="1064"/>
      <c r="NT54" s="1064"/>
      <c r="NU54" s="1064"/>
      <c r="NV54" s="746"/>
      <c r="PK54" s="1049"/>
      <c r="PL54" s="1049"/>
      <c r="PM54" s="1049"/>
      <c r="PN54" s="1049"/>
      <c r="PO54" s="1049"/>
      <c r="PP54" s="1049"/>
      <c r="PQ54" s="1049"/>
      <c r="PR54" s="1049"/>
      <c r="PS54" s="1049"/>
      <c r="PT54" s="1049"/>
      <c r="PU54" s="1049"/>
      <c r="PV54" s="1049"/>
      <c r="PW54" s="1049"/>
      <c r="PX54" s="1049"/>
      <c r="PY54" s="1049"/>
      <c r="PZ54" s="1049"/>
      <c r="QA54" s="1049"/>
      <c r="QB54" s="1049"/>
      <c r="QC54" s="746"/>
      <c r="QD54" s="746"/>
      <c r="QE54" s="746"/>
      <c r="QF54" s="746"/>
      <c r="QG54" s="746"/>
      <c r="QH54" s="746"/>
      <c r="QI54" s="746"/>
      <c r="QJ54" s="746"/>
      <c r="QK54" s="746"/>
      <c r="QL54" s="746"/>
      <c r="QM54" s="746"/>
      <c r="QN54" s="746"/>
      <c r="QO54" s="746"/>
      <c r="QP54" s="746"/>
      <c r="QQ54" s="746"/>
      <c r="QR54" s="746"/>
      <c r="QS54" s="746"/>
      <c r="QT54" s="746"/>
      <c r="QU54" s="746"/>
      <c r="QV54" s="746"/>
      <c r="QW54" s="746"/>
      <c r="QX54" s="746"/>
      <c r="QY54" s="746"/>
      <c r="QZ54" s="746"/>
      <c r="RA54" s="746"/>
      <c r="RB54" s="746"/>
      <c r="RC54" s="746"/>
      <c r="RD54" s="746"/>
      <c r="RE54" s="746"/>
      <c r="RF54" s="746"/>
      <c r="RG54" s="1049"/>
      <c r="RH54" s="1049"/>
      <c r="RI54" s="1049"/>
      <c r="RJ54" s="1049"/>
      <c r="RK54" s="1049"/>
      <c r="RL54" s="1049"/>
      <c r="RM54" s="1049"/>
      <c r="RN54" s="1049"/>
      <c r="RO54" s="1049"/>
      <c r="RP54" s="1049"/>
      <c r="RQ54" s="1049"/>
      <c r="RR54" s="1049"/>
      <c r="RS54" s="1049"/>
      <c r="RT54" s="1049"/>
      <c r="RU54" s="1049"/>
      <c r="RV54" s="1049"/>
      <c r="RW54" s="1049"/>
      <c r="RX54" s="1049"/>
      <c r="RY54" s="1049"/>
      <c r="RZ54" s="1049"/>
      <c r="SA54" s="1049"/>
      <c r="SB54" s="1049"/>
      <c r="SC54" s="1049"/>
      <c r="SD54" s="1049"/>
      <c r="SE54" s="1049"/>
      <c r="SF54" s="1049"/>
      <c r="SG54" s="1049"/>
      <c r="SH54" s="1049"/>
      <c r="SI54" s="1049"/>
      <c r="SJ54" s="1049"/>
      <c r="SK54" s="1049"/>
      <c r="SL54" s="1049"/>
      <c r="SM54" s="1049"/>
      <c r="SN54" s="1049"/>
      <c r="SO54" s="1049"/>
      <c r="SP54" s="1049"/>
      <c r="SQ54" s="1049"/>
      <c r="SR54" s="1049"/>
      <c r="SS54" s="1049"/>
      <c r="ST54" s="1049"/>
      <c r="SU54" s="1049"/>
      <c r="SV54" s="1049"/>
      <c r="SW54" s="1049"/>
      <c r="SX54" s="1049"/>
      <c r="SY54" s="1049"/>
      <c r="SZ54" s="1049"/>
      <c r="TA54" s="1049"/>
      <c r="TB54" s="1049"/>
      <c r="TC54" s="1049"/>
      <c r="TD54" s="1049"/>
      <c r="TE54" s="1049"/>
      <c r="TF54" s="1049"/>
      <c r="TG54" s="1049"/>
      <c r="TH54" s="1049"/>
      <c r="TI54" s="1049"/>
      <c r="TJ54" s="1049"/>
      <c r="TK54" s="1049"/>
      <c r="TL54" s="1049"/>
      <c r="TM54" s="1049"/>
      <c r="TN54" s="1049"/>
      <c r="TO54" s="1049"/>
      <c r="TP54" s="1049"/>
      <c r="TQ54" s="1049"/>
      <c r="TR54" s="1049"/>
      <c r="TS54" s="1049"/>
      <c r="TT54" s="1049"/>
      <c r="TU54" s="1049"/>
      <c r="TV54" s="1049"/>
      <c r="TW54" s="1049"/>
      <c r="TX54" s="1049"/>
      <c r="TY54" s="1049"/>
      <c r="TZ54" s="1049"/>
      <c r="UA54" s="1049"/>
      <c r="UB54" s="1049"/>
      <c r="UC54" s="1049"/>
      <c r="UD54" s="1049"/>
      <c r="UE54" s="746"/>
      <c r="UF54" s="746"/>
      <c r="UG54" s="746"/>
      <c r="UH54" s="746"/>
      <c r="UI54" s="1127"/>
      <c r="UJ54" s="1127"/>
      <c r="UK54" s="1127"/>
      <c r="UL54" s="1127"/>
      <c r="UM54" s="1273">
        <f>UM52-UM53</f>
        <v>36969300</v>
      </c>
      <c r="UN54" s="1273">
        <f>UN52-UN53</f>
        <v>-11486303.67</v>
      </c>
      <c r="UO54" s="1274"/>
      <c r="UP54" s="1273">
        <f>UP52-UP53</f>
        <v>6835546.5100000016</v>
      </c>
      <c r="UQ54" s="1049">
        <f>UQ52-UQ53</f>
        <v>-63100</v>
      </c>
      <c r="UR54" s="746"/>
      <c r="US54" s="746"/>
      <c r="UT54" s="746"/>
      <c r="UU54" s="746"/>
      <c r="UV54" s="746"/>
      <c r="UW54" s="746"/>
      <c r="UX54" s="746"/>
      <c r="UY54" s="746"/>
      <c r="UZ54" s="746"/>
      <c r="VA54" s="746"/>
      <c r="VB54" s="746"/>
      <c r="VC54" s="746"/>
      <c r="VD54" s="746"/>
      <c r="VE54" s="746"/>
      <c r="VF54" s="746"/>
      <c r="VG54" s="746"/>
      <c r="VH54" s="746"/>
      <c r="VI54" s="746"/>
      <c r="VJ54" s="746"/>
      <c r="VK54" s="746"/>
      <c r="VL54" s="746"/>
      <c r="VM54" s="746"/>
      <c r="VN54" s="746"/>
      <c r="VO54" s="746"/>
      <c r="VP54" s="746"/>
      <c r="VQ54" s="746"/>
      <c r="VR54" s="746"/>
      <c r="VS54" s="746"/>
      <c r="VT54" s="746"/>
      <c r="VU54" s="1273">
        <f>YI38+WW38</f>
        <v>209321661.19</v>
      </c>
      <c r="VV54" s="1273">
        <f>YO38+WX38</f>
        <v>0</v>
      </c>
      <c r="VW54" s="1049"/>
      <c r="VX54" s="1049"/>
      <c r="VY54" s="1049"/>
      <c r="VZ54" s="1049"/>
      <c r="WA54" s="1049"/>
      <c r="WB54" s="1049"/>
      <c r="WC54" s="1049"/>
      <c r="WD54" s="1049"/>
      <c r="WE54" s="1049"/>
      <c r="WF54" s="1049"/>
      <c r="WG54" s="1049"/>
      <c r="WH54" s="1049"/>
      <c r="WI54" s="1049"/>
      <c r="WJ54" s="1049"/>
      <c r="WK54" s="1049"/>
      <c r="WL54" s="1049"/>
      <c r="WM54" s="1049"/>
      <c r="WN54" s="1049"/>
      <c r="WO54" s="1049"/>
      <c r="WP54" s="1049"/>
      <c r="WQ54" s="1049"/>
      <c r="WR54" s="1049"/>
      <c r="WS54" s="1049"/>
      <c r="WT54" s="1049"/>
      <c r="WU54" s="1049"/>
      <c r="WV54" s="1049"/>
      <c r="WW54" s="1049"/>
      <c r="WX54" s="1049"/>
      <c r="WY54" s="1049"/>
      <c r="WZ54" s="1049"/>
      <c r="XA54" s="1127"/>
      <c r="XB54" s="1127"/>
      <c r="XC54" s="1127"/>
      <c r="XD54" s="1127"/>
      <c r="XE54" s="1127"/>
      <c r="XF54" s="1127"/>
      <c r="XG54" s="1127"/>
      <c r="XH54" s="1127"/>
      <c r="XI54" s="1127"/>
      <c r="XJ54" s="1127"/>
      <c r="XK54" s="1127"/>
      <c r="XL54" s="1127"/>
      <c r="XM54" s="1127"/>
      <c r="XN54" s="1127"/>
      <c r="XO54" s="1127"/>
      <c r="XP54" s="1127"/>
      <c r="XQ54" s="1127"/>
      <c r="XR54" s="1127"/>
      <c r="XS54" s="1127"/>
      <c r="XT54" s="1127"/>
      <c r="XU54" s="1127"/>
      <c r="XV54" s="1127"/>
      <c r="XW54" s="1127"/>
      <c r="XX54" s="1127"/>
      <c r="XY54" s="1127"/>
      <c r="XZ54" s="1127"/>
      <c r="YA54" s="1127"/>
      <c r="YB54" s="1127"/>
      <c r="YC54" s="1127"/>
      <c r="YD54" s="1127"/>
      <c r="YE54" s="1127"/>
      <c r="YF54" s="1127"/>
      <c r="YG54" s="1127"/>
      <c r="YH54" s="1127"/>
      <c r="YI54" s="1127"/>
      <c r="YJ54" s="1127"/>
      <c r="YK54" s="1127"/>
      <c r="YL54" s="1127"/>
      <c r="YM54" s="1127"/>
      <c r="YN54" s="1127"/>
      <c r="YO54" s="1127"/>
      <c r="YP54" s="1127"/>
      <c r="YQ54" s="1127"/>
      <c r="YR54" s="1127"/>
      <c r="YS54" s="1127"/>
      <c r="YT54" s="1127"/>
      <c r="YU54" s="1127"/>
      <c r="YV54" s="1127"/>
      <c r="YW54" s="1127"/>
      <c r="YX54" s="1127"/>
      <c r="YY54" s="1127"/>
      <c r="YZ54" s="1127"/>
      <c r="ZA54" s="1127"/>
      <c r="ZB54" s="1127"/>
      <c r="ZC54" s="1127"/>
      <c r="ZD54" s="1127"/>
      <c r="ZE54" s="1127"/>
      <c r="ZF54" s="1127"/>
      <c r="ZG54" s="746"/>
      <c r="ZH54" s="746"/>
      <c r="ZI54" s="746"/>
      <c r="ZJ54" s="746"/>
      <c r="ZK54" s="746"/>
      <c r="ZL54" s="746"/>
      <c r="ZM54" s="746"/>
      <c r="ZN54" s="746"/>
      <c r="ZO54" s="746"/>
      <c r="ZP54" s="746"/>
      <c r="ZQ54" s="746"/>
      <c r="ZR54" s="746"/>
      <c r="ZS54" s="746"/>
      <c r="ZT54" s="746"/>
      <c r="ZU54" s="746"/>
      <c r="ZV54" s="746"/>
      <c r="ZW54" s="746"/>
      <c r="ZX54" s="746"/>
      <c r="ZY54" s="746"/>
      <c r="ZZ54" s="746"/>
    </row>
    <row r="55" spans="1:702" ht="16.5" x14ac:dyDescent="0.25">
      <c r="A55" s="1102" t="s">
        <v>482</v>
      </c>
      <c r="B55" s="1272">
        <f>B38-B51-B52-B50</f>
        <v>0</v>
      </c>
      <c r="C55" s="1272">
        <f>C38-C51-C52-C50</f>
        <v>0</v>
      </c>
      <c r="D55" s="1272">
        <f>D38-D51-D52-D50</f>
        <v>0</v>
      </c>
      <c r="E55" s="1272">
        <f>E38-E51-E52-E50</f>
        <v>0</v>
      </c>
      <c r="F55" s="1127"/>
      <c r="G55" s="1127"/>
      <c r="H55" s="1127"/>
      <c r="I55" s="1127"/>
      <c r="J55" s="1127"/>
      <c r="K55" s="1127"/>
      <c r="L55" s="1127"/>
      <c r="M55" s="1127"/>
      <c r="N55" s="1127"/>
      <c r="O55" s="1127"/>
      <c r="P55" s="1127"/>
      <c r="Q55" s="1127"/>
      <c r="R55" s="1127"/>
      <c r="S55" s="1127"/>
      <c r="T55" s="1127"/>
      <c r="U55" s="1127"/>
      <c r="V55" s="1127"/>
      <c r="W55" s="1127"/>
      <c r="X55" s="1127"/>
      <c r="Y55" s="1127"/>
      <c r="Z55" s="1127"/>
      <c r="AA55" s="1127"/>
      <c r="AB55" s="1127"/>
      <c r="AC55" s="1127"/>
      <c r="AD55" s="1127"/>
      <c r="AE55" s="1127"/>
      <c r="AF55" s="1127"/>
      <c r="AG55" s="1127"/>
      <c r="AH55" s="1102" t="s">
        <v>482</v>
      </c>
      <c r="AI55" s="1272">
        <f>AI38-AI51-AI52-AI50</f>
        <v>0</v>
      </c>
      <c r="AJ55" s="1272">
        <f>AJ38-AJ51-AJ52-AJ50</f>
        <v>0</v>
      </c>
      <c r="AK55" s="1052"/>
      <c r="AL55" s="1052"/>
      <c r="AM55" s="1052"/>
      <c r="AN55" s="1052"/>
      <c r="AO55" s="1052"/>
      <c r="AP55" s="1052"/>
      <c r="AQ55" s="1052"/>
      <c r="AR55" s="1052"/>
      <c r="AS55" s="1052"/>
      <c r="AT55" s="1052"/>
      <c r="AU55" s="1052"/>
      <c r="AV55" s="1052"/>
      <c r="AW55" s="1052"/>
      <c r="AX55" s="1052"/>
      <c r="AY55" s="1052"/>
      <c r="AZ55" s="1052"/>
      <c r="BA55" s="1052"/>
      <c r="BB55" s="1052"/>
      <c r="BC55" s="1052"/>
      <c r="BD55" s="1052"/>
      <c r="BE55" s="1052"/>
      <c r="BF55" s="1052"/>
      <c r="BG55" s="1052"/>
      <c r="BH55" s="1052"/>
      <c r="BI55" s="1052"/>
      <c r="BJ55" s="1052"/>
      <c r="BK55" s="1052"/>
      <c r="BL55" s="1052"/>
      <c r="BM55" s="1052"/>
      <c r="BN55" s="1052"/>
      <c r="BO55" s="1127"/>
      <c r="BP55" s="1127"/>
      <c r="BQ55" s="1127"/>
      <c r="BR55" s="1127"/>
      <c r="BS55" s="1127"/>
      <c r="BT55" s="1127"/>
      <c r="BU55" s="1127"/>
      <c r="BV55" s="1127"/>
      <c r="BW55" s="746"/>
      <c r="BX55" s="746"/>
      <c r="BY55" s="1127"/>
      <c r="BZ55" s="1127"/>
      <c r="CA55" s="1127"/>
      <c r="CB55" s="1127"/>
      <c r="CC55" s="1127"/>
      <c r="CD55" s="1127"/>
      <c r="CE55" s="1127"/>
      <c r="CF55" s="1127"/>
      <c r="CG55" s="1127"/>
      <c r="CH55" s="1127"/>
      <c r="CI55" s="1127"/>
      <c r="CJ55" s="1127"/>
      <c r="CK55" s="1127"/>
      <c r="CL55" s="1127"/>
      <c r="CM55" s="1127"/>
      <c r="CN55" s="1127"/>
      <c r="CO55" s="1127"/>
      <c r="CP55" s="1127"/>
      <c r="CQ55" s="1127"/>
      <c r="CR55" s="1127"/>
      <c r="CS55" s="1127"/>
      <c r="CT55" s="1127"/>
      <c r="CU55" s="1127"/>
      <c r="CV55" s="1127"/>
      <c r="CW55" s="1127"/>
      <c r="CX55" s="1127"/>
      <c r="CY55" s="1127"/>
      <c r="CZ55" s="1127"/>
      <c r="DA55" s="1127"/>
      <c r="DB55" s="1127"/>
      <c r="DC55" s="1127"/>
      <c r="DD55" s="1127"/>
      <c r="DE55" s="1127"/>
      <c r="DF55" s="1127"/>
      <c r="DG55" s="1127"/>
      <c r="DH55" s="1127"/>
      <c r="DI55" s="1127"/>
      <c r="DJ55" s="1127"/>
      <c r="DK55" s="1127"/>
      <c r="DL55" s="1127"/>
      <c r="DM55" s="1127"/>
      <c r="DN55" s="1127"/>
      <c r="DO55" s="1127"/>
      <c r="DP55" s="1127"/>
      <c r="DQ55" s="1127"/>
      <c r="DR55" s="1127"/>
      <c r="DS55" s="1127"/>
      <c r="DT55" s="1127"/>
      <c r="DU55" s="1127"/>
      <c r="DV55" s="1127"/>
      <c r="DW55" s="1127"/>
      <c r="DX55" s="1127"/>
      <c r="DY55" s="1052"/>
      <c r="DZ55" s="1052"/>
      <c r="EA55" s="1052"/>
      <c r="EB55" s="1052"/>
      <c r="EC55" s="1052"/>
      <c r="ED55" s="1052"/>
      <c r="EE55" s="1127"/>
      <c r="EF55" s="1127"/>
      <c r="EG55" s="1127"/>
      <c r="EH55" s="1127"/>
      <c r="EI55" s="1127"/>
      <c r="EJ55" s="1127"/>
      <c r="EK55" s="1127"/>
      <c r="EL55" s="1127"/>
      <c r="EM55" s="1127"/>
      <c r="EN55" s="1127"/>
      <c r="EO55" s="1127"/>
      <c r="EP55" s="1127"/>
      <c r="EQ55" s="1127"/>
      <c r="ER55" s="1127"/>
      <c r="ES55" s="1127"/>
      <c r="ET55" s="1127"/>
      <c r="EU55" s="1127"/>
      <c r="EV55" s="1127"/>
      <c r="EW55" s="1127"/>
      <c r="EX55" s="1127"/>
      <c r="EY55" s="1127"/>
      <c r="EZ55" s="1127"/>
      <c r="FA55" s="1127"/>
      <c r="FB55" s="1127"/>
      <c r="FC55" s="1127"/>
      <c r="FD55" s="1127"/>
      <c r="FE55" s="1127"/>
      <c r="FF55" s="1127"/>
      <c r="FG55" s="1127"/>
      <c r="FH55" s="1127"/>
      <c r="FI55" s="1127"/>
      <c r="FJ55" s="1127"/>
      <c r="FK55" s="1127"/>
      <c r="FL55" s="1127"/>
      <c r="FM55" s="1127"/>
      <c r="FN55" s="1127"/>
      <c r="FO55" s="1127"/>
      <c r="FP55" s="1127"/>
      <c r="FQ55" s="1127"/>
      <c r="FR55" s="1127"/>
      <c r="FS55" s="1127"/>
      <c r="FT55" s="1127"/>
      <c r="FU55" s="1127"/>
      <c r="FV55" s="1127"/>
      <c r="FW55" s="1127"/>
      <c r="FX55" s="1127"/>
      <c r="FY55" s="1127"/>
      <c r="FZ55" s="1127"/>
      <c r="GA55" s="1127"/>
      <c r="GB55" s="1127"/>
      <c r="GC55" s="1127"/>
      <c r="GD55" s="1127"/>
      <c r="GE55" s="1127"/>
      <c r="GF55" s="1127"/>
      <c r="GG55" s="1127"/>
      <c r="GH55" s="1127"/>
      <c r="GI55" s="1127"/>
      <c r="GJ55" s="1127"/>
      <c r="GK55" s="1127"/>
      <c r="GL55" s="1127"/>
      <c r="GM55" s="1127"/>
      <c r="GN55" s="1127"/>
      <c r="GO55" s="1127"/>
      <c r="GP55" s="1052"/>
      <c r="GQ55" s="1127"/>
      <c r="GR55" s="1127"/>
      <c r="GS55" s="1127"/>
      <c r="GT55" s="1052"/>
      <c r="GU55" s="1052"/>
      <c r="GV55" s="1052"/>
      <c r="GW55" s="1052"/>
      <c r="GX55" s="1052"/>
      <c r="GY55" s="1052"/>
      <c r="GZ55" s="1052"/>
      <c r="HA55" s="1052"/>
      <c r="HB55" s="1052"/>
      <c r="HC55" s="1127"/>
      <c r="HD55" s="1127"/>
      <c r="HE55" s="1127"/>
      <c r="HF55" s="1127"/>
      <c r="HG55" s="1127"/>
      <c r="HH55" s="1127"/>
      <c r="HI55" s="1127"/>
      <c r="HJ55" s="1127"/>
      <c r="HK55" s="1127"/>
      <c r="HL55" s="1127"/>
      <c r="HM55" s="1127"/>
      <c r="HN55" s="1127"/>
      <c r="HO55" s="1127"/>
      <c r="HP55" s="1127"/>
      <c r="HQ55" s="1127"/>
      <c r="HR55" s="1127"/>
      <c r="HS55" s="1127"/>
      <c r="HT55" s="1127"/>
      <c r="HU55" s="1127"/>
      <c r="HV55" s="1127"/>
      <c r="HW55" s="1127"/>
      <c r="HX55" s="1127"/>
      <c r="HY55" s="1127"/>
      <c r="HZ55" s="1127"/>
      <c r="IA55" s="1127"/>
      <c r="IB55" s="1127"/>
      <c r="IC55" s="1127"/>
      <c r="ID55" s="1127"/>
      <c r="IE55" s="1127"/>
      <c r="IF55" s="1127"/>
      <c r="IG55" s="1127"/>
      <c r="IH55" s="1127"/>
      <c r="II55" s="1127"/>
      <c r="IJ55" s="1127"/>
      <c r="IK55" s="1127"/>
      <c r="IL55" s="1127"/>
      <c r="IM55" s="1127"/>
      <c r="IN55" s="1127"/>
      <c r="IO55" s="1127"/>
      <c r="IP55" s="1127"/>
      <c r="IQ55" s="1127"/>
      <c r="IR55" s="1127"/>
      <c r="IS55" s="1127"/>
      <c r="IT55" s="1127"/>
      <c r="IU55" s="1127"/>
      <c r="IV55" s="1127"/>
      <c r="IW55" s="1127"/>
      <c r="IX55" s="1127"/>
      <c r="IY55" s="1052"/>
      <c r="IZ55" s="1052"/>
      <c r="JA55" s="1052"/>
      <c r="JB55" s="1052"/>
      <c r="JC55" s="1052"/>
      <c r="JD55" s="1052"/>
      <c r="JE55" s="1052"/>
      <c r="JF55" s="1052"/>
      <c r="JG55" s="1052"/>
      <c r="JH55" s="1052"/>
      <c r="JI55" s="1052"/>
      <c r="JJ55" s="1052"/>
      <c r="JK55" s="1127"/>
      <c r="JL55" s="1127"/>
      <c r="JM55" s="1127"/>
      <c r="JN55" s="1127"/>
      <c r="JO55" s="1127"/>
      <c r="JP55" s="1127"/>
      <c r="JQ55" s="1127"/>
      <c r="JR55" s="1127"/>
      <c r="JS55" s="1127"/>
      <c r="JT55" s="1127"/>
      <c r="JU55" s="1127"/>
      <c r="JV55" s="1127"/>
      <c r="JW55" s="1127"/>
      <c r="JX55" s="1127"/>
      <c r="JY55" s="1127"/>
      <c r="JZ55" s="1127"/>
      <c r="KA55" s="1127"/>
      <c r="KB55" s="1127"/>
      <c r="KC55" s="1127"/>
      <c r="KD55" s="1127"/>
      <c r="KE55" s="1127"/>
      <c r="KF55" s="1127"/>
      <c r="KG55" s="1127"/>
      <c r="KH55" s="1127"/>
      <c r="KI55" s="1127"/>
      <c r="KJ55" s="1127"/>
      <c r="KK55" s="1127"/>
      <c r="KL55" s="1127"/>
      <c r="KM55" s="1127"/>
      <c r="KN55" s="1127"/>
      <c r="KO55" s="1127"/>
      <c r="KP55" s="1127"/>
      <c r="KQ55" s="1127"/>
      <c r="KR55" s="1127"/>
      <c r="KS55" s="1127"/>
      <c r="KT55" s="1127"/>
      <c r="KU55" s="1127"/>
      <c r="KV55" s="1127"/>
      <c r="KW55" s="1127"/>
      <c r="KX55" s="1127"/>
      <c r="KY55" s="1127"/>
      <c r="KZ55" s="1127"/>
      <c r="LA55" s="1127"/>
      <c r="LB55" s="1127"/>
      <c r="LC55" s="1127"/>
      <c r="LD55" s="1127"/>
      <c r="LE55" s="1127"/>
      <c r="LF55" s="1127"/>
      <c r="LG55" s="1127"/>
      <c r="LH55" s="1127"/>
      <c r="LI55" s="1127"/>
      <c r="LJ55" s="1127"/>
      <c r="LK55" s="1127"/>
      <c r="LL55" s="1127"/>
      <c r="LM55" s="1127"/>
      <c r="LN55" s="1127"/>
      <c r="LO55" s="1127"/>
      <c r="LP55" s="1127"/>
      <c r="LQ55" s="1127"/>
      <c r="LR55" s="1127"/>
      <c r="LS55" s="1127"/>
      <c r="LT55" s="1127"/>
      <c r="LU55" s="1127"/>
      <c r="LV55" s="1127"/>
      <c r="LW55" s="1127"/>
      <c r="LX55" s="1127"/>
      <c r="LY55" s="1127"/>
      <c r="LZ55" s="1127"/>
      <c r="MA55" s="1127"/>
      <c r="MB55" s="1127"/>
      <c r="MC55" s="1127"/>
      <c r="MD55" s="1127"/>
      <c r="ME55" s="1127"/>
      <c r="MF55" s="1127"/>
      <c r="MG55" s="1127"/>
      <c r="MH55" s="1127"/>
      <c r="MI55" s="1127"/>
      <c r="MJ55" s="1127"/>
      <c r="MK55" s="1127"/>
      <c r="ML55" s="1127"/>
      <c r="MM55" s="1127"/>
      <c r="MN55" s="1127"/>
      <c r="MO55" s="1127"/>
      <c r="MP55" s="1127"/>
      <c r="MQ55" s="1127"/>
      <c r="MR55" s="1127"/>
      <c r="MS55" s="1127"/>
      <c r="MT55" s="1127"/>
      <c r="MU55" s="1127"/>
      <c r="MV55" s="1127"/>
      <c r="MW55" s="1127"/>
      <c r="MX55" s="1127"/>
      <c r="MY55" s="1127"/>
      <c r="MZ55" s="1127"/>
      <c r="NA55" s="1127"/>
      <c r="NB55" s="1127"/>
      <c r="NC55" s="1127"/>
      <c r="ND55" s="1127"/>
      <c r="NE55" s="1060"/>
      <c r="NF55" s="1060"/>
      <c r="NG55" s="1060"/>
      <c r="NH55" s="1060"/>
      <c r="NI55" s="1060"/>
      <c r="NJ55" s="1060"/>
      <c r="NK55" s="1060"/>
      <c r="NL55" s="1060"/>
      <c r="NM55" s="1060"/>
      <c r="NN55" s="1060"/>
      <c r="NO55" s="1060"/>
      <c r="NP55" s="1060"/>
      <c r="NQ55" s="1064"/>
      <c r="NR55" s="1064"/>
      <c r="NS55" s="1064"/>
      <c r="NT55" s="1064"/>
      <c r="NU55" s="1064"/>
      <c r="NV55" s="1064"/>
      <c r="NY55" s="1127"/>
      <c r="NZ55" s="1127"/>
      <c r="OA55" s="1127"/>
      <c r="OB55" s="1127"/>
      <c r="OC55" s="1127"/>
      <c r="OD55" s="1127"/>
      <c r="OE55" s="1127"/>
      <c r="OF55" s="1127"/>
      <c r="OG55" s="1127"/>
      <c r="OH55" s="1127"/>
      <c r="OI55" s="1127"/>
      <c r="OJ55" s="1127"/>
      <c r="OK55" s="1127"/>
      <c r="OL55" s="1127"/>
      <c r="OM55" s="1127"/>
      <c r="ON55" s="1127"/>
      <c r="OO55" s="1127"/>
      <c r="OP55" s="1127"/>
      <c r="OQ55" s="1127"/>
      <c r="OR55" s="1127"/>
      <c r="OS55" s="1127"/>
      <c r="OT55" s="1127"/>
      <c r="OU55" s="1127"/>
      <c r="OV55" s="1127"/>
      <c r="OW55" s="1127"/>
      <c r="OX55" s="1127"/>
      <c r="OY55" s="1127"/>
      <c r="OZ55" s="1127"/>
      <c r="PA55" s="1127"/>
      <c r="PB55" s="1127"/>
      <c r="PC55" s="1127"/>
      <c r="PD55" s="1127"/>
      <c r="PE55" s="1127"/>
      <c r="PF55" s="1127"/>
      <c r="PG55" s="1127"/>
      <c r="PH55" s="1127"/>
      <c r="PI55" s="1127"/>
      <c r="PJ55" s="1127"/>
      <c r="PK55" s="1052"/>
      <c r="PL55" s="1052"/>
      <c r="PM55" s="1052"/>
      <c r="PN55" s="1052"/>
      <c r="PO55" s="1052"/>
      <c r="PP55" s="1052"/>
      <c r="PQ55" s="1052"/>
      <c r="PR55" s="1052"/>
      <c r="PS55" s="1052"/>
      <c r="PT55" s="1052"/>
      <c r="PU55" s="1052"/>
      <c r="PV55" s="1052"/>
      <c r="PW55" s="1052"/>
      <c r="PX55" s="1052"/>
      <c r="PY55" s="1052"/>
      <c r="PZ55" s="1052"/>
      <c r="QA55" s="1052"/>
      <c r="QB55" s="1052"/>
      <c r="QC55" s="1127"/>
      <c r="QD55" s="1127"/>
      <c r="QE55" s="1127"/>
      <c r="QF55" s="1127"/>
      <c r="QG55" s="1127"/>
      <c r="QH55" s="1127"/>
      <c r="QI55" s="1127"/>
      <c r="QJ55" s="1127"/>
      <c r="QK55" s="1127"/>
      <c r="QL55" s="1127"/>
      <c r="QM55" s="1127"/>
      <c r="QN55" s="1127"/>
      <c r="QO55" s="1127"/>
      <c r="QP55" s="1127"/>
      <c r="QQ55" s="1127"/>
      <c r="QR55" s="1127"/>
      <c r="QS55" s="1127"/>
      <c r="QT55" s="1127"/>
      <c r="QU55" s="1127"/>
      <c r="QV55" s="1127"/>
      <c r="QW55" s="1127"/>
      <c r="QX55" s="1127"/>
      <c r="QY55" s="1127"/>
      <c r="QZ55" s="1127"/>
      <c r="RA55" s="1127"/>
      <c r="RB55" s="1127"/>
      <c r="RC55" s="1127"/>
      <c r="RD55" s="1127"/>
      <c r="RE55" s="1127"/>
      <c r="RF55" s="1127"/>
      <c r="RG55" s="1052"/>
      <c r="RH55" s="1052"/>
      <c r="RI55" s="1052"/>
      <c r="RJ55" s="1052"/>
      <c r="RK55" s="1052"/>
      <c r="RL55" s="1052"/>
      <c r="RM55" s="1052"/>
      <c r="RN55" s="1052"/>
      <c r="RO55" s="1052"/>
      <c r="RP55" s="1052"/>
      <c r="RQ55" s="1052"/>
      <c r="RR55" s="1052"/>
      <c r="RS55" s="1052"/>
      <c r="RT55" s="1052"/>
      <c r="RU55" s="1052"/>
      <c r="RV55" s="1052"/>
      <c r="RW55" s="1052"/>
      <c r="RX55" s="1052"/>
      <c r="RY55" s="1052"/>
      <c r="RZ55" s="1052"/>
      <c r="SA55" s="1052"/>
      <c r="SB55" s="1052"/>
      <c r="SC55" s="1052"/>
      <c r="SD55" s="1052"/>
      <c r="SE55" s="1052"/>
      <c r="SF55" s="1052"/>
      <c r="SG55" s="1052"/>
      <c r="SH55" s="1052"/>
      <c r="SI55" s="1052"/>
      <c r="SJ55" s="1052"/>
      <c r="SK55" s="1052"/>
      <c r="SL55" s="1052"/>
      <c r="SM55" s="1052"/>
      <c r="SN55" s="1052"/>
      <c r="SO55" s="1052"/>
      <c r="SP55" s="1052"/>
      <c r="SQ55" s="1052"/>
      <c r="SR55" s="1052"/>
      <c r="SS55" s="1052"/>
      <c r="ST55" s="1052"/>
      <c r="SU55" s="1052"/>
      <c r="SV55" s="1052"/>
      <c r="SW55" s="1052"/>
      <c r="SX55" s="1052"/>
      <c r="SY55" s="1052"/>
      <c r="SZ55" s="1052"/>
      <c r="TA55" s="1052"/>
      <c r="TB55" s="1052"/>
      <c r="TC55" s="1052"/>
      <c r="TD55" s="1052"/>
      <c r="TE55" s="1052"/>
      <c r="TF55" s="1052"/>
      <c r="TG55" s="1052"/>
      <c r="TH55" s="1052"/>
      <c r="TI55" s="1052"/>
      <c r="TJ55" s="1052"/>
      <c r="TK55" s="1052"/>
      <c r="TL55" s="1052"/>
      <c r="TM55" s="1052"/>
      <c r="TN55" s="1052"/>
      <c r="TO55" s="1052"/>
      <c r="TP55" s="1052"/>
      <c r="TQ55" s="1052"/>
      <c r="TR55" s="1052"/>
      <c r="TS55" s="1052"/>
      <c r="TT55" s="1052"/>
      <c r="TU55" s="1052"/>
      <c r="TV55" s="1052"/>
      <c r="TW55" s="1052"/>
      <c r="TX55" s="1052"/>
      <c r="TY55" s="1052"/>
      <c r="TZ55" s="1052"/>
      <c r="UA55" s="1052"/>
      <c r="UB55" s="1052"/>
      <c r="UC55" s="1052"/>
      <c r="UD55" s="1052"/>
      <c r="UE55" s="1127"/>
      <c r="UF55" s="1127"/>
      <c r="UG55" s="1127"/>
      <c r="UH55" s="1127"/>
      <c r="UI55" s="1127"/>
      <c r="UJ55" s="1127"/>
      <c r="UK55" s="1127"/>
      <c r="UL55" s="1127"/>
      <c r="UM55" s="1272">
        <f>UM38-UM51-UM52-UM50</f>
        <v>0</v>
      </c>
      <c r="UN55" s="1102"/>
      <c r="UO55" s="1102"/>
      <c r="UP55" s="1272">
        <f>UP38-UP51-UP52-UP50</f>
        <v>0</v>
      </c>
      <c r="UQ55" s="1127"/>
      <c r="UR55" s="1127"/>
      <c r="US55" s="1127"/>
      <c r="UT55" s="1127"/>
      <c r="UU55" s="1127"/>
      <c r="UV55" s="1127"/>
      <c r="UW55" s="1127"/>
      <c r="UX55" s="1127"/>
      <c r="UY55" s="1127"/>
      <c r="UZ55" s="1127"/>
      <c r="VA55" s="1127"/>
      <c r="VB55" s="1127"/>
      <c r="VC55" s="1127"/>
      <c r="VD55" s="1127"/>
      <c r="VE55" s="1127"/>
      <c r="VF55" s="1127"/>
      <c r="VG55" s="1127"/>
      <c r="VH55" s="1127"/>
      <c r="VI55" s="1127"/>
      <c r="VJ55" s="1127"/>
      <c r="VK55" s="1127"/>
      <c r="VL55" s="1127"/>
      <c r="VM55" s="1127"/>
      <c r="VN55" s="1127"/>
      <c r="VO55" s="1127"/>
      <c r="VP55" s="1127"/>
      <c r="VQ55" s="1127"/>
      <c r="VR55" s="1127"/>
      <c r="VS55" s="1127"/>
      <c r="VT55" s="1127"/>
      <c r="VU55" s="1273">
        <f>VU52-VU53-VU54</f>
        <v>0</v>
      </c>
      <c r="VV55" s="1273">
        <f>VV52-VV53-VV54</f>
        <v>0</v>
      </c>
      <c r="VW55" s="1127"/>
      <c r="VX55" s="1127"/>
      <c r="VY55" s="1127"/>
      <c r="VZ55" s="1127"/>
      <c r="WA55" s="1127"/>
      <c r="WB55" s="1127"/>
      <c r="WC55" s="1049"/>
      <c r="WD55" s="1049"/>
      <c r="WE55" s="1049"/>
      <c r="WF55" s="1049"/>
      <c r="WG55" s="1049"/>
      <c r="WH55" s="1049"/>
      <c r="WI55" s="1049"/>
      <c r="WJ55" s="1049"/>
      <c r="WK55" s="1049"/>
      <c r="WL55" s="1049"/>
      <c r="WM55" s="1049"/>
      <c r="WN55" s="1049"/>
      <c r="WO55" s="1049"/>
      <c r="WP55" s="1049"/>
      <c r="WQ55" s="1049"/>
      <c r="WR55" s="1049"/>
      <c r="WS55" s="1049"/>
      <c r="WT55" s="1049"/>
      <c r="WU55" s="1049"/>
      <c r="WV55" s="1049"/>
      <c r="WW55" s="1049"/>
      <c r="WX55" s="1049"/>
      <c r="WY55" s="1049"/>
      <c r="WZ55" s="1049"/>
      <c r="XA55" s="1127"/>
      <c r="XB55" s="1127"/>
      <c r="XC55" s="1127"/>
      <c r="XD55" s="1127"/>
      <c r="XE55" s="1127"/>
      <c r="XF55" s="1127"/>
      <c r="XG55" s="1127"/>
      <c r="XH55" s="1127"/>
      <c r="XI55" s="1127"/>
      <c r="XJ55" s="1127"/>
      <c r="XK55" s="1127"/>
      <c r="XL55" s="1127"/>
      <c r="XM55" s="1127"/>
      <c r="XN55" s="1127"/>
      <c r="XO55" s="1127"/>
      <c r="XP55" s="1127"/>
      <c r="XQ55" s="1127"/>
      <c r="XR55" s="1127"/>
      <c r="XS55" s="1127"/>
      <c r="XT55" s="1127"/>
      <c r="XU55" s="1127"/>
      <c r="XV55" s="1127"/>
      <c r="XW55" s="1127"/>
      <c r="XX55" s="1127"/>
      <c r="XY55" s="1127"/>
      <c r="XZ55" s="1127"/>
      <c r="YA55" s="1127"/>
      <c r="YB55" s="1127"/>
      <c r="YC55" s="1127"/>
      <c r="YD55" s="1127"/>
      <c r="YE55" s="1127"/>
      <c r="YF55" s="1127"/>
      <c r="YG55" s="1127"/>
      <c r="YH55" s="1127"/>
      <c r="YI55" s="1127"/>
      <c r="YJ55" s="1127"/>
      <c r="YK55" s="1127"/>
      <c r="YL55" s="1127"/>
      <c r="YM55" s="1127"/>
      <c r="YN55" s="1127"/>
      <c r="YO55" s="1127"/>
      <c r="YP55" s="1127"/>
      <c r="YQ55" s="1127"/>
      <c r="YR55" s="1127"/>
      <c r="YS55" s="1127"/>
      <c r="YT55" s="1127"/>
      <c r="YU55" s="1127"/>
      <c r="YV55" s="1127"/>
      <c r="YW55" s="1127"/>
      <c r="YX55" s="1127"/>
      <c r="YY55" s="1127"/>
      <c r="YZ55" s="1127"/>
      <c r="ZA55" s="1127"/>
      <c r="ZB55" s="1127"/>
      <c r="ZC55" s="1127"/>
      <c r="ZD55" s="1127"/>
      <c r="ZE55" s="1127"/>
      <c r="ZF55" s="1127"/>
      <c r="ZG55" s="746"/>
      <c r="ZH55" s="746"/>
      <c r="ZI55" s="746"/>
      <c r="ZJ55" s="746"/>
      <c r="ZK55" s="746"/>
      <c r="ZL55" s="746"/>
      <c r="ZM55" s="746"/>
      <c r="ZN55" s="746"/>
      <c r="ZO55" s="746"/>
      <c r="ZP55" s="746"/>
      <c r="ZQ55" s="746"/>
      <c r="ZR55" s="746"/>
      <c r="ZS55" s="746"/>
      <c r="ZT55" s="746"/>
      <c r="ZU55" s="746"/>
      <c r="ZV55" s="746"/>
      <c r="ZW55" s="746"/>
      <c r="ZX55" s="746"/>
      <c r="ZY55" s="746"/>
      <c r="ZZ55" s="746"/>
    </row>
  </sheetData>
  <mergeCells count="393">
    <mergeCell ref="A6:A12"/>
    <mergeCell ref="B6:C8"/>
    <mergeCell ref="AI8:AI12"/>
    <mergeCell ref="AJ8:AJ12"/>
    <mergeCell ref="AK8:BB8"/>
    <mergeCell ref="BC8:BN8"/>
    <mergeCell ref="D7:M7"/>
    <mergeCell ref="E2:J2"/>
    <mergeCell ref="E3:J3"/>
    <mergeCell ref="B9:C11"/>
    <mergeCell ref="F9:G9"/>
    <mergeCell ref="H9:I11"/>
    <mergeCell ref="J9:M9"/>
    <mergeCell ref="N9:O9"/>
    <mergeCell ref="P9:Q11"/>
    <mergeCell ref="R9:U9"/>
    <mergeCell ref="V9:Z9"/>
    <mergeCell ref="AA9:AD11"/>
    <mergeCell ref="AE9:AH9"/>
    <mergeCell ref="AK9:AP9"/>
    <mergeCell ref="AQ9:AT11"/>
    <mergeCell ref="AU9:BB9"/>
    <mergeCell ref="BC9:BF9"/>
    <mergeCell ref="BG9:BJ11"/>
    <mergeCell ref="UM7:UX7"/>
    <mergeCell ref="ZI7:ZP8"/>
    <mergeCell ref="ZQ7:ZX8"/>
    <mergeCell ref="D8:D12"/>
    <mergeCell ref="E8:E12"/>
    <mergeCell ref="F8:M8"/>
    <mergeCell ref="N8:U8"/>
    <mergeCell ref="V8:AH8"/>
    <mergeCell ref="VU7:WF7"/>
    <mergeCell ref="BO8:BV8"/>
    <mergeCell ref="BW8:BX8"/>
    <mergeCell ref="BY8:CF8"/>
    <mergeCell ref="CG8:CL8"/>
    <mergeCell ref="CM8:DJ8"/>
    <mergeCell ref="DK8:DR8"/>
    <mergeCell ref="ZG7:ZG12"/>
    <mergeCell ref="ZH7:ZH12"/>
    <mergeCell ref="GM8:HB8"/>
    <mergeCell ref="HC8:HH8"/>
    <mergeCell ref="HI8:IF8"/>
    <mergeCell ref="IG8:IL8"/>
    <mergeCell ref="IM8:IR8"/>
    <mergeCell ref="DS8:DX8"/>
    <mergeCell ref="DY8:ED8"/>
    <mergeCell ref="EE8:EL8"/>
    <mergeCell ref="EM8:ER8"/>
    <mergeCell ref="ES8:FP8"/>
    <mergeCell ref="FQ8:FV8"/>
    <mergeCell ref="NY8:PD8"/>
    <mergeCell ref="PE8:QB8"/>
    <mergeCell ref="QC8:QH8"/>
    <mergeCell ref="QI8:RF8"/>
    <mergeCell ref="FW8:GL8"/>
    <mergeCell ref="RG8:RL8"/>
    <mergeCell ref="RM8:RT8"/>
    <mergeCell ref="IS8:IX8"/>
    <mergeCell ref="IY8:JV8"/>
    <mergeCell ref="JW8:LB8"/>
    <mergeCell ref="LC8:MH8"/>
    <mergeCell ref="MI8:NP8"/>
    <mergeCell ref="NQ8:NX8"/>
    <mergeCell ref="RU8:RZ8"/>
    <mergeCell ref="SA8:UD8"/>
    <mergeCell ref="UE8:UL8"/>
    <mergeCell ref="UM8:UM12"/>
    <mergeCell ref="UN8:UN12"/>
    <mergeCell ref="UO8:UO12"/>
    <mergeCell ref="TC9:UD9"/>
    <mergeCell ref="UE9:UF9"/>
    <mergeCell ref="UG9:UH11"/>
    <mergeCell ref="UI9:UL9"/>
    <mergeCell ref="VO8:VT8"/>
    <mergeCell ref="UP8:UP12"/>
    <mergeCell ref="UQ8:UQ12"/>
    <mergeCell ref="UR8:UR12"/>
    <mergeCell ref="US8:UT8"/>
    <mergeCell ref="UU8:UV8"/>
    <mergeCell ref="UW8:UZ8"/>
    <mergeCell ref="US9:UT9"/>
    <mergeCell ref="UU9:UV9"/>
    <mergeCell ref="UW9:UX11"/>
    <mergeCell ref="UY9:UZ11"/>
    <mergeCell ref="VG10:VH10"/>
    <mergeCell ref="VI10:VN10"/>
    <mergeCell ref="VO10:VT10"/>
    <mergeCell ref="AY10:BB11"/>
    <mergeCell ref="BC10:BF10"/>
    <mergeCell ref="XA8:ZF8"/>
    <mergeCell ref="VU8:VU12"/>
    <mergeCell ref="VV8:VV12"/>
    <mergeCell ref="VW8:WB8"/>
    <mergeCell ref="WC8:WH8"/>
    <mergeCell ref="WI8:WN8"/>
    <mergeCell ref="WO8:WZ8"/>
    <mergeCell ref="VW9:WB9"/>
    <mergeCell ref="WC9:WH9"/>
    <mergeCell ref="WI9:WN9"/>
    <mergeCell ref="WO9:WR9"/>
    <mergeCell ref="VA8:VB8"/>
    <mergeCell ref="VC8:VD8"/>
    <mergeCell ref="VE8:VF8"/>
    <mergeCell ref="VG8:VH8"/>
    <mergeCell ref="VI8:VN8"/>
    <mergeCell ref="BK9:BN9"/>
    <mergeCell ref="BO9:BP9"/>
    <mergeCell ref="BQ9:BR11"/>
    <mergeCell ref="BS9:BV9"/>
    <mergeCell ref="BW9:BX9"/>
    <mergeCell ref="BY9:BZ9"/>
    <mergeCell ref="BK10:BL11"/>
    <mergeCell ref="BM10:BN11"/>
    <mergeCell ref="BO10:BP10"/>
    <mergeCell ref="BS10:BT11"/>
    <mergeCell ref="DK9:DR9"/>
    <mergeCell ref="DS9:DX9"/>
    <mergeCell ref="DY9:ED9"/>
    <mergeCell ref="EE9:EL9"/>
    <mergeCell ref="EM9:ER9"/>
    <mergeCell ref="BU10:BV11"/>
    <mergeCell ref="BW10:BX10"/>
    <mergeCell ref="BY10:BZ10"/>
    <mergeCell ref="ES9:EX9"/>
    <mergeCell ref="CA9:CB11"/>
    <mergeCell ref="CC9:CF9"/>
    <mergeCell ref="CG9:CL9"/>
    <mergeCell ref="CM9:CZ9"/>
    <mergeCell ref="DA9:DF11"/>
    <mergeCell ref="DG9:DJ9"/>
    <mergeCell ref="CM10:CZ10"/>
    <mergeCell ref="DG10:DH11"/>
    <mergeCell ref="DI10:DJ11"/>
    <mergeCell ref="CC10:CD11"/>
    <mergeCell ref="CE10:CF11"/>
    <mergeCell ref="CG10:CL10"/>
    <mergeCell ref="HI9:HN9"/>
    <mergeCell ref="HO9:HT11"/>
    <mergeCell ref="HU9:IF9"/>
    <mergeCell ref="IG9:IL9"/>
    <mergeCell ref="IA10:IF11"/>
    <mergeCell ref="IG10:IL10"/>
    <mergeCell ref="EY9:FD11"/>
    <mergeCell ref="FE9:FP9"/>
    <mergeCell ref="FQ9:FV9"/>
    <mergeCell ref="FW9:GB9"/>
    <mergeCell ref="GM9:GT9"/>
    <mergeCell ref="GU9:GX11"/>
    <mergeCell ref="FE10:FJ11"/>
    <mergeCell ref="FK10:FP11"/>
    <mergeCell ref="FQ10:FV10"/>
    <mergeCell ref="FW10:GB10"/>
    <mergeCell ref="HC10:HH10"/>
    <mergeCell ref="HI10:HN10"/>
    <mergeCell ref="HU10:HZ11"/>
    <mergeCell ref="GC9:GH11"/>
    <mergeCell ref="GI9:GL9"/>
    <mergeCell ref="GI10:GJ11"/>
    <mergeCell ref="GK10:GL11"/>
    <mergeCell ref="PW10:QB11"/>
    <mergeCell ref="QC10:QH10"/>
    <mergeCell ref="PE10:PJ10"/>
    <mergeCell ref="IS9:IX9"/>
    <mergeCell ref="IY9:JD9"/>
    <mergeCell ref="JE9:JJ11"/>
    <mergeCell ref="JK9:JV9"/>
    <mergeCell ref="JW9:KF9"/>
    <mergeCell ref="IM10:IR10"/>
    <mergeCell ref="IS10:IX10"/>
    <mergeCell ref="IY10:JD10"/>
    <mergeCell ref="JK10:JP11"/>
    <mergeCell ref="JQ10:JV11"/>
    <mergeCell ref="JW10:KF10"/>
    <mergeCell ref="NQ9:NX9"/>
    <mergeCell ref="NY9:OF9"/>
    <mergeCell ref="OG9:ON11"/>
    <mergeCell ref="OO9:PD9"/>
    <mergeCell ref="NE10:NJ11"/>
    <mergeCell ref="NK10:NP11"/>
    <mergeCell ref="NQ10:NX10"/>
    <mergeCell ref="NY10:OF10"/>
    <mergeCell ref="PQ10:PV11"/>
    <mergeCell ref="LS10:LZ11"/>
    <mergeCell ref="ZK9:ZL11"/>
    <mergeCell ref="ZM9:ZP9"/>
    <mergeCell ref="ZQ9:ZR9"/>
    <mergeCell ref="ZS9:ZT11"/>
    <mergeCell ref="ZU9:ZX9"/>
    <mergeCell ref="F10:G10"/>
    <mergeCell ref="J10:K11"/>
    <mergeCell ref="L10:M11"/>
    <mergeCell ref="N10:O10"/>
    <mergeCell ref="R10:S11"/>
    <mergeCell ref="WS9:WV11"/>
    <mergeCell ref="WW9:WZ9"/>
    <mergeCell ref="XA9:XV9"/>
    <mergeCell ref="XW9:YH11"/>
    <mergeCell ref="YI9:ZF9"/>
    <mergeCell ref="ZI9:ZJ9"/>
    <mergeCell ref="ZI10:ZJ10"/>
    <mergeCell ref="VA9:VB9"/>
    <mergeCell ref="VC9:VD9"/>
    <mergeCell ref="VE9:VF9"/>
    <mergeCell ref="VG9:VH9"/>
    <mergeCell ref="VI9:VN9"/>
    <mergeCell ref="VO9:VT9"/>
    <mergeCell ref="QU9:RF9"/>
    <mergeCell ref="KQ9:LB9"/>
    <mergeCell ref="LC9:LJ9"/>
    <mergeCell ref="LK9:LR11"/>
    <mergeCell ref="LS9:MH9"/>
    <mergeCell ref="T10:U11"/>
    <mergeCell ref="V10:Z10"/>
    <mergeCell ref="AE10:AF11"/>
    <mergeCell ref="AG10:AH11"/>
    <mergeCell ref="AK10:AP10"/>
    <mergeCell ref="AU10:AX11"/>
    <mergeCell ref="GM10:GT10"/>
    <mergeCell ref="GY10:GZ11"/>
    <mergeCell ref="HA10:HB11"/>
    <mergeCell ref="DK10:DR10"/>
    <mergeCell ref="DS10:DX10"/>
    <mergeCell ref="DY10:ED10"/>
    <mergeCell ref="EE10:EL10"/>
    <mergeCell ref="EM10:ER10"/>
    <mergeCell ref="ES10:EX10"/>
    <mergeCell ref="BO11:BP11"/>
    <mergeCell ref="BW11:BX11"/>
    <mergeCell ref="IM9:IR9"/>
    <mergeCell ref="GY9:HB9"/>
    <mergeCell ref="HC9:HH9"/>
    <mergeCell ref="F11:G11"/>
    <mergeCell ref="N11:O11"/>
    <mergeCell ref="V11:Z11"/>
    <mergeCell ref="AK11:AP11"/>
    <mergeCell ref="BC11:BF11"/>
    <mergeCell ref="WO10:WR10"/>
    <mergeCell ref="UK10:UL11"/>
    <mergeCell ref="US10:UT10"/>
    <mergeCell ref="UU10:UV10"/>
    <mergeCell ref="VA10:VB10"/>
    <mergeCell ref="VC10:VD10"/>
    <mergeCell ref="VE10:VF10"/>
    <mergeCell ref="US11:UT11"/>
    <mergeCell ref="UU11:UV11"/>
    <mergeCell ref="VA11:VB11"/>
    <mergeCell ref="BY11:BZ11"/>
    <mergeCell ref="CG11:CL11"/>
    <mergeCell ref="CM11:CZ11"/>
    <mergeCell ref="DK11:DR11"/>
    <mergeCell ref="OO10:OV11"/>
    <mergeCell ref="OW10:PD11"/>
    <mergeCell ref="KQ10:KV11"/>
    <mergeCell ref="KW10:LB11"/>
    <mergeCell ref="LC10:LJ10"/>
    <mergeCell ref="VW10:WB10"/>
    <mergeCell ref="WC10:WH10"/>
    <mergeCell ref="WI10:WN10"/>
    <mergeCell ref="MI9:MX9"/>
    <mergeCell ref="MA10:MH11"/>
    <mergeCell ref="MI10:MX10"/>
    <mergeCell ref="RG9:RL9"/>
    <mergeCell ref="RM9:RT9"/>
    <mergeCell ref="RU9:RZ9"/>
    <mergeCell ref="SA9:SN9"/>
    <mergeCell ref="SO9:TB11"/>
    <mergeCell ref="QU10:QZ11"/>
    <mergeCell ref="RA10:RF11"/>
    <mergeCell ref="RG10:RL10"/>
    <mergeCell ref="RM10:RT10"/>
    <mergeCell ref="PE9:PJ9"/>
    <mergeCell ref="PK9:PP11"/>
    <mergeCell ref="PQ9:QB9"/>
    <mergeCell ref="QC9:QH9"/>
    <mergeCell ref="QI9:QN9"/>
    <mergeCell ref="QO9:QT11"/>
    <mergeCell ref="QI10:QN10"/>
    <mergeCell ref="MY9:ND11"/>
    <mergeCell ref="NE9:NP9"/>
    <mergeCell ref="ZM10:ZN11"/>
    <mergeCell ref="ZO10:ZP11"/>
    <mergeCell ref="ZQ10:ZR10"/>
    <mergeCell ref="ZU10:ZV11"/>
    <mergeCell ref="ZW10:ZX11"/>
    <mergeCell ref="YI10:YT11"/>
    <mergeCell ref="YU10:ZF11"/>
    <mergeCell ref="VC11:VD11"/>
    <mergeCell ref="RU10:RZ10"/>
    <mergeCell ref="SA10:SN10"/>
    <mergeCell ref="TC10:TP11"/>
    <mergeCell ref="TQ10:UD11"/>
    <mergeCell ref="UE10:UF10"/>
    <mergeCell ref="UI10:UJ11"/>
    <mergeCell ref="RU11:RZ11"/>
    <mergeCell ref="SA11:SN11"/>
    <mergeCell ref="UE11:UF11"/>
    <mergeCell ref="ZI11:ZJ11"/>
    <mergeCell ref="ZQ11:ZR11"/>
    <mergeCell ref="VW11:WB11"/>
    <mergeCell ref="WC11:WH11"/>
    <mergeCell ref="WW10:WX11"/>
    <mergeCell ref="WY10:WZ11"/>
    <mergeCell ref="XA10:XV10"/>
    <mergeCell ref="F45:M45"/>
    <mergeCell ref="N45:U45"/>
    <mergeCell ref="V45:W45"/>
    <mergeCell ref="AA45:AH45"/>
    <mergeCell ref="AK45:BB45"/>
    <mergeCell ref="VE11:VF11"/>
    <mergeCell ref="VG11:VH11"/>
    <mergeCell ref="VI11:VN11"/>
    <mergeCell ref="VO11:VT11"/>
    <mergeCell ref="NY11:OF11"/>
    <mergeCell ref="PE11:PJ11"/>
    <mergeCell ref="QC11:QH11"/>
    <mergeCell ref="QI11:QN11"/>
    <mergeCell ref="RG11:RL11"/>
    <mergeCell ref="RM11:RT11"/>
    <mergeCell ref="IS11:IX11"/>
    <mergeCell ref="IY11:JD11"/>
    <mergeCell ref="JW11:KF11"/>
    <mergeCell ref="LC11:LJ11"/>
    <mergeCell ref="MI11:MX11"/>
    <mergeCell ref="BC45:BN45"/>
    <mergeCell ref="BO45:BV45"/>
    <mergeCell ref="BW45:BX45"/>
    <mergeCell ref="BY45:CF45"/>
    <mergeCell ref="CG45:CL45"/>
    <mergeCell ref="CM45:DJ45"/>
    <mergeCell ref="WI11:WN11"/>
    <mergeCell ref="WO11:WR11"/>
    <mergeCell ref="XA11:XV11"/>
    <mergeCell ref="NQ11:NX11"/>
    <mergeCell ref="FW11:GB11"/>
    <mergeCell ref="GM11:GT11"/>
    <mergeCell ref="HC11:HH11"/>
    <mergeCell ref="HI11:HN11"/>
    <mergeCell ref="IG11:IL11"/>
    <mergeCell ref="IM11:IR11"/>
    <mergeCell ref="DS11:DX11"/>
    <mergeCell ref="DY11:ED11"/>
    <mergeCell ref="EE11:EL11"/>
    <mergeCell ref="EM11:ER11"/>
    <mergeCell ref="ES11:EX11"/>
    <mergeCell ref="FQ11:FV11"/>
    <mergeCell ref="FQ45:FV45"/>
    <mergeCell ref="GM45:HB45"/>
    <mergeCell ref="HC45:HH45"/>
    <mergeCell ref="HI45:IF45"/>
    <mergeCell ref="IG45:IL45"/>
    <mergeCell ref="KG9:KP11"/>
    <mergeCell ref="QI45:RF45"/>
    <mergeCell ref="RG45:RL45"/>
    <mergeCell ref="IM45:IR45"/>
    <mergeCell ref="IS45:IX45"/>
    <mergeCell ref="IY45:JV45"/>
    <mergeCell ref="JW45:LB45"/>
    <mergeCell ref="LC45:MH45"/>
    <mergeCell ref="MI45:NP45"/>
    <mergeCell ref="DK45:DR45"/>
    <mergeCell ref="DS45:DX45"/>
    <mergeCell ref="DY45:ED45"/>
    <mergeCell ref="EE45:EL45"/>
    <mergeCell ref="EM45:ER45"/>
    <mergeCell ref="ES45:FP45"/>
    <mergeCell ref="NQ45:NX45"/>
    <mergeCell ref="NY45:PD45"/>
    <mergeCell ref="PE45:QB45"/>
    <mergeCell ref="FW45:GL45"/>
    <mergeCell ref="QC45:QH45"/>
    <mergeCell ref="XA45:ZF45"/>
    <mergeCell ref="ZI45:ZP45"/>
    <mergeCell ref="ZQ45:ZX45"/>
    <mergeCell ref="VI45:VN45"/>
    <mergeCell ref="VO45:VT45"/>
    <mergeCell ref="VW45:WB45"/>
    <mergeCell ref="WC45:WH45"/>
    <mergeCell ref="WI45:WN45"/>
    <mergeCell ref="WO45:WZ45"/>
    <mergeCell ref="UU45:UV45"/>
    <mergeCell ref="UW45:UZ45"/>
    <mergeCell ref="VA45:VB45"/>
    <mergeCell ref="VC45:VD45"/>
    <mergeCell ref="VE45:VF45"/>
    <mergeCell ref="VG45:VH45"/>
    <mergeCell ref="RM45:RT45"/>
    <mergeCell ref="RU45:RZ45"/>
    <mergeCell ref="SA45:UD45"/>
    <mergeCell ref="UE45:UF45"/>
    <mergeCell ref="UG45:UL45"/>
    <mergeCell ref="US45:UT45"/>
  </mergeCells>
  <pageMargins left="0.19685039370078741" right="0.15748031496062992" top="0.39370078740157483" bottom="0.39370078740157483" header="0.31496062992125984" footer="0.31496062992125984"/>
  <pageSetup paperSize="9" scale="35" fitToWidth="50" orientation="landscape" horizontalDpi="300" verticalDpi="300" r:id="rId1"/>
  <headerFooter>
    <oddFooter>&amp;L&amp;P&amp;R&amp;Z&amp;F&amp;A</oddFooter>
  </headerFooter>
  <colBreaks count="8" manualBreakCount="8">
    <brk id="15" max="44" man="1"/>
    <brk id="36" max="44" man="1"/>
    <brk id="98" max="44" man="1"/>
    <brk id="154" max="44" man="1"/>
    <brk id="232" max="44" man="1"/>
    <brk id="306" max="44" man="1"/>
    <brk id="604" max="44" man="1"/>
    <brk id="665" max="44"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G42"/>
  <sheetViews>
    <sheetView workbookViewId="0">
      <pane xSplit="5" ySplit="4" topLeftCell="F26" activePane="bottomRight" state="frozen"/>
      <selection pane="topRight" activeCell="F1" sqref="F1"/>
      <selection pane="bottomLeft" activeCell="A5" sqref="A5"/>
      <selection pane="bottomRight" activeCell="E31" sqref="E31"/>
    </sheetView>
  </sheetViews>
  <sheetFormatPr defaultColWidth="8.7109375" defaultRowHeight="12.75" x14ac:dyDescent="0.2"/>
  <cols>
    <col min="1" max="1" width="24.28515625" style="1" customWidth="1"/>
    <col min="2" max="2" width="11.7109375" style="1" customWidth="1"/>
    <col min="3" max="3" width="12.5703125" style="1" customWidth="1"/>
    <col min="4" max="4" width="12" style="1" customWidth="1"/>
    <col min="5" max="5" width="19.85546875" style="1" customWidth="1"/>
    <col min="6" max="6" width="14.7109375" style="1" customWidth="1"/>
    <col min="7" max="7" width="13.7109375" style="1" customWidth="1"/>
    <col min="8" max="16384" width="8.7109375" style="1"/>
  </cols>
  <sheetData>
    <row r="2" spans="1:7" ht="27.6" customHeight="1" x14ac:dyDescent="0.25">
      <c r="A2" s="1756" t="s">
        <v>0</v>
      </c>
      <c r="B2" s="1756"/>
      <c r="C2" s="1756"/>
      <c r="D2" s="1756"/>
      <c r="E2" s="1756"/>
      <c r="F2" s="1756"/>
      <c r="G2" s="1756"/>
    </row>
    <row r="4" spans="1:7" ht="38.25" x14ac:dyDescent="0.2">
      <c r="A4" s="2" t="s">
        <v>1</v>
      </c>
      <c r="B4" s="3" t="s">
        <v>2</v>
      </c>
      <c r="C4" s="3" t="s">
        <v>3</v>
      </c>
      <c r="D4" s="3" t="s">
        <v>4</v>
      </c>
      <c r="E4" s="3" t="s">
        <v>5</v>
      </c>
      <c r="F4" s="4" t="s">
        <v>6</v>
      </c>
      <c r="G4" s="4" t="s">
        <v>7</v>
      </c>
    </row>
    <row r="5" spans="1:7" x14ac:dyDescent="0.2">
      <c r="A5" s="5" t="s">
        <v>8</v>
      </c>
      <c r="B5" s="6"/>
      <c r="C5" s="6" t="s">
        <v>9</v>
      </c>
      <c r="D5" s="6"/>
      <c r="E5" s="7"/>
      <c r="F5" s="8">
        <v>100000000</v>
      </c>
      <c r="G5" s="8">
        <v>66353517.149999999</v>
      </c>
    </row>
    <row r="6" spans="1:7" x14ac:dyDescent="0.2">
      <c r="A6" s="9" t="s">
        <v>10</v>
      </c>
      <c r="B6" s="10" t="s">
        <v>11</v>
      </c>
      <c r="C6" s="10" t="s">
        <v>9</v>
      </c>
      <c r="D6" s="10"/>
      <c r="E6" s="11"/>
      <c r="F6" s="12">
        <v>0</v>
      </c>
      <c r="G6" s="12">
        <v>0</v>
      </c>
    </row>
    <row r="7" spans="1:7" ht="25.5" x14ac:dyDescent="0.2">
      <c r="A7" s="9" t="s">
        <v>12</v>
      </c>
      <c r="B7" s="10" t="s">
        <v>13</v>
      </c>
      <c r="C7" s="10" t="s">
        <v>9</v>
      </c>
      <c r="D7" s="10" t="s">
        <v>14</v>
      </c>
      <c r="E7" s="11" t="s">
        <v>15</v>
      </c>
      <c r="F7" s="12">
        <v>922770</v>
      </c>
      <c r="G7" s="12">
        <v>858474.14</v>
      </c>
    </row>
    <row r="8" spans="1:7" ht="25.5" x14ac:dyDescent="0.2">
      <c r="A8" s="9" t="s">
        <v>12</v>
      </c>
      <c r="B8" s="10" t="s">
        <v>13</v>
      </c>
      <c r="C8" s="10" t="s">
        <v>9</v>
      </c>
      <c r="D8" s="10" t="s">
        <v>16</v>
      </c>
      <c r="E8" s="11" t="s">
        <v>17</v>
      </c>
      <c r="F8" s="12">
        <v>1275840.1000000001</v>
      </c>
      <c r="G8" s="12">
        <v>1266743.1399999999</v>
      </c>
    </row>
    <row r="9" spans="1:7" ht="25.5" x14ac:dyDescent="0.2">
      <c r="A9" s="9" t="s">
        <v>18</v>
      </c>
      <c r="B9" s="10" t="s">
        <v>13</v>
      </c>
      <c r="C9" s="10" t="s">
        <v>9</v>
      </c>
      <c r="D9" s="10" t="s">
        <v>19</v>
      </c>
      <c r="E9" s="11" t="s">
        <v>20</v>
      </c>
      <c r="F9" s="12">
        <v>2000000</v>
      </c>
      <c r="G9" s="12">
        <v>1979555.79</v>
      </c>
    </row>
    <row r="10" spans="1:7" ht="38.25" x14ac:dyDescent="0.2">
      <c r="A10" s="9" t="s">
        <v>18</v>
      </c>
      <c r="B10" s="10" t="s">
        <v>21</v>
      </c>
      <c r="C10" s="10" t="s">
        <v>9</v>
      </c>
      <c r="D10" s="10" t="s">
        <v>22</v>
      </c>
      <c r="E10" s="11" t="s">
        <v>23</v>
      </c>
      <c r="F10" s="12">
        <v>2027640</v>
      </c>
      <c r="G10" s="12">
        <v>2027640</v>
      </c>
    </row>
    <row r="11" spans="1:7" ht="25.5" x14ac:dyDescent="0.2">
      <c r="A11" s="9" t="s">
        <v>24</v>
      </c>
      <c r="B11" s="10" t="s">
        <v>13</v>
      </c>
      <c r="C11" s="10" t="s">
        <v>9</v>
      </c>
      <c r="D11" s="10" t="s">
        <v>25</v>
      </c>
      <c r="E11" s="11" t="s">
        <v>26</v>
      </c>
      <c r="F11" s="12">
        <v>1407548.52</v>
      </c>
      <c r="G11" s="12">
        <v>1407548.52</v>
      </c>
    </row>
    <row r="12" spans="1:7" ht="25.5" x14ac:dyDescent="0.2">
      <c r="A12" s="9" t="s">
        <v>24</v>
      </c>
      <c r="B12" s="10" t="s">
        <v>13</v>
      </c>
      <c r="C12" s="10" t="s">
        <v>9</v>
      </c>
      <c r="D12" s="10" t="s">
        <v>27</v>
      </c>
      <c r="E12" s="11" t="s">
        <v>28</v>
      </c>
      <c r="F12" s="12">
        <v>2925116</v>
      </c>
      <c r="G12" s="12">
        <v>2324251.2599999998</v>
      </c>
    </row>
    <row r="13" spans="1:7" ht="25.5" x14ac:dyDescent="0.2">
      <c r="A13" s="9" t="s">
        <v>24</v>
      </c>
      <c r="B13" s="10" t="s">
        <v>11</v>
      </c>
      <c r="C13" s="10" t="s">
        <v>9</v>
      </c>
      <c r="D13" s="10" t="s">
        <v>29</v>
      </c>
      <c r="E13" s="11" t="s">
        <v>30</v>
      </c>
      <c r="F13" s="12">
        <v>2709661.56</v>
      </c>
      <c r="G13" s="12">
        <v>2512409.7799999998</v>
      </c>
    </row>
    <row r="14" spans="1:7" ht="25.5" x14ac:dyDescent="0.2">
      <c r="A14" s="9" t="s">
        <v>31</v>
      </c>
      <c r="B14" s="10" t="s">
        <v>11</v>
      </c>
      <c r="C14" s="10" t="s">
        <v>9</v>
      </c>
      <c r="D14" s="10" t="s">
        <v>32</v>
      </c>
      <c r="E14" s="11" t="s">
        <v>33</v>
      </c>
      <c r="F14" s="12">
        <v>3527497</v>
      </c>
      <c r="G14" s="12">
        <v>3527497</v>
      </c>
    </row>
    <row r="15" spans="1:7" ht="25.5" x14ac:dyDescent="0.2">
      <c r="A15" s="9" t="s">
        <v>34</v>
      </c>
      <c r="B15" s="10" t="s">
        <v>11</v>
      </c>
      <c r="C15" s="10" t="s">
        <v>9</v>
      </c>
      <c r="D15" s="10" t="s">
        <v>35</v>
      </c>
      <c r="E15" s="11" t="s">
        <v>36</v>
      </c>
      <c r="F15" s="12">
        <v>1029600</v>
      </c>
      <c r="G15" s="12">
        <v>915005.45</v>
      </c>
    </row>
    <row r="16" spans="1:7" ht="25.5" x14ac:dyDescent="0.2">
      <c r="A16" s="9" t="s">
        <v>34</v>
      </c>
      <c r="B16" s="10" t="s">
        <v>11</v>
      </c>
      <c r="C16" s="10" t="s">
        <v>9</v>
      </c>
      <c r="D16" s="10" t="s">
        <v>37</v>
      </c>
      <c r="E16" s="11" t="s">
        <v>38</v>
      </c>
      <c r="F16" s="12">
        <v>846209.44</v>
      </c>
      <c r="G16" s="12">
        <v>776357.55</v>
      </c>
    </row>
    <row r="17" spans="1:7" ht="25.5" x14ac:dyDescent="0.2">
      <c r="A17" s="9" t="s">
        <v>39</v>
      </c>
      <c r="B17" s="10" t="s">
        <v>13</v>
      </c>
      <c r="C17" s="10" t="s">
        <v>9</v>
      </c>
      <c r="D17" s="10" t="s">
        <v>40</v>
      </c>
      <c r="E17" s="11" t="s">
        <v>41</v>
      </c>
      <c r="F17" s="12">
        <v>1248239.3600000001</v>
      </c>
      <c r="G17" s="12">
        <v>1248239.3600000001</v>
      </c>
    </row>
    <row r="18" spans="1:7" ht="25.5" x14ac:dyDescent="0.2">
      <c r="A18" s="9" t="s">
        <v>42</v>
      </c>
      <c r="B18" s="10" t="s">
        <v>11</v>
      </c>
      <c r="C18" s="10" t="s">
        <v>9</v>
      </c>
      <c r="D18" s="10" t="s">
        <v>43</v>
      </c>
      <c r="E18" s="11" t="s">
        <v>44</v>
      </c>
      <c r="F18" s="12">
        <v>21800010</v>
      </c>
      <c r="G18" s="12">
        <v>11311403.449999999</v>
      </c>
    </row>
    <row r="19" spans="1:7" ht="25.5" x14ac:dyDescent="0.2">
      <c r="A19" s="9" t="s">
        <v>45</v>
      </c>
      <c r="B19" s="10" t="s">
        <v>13</v>
      </c>
      <c r="C19" s="10" t="s">
        <v>9</v>
      </c>
      <c r="D19" s="10" t="s">
        <v>46</v>
      </c>
      <c r="E19" s="11" t="s">
        <v>47</v>
      </c>
      <c r="F19" s="12">
        <v>2510070</v>
      </c>
      <c r="G19" s="12">
        <v>2095908.45</v>
      </c>
    </row>
    <row r="20" spans="1:7" ht="25.5" x14ac:dyDescent="0.2">
      <c r="A20" s="9" t="s">
        <v>48</v>
      </c>
      <c r="B20" s="10" t="s">
        <v>13</v>
      </c>
      <c r="C20" s="10" t="s">
        <v>9</v>
      </c>
      <c r="D20" s="10" t="s">
        <v>49</v>
      </c>
      <c r="E20" s="11" t="s">
        <v>50</v>
      </c>
      <c r="F20" s="12">
        <v>2678349.4</v>
      </c>
      <c r="G20" s="12">
        <v>2209624.48</v>
      </c>
    </row>
    <row r="21" spans="1:7" ht="25.5" x14ac:dyDescent="0.2">
      <c r="A21" s="9" t="s">
        <v>51</v>
      </c>
      <c r="B21" s="10" t="s">
        <v>13</v>
      </c>
      <c r="C21" s="10" t="s">
        <v>9</v>
      </c>
      <c r="D21" s="10" t="s">
        <v>52</v>
      </c>
      <c r="E21" s="11" t="s">
        <v>53</v>
      </c>
      <c r="F21" s="12">
        <v>6965205.8300000001</v>
      </c>
      <c r="G21" s="12">
        <v>6722706.7000000002</v>
      </c>
    </row>
    <row r="22" spans="1:7" ht="25.5" x14ac:dyDescent="0.2">
      <c r="A22" s="9" t="s">
        <v>54</v>
      </c>
      <c r="B22" s="10" t="s">
        <v>11</v>
      </c>
      <c r="C22" s="10" t="s">
        <v>9</v>
      </c>
      <c r="D22" s="10" t="s">
        <v>55</v>
      </c>
      <c r="E22" s="11" t="s">
        <v>56</v>
      </c>
      <c r="F22" s="12">
        <v>1716756.6</v>
      </c>
      <c r="G22" s="12">
        <v>1495095.72</v>
      </c>
    </row>
    <row r="23" spans="1:7" ht="25.5" x14ac:dyDescent="0.2">
      <c r="A23" s="9" t="s">
        <v>54</v>
      </c>
      <c r="B23" s="10" t="s">
        <v>11</v>
      </c>
      <c r="C23" s="10" t="s">
        <v>9</v>
      </c>
      <c r="D23" s="10" t="s">
        <v>57</v>
      </c>
      <c r="E23" s="11" t="s">
        <v>58</v>
      </c>
      <c r="F23" s="12">
        <v>5000000</v>
      </c>
      <c r="G23" s="12">
        <v>5000000</v>
      </c>
    </row>
    <row r="24" spans="1:7" ht="25.5" x14ac:dyDescent="0.2">
      <c r="A24" s="9" t="s">
        <v>59</v>
      </c>
      <c r="B24" s="10" t="s">
        <v>11</v>
      </c>
      <c r="C24" s="10" t="s">
        <v>9</v>
      </c>
      <c r="D24" s="10" t="s">
        <v>60</v>
      </c>
      <c r="E24" s="11" t="s">
        <v>61</v>
      </c>
      <c r="F24" s="12">
        <v>18825176.140000001</v>
      </c>
      <c r="G24" s="12">
        <v>0</v>
      </c>
    </row>
    <row r="25" spans="1:7" ht="38.25" x14ac:dyDescent="0.2">
      <c r="A25" s="9" t="s">
        <v>62</v>
      </c>
      <c r="B25" s="10" t="s">
        <v>13</v>
      </c>
      <c r="C25" s="10" t="s">
        <v>9</v>
      </c>
      <c r="D25" s="10" t="s">
        <v>63</v>
      </c>
      <c r="E25" s="11" t="s">
        <v>64</v>
      </c>
      <c r="F25" s="12">
        <v>796850.39</v>
      </c>
      <c r="G25" s="12">
        <v>565763.89</v>
      </c>
    </row>
    <row r="26" spans="1:7" ht="25.5" x14ac:dyDescent="0.2">
      <c r="A26" s="9" t="s">
        <v>62</v>
      </c>
      <c r="B26" s="10" t="s">
        <v>13</v>
      </c>
      <c r="C26" s="10" t="s">
        <v>9</v>
      </c>
      <c r="D26" s="10" t="s">
        <v>65</v>
      </c>
      <c r="E26" s="11" t="s">
        <v>66</v>
      </c>
      <c r="F26" s="12">
        <v>796850.39</v>
      </c>
      <c r="G26" s="12">
        <v>796850.39</v>
      </c>
    </row>
    <row r="27" spans="1:7" ht="25.5" x14ac:dyDescent="0.2">
      <c r="A27" s="9" t="s">
        <v>62</v>
      </c>
      <c r="B27" s="10" t="s">
        <v>13</v>
      </c>
      <c r="C27" s="10" t="s">
        <v>9</v>
      </c>
      <c r="D27" s="10" t="s">
        <v>67</v>
      </c>
      <c r="E27" s="11" t="s">
        <v>68</v>
      </c>
      <c r="F27" s="12">
        <v>956538</v>
      </c>
      <c r="G27" s="12">
        <v>530878.19999999995</v>
      </c>
    </row>
    <row r="28" spans="1:7" ht="25.5" x14ac:dyDescent="0.2">
      <c r="A28" s="9" t="s">
        <v>69</v>
      </c>
      <c r="B28" s="10" t="s">
        <v>11</v>
      </c>
      <c r="C28" s="10" t="s">
        <v>9</v>
      </c>
      <c r="D28" s="10" t="s">
        <v>70</v>
      </c>
      <c r="E28" s="11" t="s">
        <v>71</v>
      </c>
      <c r="F28" s="12">
        <v>634796.43999999994</v>
      </c>
      <c r="G28" s="12">
        <v>634796.43999999994</v>
      </c>
    </row>
    <row r="29" spans="1:7" ht="38.25" x14ac:dyDescent="0.2">
      <c r="A29" s="9" t="s">
        <v>69</v>
      </c>
      <c r="B29" s="10" t="s">
        <v>13</v>
      </c>
      <c r="C29" s="10" t="s">
        <v>9</v>
      </c>
      <c r="D29" s="10" t="s">
        <v>72</v>
      </c>
      <c r="E29" s="11" t="s">
        <v>73</v>
      </c>
      <c r="F29" s="12">
        <v>2620110</v>
      </c>
      <c r="G29" s="12">
        <v>1962497.88</v>
      </c>
    </row>
    <row r="30" spans="1:7" ht="25.5" x14ac:dyDescent="0.2">
      <c r="A30" s="9" t="s">
        <v>74</v>
      </c>
      <c r="B30" s="10" t="s">
        <v>11</v>
      </c>
      <c r="C30" s="10" t="s">
        <v>9</v>
      </c>
      <c r="D30" s="10" t="s">
        <v>75</v>
      </c>
      <c r="E30" s="11" t="s">
        <v>76</v>
      </c>
      <c r="F30" s="12">
        <v>6670770</v>
      </c>
      <c r="G30" s="12">
        <v>6670770</v>
      </c>
    </row>
    <row r="31" spans="1:7" ht="25.5" x14ac:dyDescent="0.2">
      <c r="A31" s="9" t="s">
        <v>77</v>
      </c>
      <c r="B31" s="10" t="s">
        <v>11</v>
      </c>
      <c r="C31" s="10" t="s">
        <v>9</v>
      </c>
      <c r="D31" s="10" t="s">
        <v>78</v>
      </c>
      <c r="E31" s="11" t="s">
        <v>79</v>
      </c>
      <c r="F31" s="12">
        <v>2078211.66</v>
      </c>
      <c r="G31" s="12">
        <v>2078211.6</v>
      </c>
    </row>
    <row r="32" spans="1:7" ht="25.5" x14ac:dyDescent="0.2">
      <c r="A32" s="9" t="s">
        <v>80</v>
      </c>
      <c r="B32" s="10" t="s">
        <v>13</v>
      </c>
      <c r="C32" s="10" t="s">
        <v>9</v>
      </c>
      <c r="D32" s="10" t="s">
        <v>81</v>
      </c>
      <c r="E32" s="11" t="s">
        <v>82</v>
      </c>
      <c r="F32" s="12">
        <v>467118.91</v>
      </c>
      <c r="G32" s="12">
        <v>467118.91</v>
      </c>
    </row>
    <row r="33" spans="1:7" ht="25.5" x14ac:dyDescent="0.2">
      <c r="A33" s="9" t="s">
        <v>80</v>
      </c>
      <c r="B33" s="10" t="s">
        <v>11</v>
      </c>
      <c r="C33" s="10" t="s">
        <v>9</v>
      </c>
      <c r="D33" s="10" t="s">
        <v>83</v>
      </c>
      <c r="E33" s="11" t="s">
        <v>84</v>
      </c>
      <c r="F33" s="12">
        <v>675008.65</v>
      </c>
      <c r="G33" s="12">
        <v>675008.65</v>
      </c>
    </row>
    <row r="34" spans="1:7" ht="25.5" x14ac:dyDescent="0.2">
      <c r="A34" s="9" t="s">
        <v>80</v>
      </c>
      <c r="B34" s="10" t="s">
        <v>13</v>
      </c>
      <c r="C34" s="10" t="s">
        <v>9</v>
      </c>
      <c r="D34" s="10" t="s">
        <v>85</v>
      </c>
      <c r="E34" s="11" t="s">
        <v>86</v>
      </c>
      <c r="F34" s="12">
        <v>873910</v>
      </c>
      <c r="G34" s="12">
        <v>861076.7</v>
      </c>
    </row>
    <row r="35" spans="1:7" ht="25.5" x14ac:dyDescent="0.2">
      <c r="A35" s="9" t="s">
        <v>87</v>
      </c>
      <c r="B35" s="10" t="s">
        <v>21</v>
      </c>
      <c r="C35" s="10" t="s">
        <v>9</v>
      </c>
      <c r="D35" s="10" t="s">
        <v>88</v>
      </c>
      <c r="E35" s="11" t="s">
        <v>89</v>
      </c>
      <c r="F35" s="12">
        <v>4014145.61</v>
      </c>
      <c r="G35" s="12">
        <v>3432083.7</v>
      </c>
    </row>
    <row r="38" spans="1:7" x14ac:dyDescent="0.2">
      <c r="D38" s="13" t="s">
        <v>13</v>
      </c>
      <c r="E38" s="14">
        <f>F38-'[3]Иные  МБТ'!E21</f>
        <v>0</v>
      </c>
      <c r="F38" s="15">
        <f>F7+F8+F9+F11+F12+F17+F19+F20+F21+F25+F26+F27+F29+F32+F34</f>
        <v>28444516.900000002</v>
      </c>
      <c r="G38" s="15">
        <f>G7+G8+G9+G11+G12+G17+G19+G20+G21+G25+G26+G27+G29+G32+G34</f>
        <v>25297237.809999999</v>
      </c>
    </row>
    <row r="39" spans="1:7" x14ac:dyDescent="0.2">
      <c r="D39" s="13" t="s">
        <v>21</v>
      </c>
      <c r="E39" s="14">
        <f>F39-'[3]Иные  МБТ'!E59</f>
        <v>0</v>
      </c>
      <c r="F39" s="15">
        <f>F10+F35</f>
        <v>6041785.6099999994</v>
      </c>
      <c r="G39" s="15">
        <f>G10+G35</f>
        <v>5459723.7000000002</v>
      </c>
    </row>
    <row r="40" spans="1:7" x14ac:dyDescent="0.2">
      <c r="D40" s="13" t="s">
        <v>11</v>
      </c>
      <c r="E40" s="14">
        <f>F40-'[3]Иные  МБТ'!E63</f>
        <v>0</v>
      </c>
      <c r="F40" s="15">
        <f>F13+F14+F15+F16+F18+F22+F23+F24+F28+F30+F31+F33</f>
        <v>65513697.489999995</v>
      </c>
      <c r="G40" s="15">
        <f>G13+G14+G15+G16+G18+G22+G23+G24+G28+G30+G31+G33</f>
        <v>35596555.639999993</v>
      </c>
    </row>
    <row r="41" spans="1:7" x14ac:dyDescent="0.2">
      <c r="D41" s="13" t="s">
        <v>90</v>
      </c>
      <c r="E41" s="14">
        <f>SUM(E38:E40)</f>
        <v>0</v>
      </c>
      <c r="F41" s="15">
        <f>SUM(F38:F40)</f>
        <v>100000000</v>
      </c>
      <c r="G41" s="15">
        <f>SUM(G38:G40)</f>
        <v>66353517.149999991</v>
      </c>
    </row>
    <row r="42" spans="1:7" x14ac:dyDescent="0.2">
      <c r="F42" s="16">
        <f>F41-F5</f>
        <v>0</v>
      </c>
      <c r="G42" s="16">
        <f>G41-G5</f>
        <v>0</v>
      </c>
    </row>
  </sheetData>
  <mergeCells count="1">
    <mergeCell ref="A2:G2"/>
  </mergeCells>
  <pageMargins left="0.78740157480314965" right="0.39370078740157483" top="0.59055118110236227" bottom="0.59055118110236227" header="0.31496062992125984" footer="0.31496062992125984"/>
  <pageSetup paperSize="9" scale="84" fitToHeight="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I57"/>
  <sheetViews>
    <sheetView topLeftCell="A2" zoomScale="50" zoomScaleNormal="50" zoomScaleSheetLayoutView="50" workbookViewId="0">
      <pane xSplit="1" ySplit="6" topLeftCell="AW37" activePane="bottomRight" state="frozen"/>
      <selection activeCell="A2" sqref="A2"/>
      <selection pane="topRight" activeCell="B2" sqref="B2"/>
      <selection pane="bottomLeft" activeCell="A7" sqref="A7"/>
      <selection pane="bottomRight" activeCell="BC45" sqref="BC45"/>
    </sheetView>
  </sheetViews>
  <sheetFormatPr defaultColWidth="9.140625" defaultRowHeight="16.5" x14ac:dyDescent="0.2"/>
  <cols>
    <col min="1" max="1" width="25.140625" style="667" customWidth="1"/>
    <col min="2" max="2" width="24.140625" style="667" customWidth="1"/>
    <col min="3" max="3" width="23.140625" style="667" customWidth="1"/>
    <col min="4" max="4" width="22.42578125" style="667" customWidth="1"/>
    <col min="5" max="5" width="21.28515625" style="667" customWidth="1"/>
    <col min="6" max="6" width="23.28515625" style="667" customWidth="1"/>
    <col min="7" max="9" width="21.5703125" style="667" customWidth="1"/>
    <col min="10" max="10" width="24.42578125" style="667" customWidth="1"/>
    <col min="11" max="11" width="22" style="667" customWidth="1"/>
    <col min="12" max="12" width="24.42578125" style="667" customWidth="1"/>
    <col min="13" max="19" width="22" style="667" customWidth="1"/>
    <col min="20" max="23" width="22.140625" style="667" customWidth="1"/>
    <col min="24" max="27" width="26.42578125" style="667" customWidth="1"/>
    <col min="28" max="29" width="25" style="667" customWidth="1"/>
    <col min="30" max="30" width="25.42578125" style="635" customWidth="1"/>
    <col min="31" max="31" width="24.85546875" style="635" customWidth="1"/>
    <col min="32" max="32" width="25.42578125" style="635" customWidth="1"/>
    <col min="33" max="33" width="24.85546875" style="635" customWidth="1"/>
    <col min="34" max="35" width="25.140625" style="667" customWidth="1"/>
    <col min="36" max="37" width="22.140625" style="667" customWidth="1"/>
    <col min="38" max="39" width="22.5703125" style="667" customWidth="1"/>
    <col min="40" max="41" width="25.5703125" style="667" customWidth="1"/>
    <col min="42" max="43" width="31.140625" style="667" customWidth="1"/>
    <col min="44" max="45" width="24.42578125" style="667" customWidth="1"/>
    <col min="46" max="47" width="22" style="667" customWidth="1"/>
    <col min="48" max="49" width="23" style="667" customWidth="1"/>
    <col min="50" max="51" width="22" style="667" customWidth="1"/>
    <col min="52" max="52" width="21.140625" style="667" customWidth="1"/>
    <col min="53" max="53" width="20.5703125" style="667" customWidth="1"/>
    <col min="54" max="54" width="21.140625" style="667" customWidth="1"/>
    <col min="55" max="55" width="20.5703125" style="667" customWidth="1"/>
    <col min="56" max="59" width="22.85546875" style="667" customWidth="1"/>
    <col min="60" max="61" width="26" style="667" customWidth="1"/>
    <col min="62" max="16384" width="9.140625" style="667"/>
  </cols>
  <sheetData>
    <row r="2" spans="1:61" ht="18" x14ac:dyDescent="0.25">
      <c r="B2" s="698" t="s">
        <v>968</v>
      </c>
      <c r="I2" s="699" t="str">
        <f>'Прочая  субсидия_БП'!F2</f>
        <v>ПО  СОСТОЯНИЮ  НА  1  АПРЕЛЯ  2024  ГОДА</v>
      </c>
    </row>
    <row r="3" spans="1:61" x14ac:dyDescent="0.25">
      <c r="B3" s="700"/>
      <c r="C3" s="700"/>
      <c r="D3" s="700"/>
      <c r="E3" s="700"/>
      <c r="F3" s="700"/>
      <c r="G3" s="700"/>
      <c r="H3" s="700"/>
      <c r="I3" s="700"/>
    </row>
    <row r="4" spans="1:61" x14ac:dyDescent="0.25">
      <c r="L4" s="694" t="s">
        <v>960</v>
      </c>
    </row>
    <row r="5" spans="1:61" ht="301.5" customHeight="1" x14ac:dyDescent="0.2">
      <c r="A5" s="1574" t="s">
        <v>875</v>
      </c>
      <c r="B5" s="1572" t="s">
        <v>90</v>
      </c>
      <c r="C5" s="1572"/>
      <c r="D5" s="1577" t="s">
        <v>969</v>
      </c>
      <c r="E5" s="1578"/>
      <c r="F5" s="1572" t="s">
        <v>667</v>
      </c>
      <c r="G5" s="1572"/>
      <c r="H5" s="1572" t="s">
        <v>670</v>
      </c>
      <c r="I5" s="1572"/>
      <c r="J5" s="1572" t="s">
        <v>609</v>
      </c>
      <c r="K5" s="1572"/>
      <c r="L5" s="1572" t="s">
        <v>611</v>
      </c>
      <c r="M5" s="1572"/>
      <c r="N5" s="1572" t="s">
        <v>617</v>
      </c>
      <c r="O5" s="1572"/>
      <c r="P5" s="1572" t="s">
        <v>631</v>
      </c>
      <c r="Q5" s="1572"/>
      <c r="R5" s="1572" t="s">
        <v>633</v>
      </c>
      <c r="S5" s="1572"/>
      <c r="T5" s="1577" t="s">
        <v>651</v>
      </c>
      <c r="U5" s="1578"/>
      <c r="V5" s="1577" t="s">
        <v>554</v>
      </c>
      <c r="W5" s="1578"/>
      <c r="X5" s="1585" t="s">
        <v>1347</v>
      </c>
      <c r="Y5" s="1585"/>
      <c r="Z5" s="1572" t="s">
        <v>558</v>
      </c>
      <c r="AA5" s="1572"/>
      <c r="AB5" s="1577" t="s">
        <v>560</v>
      </c>
      <c r="AC5" s="1578"/>
      <c r="AD5" s="1581" t="s">
        <v>962</v>
      </c>
      <c r="AE5" s="1582"/>
      <c r="AF5" s="1577" t="s">
        <v>524</v>
      </c>
      <c r="AG5" s="1578"/>
      <c r="AH5" s="1583" t="s">
        <v>963</v>
      </c>
      <c r="AI5" s="1584"/>
      <c r="AJ5" s="1579" t="s">
        <v>964</v>
      </c>
      <c r="AK5" s="1580"/>
      <c r="AL5" s="1586" t="s">
        <v>674</v>
      </c>
      <c r="AM5" s="1586"/>
      <c r="AN5" s="1577" t="s">
        <v>567</v>
      </c>
      <c r="AO5" s="1578"/>
      <c r="AP5" s="1587" t="s">
        <v>589</v>
      </c>
      <c r="AQ5" s="1588"/>
      <c r="AR5" s="1589" t="s">
        <v>569</v>
      </c>
      <c r="AS5" s="1579"/>
      <c r="AT5" s="1572" t="s">
        <v>635</v>
      </c>
      <c r="AU5" s="1572"/>
      <c r="AV5" s="1577" t="s">
        <v>532</v>
      </c>
      <c r="AW5" s="1578"/>
      <c r="AX5" s="1577" t="s">
        <v>534</v>
      </c>
      <c r="AY5" s="1578"/>
      <c r="AZ5" s="1577" t="s">
        <v>970</v>
      </c>
      <c r="BA5" s="1578"/>
      <c r="BB5" s="1577" t="s">
        <v>971</v>
      </c>
      <c r="BC5" s="1578"/>
      <c r="BD5" s="1577" t="s">
        <v>498</v>
      </c>
      <c r="BE5" s="1578"/>
      <c r="BF5" s="1577" t="s">
        <v>972</v>
      </c>
      <c r="BG5" s="1578"/>
      <c r="BH5" s="1577" t="s">
        <v>973</v>
      </c>
      <c r="BI5" s="1578"/>
    </row>
    <row r="6" spans="1:61" ht="18" customHeight="1" x14ac:dyDescent="0.2">
      <c r="A6" s="1575"/>
      <c r="B6" s="1572"/>
      <c r="C6" s="1572"/>
      <c r="D6" s="1573" t="s">
        <v>974</v>
      </c>
      <c r="E6" s="1573"/>
      <c r="F6" s="1573" t="s">
        <v>668</v>
      </c>
      <c r="G6" s="1573"/>
      <c r="H6" s="1573" t="s">
        <v>671</v>
      </c>
      <c r="I6" s="1573"/>
      <c r="J6" s="1573" t="s">
        <v>610</v>
      </c>
      <c r="K6" s="1573"/>
      <c r="L6" s="1573" t="s">
        <v>612</v>
      </c>
      <c r="M6" s="1573"/>
      <c r="N6" s="1592" t="s">
        <v>618</v>
      </c>
      <c r="O6" s="1573"/>
      <c r="P6" s="1573" t="s">
        <v>632</v>
      </c>
      <c r="Q6" s="1573"/>
      <c r="R6" s="1573" t="s">
        <v>634</v>
      </c>
      <c r="S6" s="1573"/>
      <c r="T6" s="1590" t="s">
        <v>652</v>
      </c>
      <c r="U6" s="1593"/>
      <c r="V6" s="1590" t="s">
        <v>555</v>
      </c>
      <c r="W6" s="1593"/>
      <c r="X6" s="1594" t="s">
        <v>1348</v>
      </c>
      <c r="Y6" s="1595"/>
      <c r="Z6" s="1594" t="s">
        <v>975</v>
      </c>
      <c r="AA6" s="1595"/>
      <c r="AB6" s="1590" t="s">
        <v>561</v>
      </c>
      <c r="AC6" s="1593"/>
      <c r="AD6" s="1596" t="s">
        <v>523</v>
      </c>
      <c r="AE6" s="1596"/>
      <c r="AF6" s="1597" t="s">
        <v>525</v>
      </c>
      <c r="AG6" s="1597"/>
      <c r="AH6" s="1590" t="s">
        <v>531</v>
      </c>
      <c r="AI6" s="1593"/>
      <c r="AJ6" s="1590" t="s">
        <v>967</v>
      </c>
      <c r="AK6" s="1591"/>
      <c r="AL6" s="1590" t="s">
        <v>675</v>
      </c>
      <c r="AM6" s="1593"/>
      <c r="AN6" s="1590" t="s">
        <v>568</v>
      </c>
      <c r="AO6" s="1593"/>
      <c r="AP6" s="1598" t="s">
        <v>590</v>
      </c>
      <c r="AQ6" s="1593"/>
      <c r="AR6" s="1590" t="s">
        <v>570</v>
      </c>
      <c r="AS6" s="1593"/>
      <c r="AT6" s="1592" t="s">
        <v>636</v>
      </c>
      <c r="AU6" s="1573"/>
      <c r="AV6" s="1599" t="s">
        <v>533</v>
      </c>
      <c r="AW6" s="1593"/>
      <c r="AX6" s="1590" t="s">
        <v>535</v>
      </c>
      <c r="AY6" s="1591"/>
      <c r="AZ6" s="1592" t="s">
        <v>493</v>
      </c>
      <c r="BA6" s="1592"/>
      <c r="BB6" s="1592" t="s">
        <v>497</v>
      </c>
      <c r="BC6" s="1592"/>
      <c r="BD6" s="1590" t="s">
        <v>499</v>
      </c>
      <c r="BE6" s="1593"/>
      <c r="BF6" s="1590" t="s">
        <v>580</v>
      </c>
      <c r="BG6" s="1593"/>
      <c r="BH6" s="1590" t="s">
        <v>501</v>
      </c>
      <c r="BI6" s="1593"/>
    </row>
    <row r="7" spans="1:61" s="704" customFormat="1" ht="18" customHeight="1" x14ac:dyDescent="0.25">
      <c r="A7" s="1576"/>
      <c r="B7" s="701" t="s">
        <v>374</v>
      </c>
      <c r="C7" s="701" t="s">
        <v>376</v>
      </c>
      <c r="D7" s="701" t="s">
        <v>374</v>
      </c>
      <c r="E7" s="701" t="s">
        <v>376</v>
      </c>
      <c r="F7" s="701" t="s">
        <v>374</v>
      </c>
      <c r="G7" s="701" t="s">
        <v>376</v>
      </c>
      <c r="H7" s="701" t="s">
        <v>374</v>
      </c>
      <c r="I7" s="701" t="s">
        <v>376</v>
      </c>
      <c r="J7" s="701" t="s">
        <v>374</v>
      </c>
      <c r="K7" s="701" t="s">
        <v>376</v>
      </c>
      <c r="L7" s="701" t="s">
        <v>374</v>
      </c>
      <c r="M7" s="701" t="s">
        <v>376</v>
      </c>
      <c r="N7" s="701" t="s">
        <v>374</v>
      </c>
      <c r="O7" s="701" t="s">
        <v>376</v>
      </c>
      <c r="P7" s="701" t="s">
        <v>374</v>
      </c>
      <c r="Q7" s="701" t="s">
        <v>376</v>
      </c>
      <c r="R7" s="701" t="s">
        <v>374</v>
      </c>
      <c r="S7" s="701" t="s">
        <v>376</v>
      </c>
      <c r="T7" s="701" t="s">
        <v>374</v>
      </c>
      <c r="U7" s="701" t="s">
        <v>376</v>
      </c>
      <c r="V7" s="701" t="s">
        <v>374</v>
      </c>
      <c r="W7" s="701" t="s">
        <v>376</v>
      </c>
      <c r="X7" s="701" t="s">
        <v>374</v>
      </c>
      <c r="Y7" s="701" t="s">
        <v>376</v>
      </c>
      <c r="Z7" s="701" t="s">
        <v>374</v>
      </c>
      <c r="AA7" s="701" t="s">
        <v>376</v>
      </c>
      <c r="AB7" s="701" t="s">
        <v>374</v>
      </c>
      <c r="AC7" s="701" t="s">
        <v>376</v>
      </c>
      <c r="AD7" s="702" t="s">
        <v>374</v>
      </c>
      <c r="AE7" s="702" t="s">
        <v>376</v>
      </c>
      <c r="AF7" s="701" t="s">
        <v>374</v>
      </c>
      <c r="AG7" s="701" t="s">
        <v>376</v>
      </c>
      <c r="AH7" s="701" t="s">
        <v>374</v>
      </c>
      <c r="AI7" s="701" t="s">
        <v>376</v>
      </c>
      <c r="AJ7" s="701" t="s">
        <v>374</v>
      </c>
      <c r="AK7" s="701" t="s">
        <v>376</v>
      </c>
      <c r="AL7" s="701" t="s">
        <v>374</v>
      </c>
      <c r="AM7" s="701" t="s">
        <v>376</v>
      </c>
      <c r="AN7" s="701" t="s">
        <v>374</v>
      </c>
      <c r="AO7" s="701" t="s">
        <v>376</v>
      </c>
      <c r="AP7" s="703" t="s">
        <v>374</v>
      </c>
      <c r="AQ7" s="701" t="s">
        <v>376</v>
      </c>
      <c r="AR7" s="701" t="s">
        <v>374</v>
      </c>
      <c r="AS7" s="701" t="s">
        <v>376</v>
      </c>
      <c r="AT7" s="701" t="s">
        <v>374</v>
      </c>
      <c r="AU7" s="701" t="s">
        <v>376</v>
      </c>
      <c r="AV7" s="701" t="s">
        <v>374</v>
      </c>
      <c r="AW7" s="701" t="s">
        <v>376</v>
      </c>
      <c r="AX7" s="701" t="s">
        <v>374</v>
      </c>
      <c r="AY7" s="701" t="s">
        <v>376</v>
      </c>
      <c r="AZ7" s="701" t="s">
        <v>374</v>
      </c>
      <c r="BA7" s="701" t="s">
        <v>376</v>
      </c>
      <c r="BB7" s="701" t="s">
        <v>374</v>
      </c>
      <c r="BC7" s="701" t="s">
        <v>376</v>
      </c>
      <c r="BD7" s="701" t="s">
        <v>374</v>
      </c>
      <c r="BE7" s="701" t="s">
        <v>376</v>
      </c>
      <c r="BF7" s="701" t="s">
        <v>374</v>
      </c>
      <c r="BG7" s="701" t="s">
        <v>376</v>
      </c>
      <c r="BH7" s="701" t="s">
        <v>374</v>
      </c>
      <c r="BI7" s="701" t="s">
        <v>376</v>
      </c>
    </row>
    <row r="8" spans="1:61" s="694" customFormat="1" ht="21" customHeight="1" x14ac:dyDescent="0.25">
      <c r="A8" s="705" t="s">
        <v>377</v>
      </c>
      <c r="B8" s="673">
        <f>F8+N8+R8+T8+AJ8+AV8+AP8+BB8+BD8+AL8+AX8+AT8+AN8+BH8+AR8+D8+P8+J8+AB8+AH8+AF8+V8+BF8+AZ8+H8+AD8+L8+Z8+X8</f>
        <v>36864056.689999998</v>
      </c>
      <c r="C8" s="673">
        <f>G8+O8+S8+U8+AK8+AW8+AQ8+BC8+BE8+AM8+AY8+AU8+AO8+BI8+AS8+E8+Q8+K8+AC8+AI8+AG8+W8+BG8+BA8+I8+AE8+M8+AA8+Y8</f>
        <v>1010311.22</v>
      </c>
      <c r="D8" s="675">
        <f>[1]Субсидия_факт!AB10</f>
        <v>0</v>
      </c>
      <c r="E8" s="676"/>
      <c r="F8" s="675">
        <f>[1]Субсидия_факт!AH10</f>
        <v>217781.07</v>
      </c>
      <c r="G8" s="681">
        <v>0</v>
      </c>
      <c r="H8" s="675">
        <f>[1]Субсидия_факт!AJ10</f>
        <v>0</v>
      </c>
      <c r="I8" s="681"/>
      <c r="J8" s="675">
        <f>[1]Субсидия_факт!BB10</f>
        <v>0</v>
      </c>
      <c r="K8" s="681"/>
      <c r="L8" s="675">
        <f>[1]Субсидия_факт!BD10</f>
        <v>0</v>
      </c>
      <c r="M8" s="681"/>
      <c r="N8" s="675">
        <f>[1]Субсидия_факт!BR10</f>
        <v>0</v>
      </c>
      <c r="O8" s="681"/>
      <c r="P8" s="675">
        <f>[1]Субсидия_факт!BT10</f>
        <v>435000</v>
      </c>
      <c r="Q8" s="681"/>
      <c r="R8" s="675">
        <f>[1]Субсидия_факт!BV10</f>
        <v>70964.89</v>
      </c>
      <c r="S8" s="681">
        <v>0</v>
      </c>
      <c r="T8" s="675">
        <f>[1]Субсидия_факт!DX10</f>
        <v>0</v>
      </c>
      <c r="U8" s="676"/>
      <c r="V8" s="675">
        <f>[1]Субсидия_факт!HJ10</f>
        <v>0</v>
      </c>
      <c r="W8" s="681"/>
      <c r="X8" s="675">
        <f>[1]Субсидия_факт!HN10</f>
        <v>0</v>
      </c>
      <c r="Y8" s="681"/>
      <c r="Z8" s="675">
        <f>[1]Субсидия_факт!HP10</f>
        <v>0</v>
      </c>
      <c r="AA8" s="681"/>
      <c r="AB8" s="675">
        <f>[1]Субсидия_факт!HR10</f>
        <v>13195000</v>
      </c>
      <c r="AC8" s="706">
        <v>979372.15</v>
      </c>
      <c r="AD8" s="679">
        <f>[1]Субсидия_факт!KT10</f>
        <v>20513806.809999999</v>
      </c>
      <c r="AE8" s="680"/>
      <c r="AF8" s="707">
        <f>[1]Субсидия_факт!KZ10</f>
        <v>0</v>
      </c>
      <c r="AG8" s="680"/>
      <c r="AH8" s="708">
        <f>[1]Субсидия_факт!LZ10</f>
        <v>0</v>
      </c>
      <c r="AI8" s="709"/>
      <c r="AJ8" s="675">
        <f>[1]Субсидия_факт!MH10</f>
        <v>0</v>
      </c>
      <c r="AK8" s="681"/>
      <c r="AL8" s="675">
        <f>[1]Субсидия_факт!MR10</f>
        <v>0</v>
      </c>
      <c r="AM8" s="681"/>
      <c r="AN8" s="675">
        <f>[1]Субсидия_факт!MX10</f>
        <v>0</v>
      </c>
      <c r="AO8" s="681"/>
      <c r="AP8" s="710">
        <f>[1]Субсидия_факт!MZ10</f>
        <v>0</v>
      </c>
      <c r="AQ8" s="681"/>
      <c r="AR8" s="675">
        <f>[1]Субсидия_факт!NF10</f>
        <v>538380.75</v>
      </c>
      <c r="AS8" s="681"/>
      <c r="AT8" s="675">
        <f>[1]Субсидия_факт!NL10</f>
        <v>0</v>
      </c>
      <c r="AU8" s="681"/>
      <c r="AV8" s="675">
        <f>[1]Субсидия_факт!NN10</f>
        <v>547309.22</v>
      </c>
      <c r="AW8" s="676"/>
      <c r="AX8" s="675">
        <f>[1]Субсидия_факт!NP10</f>
        <v>45962.79</v>
      </c>
      <c r="AY8" s="681"/>
      <c r="AZ8" s="675">
        <f>[1]Субсидия_факт!OD10</f>
        <v>539880</v>
      </c>
      <c r="BA8" s="681">
        <v>0</v>
      </c>
      <c r="BB8" s="675">
        <f>[1]Субсидия_факт!OJ10</f>
        <v>691479.65</v>
      </c>
      <c r="BC8" s="681">
        <v>30939.07</v>
      </c>
      <c r="BD8" s="675">
        <f>[1]Субсидия_факт!OQ10</f>
        <v>0</v>
      </c>
      <c r="BE8" s="681"/>
      <c r="BF8" s="675">
        <f>[1]Субсидия_факт!OS10</f>
        <v>0</v>
      </c>
      <c r="BG8" s="681"/>
      <c r="BH8" s="675">
        <f>[1]Субсидия_факт!PK10</f>
        <v>68491.509999999995</v>
      </c>
      <c r="BI8" s="681"/>
    </row>
    <row r="9" spans="1:61" s="694" customFormat="1" ht="21" customHeight="1" x14ac:dyDescent="0.25">
      <c r="A9" s="711" t="s">
        <v>378</v>
      </c>
      <c r="B9" s="1080">
        <f t="shared" ref="B9:B25" si="0">F9+N9+R9+T9+AJ9+AV9+AP9+BB9+BD9+AL9+AX9+AT9+AN9+BH9+AR9+D9+P9+J9+AB9+AH9+AF9+V9+BF9+AZ9+H9+AD9+L9+Z9+X9</f>
        <v>152282728.74000001</v>
      </c>
      <c r="C9" s="1080">
        <f t="shared" ref="C9:C25" si="1">G9+O9+S9+U9+AK9+AW9+AQ9+BC9+BE9+AM9+AY9+AU9+AO9+BI9+AS9+E9+Q9+K9+AC9+AI9+AG9+W9+BG9+BA9+I9+AE9+M9+AA9+Y9</f>
        <v>2464437.8899999997</v>
      </c>
      <c r="D9" s="675">
        <f>[1]Субсидия_факт!AB11</f>
        <v>0</v>
      </c>
      <c r="E9" s="676"/>
      <c r="F9" s="675">
        <f>[1]Субсидия_факт!AH11</f>
        <v>222464.53</v>
      </c>
      <c r="G9" s="681">
        <v>0</v>
      </c>
      <c r="H9" s="675">
        <f>[1]Субсидия_факт!AJ11</f>
        <v>0</v>
      </c>
      <c r="I9" s="681"/>
      <c r="J9" s="675">
        <f>[1]Субсидия_факт!BB11</f>
        <v>0</v>
      </c>
      <c r="K9" s="681"/>
      <c r="L9" s="675">
        <f>[1]Субсидия_факт!BD11</f>
        <v>0</v>
      </c>
      <c r="M9" s="681"/>
      <c r="N9" s="675">
        <f>[1]Субсидия_факт!BR11</f>
        <v>2304447.2599999998</v>
      </c>
      <c r="O9" s="681"/>
      <c r="P9" s="675">
        <f>[1]Субсидия_факт!BT11</f>
        <v>458000</v>
      </c>
      <c r="Q9" s="681"/>
      <c r="R9" s="675">
        <f>[1]Субсидия_факт!BV11</f>
        <v>235978.23999999999</v>
      </c>
      <c r="S9" s="681">
        <v>0</v>
      </c>
      <c r="T9" s="675">
        <f>[1]Субсидия_факт!DX11</f>
        <v>13043.48</v>
      </c>
      <c r="U9" s="676">
        <f>T9</f>
        <v>13043.48</v>
      </c>
      <c r="V9" s="675">
        <f>[1]Субсидия_факт!HJ11</f>
        <v>0</v>
      </c>
      <c r="W9" s="681"/>
      <c r="X9" s="675">
        <f>[1]Субсидия_факт!HN11</f>
        <v>0</v>
      </c>
      <c r="Y9" s="681"/>
      <c r="Z9" s="675">
        <f>[1]Субсидия_факт!HP11</f>
        <v>113376690</v>
      </c>
      <c r="AA9" s="681">
        <v>312836.63</v>
      </c>
      <c r="AB9" s="675">
        <f>[1]Субсидия_факт!HR11</f>
        <v>4650000</v>
      </c>
      <c r="AC9" s="706">
        <v>0</v>
      </c>
      <c r="AD9" s="679">
        <f>[1]Субсидия_факт!KT11</f>
        <v>21800347.690000001</v>
      </c>
      <c r="AE9" s="680"/>
      <c r="AF9" s="707">
        <f>[1]Субсидия_факт!KZ11</f>
        <v>0</v>
      </c>
      <c r="AG9" s="680"/>
      <c r="AH9" s="708">
        <f>[1]Субсидия_факт!LZ11</f>
        <v>0</v>
      </c>
      <c r="AI9" s="709"/>
      <c r="AJ9" s="675">
        <f>[1]Субсидия_факт!MH11</f>
        <v>0</v>
      </c>
      <c r="AK9" s="681"/>
      <c r="AL9" s="675">
        <f>[1]Субсидия_факт!MR11</f>
        <v>0</v>
      </c>
      <c r="AM9" s="681"/>
      <c r="AN9" s="675">
        <f>[1]Субсидия_факт!MX11</f>
        <v>0</v>
      </c>
      <c r="AO9" s="681"/>
      <c r="AP9" s="710">
        <f>[1]Субсидия_факт!MZ11</f>
        <v>0</v>
      </c>
      <c r="AQ9" s="681"/>
      <c r="AR9" s="675">
        <f>[1]Субсидия_факт!NF11</f>
        <v>0</v>
      </c>
      <c r="AS9" s="681"/>
      <c r="AT9" s="675">
        <f>[1]Субсидия_факт!NL11</f>
        <v>5010800</v>
      </c>
      <c r="AU9" s="681">
        <v>1047231.74</v>
      </c>
      <c r="AV9" s="675">
        <f>[1]Субсидия_факт!NN11</f>
        <v>520381.94</v>
      </c>
      <c r="AW9" s="676"/>
      <c r="AX9" s="675">
        <f>[1]Субсидия_факт!NP11</f>
        <v>1154646.1299999999</v>
      </c>
      <c r="AY9" s="681"/>
      <c r="AZ9" s="675">
        <f>[1]Субсидия_факт!OD11</f>
        <v>2073510.6099999999</v>
      </c>
      <c r="BA9" s="681">
        <v>1021300.61</v>
      </c>
      <c r="BB9" s="675">
        <f>[1]Субсидия_факт!OJ11</f>
        <v>462418.86</v>
      </c>
      <c r="BC9" s="681">
        <v>70025.429999999993</v>
      </c>
      <c r="BD9" s="675">
        <f>[1]Субсидия_факт!OQ11</f>
        <v>0</v>
      </c>
      <c r="BE9" s="681"/>
      <c r="BF9" s="675">
        <f>[1]Субсидия_факт!OS11</f>
        <v>0</v>
      </c>
      <c r="BG9" s="681"/>
      <c r="BH9" s="675">
        <f>[1]Субсидия_факт!PK11</f>
        <v>0</v>
      </c>
      <c r="BI9" s="681"/>
    </row>
    <row r="10" spans="1:61" s="694" customFormat="1" ht="21" customHeight="1" x14ac:dyDescent="0.25">
      <c r="A10" s="711" t="s">
        <v>379</v>
      </c>
      <c r="B10" s="1080">
        <f t="shared" si="0"/>
        <v>128919764.8</v>
      </c>
      <c r="C10" s="1080">
        <f t="shared" si="1"/>
        <v>14380507.119999999</v>
      </c>
      <c r="D10" s="675">
        <f>[1]Субсидия_факт!AB12</f>
        <v>0</v>
      </c>
      <c r="E10" s="676"/>
      <c r="F10" s="675">
        <f>[1]Субсидия_факт!AH12</f>
        <v>227354.49</v>
      </c>
      <c r="G10" s="681">
        <v>71205.33</v>
      </c>
      <c r="H10" s="675">
        <f>[1]Субсидия_факт!AJ12</f>
        <v>0</v>
      </c>
      <c r="I10" s="681"/>
      <c r="J10" s="675">
        <f>[1]Субсидия_факт!BB12</f>
        <v>0</v>
      </c>
      <c r="K10" s="681"/>
      <c r="L10" s="675">
        <f>[1]Субсидия_факт!BD12</f>
        <v>0</v>
      </c>
      <c r="M10" s="681"/>
      <c r="N10" s="675">
        <f>[1]Субсидия_факт!BR12</f>
        <v>1474819.08</v>
      </c>
      <c r="O10" s="681"/>
      <c r="P10" s="675">
        <f>[1]Субсидия_факт!BT12</f>
        <v>0</v>
      </c>
      <c r="Q10" s="681"/>
      <c r="R10" s="675">
        <f>[1]Субсидия_факт!BV12</f>
        <v>183099.06</v>
      </c>
      <c r="S10" s="681">
        <v>44044</v>
      </c>
      <c r="T10" s="675">
        <f>[1]Субсидия_факт!DX12</f>
        <v>0</v>
      </c>
      <c r="U10" s="676">
        <f t="shared" ref="U10:U14" si="2">T10</f>
        <v>0</v>
      </c>
      <c r="V10" s="675">
        <f>[1]Субсидия_факт!HJ12</f>
        <v>0</v>
      </c>
      <c r="W10" s="681"/>
      <c r="X10" s="675">
        <f>[1]Субсидия_факт!HN12</f>
        <v>0</v>
      </c>
      <c r="Y10" s="681"/>
      <c r="Z10" s="675">
        <f>[1]Субсидия_факт!HP12</f>
        <v>52733881.299999997</v>
      </c>
      <c r="AA10" s="681"/>
      <c r="AB10" s="675">
        <f>[1]Субсидия_факт!HR12</f>
        <v>39730530.880000003</v>
      </c>
      <c r="AC10" s="706">
        <v>13452569.109999999</v>
      </c>
      <c r="AD10" s="679">
        <f>[1]Субсидия_факт!KT12</f>
        <v>25973874.800000001</v>
      </c>
      <c r="AE10" s="680"/>
      <c r="AF10" s="707">
        <f>[1]Субсидия_факт!KZ12</f>
        <v>0</v>
      </c>
      <c r="AG10" s="680"/>
      <c r="AH10" s="708">
        <f>[1]Субсидия_факт!LZ12</f>
        <v>0</v>
      </c>
      <c r="AI10" s="709"/>
      <c r="AJ10" s="675">
        <f>[1]Субсидия_факт!MH12</f>
        <v>0</v>
      </c>
      <c r="AK10" s="681"/>
      <c r="AL10" s="675">
        <f>[1]Субсидия_факт!MR12</f>
        <v>0</v>
      </c>
      <c r="AM10" s="681"/>
      <c r="AN10" s="675">
        <f>[1]Субсидия_факт!MX12</f>
        <v>0</v>
      </c>
      <c r="AO10" s="681"/>
      <c r="AP10" s="710">
        <f>[1]Субсидия_факт!MZ12</f>
        <v>0</v>
      </c>
      <c r="AQ10" s="681"/>
      <c r="AR10" s="675">
        <f>[1]Субсидия_факт!NF12</f>
        <v>0</v>
      </c>
      <c r="AS10" s="681"/>
      <c r="AT10" s="675">
        <f>[1]Субсидия_факт!NL12</f>
        <v>4381800</v>
      </c>
      <c r="AU10" s="681">
        <v>315242.07</v>
      </c>
      <c r="AV10" s="675">
        <f>[1]Субсидия_факт!NN12</f>
        <v>1345029.46</v>
      </c>
      <c r="AW10" s="676"/>
      <c r="AX10" s="675">
        <f>[1]Субсидия_факт!NP12</f>
        <v>1342716.54</v>
      </c>
      <c r="AY10" s="681"/>
      <c r="AZ10" s="675">
        <f>[1]Субсидия_факт!OD12</f>
        <v>845440</v>
      </c>
      <c r="BA10" s="681">
        <v>430000</v>
      </c>
      <c r="BB10" s="675">
        <f>[1]Субсидия_факт!OJ12</f>
        <v>461551.64</v>
      </c>
      <c r="BC10" s="681">
        <v>67446.61</v>
      </c>
      <c r="BD10" s="675">
        <f>[1]Субсидия_факт!OQ12</f>
        <v>96605.22</v>
      </c>
      <c r="BE10" s="681"/>
      <c r="BF10" s="675">
        <f>[1]Субсидия_факт!OS12</f>
        <v>0</v>
      </c>
      <c r="BG10" s="681"/>
      <c r="BH10" s="675">
        <f>[1]Субсидия_факт!PK12</f>
        <v>123062.33</v>
      </c>
      <c r="BI10" s="681"/>
    </row>
    <row r="11" spans="1:61" s="694" customFormat="1" ht="21" customHeight="1" x14ac:dyDescent="0.25">
      <c r="A11" s="711" t="s">
        <v>380</v>
      </c>
      <c r="B11" s="1080">
        <f t="shared" si="0"/>
        <v>95968420.980000004</v>
      </c>
      <c r="C11" s="1080">
        <f t="shared" si="1"/>
        <v>3581714.2600000002</v>
      </c>
      <c r="D11" s="675">
        <f>[1]Субсидия_факт!AB13</f>
        <v>0</v>
      </c>
      <c r="E11" s="676"/>
      <c r="F11" s="675">
        <f>[1]Субсидия_факт!AH13</f>
        <v>220097.89</v>
      </c>
      <c r="G11" s="681">
        <v>0</v>
      </c>
      <c r="H11" s="675">
        <f>[1]Субсидия_факт!AJ13</f>
        <v>0</v>
      </c>
      <c r="I11" s="681"/>
      <c r="J11" s="675">
        <f>[1]Субсидия_факт!BB13</f>
        <v>0</v>
      </c>
      <c r="K11" s="681"/>
      <c r="L11" s="675">
        <f>[1]Субсидия_факт!BD13</f>
        <v>0</v>
      </c>
      <c r="M11" s="681"/>
      <c r="N11" s="675">
        <f>[1]Субсидия_факт!BR13</f>
        <v>2304447.2599999998</v>
      </c>
      <c r="O11" s="681"/>
      <c r="P11" s="675">
        <f>[1]Субсидия_факт!BT13</f>
        <v>0</v>
      </c>
      <c r="Q11" s="681"/>
      <c r="R11" s="675">
        <f>[1]Субсидия_факт!BV13</f>
        <v>117661.4</v>
      </c>
      <c r="S11" s="681">
        <v>0</v>
      </c>
      <c r="T11" s="675">
        <f>[1]Субсидия_факт!DX13</f>
        <v>7826.1</v>
      </c>
      <c r="U11" s="676">
        <f t="shared" si="2"/>
        <v>7826.1</v>
      </c>
      <c r="V11" s="675">
        <f>[1]Субсидия_факт!HJ13</f>
        <v>0</v>
      </c>
      <c r="W11" s="681"/>
      <c r="X11" s="675">
        <f>[1]Субсидия_факт!HN13</f>
        <v>0</v>
      </c>
      <c r="Y11" s="681"/>
      <c r="Z11" s="675">
        <f>[1]Субсидия_факт!HP13</f>
        <v>0</v>
      </c>
      <c r="AA11" s="681"/>
      <c r="AB11" s="675">
        <f>[1]Субсидия_факт!HR13</f>
        <v>39950000</v>
      </c>
      <c r="AC11" s="706">
        <v>3496100.66</v>
      </c>
      <c r="AD11" s="679">
        <f>[1]Субсидия_факт!KT13</f>
        <v>26829232.25</v>
      </c>
      <c r="AE11" s="680"/>
      <c r="AF11" s="707">
        <f>[1]Субсидия_факт!KZ13</f>
        <v>0</v>
      </c>
      <c r="AG11" s="680"/>
      <c r="AH11" s="708">
        <f>[1]Субсидия_факт!LZ13</f>
        <v>0</v>
      </c>
      <c r="AI11" s="709"/>
      <c r="AJ11" s="675">
        <f>[1]Субсидия_факт!MH13</f>
        <v>0</v>
      </c>
      <c r="AK11" s="681"/>
      <c r="AL11" s="675">
        <f>[1]Субсидия_факт!MR13</f>
        <v>19608000</v>
      </c>
      <c r="AM11" s="681"/>
      <c r="AN11" s="675">
        <f>[1]Субсидия_факт!MX13</f>
        <v>0</v>
      </c>
      <c r="AO11" s="681"/>
      <c r="AP11" s="710">
        <f>[1]Субсидия_факт!MZ13</f>
        <v>0</v>
      </c>
      <c r="AQ11" s="681"/>
      <c r="AR11" s="675">
        <f>[1]Субсидия_факт!NF13</f>
        <v>0</v>
      </c>
      <c r="AS11" s="681"/>
      <c r="AT11" s="675">
        <f>[1]Субсидия_факт!NL13</f>
        <v>0</v>
      </c>
      <c r="AU11" s="681"/>
      <c r="AV11" s="675">
        <f>[1]Субсидия_факт!NN13</f>
        <v>1473574.35</v>
      </c>
      <c r="AW11" s="676"/>
      <c r="AX11" s="675">
        <f>[1]Субсидия_факт!NP13</f>
        <v>1606199.92</v>
      </c>
      <c r="AY11" s="681"/>
      <c r="AZ11" s="675">
        <f>[1]Субсидия_факт!OD13</f>
        <v>3497891.64</v>
      </c>
      <c r="BA11" s="681">
        <v>0</v>
      </c>
      <c r="BB11" s="675">
        <f>[1]Субсидия_факт!OJ13</f>
        <v>353490.17</v>
      </c>
      <c r="BC11" s="681">
        <v>77787.5</v>
      </c>
      <c r="BD11" s="675">
        <f>[1]Субсидия_факт!OQ13</f>
        <v>0</v>
      </c>
      <c r="BE11" s="681"/>
      <c r="BF11" s="675">
        <f>[1]Субсидия_факт!OS13</f>
        <v>0</v>
      </c>
      <c r="BG11" s="681"/>
      <c r="BH11" s="675">
        <f>[1]Субсидия_факт!PK13</f>
        <v>0</v>
      </c>
      <c r="BI11" s="681"/>
    </row>
    <row r="12" spans="1:61" s="694" customFormat="1" ht="21" customHeight="1" x14ac:dyDescent="0.25">
      <c r="A12" s="705" t="s">
        <v>381</v>
      </c>
      <c r="B12" s="673">
        <f t="shared" si="0"/>
        <v>79249959.620000005</v>
      </c>
      <c r="C12" s="673">
        <f t="shared" si="1"/>
        <v>3032402.9499999997</v>
      </c>
      <c r="D12" s="675">
        <f>[1]Субсидия_факт!AB14</f>
        <v>0</v>
      </c>
      <c r="E12" s="676"/>
      <c r="F12" s="675">
        <f>[1]Субсидия_факт!AH14</f>
        <v>215512.51</v>
      </c>
      <c r="G12" s="681">
        <v>0</v>
      </c>
      <c r="H12" s="675">
        <f>[1]Субсидия_факт!AJ14</f>
        <v>0</v>
      </c>
      <c r="I12" s="681"/>
      <c r="J12" s="675">
        <f>[1]Субсидия_факт!BB14</f>
        <v>0</v>
      </c>
      <c r="K12" s="681"/>
      <c r="L12" s="675">
        <f>[1]Субсидия_факт!BD14</f>
        <v>0</v>
      </c>
      <c r="M12" s="681"/>
      <c r="N12" s="675">
        <f>[1]Субсидия_факт!BR14</f>
        <v>2304447.2599999998</v>
      </c>
      <c r="O12" s="681"/>
      <c r="P12" s="675">
        <f>[1]Субсидия_факт!BT14</f>
        <v>0</v>
      </c>
      <c r="Q12" s="681"/>
      <c r="R12" s="675">
        <f>[1]Субсидия_факт!BV14</f>
        <v>171689.25</v>
      </c>
      <c r="S12" s="681">
        <v>0</v>
      </c>
      <c r="T12" s="675">
        <f>[1]Субсидия_факт!DX14</f>
        <v>38260.870000000003</v>
      </c>
      <c r="U12" s="676">
        <f t="shared" si="2"/>
        <v>38260.870000000003</v>
      </c>
      <c r="V12" s="675">
        <f>[1]Субсидия_факт!HJ14</f>
        <v>0</v>
      </c>
      <c r="W12" s="681"/>
      <c r="X12" s="675">
        <f>[1]Субсидия_факт!HN14</f>
        <v>0</v>
      </c>
      <c r="Y12" s="681"/>
      <c r="Z12" s="675">
        <f>[1]Субсидия_факт!HP14</f>
        <v>0</v>
      </c>
      <c r="AA12" s="681"/>
      <c r="AB12" s="675">
        <f>[1]Субсидия_факт!HR14</f>
        <v>32805500</v>
      </c>
      <c r="AC12" s="706">
        <v>2984017.51</v>
      </c>
      <c r="AD12" s="679">
        <f>[1]Субсидия_факт!KT14</f>
        <v>35144776.350000001</v>
      </c>
      <c r="AE12" s="680"/>
      <c r="AF12" s="707">
        <f>[1]Субсидия_факт!KZ14</f>
        <v>0</v>
      </c>
      <c r="AG12" s="680"/>
      <c r="AH12" s="708">
        <f>[1]Субсидия_факт!LZ14</f>
        <v>0</v>
      </c>
      <c r="AI12" s="709"/>
      <c r="AJ12" s="675">
        <f>[1]Субсидия_факт!MH14</f>
        <v>6726687.7300000004</v>
      </c>
      <c r="AK12" s="681"/>
      <c r="AL12" s="675">
        <f>[1]Субсидия_факт!MR14</f>
        <v>0</v>
      </c>
      <c r="AM12" s="681"/>
      <c r="AN12" s="675">
        <f>[1]Субсидия_факт!MX14</f>
        <v>0</v>
      </c>
      <c r="AO12" s="681"/>
      <c r="AP12" s="710">
        <f>[1]Субсидия_факт!MZ14</f>
        <v>0</v>
      </c>
      <c r="AQ12" s="681"/>
      <c r="AR12" s="675">
        <f>[1]Субсидия_факт!NF14</f>
        <v>0</v>
      </c>
      <c r="AS12" s="681"/>
      <c r="AT12" s="675">
        <f>[1]Субсидия_факт!NL14</f>
        <v>0</v>
      </c>
      <c r="AU12" s="681"/>
      <c r="AV12" s="675">
        <f>[1]Субсидия_факт!NN14</f>
        <v>299720.09000000003</v>
      </c>
      <c r="AW12" s="676"/>
      <c r="AX12" s="675">
        <f>[1]Субсидия_факт!NP14</f>
        <v>115404.56</v>
      </c>
      <c r="AY12" s="681"/>
      <c r="AZ12" s="675">
        <f>[1]Субсидия_факт!OD14</f>
        <v>995830</v>
      </c>
      <c r="BA12" s="681">
        <v>0</v>
      </c>
      <c r="BB12" s="675">
        <f>[1]Субсидия_факт!OJ14</f>
        <v>227717.34</v>
      </c>
      <c r="BC12" s="681">
        <v>10124.57</v>
      </c>
      <c r="BD12" s="675">
        <f>[1]Субсидия_факт!OQ14</f>
        <v>96358.3</v>
      </c>
      <c r="BE12" s="681"/>
      <c r="BF12" s="675">
        <f>[1]Субсидия_факт!OS14</f>
        <v>0</v>
      </c>
      <c r="BG12" s="681"/>
      <c r="BH12" s="675">
        <f>[1]Субсидия_факт!PK14</f>
        <v>108055.36</v>
      </c>
      <c r="BI12" s="681"/>
    </row>
    <row r="13" spans="1:61" s="694" customFormat="1" ht="21" customHeight="1" x14ac:dyDescent="0.25">
      <c r="A13" s="711" t="s">
        <v>382</v>
      </c>
      <c r="B13" s="1080">
        <f t="shared" si="0"/>
        <v>55789706.460000001</v>
      </c>
      <c r="C13" s="1080">
        <f t="shared" si="1"/>
        <v>2541474.9499999997</v>
      </c>
      <c r="D13" s="675">
        <f>[1]Субсидия_факт!AB15</f>
        <v>0</v>
      </c>
      <c r="E13" s="676"/>
      <c r="F13" s="675">
        <f>[1]Субсидия_факт!AH15</f>
        <v>220097.89</v>
      </c>
      <c r="G13" s="681">
        <v>88348.93</v>
      </c>
      <c r="H13" s="675">
        <f>[1]Субсидия_факт!AJ15</f>
        <v>0</v>
      </c>
      <c r="I13" s="681"/>
      <c r="J13" s="675">
        <f>[1]Субсидия_факт!BB15</f>
        <v>0</v>
      </c>
      <c r="K13" s="681"/>
      <c r="L13" s="675">
        <f>[1]Субсидия_факт!BD15</f>
        <v>0</v>
      </c>
      <c r="M13" s="681"/>
      <c r="N13" s="675">
        <f>[1]Субсидия_факт!BR15</f>
        <v>0</v>
      </c>
      <c r="O13" s="681"/>
      <c r="P13" s="675">
        <f>[1]Субсидия_факт!BT15</f>
        <v>0</v>
      </c>
      <c r="Q13" s="681"/>
      <c r="R13" s="675">
        <f>[1]Субсидия_факт!BV15</f>
        <v>58636.800000000003</v>
      </c>
      <c r="S13" s="681">
        <v>2492.88</v>
      </c>
      <c r="T13" s="675">
        <f>[1]Субсидия_факт!DX15</f>
        <v>0</v>
      </c>
      <c r="U13" s="676">
        <f t="shared" si="2"/>
        <v>0</v>
      </c>
      <c r="V13" s="675">
        <f>[1]Субсидия_факт!HJ15</f>
        <v>0</v>
      </c>
      <c r="W13" s="681"/>
      <c r="X13" s="675">
        <f>[1]Субсидия_факт!HN15</f>
        <v>0</v>
      </c>
      <c r="Y13" s="681"/>
      <c r="Z13" s="675">
        <f>[1]Субсидия_факт!HP15</f>
        <v>0</v>
      </c>
      <c r="AA13" s="681"/>
      <c r="AB13" s="675">
        <f>[1]Субсидия_факт!HR15</f>
        <v>18809400</v>
      </c>
      <c r="AC13" s="706">
        <v>2413253.36</v>
      </c>
      <c r="AD13" s="679">
        <f>[1]Субсидия_факт!KT15</f>
        <v>28930096.879999999</v>
      </c>
      <c r="AE13" s="680"/>
      <c r="AF13" s="707">
        <f>[1]Субсидия_факт!KZ15</f>
        <v>0</v>
      </c>
      <c r="AG13" s="680"/>
      <c r="AH13" s="708">
        <f>[1]Субсидия_факт!LZ15</f>
        <v>0</v>
      </c>
      <c r="AI13" s="709"/>
      <c r="AJ13" s="675">
        <f>[1]Субсидия_факт!MH15</f>
        <v>0</v>
      </c>
      <c r="AK13" s="681"/>
      <c r="AL13" s="675">
        <f>[1]Субсидия_факт!MR15</f>
        <v>3412200</v>
      </c>
      <c r="AM13" s="681"/>
      <c r="AN13" s="675">
        <f>[1]Субсидия_факт!MX15</f>
        <v>0</v>
      </c>
      <c r="AO13" s="681"/>
      <c r="AP13" s="710">
        <f>[1]Субсидия_факт!MZ15</f>
        <v>0</v>
      </c>
      <c r="AQ13" s="681"/>
      <c r="AR13" s="675">
        <f>[1]Субсидия_факт!NF15</f>
        <v>0</v>
      </c>
      <c r="AS13" s="681"/>
      <c r="AT13" s="675">
        <f>[1]Субсидия_факт!NL15</f>
        <v>0</v>
      </c>
      <c r="AU13" s="681"/>
      <c r="AV13" s="675">
        <f>[1]Субсидия_факт!NN15</f>
        <v>2799964.8</v>
      </c>
      <c r="AW13" s="676"/>
      <c r="AX13" s="675">
        <f>[1]Субсидия_факт!NP15</f>
        <v>714627.81</v>
      </c>
      <c r="AY13" s="681"/>
      <c r="AZ13" s="675">
        <f>[1]Субсидия_факт!OD15</f>
        <v>399890</v>
      </c>
      <c r="BA13" s="681">
        <v>0</v>
      </c>
      <c r="BB13" s="675">
        <f>[1]Субсидия_факт!OJ15</f>
        <v>256948.80000000002</v>
      </c>
      <c r="BC13" s="681">
        <v>37379.78</v>
      </c>
      <c r="BD13" s="675">
        <f>[1]Субсидия_факт!OQ15</f>
        <v>78716.2</v>
      </c>
      <c r="BE13" s="681"/>
      <c r="BF13" s="675">
        <f>[1]Субсидия_факт!OS15</f>
        <v>0</v>
      </c>
      <c r="BG13" s="681"/>
      <c r="BH13" s="675">
        <f>[1]Субсидия_факт!PK15</f>
        <v>109127.28</v>
      </c>
      <c r="BI13" s="681"/>
    </row>
    <row r="14" spans="1:61" s="694" customFormat="1" ht="21" customHeight="1" x14ac:dyDescent="0.25">
      <c r="A14" s="711" t="s">
        <v>383</v>
      </c>
      <c r="B14" s="1080">
        <f t="shared" si="0"/>
        <v>34782112.509999998</v>
      </c>
      <c r="C14" s="1080">
        <f t="shared" si="1"/>
        <v>330542</v>
      </c>
      <c r="D14" s="675">
        <f>[1]Субсидия_факт!AB16</f>
        <v>0</v>
      </c>
      <c r="E14" s="676"/>
      <c r="F14" s="675">
        <f>[1]Субсидия_факт!AH16</f>
        <v>211633.29</v>
      </c>
      <c r="G14" s="681">
        <v>4200.92</v>
      </c>
      <c r="H14" s="675">
        <f>[1]Субсидия_факт!AJ16</f>
        <v>476800</v>
      </c>
      <c r="I14" s="681"/>
      <c r="J14" s="675">
        <f>[1]Субсидия_факт!BB16</f>
        <v>0</v>
      </c>
      <c r="K14" s="681"/>
      <c r="L14" s="675">
        <f>[1]Субсидия_факт!BD16</f>
        <v>0</v>
      </c>
      <c r="M14" s="681"/>
      <c r="N14" s="675">
        <f>[1]Субсидия_факт!BR16</f>
        <v>3666100.82</v>
      </c>
      <c r="O14" s="681"/>
      <c r="P14" s="675">
        <f>[1]Субсидия_факт!BT16</f>
        <v>0</v>
      </c>
      <c r="Q14" s="681"/>
      <c r="R14" s="675">
        <f>[1]Субсидия_факт!BV16</f>
        <v>200460.76</v>
      </c>
      <c r="S14" s="681">
        <v>0</v>
      </c>
      <c r="T14" s="675">
        <f>[1]Субсидия_факт!DX16</f>
        <v>12173.91</v>
      </c>
      <c r="U14" s="676">
        <f t="shared" si="2"/>
        <v>12173.91</v>
      </c>
      <c r="V14" s="675">
        <f>[1]Субсидия_факт!HJ16</f>
        <v>0</v>
      </c>
      <c r="W14" s="681"/>
      <c r="X14" s="675">
        <f>[1]Субсидия_факт!HN16</f>
        <v>0</v>
      </c>
      <c r="Y14" s="681"/>
      <c r="Z14" s="675">
        <f>[1]Субсидия_факт!HP16</f>
        <v>0</v>
      </c>
      <c r="AA14" s="681"/>
      <c r="AB14" s="675">
        <f>[1]Субсидия_факт!HR16</f>
        <v>0</v>
      </c>
      <c r="AC14" s="706">
        <v>0</v>
      </c>
      <c r="AD14" s="679">
        <f>[1]Субсидия_факт!KT16</f>
        <v>24304986.239999998</v>
      </c>
      <c r="AE14" s="680"/>
      <c r="AF14" s="707">
        <f>[1]Субсидия_факт!KZ16</f>
        <v>0</v>
      </c>
      <c r="AG14" s="680"/>
      <c r="AH14" s="708">
        <f>[1]Субсидия_факт!LZ16</f>
        <v>0</v>
      </c>
      <c r="AI14" s="709"/>
      <c r="AJ14" s="675">
        <f>[1]Субсидия_факт!MH16</f>
        <v>0</v>
      </c>
      <c r="AK14" s="681"/>
      <c r="AL14" s="675">
        <f>[1]Субсидия_факт!MR16</f>
        <v>0</v>
      </c>
      <c r="AM14" s="681"/>
      <c r="AN14" s="675">
        <f>[1]Субсидия_факт!MX16</f>
        <v>0</v>
      </c>
      <c r="AO14" s="681"/>
      <c r="AP14" s="710">
        <f>[1]Субсидия_факт!MZ16</f>
        <v>0</v>
      </c>
      <c r="AQ14" s="681"/>
      <c r="AR14" s="675">
        <f>[1]Субсидия_факт!NF16</f>
        <v>530548.81999999995</v>
      </c>
      <c r="AS14" s="681"/>
      <c r="AT14" s="675">
        <f>[1]Субсидия_факт!NL16</f>
        <v>1484400</v>
      </c>
      <c r="AU14" s="681">
        <v>247400</v>
      </c>
      <c r="AV14" s="675">
        <f>[1]Субсидия_факт!NN16</f>
        <v>923239.44</v>
      </c>
      <c r="AW14" s="676"/>
      <c r="AX14" s="675">
        <f>[1]Субсидия_факт!NP16</f>
        <v>1518660.02</v>
      </c>
      <c r="AY14" s="681"/>
      <c r="AZ14" s="675">
        <f>[1]Субсидия_факт!OD16</f>
        <v>941710</v>
      </c>
      <c r="BA14" s="681">
        <v>0</v>
      </c>
      <c r="BB14" s="675">
        <f>[1]Субсидия_факт!OJ16</f>
        <v>414283.32</v>
      </c>
      <c r="BC14" s="681">
        <v>66767.17</v>
      </c>
      <c r="BD14" s="675">
        <f>[1]Субсидия_факт!OQ16</f>
        <v>97115.89</v>
      </c>
      <c r="BE14" s="681"/>
      <c r="BF14" s="675">
        <f>[1]Субсидия_факт!OS16</f>
        <v>0</v>
      </c>
      <c r="BG14" s="681"/>
      <c r="BH14" s="675">
        <f>[1]Субсидия_факт!PK16</f>
        <v>0</v>
      </c>
      <c r="BI14" s="681"/>
    </row>
    <row r="15" spans="1:61" s="694" customFormat="1" ht="21" customHeight="1" x14ac:dyDescent="0.25">
      <c r="A15" s="711" t="s">
        <v>384</v>
      </c>
      <c r="B15" s="1080">
        <f t="shared" si="0"/>
        <v>165548500.66</v>
      </c>
      <c r="C15" s="1080">
        <f t="shared" si="1"/>
        <v>823066.24</v>
      </c>
      <c r="D15" s="675">
        <f>[1]Субсидия_факт!AB17</f>
        <v>0</v>
      </c>
      <c r="E15" s="676"/>
      <c r="F15" s="675">
        <f>[1]Субсидия_факт!AH17</f>
        <v>217781.07</v>
      </c>
      <c r="G15" s="681">
        <v>0</v>
      </c>
      <c r="H15" s="675">
        <f>[1]Субсидия_факт!AJ17</f>
        <v>0</v>
      </c>
      <c r="I15" s="681"/>
      <c r="J15" s="675">
        <f>[1]Субсидия_факт!BB17</f>
        <v>0</v>
      </c>
      <c r="K15" s="681"/>
      <c r="L15" s="675">
        <f>[1]Субсидия_факт!BD17</f>
        <v>0</v>
      </c>
      <c r="M15" s="681"/>
      <c r="N15" s="675">
        <f>[1]Субсидия_факт!BR17</f>
        <v>0</v>
      </c>
      <c r="O15" s="681"/>
      <c r="P15" s="675">
        <f>[1]Субсидия_факт!BT17</f>
        <v>0</v>
      </c>
      <c r="Q15" s="681"/>
      <c r="R15" s="675">
        <f>[1]Субсидия_факт!BV17</f>
        <v>66983.22</v>
      </c>
      <c r="S15" s="681">
        <v>0</v>
      </c>
      <c r="T15" s="675">
        <f>[1]Субсидия_факт!DX17</f>
        <v>8695.65</v>
      </c>
      <c r="U15" s="676">
        <f>T15</f>
        <v>8695.65</v>
      </c>
      <c r="V15" s="675">
        <f>[1]Субсидия_факт!HJ17</f>
        <v>82494836.710000008</v>
      </c>
      <c r="W15" s="681"/>
      <c r="X15" s="675">
        <f>[1]Субсидия_факт!HN17</f>
        <v>0</v>
      </c>
      <c r="Y15" s="681"/>
      <c r="Z15" s="675">
        <f>[1]Субсидия_факт!HP17</f>
        <v>0</v>
      </c>
      <c r="AA15" s="681"/>
      <c r="AB15" s="675">
        <f>[1]Субсидия_факт!HR17</f>
        <v>43852055.340000004</v>
      </c>
      <c r="AC15" s="706">
        <v>0</v>
      </c>
      <c r="AD15" s="679">
        <f>[1]Субсидия_факт!KT17</f>
        <v>28834494.010000002</v>
      </c>
      <c r="AE15" s="680"/>
      <c r="AF15" s="707">
        <f>[1]Субсидия_факт!KZ17</f>
        <v>0</v>
      </c>
      <c r="AG15" s="680"/>
      <c r="AH15" s="708">
        <f>[1]Субсидия_факт!LZ17</f>
        <v>0</v>
      </c>
      <c r="AI15" s="709"/>
      <c r="AJ15" s="675">
        <f>[1]Субсидия_факт!MH17</f>
        <v>0</v>
      </c>
      <c r="AK15" s="681"/>
      <c r="AL15" s="675">
        <f>[1]Субсидия_факт!MR17</f>
        <v>0</v>
      </c>
      <c r="AM15" s="681"/>
      <c r="AN15" s="675">
        <f>[1]Субсидия_факт!MX17</f>
        <v>0</v>
      </c>
      <c r="AO15" s="681"/>
      <c r="AP15" s="710">
        <f>[1]Субсидия_факт!MZ17</f>
        <v>0</v>
      </c>
      <c r="AQ15" s="681"/>
      <c r="AR15" s="675">
        <f>[1]Субсидия_факт!NF17</f>
        <v>603217.06999999995</v>
      </c>
      <c r="AS15" s="681"/>
      <c r="AT15" s="675">
        <f>[1]Субсидия_факт!NL17</f>
        <v>3751000</v>
      </c>
      <c r="AU15" s="681">
        <v>703092.72</v>
      </c>
      <c r="AV15" s="675">
        <f>[1]Субсидия_факт!NN17</f>
        <v>2955706.69</v>
      </c>
      <c r="AW15" s="676"/>
      <c r="AX15" s="675">
        <f>[1]Субсидия_факт!NP17</f>
        <v>1170593.07</v>
      </c>
      <c r="AY15" s="681"/>
      <c r="AZ15" s="675">
        <f>[1]Субсидия_факт!OD17</f>
        <v>1430080</v>
      </c>
      <c r="BA15" s="681">
        <v>111277.87</v>
      </c>
      <c r="BB15" s="675">
        <f>[1]Субсидия_факт!OJ17</f>
        <v>46224.67</v>
      </c>
      <c r="BC15" s="681">
        <v>0</v>
      </c>
      <c r="BD15" s="675">
        <f>[1]Субсидия_факт!OQ17</f>
        <v>0</v>
      </c>
      <c r="BE15" s="681"/>
      <c r="BF15" s="675">
        <f>[1]Субсидия_факт!OS17</f>
        <v>0</v>
      </c>
      <c r="BG15" s="681"/>
      <c r="BH15" s="675">
        <f>[1]Субсидия_факт!PK17</f>
        <v>116833.16</v>
      </c>
      <c r="BI15" s="681"/>
    </row>
    <row r="16" spans="1:61" s="694" customFormat="1" ht="21" customHeight="1" x14ac:dyDescent="0.25">
      <c r="A16" s="705" t="s">
        <v>385</v>
      </c>
      <c r="B16" s="673">
        <f t="shared" si="0"/>
        <v>44580268.590000004</v>
      </c>
      <c r="C16" s="673">
        <f t="shared" si="1"/>
        <v>1165033.22</v>
      </c>
      <c r="D16" s="675">
        <f>[1]Субсидия_факт!AB18</f>
        <v>0</v>
      </c>
      <c r="E16" s="676"/>
      <c r="F16" s="675">
        <f>[1]Субсидия_факт!AH18</f>
        <v>215512.51</v>
      </c>
      <c r="G16" s="681">
        <v>0</v>
      </c>
      <c r="H16" s="675">
        <f>[1]Субсидия_факт!AJ18</f>
        <v>0</v>
      </c>
      <c r="I16" s="681"/>
      <c r="J16" s="675">
        <f>[1]Субсидия_факт!BB18</f>
        <v>0</v>
      </c>
      <c r="K16" s="681"/>
      <c r="L16" s="675">
        <f>[1]Субсидия_факт!BD18</f>
        <v>0</v>
      </c>
      <c r="M16" s="681"/>
      <c r="N16" s="675">
        <f>[1]Субсидия_факт!BR18</f>
        <v>0</v>
      </c>
      <c r="O16" s="681"/>
      <c r="P16" s="675">
        <f>[1]Субсидия_факт!BT18</f>
        <v>0</v>
      </c>
      <c r="Q16" s="681"/>
      <c r="R16" s="675">
        <f>[1]Субсидия_факт!BV18</f>
        <v>207171.7</v>
      </c>
      <c r="S16" s="681">
        <v>0</v>
      </c>
      <c r="T16" s="675">
        <f>[1]Субсидия_факт!DX18</f>
        <v>6956.52</v>
      </c>
      <c r="U16" s="676">
        <f t="shared" ref="U16:U24" si="3">T16</f>
        <v>6956.52</v>
      </c>
      <c r="V16" s="675">
        <f>[1]Субсидия_факт!HJ18</f>
        <v>0</v>
      </c>
      <c r="W16" s="681"/>
      <c r="X16" s="675">
        <f>[1]Субсидия_факт!HN18</f>
        <v>0</v>
      </c>
      <c r="Y16" s="681"/>
      <c r="Z16" s="675">
        <f>[1]Субсидия_факт!HP18</f>
        <v>0</v>
      </c>
      <c r="AA16" s="681"/>
      <c r="AB16" s="675">
        <f>[1]Субсидия_факт!HR18</f>
        <v>22984228.140000001</v>
      </c>
      <c r="AC16" s="706">
        <v>985469.38</v>
      </c>
      <c r="AD16" s="679">
        <f>[1]Субсидия_факт!KT18</f>
        <v>19700007.09</v>
      </c>
      <c r="AE16" s="680"/>
      <c r="AF16" s="707">
        <f>[1]Субсидия_факт!KZ18</f>
        <v>0</v>
      </c>
      <c r="AG16" s="680"/>
      <c r="AH16" s="708">
        <f>[1]Субсидия_факт!LZ18</f>
        <v>0</v>
      </c>
      <c r="AI16" s="709"/>
      <c r="AJ16" s="675">
        <f>[1]Субсидия_факт!MH18</f>
        <v>0</v>
      </c>
      <c r="AK16" s="681"/>
      <c r="AL16" s="675">
        <f>[1]Субсидия_факт!MR18</f>
        <v>0</v>
      </c>
      <c r="AM16" s="681"/>
      <c r="AN16" s="675">
        <f>[1]Субсидия_факт!MX18</f>
        <v>0</v>
      </c>
      <c r="AO16" s="681"/>
      <c r="AP16" s="710">
        <f>[1]Субсидия_факт!MZ18</f>
        <v>0</v>
      </c>
      <c r="AQ16" s="681"/>
      <c r="AR16" s="675">
        <f>[1]Субсидия_факт!NF18</f>
        <v>0</v>
      </c>
      <c r="AS16" s="681"/>
      <c r="AT16" s="675">
        <f>[1]Субсидия_факт!NL18</f>
        <v>0</v>
      </c>
      <c r="AU16" s="681"/>
      <c r="AV16" s="675">
        <f>[1]Субсидия_факт!NN18</f>
        <v>433278.37</v>
      </c>
      <c r="AW16" s="676"/>
      <c r="AX16" s="675">
        <f>[1]Субсидия_факт!NP18</f>
        <v>472418.73</v>
      </c>
      <c r="AY16" s="681"/>
      <c r="AZ16" s="675">
        <f>[1]Субсидия_факт!OD18</f>
        <v>233000</v>
      </c>
      <c r="BA16" s="681">
        <v>0</v>
      </c>
      <c r="BB16" s="675">
        <f>[1]Субсидия_факт!OJ18</f>
        <v>327695.53000000003</v>
      </c>
      <c r="BC16" s="681">
        <v>172607.32</v>
      </c>
      <c r="BD16" s="675">
        <f>[1]Субсидия_факт!OQ18</f>
        <v>0</v>
      </c>
      <c r="BE16" s="681"/>
      <c r="BF16" s="675">
        <f>[1]Субсидия_факт!OS18</f>
        <v>0</v>
      </c>
      <c r="BG16" s="681"/>
      <c r="BH16" s="675">
        <f>[1]Субсидия_факт!PK18</f>
        <v>0</v>
      </c>
      <c r="BI16" s="681"/>
    </row>
    <row r="17" spans="1:61" s="694" customFormat="1" ht="21" customHeight="1" x14ac:dyDescent="0.25">
      <c r="A17" s="711" t="s">
        <v>386</v>
      </c>
      <c r="B17" s="1080">
        <f t="shared" si="0"/>
        <v>44350525.539999999</v>
      </c>
      <c r="C17" s="1080">
        <f t="shared" si="1"/>
        <v>4524654.9000000004</v>
      </c>
      <c r="D17" s="675">
        <f>[1]Субсидия_факт!AB19</f>
        <v>0</v>
      </c>
      <c r="E17" s="676"/>
      <c r="F17" s="675">
        <f>[1]Субсидия_факт!AH19</f>
        <v>217781.43</v>
      </c>
      <c r="G17" s="681">
        <v>85413.98</v>
      </c>
      <c r="H17" s="675">
        <f>[1]Субсидия_факт!AJ19</f>
        <v>0</v>
      </c>
      <c r="I17" s="681"/>
      <c r="J17" s="675">
        <f>[1]Субсидия_факт!BB19</f>
        <v>0</v>
      </c>
      <c r="K17" s="681"/>
      <c r="L17" s="675">
        <f>[1]Субсидия_факт!BD19</f>
        <v>0</v>
      </c>
      <c r="M17" s="681"/>
      <c r="N17" s="675">
        <f>[1]Субсидия_факт!BR19</f>
        <v>0</v>
      </c>
      <c r="O17" s="681"/>
      <c r="P17" s="675">
        <f>[1]Субсидия_факт!BT19</f>
        <v>0</v>
      </c>
      <c r="Q17" s="681"/>
      <c r="R17" s="675">
        <f>[1]Субсидия_факт!BV19</f>
        <v>119037.89</v>
      </c>
      <c r="S17" s="681">
        <v>0</v>
      </c>
      <c r="T17" s="675">
        <f>[1]Субсидия_факт!DX19</f>
        <v>4347.83</v>
      </c>
      <c r="U17" s="676">
        <f t="shared" si="3"/>
        <v>4347.83</v>
      </c>
      <c r="V17" s="675">
        <f>[1]Субсидия_факт!HJ19</f>
        <v>0</v>
      </c>
      <c r="W17" s="681"/>
      <c r="X17" s="675">
        <f>[1]Субсидия_факт!HN19</f>
        <v>0</v>
      </c>
      <c r="Y17" s="681"/>
      <c r="Z17" s="675">
        <f>[1]Субсидия_факт!HP19</f>
        <v>0</v>
      </c>
      <c r="AA17" s="681"/>
      <c r="AB17" s="675">
        <f>[1]Субсидия_факт!HR19</f>
        <v>24700000</v>
      </c>
      <c r="AC17" s="706">
        <v>4409725.62</v>
      </c>
      <c r="AD17" s="679">
        <f>[1]Субсидия_факт!KT19</f>
        <v>18013338.98</v>
      </c>
      <c r="AE17" s="680"/>
      <c r="AF17" s="707">
        <f>[1]Субсидия_факт!KZ19</f>
        <v>0</v>
      </c>
      <c r="AG17" s="680"/>
      <c r="AH17" s="708">
        <f>[1]Субсидия_факт!LZ19</f>
        <v>0</v>
      </c>
      <c r="AI17" s="709"/>
      <c r="AJ17" s="675">
        <f>[1]Субсидия_факт!MH19</f>
        <v>0</v>
      </c>
      <c r="AK17" s="681"/>
      <c r="AL17" s="675">
        <f>[1]Субсидия_факт!MR19</f>
        <v>0</v>
      </c>
      <c r="AM17" s="681"/>
      <c r="AN17" s="675">
        <f>[1]Субсидия_факт!MX19</f>
        <v>0</v>
      </c>
      <c r="AO17" s="681"/>
      <c r="AP17" s="710">
        <f>[1]Субсидия_факт!MZ19</f>
        <v>0</v>
      </c>
      <c r="AQ17" s="681"/>
      <c r="AR17" s="675">
        <f>[1]Субсидия_факт!NF19</f>
        <v>0</v>
      </c>
      <c r="AS17" s="681"/>
      <c r="AT17" s="675">
        <f>[1]Субсидия_факт!NL19</f>
        <v>0</v>
      </c>
      <c r="AU17" s="681"/>
      <c r="AV17" s="675">
        <f>[1]Субсидия_факт!NN19</f>
        <v>367913.7</v>
      </c>
      <c r="AW17" s="676"/>
      <c r="AX17" s="675">
        <f>[1]Субсидия_факт!NP19</f>
        <v>169151.66</v>
      </c>
      <c r="AY17" s="681"/>
      <c r="AZ17" s="675">
        <f>[1]Субсидия_факт!OD19</f>
        <v>264430</v>
      </c>
      <c r="BA17" s="681">
        <v>0</v>
      </c>
      <c r="BB17" s="675">
        <f>[1]Субсидия_факт!OJ19</f>
        <v>329453.15999999997</v>
      </c>
      <c r="BC17" s="681">
        <v>25167.47</v>
      </c>
      <c r="BD17" s="675">
        <f>[1]Субсидия_факт!OQ19</f>
        <v>72449.78</v>
      </c>
      <c r="BE17" s="681"/>
      <c r="BF17" s="675">
        <f>[1]Субсидия_факт!OS19</f>
        <v>0</v>
      </c>
      <c r="BG17" s="681"/>
      <c r="BH17" s="675">
        <f>[1]Субсидия_факт!PK19</f>
        <v>92621.11</v>
      </c>
      <c r="BI17" s="681"/>
    </row>
    <row r="18" spans="1:61" s="694" customFormat="1" ht="21" customHeight="1" x14ac:dyDescent="0.25">
      <c r="A18" s="711" t="s">
        <v>387</v>
      </c>
      <c r="B18" s="1080">
        <f t="shared" si="0"/>
        <v>290194594.75999999</v>
      </c>
      <c r="C18" s="1080">
        <f t="shared" si="1"/>
        <v>6195042.5800000001</v>
      </c>
      <c r="D18" s="675">
        <f>[1]Субсидия_факт!AB20</f>
        <v>0</v>
      </c>
      <c r="E18" s="676"/>
      <c r="F18" s="675">
        <f>[1]Субсидия_факт!AH20</f>
        <v>474127.53</v>
      </c>
      <c r="G18" s="681">
        <v>44280.639999999999</v>
      </c>
      <c r="H18" s="675">
        <f>[1]Субсидия_факт!AJ20</f>
        <v>0</v>
      </c>
      <c r="I18" s="681"/>
      <c r="J18" s="675">
        <f>[1]Субсидия_факт!BB20</f>
        <v>154677198.12</v>
      </c>
      <c r="K18" s="681"/>
      <c r="L18" s="675">
        <f>[1]Субсидия_факт!BD20</f>
        <v>0</v>
      </c>
      <c r="M18" s="681"/>
      <c r="N18" s="675">
        <f>[1]Субсидия_факт!BR20</f>
        <v>0</v>
      </c>
      <c r="O18" s="681"/>
      <c r="P18" s="675">
        <f>[1]Субсидия_факт!BT20</f>
        <v>0</v>
      </c>
      <c r="Q18" s="681"/>
      <c r="R18" s="675">
        <f>[1]Субсидия_факт!BV20</f>
        <v>115975.32</v>
      </c>
      <c r="S18" s="681">
        <v>0</v>
      </c>
      <c r="T18" s="675">
        <f>[1]Субсидия_факт!DX20</f>
        <v>86956.52</v>
      </c>
      <c r="U18" s="676">
        <f t="shared" si="3"/>
        <v>86956.52</v>
      </c>
      <c r="V18" s="675">
        <f>[1]Субсидия_факт!HJ20</f>
        <v>0</v>
      </c>
      <c r="W18" s="681"/>
      <c r="X18" s="675">
        <f>[1]Субсидия_факт!HN20</f>
        <v>0</v>
      </c>
      <c r="Y18" s="681"/>
      <c r="Z18" s="675">
        <f>[1]Субсидия_факт!HP20</f>
        <v>59302390</v>
      </c>
      <c r="AA18" s="681"/>
      <c r="AB18" s="675">
        <f>[1]Субсидия_факт!HR20</f>
        <v>51010187.299999997</v>
      </c>
      <c r="AC18" s="706">
        <v>4912652.32</v>
      </c>
      <c r="AD18" s="679">
        <f>[1]Субсидия_факт!KT20</f>
        <v>18378285.260000002</v>
      </c>
      <c r="AE18" s="680"/>
      <c r="AF18" s="707">
        <f>[1]Субсидия_факт!KZ20</f>
        <v>0</v>
      </c>
      <c r="AG18" s="680"/>
      <c r="AH18" s="708">
        <f>[1]Субсидия_факт!LZ20</f>
        <v>0</v>
      </c>
      <c r="AI18" s="709"/>
      <c r="AJ18" s="675">
        <f>[1]Субсидия_факт!MH20</f>
        <v>0</v>
      </c>
      <c r="AK18" s="681"/>
      <c r="AL18" s="675">
        <f>[1]Субсидия_факт!MR20</f>
        <v>0</v>
      </c>
      <c r="AM18" s="681"/>
      <c r="AN18" s="675">
        <f>[1]Субсидия_факт!MX20</f>
        <v>0</v>
      </c>
      <c r="AO18" s="681"/>
      <c r="AP18" s="710">
        <f>[1]Субсидия_факт!MZ20</f>
        <v>0</v>
      </c>
      <c r="AQ18" s="681"/>
      <c r="AR18" s="675">
        <f>[1]Субсидия_факт!NF20</f>
        <v>0</v>
      </c>
      <c r="AS18" s="681"/>
      <c r="AT18" s="675">
        <f>[1]Субсидия_факт!NL20</f>
        <v>4228000</v>
      </c>
      <c r="AU18" s="681">
        <v>1094052.96</v>
      </c>
      <c r="AV18" s="675">
        <f>[1]Субсидия_факт!NN20</f>
        <v>206798.53</v>
      </c>
      <c r="AW18" s="676"/>
      <c r="AX18" s="675">
        <f>[1]Субсидия_факт!NP20</f>
        <v>804491.07</v>
      </c>
      <c r="AY18" s="681"/>
      <c r="AZ18" s="675">
        <f>[1]Субсидия_факт!OD20</f>
        <v>387900</v>
      </c>
      <c r="BA18" s="681">
        <v>0</v>
      </c>
      <c r="BB18" s="675">
        <f>[1]Субсидия_факт!OJ20</f>
        <v>317539.19</v>
      </c>
      <c r="BC18" s="681">
        <v>57100.14</v>
      </c>
      <c r="BD18" s="675">
        <f>[1]Субсидия_факт!OQ20</f>
        <v>107604.73</v>
      </c>
      <c r="BE18" s="681"/>
      <c r="BF18" s="675">
        <f>[1]Субсидия_факт!OS20</f>
        <v>0</v>
      </c>
      <c r="BG18" s="681"/>
      <c r="BH18" s="675">
        <f>[1]Субсидия_факт!PK20</f>
        <v>97141.19</v>
      </c>
      <c r="BI18" s="681"/>
    </row>
    <row r="19" spans="1:61" s="694" customFormat="1" ht="21" customHeight="1" x14ac:dyDescent="0.25">
      <c r="A19" s="711" t="s">
        <v>388</v>
      </c>
      <c r="B19" s="1080">
        <f t="shared" si="0"/>
        <v>51122864.959999993</v>
      </c>
      <c r="C19" s="1080">
        <f t="shared" si="1"/>
        <v>1513482.5899999999</v>
      </c>
      <c r="D19" s="675">
        <f>[1]Субсидия_факт!AB21</f>
        <v>0</v>
      </c>
      <c r="E19" s="676"/>
      <c r="F19" s="675">
        <f>[1]Субсидия_факт!AH21</f>
        <v>217781.07</v>
      </c>
      <c r="G19" s="681">
        <v>0</v>
      </c>
      <c r="H19" s="675">
        <f>[1]Субсидия_факт!AJ21</f>
        <v>0</v>
      </c>
      <c r="I19" s="681"/>
      <c r="J19" s="675">
        <f>[1]Субсидия_факт!BB21</f>
        <v>0</v>
      </c>
      <c r="K19" s="681"/>
      <c r="L19" s="675">
        <f>[1]Субсидия_факт!BD21</f>
        <v>0</v>
      </c>
      <c r="M19" s="681"/>
      <c r="N19" s="675">
        <f>[1]Субсидия_факт!BR21</f>
        <v>2304447.2599999998</v>
      </c>
      <c r="O19" s="681"/>
      <c r="P19" s="675">
        <f>[1]Субсидия_факт!BT21</f>
        <v>0</v>
      </c>
      <c r="Q19" s="681"/>
      <c r="R19" s="675">
        <f>[1]Субсидия_факт!BV21</f>
        <v>107591.93</v>
      </c>
      <c r="S19" s="681">
        <v>0</v>
      </c>
      <c r="T19" s="675">
        <f>[1]Субсидия_факт!DX21</f>
        <v>9565.2199999999993</v>
      </c>
      <c r="U19" s="676">
        <f t="shared" si="3"/>
        <v>9565.2199999999993</v>
      </c>
      <c r="V19" s="675">
        <f>[1]Субсидия_факт!HJ21</f>
        <v>0</v>
      </c>
      <c r="W19" s="681"/>
      <c r="X19" s="675">
        <f>[1]Субсидия_факт!HN21</f>
        <v>0</v>
      </c>
      <c r="Y19" s="681"/>
      <c r="Z19" s="675">
        <f>[1]Субсидия_факт!HP21</f>
        <v>0</v>
      </c>
      <c r="AA19" s="681"/>
      <c r="AB19" s="675">
        <f>[1]Субсидия_факт!HR21</f>
        <v>17102760.129999999</v>
      </c>
      <c r="AC19" s="706">
        <v>1387043.71</v>
      </c>
      <c r="AD19" s="679">
        <f>[1]Субсидия_факт!KT21</f>
        <v>13718449.16</v>
      </c>
      <c r="AE19" s="680"/>
      <c r="AF19" s="707">
        <f>[1]Субсидия_факт!KZ21</f>
        <v>0</v>
      </c>
      <c r="AG19" s="680"/>
      <c r="AH19" s="708">
        <f>[1]Субсидия_факт!LZ21</f>
        <v>0</v>
      </c>
      <c r="AI19" s="709"/>
      <c r="AJ19" s="675">
        <f>[1]Субсидия_факт!MH21</f>
        <v>0</v>
      </c>
      <c r="AK19" s="681"/>
      <c r="AL19" s="675">
        <f>[1]Субсидия_факт!MR21</f>
        <v>14630000</v>
      </c>
      <c r="AM19" s="681"/>
      <c r="AN19" s="675">
        <f>[1]Субсидия_факт!MX21</f>
        <v>0</v>
      </c>
      <c r="AO19" s="681"/>
      <c r="AP19" s="710">
        <f>[1]Субсидия_факт!MZ21</f>
        <v>0</v>
      </c>
      <c r="AQ19" s="681"/>
      <c r="AR19" s="675">
        <f>[1]Субсидия_факт!NF21</f>
        <v>0</v>
      </c>
      <c r="AS19" s="681"/>
      <c r="AT19" s="675">
        <f>[1]Субсидия_факт!NL21</f>
        <v>1492000</v>
      </c>
      <c r="AU19" s="681">
        <v>66500</v>
      </c>
      <c r="AV19" s="675">
        <f>[1]Субсидия_факт!NN21</f>
        <v>460691.94</v>
      </c>
      <c r="AW19" s="676"/>
      <c r="AX19" s="675">
        <f>[1]Субсидия_факт!NP21</f>
        <v>360727.91</v>
      </c>
      <c r="AY19" s="681"/>
      <c r="AZ19" s="675">
        <f>[1]Субсидия_факт!OD21</f>
        <v>207070</v>
      </c>
      <c r="BA19" s="681">
        <v>0</v>
      </c>
      <c r="BB19" s="675">
        <f>[1]Субсидия_факт!OJ21</f>
        <v>354339.63</v>
      </c>
      <c r="BC19" s="681">
        <v>50373.66</v>
      </c>
      <c r="BD19" s="675">
        <f>[1]Субсидия_факт!OQ21</f>
        <v>81910.460000000006</v>
      </c>
      <c r="BE19" s="681"/>
      <c r="BF19" s="675">
        <f>[1]Субсидия_факт!OS21</f>
        <v>0</v>
      </c>
      <c r="BG19" s="681"/>
      <c r="BH19" s="675">
        <f>[1]Субсидия_факт!PK21</f>
        <v>75530.25</v>
      </c>
      <c r="BI19" s="681"/>
    </row>
    <row r="20" spans="1:61" s="694" customFormat="1" ht="21" customHeight="1" x14ac:dyDescent="0.25">
      <c r="A20" s="711" t="s">
        <v>389</v>
      </c>
      <c r="B20" s="1080">
        <f t="shared" si="0"/>
        <v>118259854.28</v>
      </c>
      <c r="C20" s="1080">
        <f t="shared" si="1"/>
        <v>50283.67</v>
      </c>
      <c r="D20" s="675">
        <f>[1]Субсидия_факт!AB22</f>
        <v>0</v>
      </c>
      <c r="E20" s="676"/>
      <c r="F20" s="675">
        <f>[1]Субсидия_факт!AH22</f>
        <v>227353.86</v>
      </c>
      <c r="G20" s="681">
        <v>0</v>
      </c>
      <c r="H20" s="675">
        <f>[1]Субсидия_факт!AJ22</f>
        <v>0</v>
      </c>
      <c r="I20" s="681"/>
      <c r="J20" s="675">
        <f>[1]Субсидия_факт!BB22</f>
        <v>0</v>
      </c>
      <c r="K20" s="681"/>
      <c r="L20" s="675">
        <f>[1]Субсидия_факт!BD22</f>
        <v>0</v>
      </c>
      <c r="M20" s="681"/>
      <c r="N20" s="675">
        <f>[1]Субсидия_факт!BR22</f>
        <v>4137497.67</v>
      </c>
      <c r="O20" s="681"/>
      <c r="P20" s="675">
        <f>[1]Субсидия_факт!BT22</f>
        <v>10000000</v>
      </c>
      <c r="Q20" s="681"/>
      <c r="R20" s="675">
        <f>[1]Субсидия_факт!BV22</f>
        <v>289450.01</v>
      </c>
      <c r="S20" s="681">
        <v>0</v>
      </c>
      <c r="T20" s="675">
        <f>[1]Субсидия_факт!DX22</f>
        <v>26086.959999999999</v>
      </c>
      <c r="U20" s="676">
        <v>0</v>
      </c>
      <c r="V20" s="675">
        <f>[1]Субсидия_факт!HJ22</f>
        <v>0</v>
      </c>
      <c r="W20" s="681"/>
      <c r="X20" s="675">
        <f>[1]Субсидия_факт!HN22</f>
        <v>0</v>
      </c>
      <c r="Y20" s="681"/>
      <c r="Z20" s="675">
        <f>[1]Субсидия_факт!HP22</f>
        <v>0</v>
      </c>
      <c r="AA20" s="681"/>
      <c r="AB20" s="675">
        <f>[1]Субсидия_факт!HR22</f>
        <v>50050000</v>
      </c>
      <c r="AC20" s="706">
        <v>0</v>
      </c>
      <c r="AD20" s="679">
        <f>[1]Субсидия_факт!KT22</f>
        <v>50453616.020000003</v>
      </c>
      <c r="AE20" s="680"/>
      <c r="AF20" s="707">
        <f>[1]Субсидия_факт!KZ22</f>
        <v>0</v>
      </c>
      <c r="AG20" s="680"/>
      <c r="AH20" s="708">
        <f>[1]Субсидия_факт!LZ22</f>
        <v>0</v>
      </c>
      <c r="AI20" s="709"/>
      <c r="AJ20" s="675">
        <f>[1]Субсидия_факт!MH22</f>
        <v>0</v>
      </c>
      <c r="AK20" s="681"/>
      <c r="AL20" s="675">
        <f>[1]Субсидия_факт!MR22</f>
        <v>0</v>
      </c>
      <c r="AM20" s="681"/>
      <c r="AN20" s="675">
        <f>[1]Субсидия_факт!MX22</f>
        <v>0</v>
      </c>
      <c r="AO20" s="681"/>
      <c r="AP20" s="710">
        <f>[1]Субсидия_факт!MZ22</f>
        <v>0</v>
      </c>
      <c r="AQ20" s="681"/>
      <c r="AR20" s="675">
        <f>[1]Субсидия_факт!NF22</f>
        <v>0</v>
      </c>
      <c r="AS20" s="681"/>
      <c r="AT20" s="675">
        <f>[1]Субсидия_факт!NL22</f>
        <v>0</v>
      </c>
      <c r="AU20" s="681"/>
      <c r="AV20" s="675">
        <f>[1]Субсидия_факт!NN22</f>
        <v>1106300.49</v>
      </c>
      <c r="AW20" s="676"/>
      <c r="AX20" s="675">
        <f>[1]Субсидия_факт!NP22</f>
        <v>0</v>
      </c>
      <c r="AY20" s="681"/>
      <c r="AZ20" s="675">
        <f>[1]Субсидия_факт!OD22</f>
        <v>1716530</v>
      </c>
      <c r="BA20" s="681">
        <v>0</v>
      </c>
      <c r="BB20" s="675">
        <f>[1]Субсидия_факт!OJ22</f>
        <v>253019.27</v>
      </c>
      <c r="BC20" s="681">
        <v>50283.67</v>
      </c>
      <c r="BD20" s="675">
        <f>[1]Субсидия_факт!OQ22</f>
        <v>0</v>
      </c>
      <c r="BE20" s="681"/>
      <c r="BF20" s="675">
        <f>[1]Субсидия_факт!OS22</f>
        <v>0</v>
      </c>
      <c r="BG20" s="681"/>
      <c r="BH20" s="675">
        <f>[1]Субсидия_факт!PK22</f>
        <v>0</v>
      </c>
      <c r="BI20" s="681"/>
    </row>
    <row r="21" spans="1:61" s="694" customFormat="1" ht="21" customHeight="1" x14ac:dyDescent="0.25">
      <c r="A21" s="705" t="s">
        <v>390</v>
      </c>
      <c r="B21" s="673">
        <f t="shared" si="0"/>
        <v>69277921.460000008</v>
      </c>
      <c r="C21" s="673">
        <f t="shared" si="1"/>
        <v>719890.69</v>
      </c>
      <c r="D21" s="675">
        <f>[1]Субсидия_факт!AB23</f>
        <v>0</v>
      </c>
      <c r="E21" s="676"/>
      <c r="F21" s="675">
        <f>[1]Субсидия_факт!AH23</f>
        <v>222464.53</v>
      </c>
      <c r="G21" s="681">
        <v>30326.92</v>
      </c>
      <c r="H21" s="675">
        <f>[1]Субсидия_факт!AJ23</f>
        <v>0</v>
      </c>
      <c r="I21" s="681"/>
      <c r="J21" s="675">
        <f>[1]Субсидия_факт!BB23</f>
        <v>0</v>
      </c>
      <c r="K21" s="681"/>
      <c r="L21" s="675">
        <f>[1]Субсидия_факт!BD23</f>
        <v>0</v>
      </c>
      <c r="M21" s="681"/>
      <c r="N21" s="675">
        <f>[1]Субсидия_факт!BR23</f>
        <v>3257971.49</v>
      </c>
      <c r="O21" s="681"/>
      <c r="P21" s="675">
        <f>[1]Субсидия_факт!BT23</f>
        <v>0</v>
      </c>
      <c r="Q21" s="681"/>
      <c r="R21" s="675">
        <f>[1]Субсидия_факт!BV23</f>
        <v>137821.29</v>
      </c>
      <c r="S21" s="681">
        <v>0</v>
      </c>
      <c r="T21" s="675">
        <f>[1]Субсидия_факт!DX23</f>
        <v>10434.780000000001</v>
      </c>
      <c r="U21" s="676">
        <f t="shared" si="3"/>
        <v>10434.780000000001</v>
      </c>
      <c r="V21" s="675">
        <f>[1]Субсидия_факт!HJ23</f>
        <v>0</v>
      </c>
      <c r="W21" s="681"/>
      <c r="X21" s="675">
        <f>[1]Субсидия_факт!HN23</f>
        <v>0</v>
      </c>
      <c r="Y21" s="681"/>
      <c r="Z21" s="675">
        <f>[1]Субсидия_факт!HP23</f>
        <v>0</v>
      </c>
      <c r="AA21" s="681"/>
      <c r="AB21" s="675">
        <f>[1]Субсидия_факт!HR23</f>
        <v>31769565.100000001</v>
      </c>
      <c r="AC21" s="706">
        <v>0</v>
      </c>
      <c r="AD21" s="679">
        <f>[1]Субсидия_факт!KT23</f>
        <v>27079092.100000001</v>
      </c>
      <c r="AE21" s="680"/>
      <c r="AF21" s="707">
        <f>[1]Субсидия_факт!KZ23</f>
        <v>0</v>
      </c>
      <c r="AG21" s="680"/>
      <c r="AH21" s="708">
        <f>[1]Субсидия_факт!LZ23</f>
        <v>0</v>
      </c>
      <c r="AI21" s="709"/>
      <c r="AJ21" s="675">
        <f>[1]Субсидия_факт!MH23</f>
        <v>0</v>
      </c>
      <c r="AK21" s="681"/>
      <c r="AL21" s="675">
        <f>[1]Субсидия_факт!MR23</f>
        <v>0</v>
      </c>
      <c r="AM21" s="681"/>
      <c r="AN21" s="675">
        <f>[1]Субсидия_факт!MX23</f>
        <v>0</v>
      </c>
      <c r="AO21" s="681"/>
      <c r="AP21" s="710">
        <f>[1]Субсидия_факт!MZ23</f>
        <v>0</v>
      </c>
      <c r="AQ21" s="681"/>
      <c r="AR21" s="675">
        <f>[1]Субсидия_факт!NF23</f>
        <v>0</v>
      </c>
      <c r="AS21" s="681"/>
      <c r="AT21" s="675">
        <f>[1]Субсидия_факт!NL23</f>
        <v>1413600</v>
      </c>
      <c r="AU21" s="681">
        <v>612479.07999999996</v>
      </c>
      <c r="AV21" s="675">
        <f>[1]Субсидия_факт!NN23</f>
        <v>2009128.73</v>
      </c>
      <c r="AW21" s="676"/>
      <c r="AX21" s="675">
        <f>[1]Субсидия_факт!NP23</f>
        <v>469632.43</v>
      </c>
      <c r="AY21" s="681"/>
      <c r="AZ21" s="675">
        <f>[1]Субсидия_факт!OD23</f>
        <v>1947840</v>
      </c>
      <c r="BA21" s="681">
        <v>0</v>
      </c>
      <c r="BB21" s="675">
        <f>[1]Субсидия_факт!OJ23</f>
        <v>876551.08</v>
      </c>
      <c r="BC21" s="681">
        <v>66649.91</v>
      </c>
      <c r="BD21" s="675">
        <f>[1]Субсидия_факт!OQ23</f>
        <v>83819.929999999993</v>
      </c>
      <c r="BE21" s="681"/>
      <c r="BF21" s="675">
        <f>[1]Субсидия_факт!OS23</f>
        <v>0</v>
      </c>
      <c r="BG21" s="681"/>
      <c r="BH21" s="675">
        <f>[1]Субсидия_факт!PK23</f>
        <v>0</v>
      </c>
      <c r="BI21" s="681"/>
    </row>
    <row r="22" spans="1:61" s="694" customFormat="1" ht="21" customHeight="1" x14ac:dyDescent="0.25">
      <c r="A22" s="711" t="s">
        <v>391</v>
      </c>
      <c r="B22" s="1080">
        <f t="shared" si="0"/>
        <v>57629588.760000005</v>
      </c>
      <c r="C22" s="1080">
        <f t="shared" si="1"/>
        <v>6113900.25</v>
      </c>
      <c r="D22" s="675">
        <f>[1]Субсидия_факт!AB24</f>
        <v>0</v>
      </c>
      <c r="E22" s="676"/>
      <c r="F22" s="675">
        <f>[1]Субсидия_факт!AH24</f>
        <v>220684.81</v>
      </c>
      <c r="G22" s="681">
        <v>62284.84</v>
      </c>
      <c r="H22" s="675">
        <f>[1]Субсидия_факт!AJ24</f>
        <v>0</v>
      </c>
      <c r="I22" s="681"/>
      <c r="J22" s="675">
        <f>[1]Субсидия_факт!BB24</f>
        <v>0</v>
      </c>
      <c r="K22" s="681"/>
      <c r="L22" s="675">
        <f>[1]Субсидия_факт!BD24</f>
        <v>0</v>
      </c>
      <c r="M22" s="681"/>
      <c r="N22" s="675">
        <f>[1]Субсидия_факт!BR24</f>
        <v>1833050.41</v>
      </c>
      <c r="O22" s="681"/>
      <c r="P22" s="675">
        <f>[1]Субсидия_факт!BT24</f>
        <v>0</v>
      </c>
      <c r="Q22" s="681"/>
      <c r="R22" s="675">
        <f>[1]Субсидия_факт!BV24</f>
        <v>103085.85</v>
      </c>
      <c r="S22" s="681">
        <v>0</v>
      </c>
      <c r="T22" s="675">
        <f>[1]Субсидия_факт!DX24</f>
        <v>13913.04</v>
      </c>
      <c r="U22" s="676">
        <f t="shared" si="3"/>
        <v>13913.04</v>
      </c>
      <c r="V22" s="675">
        <f>[1]Субсидия_факт!HJ24</f>
        <v>0</v>
      </c>
      <c r="W22" s="681"/>
      <c r="X22" s="675">
        <f>[1]Субсидия_факт!HN24</f>
        <v>0</v>
      </c>
      <c r="Y22" s="681"/>
      <c r="Z22" s="675">
        <f>[1]Субсидия_факт!HP24</f>
        <v>0</v>
      </c>
      <c r="AA22" s="681"/>
      <c r="AB22" s="675">
        <f>[1]Субсидия_факт!HR24</f>
        <v>27324000</v>
      </c>
      <c r="AC22" s="706">
        <v>5690934.1900000004</v>
      </c>
      <c r="AD22" s="679">
        <f>[1]Субсидия_факт!KT24</f>
        <v>24746050.73</v>
      </c>
      <c r="AE22" s="680"/>
      <c r="AF22" s="707">
        <f>[1]Субсидия_факт!KZ24</f>
        <v>0</v>
      </c>
      <c r="AG22" s="680"/>
      <c r="AH22" s="708">
        <f>[1]Субсидия_факт!LZ24</f>
        <v>0</v>
      </c>
      <c r="AI22" s="709"/>
      <c r="AJ22" s="675">
        <f>[1]Субсидия_факт!MH24</f>
        <v>0</v>
      </c>
      <c r="AK22" s="681"/>
      <c r="AL22" s="675">
        <f>[1]Субсидия_факт!MR24</f>
        <v>0</v>
      </c>
      <c r="AM22" s="681"/>
      <c r="AN22" s="675">
        <f>[1]Субсидия_факт!MX24</f>
        <v>0</v>
      </c>
      <c r="AO22" s="681"/>
      <c r="AP22" s="710">
        <f>[1]Субсидия_факт!MZ24</f>
        <v>0</v>
      </c>
      <c r="AQ22" s="681"/>
      <c r="AR22" s="675">
        <f>[1]Субсидия_факт!NF24</f>
        <v>516015.17</v>
      </c>
      <c r="AS22" s="681"/>
      <c r="AT22" s="675">
        <f>[1]Субсидия_факт!NL24</f>
        <v>1469200</v>
      </c>
      <c r="AU22" s="681">
        <v>282049.58</v>
      </c>
      <c r="AV22" s="675">
        <f>[1]Субсидия_факт!NN24</f>
        <v>662244.66</v>
      </c>
      <c r="AW22" s="676"/>
      <c r="AX22" s="675">
        <f>[1]Субсидия_факт!NP24</f>
        <v>250276.43</v>
      </c>
      <c r="AY22" s="681"/>
      <c r="AZ22" s="675">
        <f>[1]Субсидия_факт!OD24</f>
        <v>105320</v>
      </c>
      <c r="BA22" s="681">
        <v>0</v>
      </c>
      <c r="BB22" s="675">
        <f>[1]Субсидия_факт!OJ24</f>
        <v>211295.67</v>
      </c>
      <c r="BC22" s="681">
        <v>64718.6</v>
      </c>
      <c r="BD22" s="675">
        <f>[1]Субсидия_факт!OQ24</f>
        <v>87872.65</v>
      </c>
      <c r="BE22" s="681"/>
      <c r="BF22" s="675">
        <f>[1]Субсидия_факт!OS24</f>
        <v>0</v>
      </c>
      <c r="BG22" s="681"/>
      <c r="BH22" s="675">
        <f>[1]Субсидия_факт!PK24</f>
        <v>86579.34</v>
      </c>
      <c r="BI22" s="681"/>
    </row>
    <row r="23" spans="1:61" s="694" customFormat="1" ht="21" customHeight="1" x14ac:dyDescent="0.25">
      <c r="A23" s="711" t="s">
        <v>392</v>
      </c>
      <c r="B23" s="1080">
        <f t="shared" si="0"/>
        <v>100415033.56999999</v>
      </c>
      <c r="C23" s="1080">
        <f t="shared" si="1"/>
        <v>6789688.8200000003</v>
      </c>
      <c r="D23" s="675">
        <f>[1]Субсидия_факт!AB25</f>
        <v>0</v>
      </c>
      <c r="E23" s="676"/>
      <c r="F23" s="675">
        <f>[1]Субсидия_факт!AH25</f>
        <v>217781.07</v>
      </c>
      <c r="G23" s="681">
        <v>201245.58</v>
      </c>
      <c r="H23" s="675">
        <f>[1]Субсидия_факт!AJ25</f>
        <v>0</v>
      </c>
      <c r="I23" s="681"/>
      <c r="J23" s="675">
        <f>[1]Субсидия_факт!BB25</f>
        <v>0</v>
      </c>
      <c r="K23" s="681"/>
      <c r="L23" s="675">
        <f>[1]Субсидия_факт!BD25</f>
        <v>0</v>
      </c>
      <c r="M23" s="681"/>
      <c r="N23" s="675">
        <f>[1]Субсидия_факт!BR25</f>
        <v>0</v>
      </c>
      <c r="O23" s="681"/>
      <c r="P23" s="675">
        <f>[1]Субсидия_факт!BT25</f>
        <v>6100000</v>
      </c>
      <c r="Q23" s="681"/>
      <c r="R23" s="675">
        <f>[1]Субсидия_факт!BV25</f>
        <v>166456.19</v>
      </c>
      <c r="S23" s="681">
        <v>0</v>
      </c>
      <c r="T23" s="675">
        <f>[1]Субсидия_факт!DX25</f>
        <v>15652.17</v>
      </c>
      <c r="U23" s="676">
        <f t="shared" si="3"/>
        <v>15652.17</v>
      </c>
      <c r="V23" s="675">
        <f>[1]Субсидия_факт!HJ25</f>
        <v>0</v>
      </c>
      <c r="W23" s="681"/>
      <c r="X23" s="675">
        <f>[1]Субсидия_факт!HN25</f>
        <v>0</v>
      </c>
      <c r="Y23" s="681"/>
      <c r="Z23" s="675">
        <f>[1]Субсидия_факт!HP25</f>
        <v>0</v>
      </c>
      <c r="AA23" s="681"/>
      <c r="AB23" s="675">
        <f>[1]Субсидия_факт!HR25</f>
        <v>46579544.369999997</v>
      </c>
      <c r="AC23" s="706">
        <v>6075976.5300000003</v>
      </c>
      <c r="AD23" s="679">
        <f>[1]Субсидия_факт!KT25</f>
        <v>34608660.109999999</v>
      </c>
      <c r="AE23" s="680"/>
      <c r="AF23" s="707">
        <f>[1]Субсидия_факт!KZ25</f>
        <v>0</v>
      </c>
      <c r="AG23" s="680"/>
      <c r="AH23" s="708">
        <f>[1]Субсидия_факт!LZ25</f>
        <v>0</v>
      </c>
      <c r="AI23" s="709"/>
      <c r="AJ23" s="675">
        <f>[1]Субсидия_факт!MH25</f>
        <v>0</v>
      </c>
      <c r="AK23" s="681"/>
      <c r="AL23" s="675">
        <f>[1]Субсидия_факт!MR25</f>
        <v>0</v>
      </c>
      <c r="AM23" s="681"/>
      <c r="AN23" s="675">
        <f>[1]Субсидия_факт!MX25</f>
        <v>0</v>
      </c>
      <c r="AO23" s="681"/>
      <c r="AP23" s="710">
        <f>[1]Субсидия_факт!MZ25</f>
        <v>0</v>
      </c>
      <c r="AQ23" s="681"/>
      <c r="AR23" s="675">
        <f>[1]Субсидия_факт!NF25</f>
        <v>0</v>
      </c>
      <c r="AS23" s="681"/>
      <c r="AT23" s="675">
        <f>[1]Субсидия_факт!NL25</f>
        <v>3658000</v>
      </c>
      <c r="AU23" s="681">
        <v>471258.9</v>
      </c>
      <c r="AV23" s="675">
        <f>[1]Субсидия_факт!NN25</f>
        <v>2495414.66</v>
      </c>
      <c r="AW23" s="676"/>
      <c r="AX23" s="675">
        <f>[1]Субсидия_факт!NP25</f>
        <v>2339659.63</v>
      </c>
      <c r="AY23" s="681"/>
      <c r="AZ23" s="675">
        <f>[1]Субсидия_факт!OD25</f>
        <v>3782048.87</v>
      </c>
      <c r="BA23" s="681">
        <v>0</v>
      </c>
      <c r="BB23" s="675">
        <f>[1]Субсидия_факт!OJ25</f>
        <v>185321.32</v>
      </c>
      <c r="BC23" s="681">
        <v>25555.64</v>
      </c>
      <c r="BD23" s="675">
        <f>[1]Субсидия_факт!OQ25</f>
        <v>106222.74</v>
      </c>
      <c r="BE23" s="681"/>
      <c r="BF23" s="675">
        <f>[1]Субсидия_факт!OS25</f>
        <v>0</v>
      </c>
      <c r="BG23" s="681"/>
      <c r="BH23" s="675">
        <f>[1]Субсидия_факт!PK25</f>
        <v>160272.44</v>
      </c>
      <c r="BI23" s="681"/>
    </row>
    <row r="24" spans="1:61" s="694" customFormat="1" ht="21" customHeight="1" x14ac:dyDescent="0.25">
      <c r="A24" s="711" t="s">
        <v>393</v>
      </c>
      <c r="B24" s="1080">
        <f t="shared" si="0"/>
        <v>63161351.93</v>
      </c>
      <c r="C24" s="1080">
        <f t="shared" si="1"/>
        <v>2069158.09</v>
      </c>
      <c r="D24" s="675">
        <f>[1]Субсидия_факт!AB26</f>
        <v>0</v>
      </c>
      <c r="E24" s="676"/>
      <c r="F24" s="675">
        <f>[1]Субсидия_факт!AH26</f>
        <v>222464.53</v>
      </c>
      <c r="G24" s="681">
        <v>0</v>
      </c>
      <c r="H24" s="675">
        <f>[1]Субсидия_факт!AJ26</f>
        <v>0</v>
      </c>
      <c r="I24" s="681"/>
      <c r="J24" s="675">
        <f>[1]Субсидия_факт!BB26</f>
        <v>0</v>
      </c>
      <c r="K24" s="681"/>
      <c r="L24" s="675">
        <f>[1]Субсидия_факт!BD26</f>
        <v>0</v>
      </c>
      <c r="M24" s="681"/>
      <c r="N24" s="675">
        <f>[1]Субсидия_факт!BR26</f>
        <v>3257971.49</v>
      </c>
      <c r="O24" s="681"/>
      <c r="P24" s="675">
        <f>[1]Субсидия_факт!BT26</f>
        <v>300000</v>
      </c>
      <c r="Q24" s="681"/>
      <c r="R24" s="675">
        <f>[1]Субсидия_факт!BV26</f>
        <v>56024.91</v>
      </c>
      <c r="S24" s="681">
        <v>0</v>
      </c>
      <c r="T24" s="675">
        <f>[1]Субсидия_факт!DX26</f>
        <v>8695.65</v>
      </c>
      <c r="U24" s="676">
        <f t="shared" si="3"/>
        <v>8695.65</v>
      </c>
      <c r="V24" s="675">
        <f>[1]Субсидия_факт!HJ26</f>
        <v>0</v>
      </c>
      <c r="W24" s="681"/>
      <c r="X24" s="675">
        <f>[1]Субсидия_факт!HN26</f>
        <v>0</v>
      </c>
      <c r="Y24" s="681"/>
      <c r="Z24" s="675">
        <f>[1]Субсидия_факт!HP26</f>
        <v>0</v>
      </c>
      <c r="AA24" s="681"/>
      <c r="AB24" s="675">
        <f>[1]Субсидия_факт!HR26</f>
        <v>28665000</v>
      </c>
      <c r="AC24" s="706">
        <v>1885573.32</v>
      </c>
      <c r="AD24" s="679">
        <f>[1]Субсидия_факт!KT26</f>
        <v>26315915.960000001</v>
      </c>
      <c r="AE24" s="680"/>
      <c r="AF24" s="707">
        <f>[1]Субсидия_факт!KZ26</f>
        <v>0</v>
      </c>
      <c r="AG24" s="680"/>
      <c r="AH24" s="708">
        <f>[1]Субсидия_факт!LZ26</f>
        <v>0</v>
      </c>
      <c r="AI24" s="709"/>
      <c r="AJ24" s="675">
        <f>[1]Субсидия_факт!MH26</f>
        <v>0</v>
      </c>
      <c r="AK24" s="681"/>
      <c r="AL24" s="675">
        <f>[1]Субсидия_факт!MR26</f>
        <v>0</v>
      </c>
      <c r="AM24" s="681"/>
      <c r="AN24" s="675">
        <f>[1]Субсидия_факт!MX26</f>
        <v>0</v>
      </c>
      <c r="AO24" s="681"/>
      <c r="AP24" s="710">
        <f>[1]Субсидия_факт!MZ26</f>
        <v>0</v>
      </c>
      <c r="AQ24" s="681"/>
      <c r="AR24" s="675">
        <f>[1]Субсидия_факт!NF26</f>
        <v>590517.77</v>
      </c>
      <c r="AS24" s="681"/>
      <c r="AT24" s="675">
        <f>[1]Субсидия_факт!NL26</f>
        <v>706800</v>
      </c>
      <c r="AU24" s="681">
        <v>96348</v>
      </c>
      <c r="AV24" s="675">
        <f>[1]Субсидия_факт!NN26</f>
        <v>580183.91</v>
      </c>
      <c r="AW24" s="676"/>
      <c r="AX24" s="675">
        <f>[1]Субсидия_факт!NP26</f>
        <v>1634033.69</v>
      </c>
      <c r="AY24" s="681"/>
      <c r="AZ24" s="675">
        <f>[1]Субсидия_факт!OD26</f>
        <v>228140</v>
      </c>
      <c r="BA24" s="681">
        <v>0</v>
      </c>
      <c r="BB24" s="675">
        <f>[1]Субсидия_факт!OJ26</f>
        <v>377128.78</v>
      </c>
      <c r="BC24" s="681">
        <v>78541.119999999995</v>
      </c>
      <c r="BD24" s="675">
        <f>[1]Субсидия_факт!OQ26</f>
        <v>84836.06</v>
      </c>
      <c r="BE24" s="681"/>
      <c r="BF24" s="675">
        <f>[1]Субсидия_факт!OS26</f>
        <v>0</v>
      </c>
      <c r="BG24" s="681"/>
      <c r="BH24" s="675">
        <f>[1]Субсидия_факт!PK26</f>
        <v>133639.18</v>
      </c>
      <c r="BI24" s="681"/>
    </row>
    <row r="25" spans="1:61" s="694" customFormat="1" ht="21" customHeight="1" x14ac:dyDescent="0.25">
      <c r="A25" s="713" t="s">
        <v>394</v>
      </c>
      <c r="B25" s="1080">
        <f t="shared" si="0"/>
        <v>73252649.730000004</v>
      </c>
      <c r="C25" s="1080">
        <f t="shared" si="1"/>
        <v>303607.44000000006</v>
      </c>
      <c r="D25" s="675">
        <f>[1]Субсидия_факт!AB27</f>
        <v>0</v>
      </c>
      <c r="E25" s="676"/>
      <c r="F25" s="675">
        <f>[1]Субсидия_факт!AH27</f>
        <v>232753.51</v>
      </c>
      <c r="G25" s="681">
        <v>146858.85</v>
      </c>
      <c r="H25" s="675">
        <f>[1]Субсидия_факт!AJ27</f>
        <v>0</v>
      </c>
      <c r="I25" s="681"/>
      <c r="J25" s="675">
        <f>[1]Субсидия_факт!BB27</f>
        <v>0</v>
      </c>
      <c r="K25" s="681"/>
      <c r="L25" s="675">
        <f>[1]Субсидия_факт!BD27</f>
        <v>0</v>
      </c>
      <c r="M25" s="681"/>
      <c r="N25" s="675">
        <f>[1]Субсидия_факт!BR27</f>
        <v>0</v>
      </c>
      <c r="O25" s="681"/>
      <c r="P25" s="675">
        <f>[1]Субсидия_факт!BT27</f>
        <v>0</v>
      </c>
      <c r="Q25" s="681"/>
      <c r="R25" s="675">
        <f>[1]Субсидия_факт!BV27</f>
        <v>197063.12</v>
      </c>
      <c r="S25" s="681">
        <v>28238.54</v>
      </c>
      <c r="T25" s="675">
        <f>[1]Субсидия_факт!DX27</f>
        <v>5217.3900000000003</v>
      </c>
      <c r="U25" s="676">
        <f>T25</f>
        <v>5217.3900000000003</v>
      </c>
      <c r="V25" s="675">
        <f>[1]Субсидия_факт!HJ27</f>
        <v>0</v>
      </c>
      <c r="W25" s="681"/>
      <c r="X25" s="675">
        <f>[1]Субсидия_факт!HN27</f>
        <v>0</v>
      </c>
      <c r="Y25" s="681"/>
      <c r="Z25" s="675">
        <f>[1]Субсидия_факт!HP27</f>
        <v>0</v>
      </c>
      <c r="AA25" s="681"/>
      <c r="AB25" s="675">
        <f>[1]Субсидия_факт!HR27</f>
        <v>40574354.039999999</v>
      </c>
      <c r="AC25" s="706">
        <v>0</v>
      </c>
      <c r="AD25" s="679">
        <f>[1]Субсидия_факт!KT27</f>
        <v>29775911.420000002</v>
      </c>
      <c r="AE25" s="680"/>
      <c r="AF25" s="707">
        <f>[1]Субсидия_факт!KZ27</f>
        <v>0</v>
      </c>
      <c r="AG25" s="680"/>
      <c r="AH25" s="708">
        <f>[1]Субсидия_факт!LZ27</f>
        <v>0</v>
      </c>
      <c r="AI25" s="709"/>
      <c r="AJ25" s="675">
        <f>[1]Субсидия_факт!MH27</f>
        <v>0</v>
      </c>
      <c r="AK25" s="681"/>
      <c r="AL25" s="675">
        <f>[1]Субсидия_факт!MR27</f>
        <v>0</v>
      </c>
      <c r="AM25" s="681"/>
      <c r="AN25" s="675">
        <f>[1]Субсидия_факт!MX27</f>
        <v>0</v>
      </c>
      <c r="AO25" s="681"/>
      <c r="AP25" s="710">
        <f>[1]Субсидия_факт!MZ27</f>
        <v>0</v>
      </c>
      <c r="AQ25" s="681"/>
      <c r="AR25" s="675">
        <f>[1]Субсидия_факт!NF27</f>
        <v>0</v>
      </c>
      <c r="AS25" s="681"/>
      <c r="AT25" s="675">
        <f>[1]Субсидия_факт!NL27</f>
        <v>714400</v>
      </c>
      <c r="AU25" s="681">
        <v>108719.38</v>
      </c>
      <c r="AV25" s="675">
        <f>[1]Субсидия_факт!NN27</f>
        <v>493719.02</v>
      </c>
      <c r="AW25" s="676"/>
      <c r="AX25" s="675">
        <f>[1]Субсидия_факт!NP27</f>
        <v>530797.61</v>
      </c>
      <c r="AY25" s="681"/>
      <c r="AZ25" s="675">
        <f>[1]Субсидия_факт!OD27</f>
        <v>533720</v>
      </c>
      <c r="BA25" s="681">
        <v>0</v>
      </c>
      <c r="BB25" s="675">
        <f>[1]Субсидия_факт!OJ27</f>
        <v>194713.62</v>
      </c>
      <c r="BC25" s="681">
        <v>14573.28</v>
      </c>
      <c r="BD25" s="675">
        <f>[1]Субсидия_факт!OQ27</f>
        <v>0</v>
      </c>
      <c r="BE25" s="681"/>
      <c r="BF25" s="675">
        <f>[1]Субсидия_факт!OS27</f>
        <v>0</v>
      </c>
      <c r="BG25" s="681"/>
      <c r="BH25" s="675">
        <f>[1]Субсидия_факт!PK27</f>
        <v>0</v>
      </c>
      <c r="BI25" s="681"/>
    </row>
    <row r="26" spans="1:61" s="694" customFormat="1" ht="21" customHeight="1" x14ac:dyDescent="0.25">
      <c r="A26" s="711" t="s">
        <v>395</v>
      </c>
      <c r="B26" s="688">
        <f t="shared" ref="B26:D26" si="4">SUM(B8:B25)</f>
        <v>1661649904.04</v>
      </c>
      <c r="C26" s="688">
        <f t="shared" si="4"/>
        <v>57609198.879999988</v>
      </c>
      <c r="D26" s="688">
        <f t="shared" si="4"/>
        <v>0</v>
      </c>
      <c r="E26" s="688">
        <f>SUM(E8:E25)</f>
        <v>0</v>
      </c>
      <c r="F26" s="688">
        <f t="shared" ref="F26:BI26" si="5">SUM(F8:F25)</f>
        <v>4221427.5899999989</v>
      </c>
      <c r="G26" s="688">
        <f>SUM(G8:G25)</f>
        <v>734165.99</v>
      </c>
      <c r="H26" s="688">
        <f t="shared" ref="H26" si="6">SUM(H8:H25)</f>
        <v>476800</v>
      </c>
      <c r="I26" s="688">
        <f>SUM(I8:I25)</f>
        <v>0</v>
      </c>
      <c r="J26" s="688">
        <f t="shared" ref="J26:M26" si="7">SUM(J8:J25)</f>
        <v>154677198.12</v>
      </c>
      <c r="K26" s="688">
        <f t="shared" si="7"/>
        <v>0</v>
      </c>
      <c r="L26" s="688">
        <f t="shared" si="7"/>
        <v>0</v>
      </c>
      <c r="M26" s="688">
        <f t="shared" si="7"/>
        <v>0</v>
      </c>
      <c r="N26" s="688">
        <f>SUM(N8:N25)</f>
        <v>26845200</v>
      </c>
      <c r="O26" s="688">
        <f t="shared" ref="O26:Q26" si="8">SUM(O8:O25)</f>
        <v>0</v>
      </c>
      <c r="P26" s="688">
        <f t="shared" si="8"/>
        <v>17293000</v>
      </c>
      <c r="Q26" s="688">
        <f t="shared" si="8"/>
        <v>0</v>
      </c>
      <c r="R26" s="688">
        <f>SUM(R8:R25)</f>
        <v>2605151.83</v>
      </c>
      <c r="S26" s="688">
        <f>SUM(S8:S25)</f>
        <v>74775.42</v>
      </c>
      <c r="T26" s="688">
        <f t="shared" si="5"/>
        <v>267826.09000000003</v>
      </c>
      <c r="U26" s="688">
        <f t="shared" si="5"/>
        <v>241739.13000000003</v>
      </c>
      <c r="V26" s="688">
        <f t="shared" si="5"/>
        <v>82494836.710000008</v>
      </c>
      <c r="W26" s="688">
        <f t="shared" si="5"/>
        <v>0</v>
      </c>
      <c r="X26" s="688">
        <f t="shared" ref="X26:Y26" si="9">SUM(X8:X25)</f>
        <v>0</v>
      </c>
      <c r="Y26" s="688">
        <f t="shared" si="9"/>
        <v>0</v>
      </c>
      <c r="Z26" s="688">
        <f t="shared" si="5"/>
        <v>225412961.30000001</v>
      </c>
      <c r="AA26" s="688">
        <f t="shared" si="5"/>
        <v>312836.63</v>
      </c>
      <c r="AB26" s="688">
        <f t="shared" si="5"/>
        <v>533752125.30000007</v>
      </c>
      <c r="AC26" s="714">
        <f t="shared" si="5"/>
        <v>48672687.859999999</v>
      </c>
      <c r="AD26" s="680">
        <f>SUM(AD8:AD25)</f>
        <v>475120941.86000001</v>
      </c>
      <c r="AE26" s="680">
        <f>SUM(AE8:AE25)</f>
        <v>0</v>
      </c>
      <c r="AF26" s="715">
        <f t="shared" si="5"/>
        <v>0</v>
      </c>
      <c r="AG26" s="680">
        <f t="shared" si="5"/>
        <v>0</v>
      </c>
      <c r="AH26" s="716">
        <f t="shared" si="5"/>
        <v>0</v>
      </c>
      <c r="AI26" s="716">
        <f t="shared" si="5"/>
        <v>0</v>
      </c>
      <c r="AJ26" s="688">
        <f t="shared" si="5"/>
        <v>6726687.7300000004</v>
      </c>
      <c r="AK26" s="688">
        <f t="shared" si="5"/>
        <v>0</v>
      </c>
      <c r="AL26" s="688">
        <f>SUM(AL8:AL25)</f>
        <v>37650200</v>
      </c>
      <c r="AM26" s="688">
        <f>SUM(AM8:AM25)</f>
        <v>0</v>
      </c>
      <c r="AN26" s="688">
        <f t="shared" ref="AN26:AO26" si="10">SUM(AN8:AN25)</f>
        <v>0</v>
      </c>
      <c r="AO26" s="688">
        <f t="shared" si="10"/>
        <v>0</v>
      </c>
      <c r="AP26" s="717">
        <f>SUM(AP8:AP25)</f>
        <v>0</v>
      </c>
      <c r="AQ26" s="688">
        <f>SUM(AQ8:AQ25)</f>
        <v>0</v>
      </c>
      <c r="AR26" s="688">
        <f t="shared" ref="AR26:AS26" si="11">SUM(AR8:AR25)</f>
        <v>2778679.5799999996</v>
      </c>
      <c r="AS26" s="688">
        <f t="shared" si="11"/>
        <v>0</v>
      </c>
      <c r="AT26" s="688">
        <f>SUM(AT8:AT25)</f>
        <v>28310000</v>
      </c>
      <c r="AU26" s="688">
        <f>SUM(AU8:AU25)</f>
        <v>5044374.4300000006</v>
      </c>
      <c r="AV26" s="688">
        <f t="shared" ref="AV26:BC26" si="12">SUM(AV8:AV25)</f>
        <v>19680599.999999996</v>
      </c>
      <c r="AW26" s="688">
        <f t="shared" si="12"/>
        <v>0</v>
      </c>
      <c r="AX26" s="688">
        <f t="shared" si="12"/>
        <v>14699999.999999998</v>
      </c>
      <c r="AY26" s="688">
        <f t="shared" si="12"/>
        <v>0</v>
      </c>
      <c r="AZ26" s="688">
        <f t="shared" si="12"/>
        <v>20130231.120000001</v>
      </c>
      <c r="BA26" s="688">
        <f t="shared" si="12"/>
        <v>1562578.48</v>
      </c>
      <c r="BB26" s="688">
        <f t="shared" si="12"/>
        <v>6341171.7000000002</v>
      </c>
      <c r="BC26" s="688">
        <f t="shared" si="12"/>
        <v>966040.94000000006</v>
      </c>
      <c r="BD26" s="688">
        <f t="shared" si="5"/>
        <v>993511.96</v>
      </c>
      <c r="BE26" s="688">
        <f t="shared" si="5"/>
        <v>0</v>
      </c>
      <c r="BF26" s="688">
        <f t="shared" si="5"/>
        <v>0</v>
      </c>
      <c r="BG26" s="688">
        <f t="shared" si="5"/>
        <v>0</v>
      </c>
      <c r="BH26" s="688">
        <f t="shared" si="5"/>
        <v>1171353.1499999999</v>
      </c>
      <c r="BI26" s="688">
        <f t="shared" si="5"/>
        <v>0</v>
      </c>
    </row>
    <row r="27" spans="1:61" s="694" customFormat="1" ht="21" customHeight="1" x14ac:dyDescent="0.25">
      <c r="A27" s="711"/>
      <c r="B27" s="675"/>
      <c r="C27" s="675"/>
      <c r="D27" s="675"/>
      <c r="E27" s="681"/>
      <c r="F27" s="675"/>
      <c r="G27" s="681"/>
      <c r="H27" s="675"/>
      <c r="I27" s="681"/>
      <c r="J27" s="681"/>
      <c r="K27" s="681"/>
      <c r="L27" s="681"/>
      <c r="M27" s="681"/>
      <c r="N27" s="681"/>
      <c r="O27" s="681"/>
      <c r="P27" s="681"/>
      <c r="Q27" s="681"/>
      <c r="R27" s="681"/>
      <c r="S27" s="681"/>
      <c r="T27" s="675"/>
      <c r="U27" s="681"/>
      <c r="V27" s="688"/>
      <c r="W27" s="681"/>
      <c r="X27" s="688"/>
      <c r="Y27" s="681"/>
      <c r="Z27" s="688"/>
      <c r="AA27" s="681"/>
      <c r="AB27" s="688"/>
      <c r="AC27" s="706"/>
      <c r="AD27" s="680"/>
      <c r="AE27" s="680"/>
      <c r="AF27" s="715"/>
      <c r="AG27" s="680"/>
      <c r="AH27" s="708"/>
      <c r="AI27" s="709"/>
      <c r="AJ27" s="675"/>
      <c r="AK27" s="681"/>
      <c r="AL27" s="688"/>
      <c r="AM27" s="681"/>
      <c r="AN27" s="688"/>
      <c r="AO27" s="681"/>
      <c r="AP27" s="710"/>
      <c r="AQ27" s="681"/>
      <c r="AR27" s="675"/>
      <c r="AS27" s="681"/>
      <c r="AT27" s="681"/>
      <c r="AU27" s="681"/>
      <c r="AV27" s="675"/>
      <c r="AW27" s="681"/>
      <c r="AX27" s="681"/>
      <c r="AY27" s="681"/>
      <c r="AZ27" s="675"/>
      <c r="BA27" s="681"/>
      <c r="BB27" s="675"/>
      <c r="BC27" s="681"/>
      <c r="BD27" s="688"/>
      <c r="BE27" s="681"/>
      <c r="BF27" s="688"/>
      <c r="BG27" s="681"/>
      <c r="BH27" s="688"/>
      <c r="BI27" s="681"/>
    </row>
    <row r="28" spans="1:61" s="694" customFormat="1" ht="21" customHeight="1" x14ac:dyDescent="0.25">
      <c r="A28" s="711" t="s">
        <v>396</v>
      </c>
      <c r="B28" s="1080">
        <f t="shared" ref="B28:B29" si="13">F28+N28+R28+T28+AJ28+AV28+AP28+BB28+BD28+AL28+AX28+AT28+AN28+BH28+AR28+D28+P28+J28+AB28+AH28+AF28+V28+BF28+AZ28+H28+AD28+L28+Z28+X28</f>
        <v>66025795.650000006</v>
      </c>
      <c r="C28" s="1080">
        <f t="shared" ref="C28:C29" si="14">G28+O28+S28+U28+AK28+AW28+AQ28+BC28+BE28+AM28+AY28+AU28+AO28+BI28+AS28+E28+Q28+K28+AC28+AI28+AG28+W28+BG28+BA28+I28+AE28+M28+AA28+Y28</f>
        <v>13999935.549999999</v>
      </c>
      <c r="D28" s="675">
        <f>[1]Субсидия_факт!AB30</f>
        <v>0</v>
      </c>
      <c r="E28" s="676"/>
      <c r="F28" s="675">
        <f>[1]Субсидия_факт!AH30</f>
        <v>605309.13</v>
      </c>
      <c r="G28" s="681"/>
      <c r="H28" s="675">
        <f>[1]Субсидия_факт!AJ30</f>
        <v>2200444.5</v>
      </c>
      <c r="I28" s="681"/>
      <c r="J28" s="675">
        <f>[1]Субсидия_факт!BB30</f>
        <v>0</v>
      </c>
      <c r="K28" s="681"/>
      <c r="L28" s="675">
        <f>[1]Субсидия_факт!BD30</f>
        <v>0</v>
      </c>
      <c r="M28" s="681"/>
      <c r="N28" s="675">
        <f>[1]Субсидия_факт!BR30</f>
        <v>0</v>
      </c>
      <c r="O28" s="681"/>
      <c r="P28" s="675">
        <f>[1]Субсидия_факт!BT30</f>
        <v>0</v>
      </c>
      <c r="Q28" s="681"/>
      <c r="R28" s="675">
        <f>[1]Субсидия_факт!BV30</f>
        <v>368451.74</v>
      </c>
      <c r="S28" s="676"/>
      <c r="T28" s="675">
        <f>[1]Субсидия_факт!DX30</f>
        <v>78260.87</v>
      </c>
      <c r="U28" s="676">
        <f t="shared" ref="U28:U29" si="15">T28</f>
        <v>78260.87</v>
      </c>
      <c r="V28" s="675">
        <f>[1]Субсидия_факт!HJ30</f>
        <v>0</v>
      </c>
      <c r="W28" s="681"/>
      <c r="X28" s="675">
        <f>[1]Субсидия_факт!HN30</f>
        <v>0</v>
      </c>
      <c r="Y28" s="681"/>
      <c r="Z28" s="675">
        <f>[1]Субсидия_факт!HP30</f>
        <v>0</v>
      </c>
      <c r="AA28" s="681"/>
      <c r="AB28" s="675">
        <f>[1]Субсидия_факт!HR30</f>
        <v>0</v>
      </c>
      <c r="AC28" s="706"/>
      <c r="AD28" s="679">
        <f>[1]Субсидия_факт!KT30</f>
        <v>8836097.5</v>
      </c>
      <c r="AE28" s="680"/>
      <c r="AF28" s="707">
        <f>[1]Субсидия_факт!KZ30</f>
        <v>35219325.390000001</v>
      </c>
      <c r="AG28" s="680">
        <v>11032864.529999999</v>
      </c>
      <c r="AH28" s="708">
        <f>[1]Субсидия_факт!LZ30</f>
        <v>0</v>
      </c>
      <c r="AI28" s="709"/>
      <c r="AJ28" s="675">
        <f>[1]Субсидия_факт!MH30</f>
        <v>0</v>
      </c>
      <c r="AK28" s="681"/>
      <c r="AL28" s="675">
        <f>[1]Субсидия_факт!MR30</f>
        <v>0</v>
      </c>
      <c r="AM28" s="681"/>
      <c r="AN28" s="675">
        <f>[1]Субсидия_факт!MX30</f>
        <v>0</v>
      </c>
      <c r="AO28" s="681"/>
      <c r="AP28" s="710">
        <f>[1]Субсидия_факт!MZ30</f>
        <v>0</v>
      </c>
      <c r="AQ28" s="681"/>
      <c r="AR28" s="675">
        <f>[1]Субсидия_факт!NF30</f>
        <v>0</v>
      </c>
      <c r="AS28" s="681"/>
      <c r="AT28" s="675">
        <f>[1]Субсидия_факт!NL30</f>
        <v>15450750</v>
      </c>
      <c r="AU28" s="681">
        <v>2813610.24</v>
      </c>
      <c r="AV28" s="675">
        <f>[1]Субсидия_факт!NN30</f>
        <v>0</v>
      </c>
      <c r="AW28" s="676"/>
      <c r="AX28" s="675">
        <f>[1]Субсидия_факт!NP30</f>
        <v>0</v>
      </c>
      <c r="AY28" s="681"/>
      <c r="AZ28" s="675">
        <f>[1]Субсидия_факт!OD30</f>
        <v>2142010</v>
      </c>
      <c r="BA28" s="676"/>
      <c r="BB28" s="675">
        <f>[1]Субсидия_факт!OJ30</f>
        <v>826233.13</v>
      </c>
      <c r="BC28" s="681">
        <v>75199.91</v>
      </c>
      <c r="BD28" s="675">
        <f>[1]Субсидия_факт!OQ30</f>
        <v>170266.54</v>
      </c>
      <c r="BE28" s="681"/>
      <c r="BF28" s="675">
        <f>[1]Субсидия_факт!OS30</f>
        <v>0</v>
      </c>
      <c r="BG28" s="681"/>
      <c r="BH28" s="675">
        <f>[1]Субсидия_факт!PK30</f>
        <v>128646.85</v>
      </c>
      <c r="BI28" s="681"/>
    </row>
    <row r="29" spans="1:61" s="694" customFormat="1" ht="21" customHeight="1" x14ac:dyDescent="0.25">
      <c r="A29" s="711" t="s">
        <v>397</v>
      </c>
      <c r="B29" s="1080">
        <f t="shared" si="13"/>
        <v>703331606.60000002</v>
      </c>
      <c r="C29" s="1080">
        <f t="shared" si="14"/>
        <v>107983814.16</v>
      </c>
      <c r="D29" s="675">
        <f>[1]Субсидия_факт!AB31</f>
        <v>0</v>
      </c>
      <c r="E29" s="676"/>
      <c r="F29" s="675">
        <f>[1]Субсидия_факт!AH31</f>
        <v>573263.28</v>
      </c>
      <c r="G29" s="681">
        <v>12904.89</v>
      </c>
      <c r="H29" s="675">
        <f>[1]Субсидия_факт!AJ31</f>
        <v>5822755.5</v>
      </c>
      <c r="I29" s="681">
        <v>356742.27</v>
      </c>
      <c r="J29" s="675">
        <f>[1]Субсидия_факт!BB31</f>
        <v>218122801.88</v>
      </c>
      <c r="K29" s="681"/>
      <c r="L29" s="675">
        <f>[1]Субсидия_факт!BD31</f>
        <v>0</v>
      </c>
      <c r="M29" s="681"/>
      <c r="N29" s="675">
        <f>[1]Субсидия_факт!BR31</f>
        <v>0</v>
      </c>
      <c r="O29" s="681"/>
      <c r="P29" s="675">
        <f>[1]Субсидия_факт!BT31</f>
        <v>109890300</v>
      </c>
      <c r="Q29" s="681"/>
      <c r="R29" s="675">
        <f>[1]Субсидия_факт!BV31</f>
        <v>2026396.43</v>
      </c>
      <c r="S29" s="681">
        <v>164160</v>
      </c>
      <c r="T29" s="675">
        <f>[1]Субсидия_факт!DX31</f>
        <v>246956.52</v>
      </c>
      <c r="U29" s="676">
        <f t="shared" si="15"/>
        <v>246956.52</v>
      </c>
      <c r="V29" s="675">
        <f>[1]Субсидия_факт!HJ31</f>
        <v>39227634</v>
      </c>
      <c r="W29" s="681">
        <v>3266630.14</v>
      </c>
      <c r="X29" s="675">
        <f>[1]Субсидия_факт!HN31</f>
        <v>0</v>
      </c>
      <c r="Y29" s="681"/>
      <c r="Z29" s="675">
        <f>[1]Субсидия_факт!HP31</f>
        <v>0</v>
      </c>
      <c r="AA29" s="681"/>
      <c r="AB29" s="675">
        <f>[1]Субсидия_факт!HR31</f>
        <v>0</v>
      </c>
      <c r="AC29" s="706"/>
      <c r="AD29" s="679">
        <f>[1]Субсидия_факт!KT31</f>
        <v>0</v>
      </c>
      <c r="AE29" s="680"/>
      <c r="AF29" s="707">
        <f>[1]Субсидия_факт!KZ31</f>
        <v>114780674.61</v>
      </c>
      <c r="AG29" s="680">
        <v>65786787.420000002</v>
      </c>
      <c r="AH29" s="708">
        <f>[1]Субсидия_факт!LZ31</f>
        <v>0</v>
      </c>
      <c r="AI29" s="709"/>
      <c r="AJ29" s="675">
        <f>[1]Субсидия_факт!MH31</f>
        <v>0</v>
      </c>
      <c r="AK29" s="681"/>
      <c r="AL29" s="675">
        <f>[1]Субсидия_факт!MR31</f>
        <v>18900000</v>
      </c>
      <c r="AM29" s="681"/>
      <c r="AN29" s="675">
        <f>[1]Субсидия_факт!MX31</f>
        <v>20000000</v>
      </c>
      <c r="AO29" s="681"/>
      <c r="AP29" s="710">
        <f>[1]Субсидия_факт!MZ31</f>
        <v>0</v>
      </c>
      <c r="AQ29" s="681"/>
      <c r="AR29" s="675">
        <f>[1]Субсидия_факт!NF31</f>
        <v>0</v>
      </c>
      <c r="AS29" s="681"/>
      <c r="AT29" s="675">
        <f>[1]Субсидия_факт!NL31</f>
        <v>168063410</v>
      </c>
      <c r="AU29" s="681">
        <v>38049451.759999998</v>
      </c>
      <c r="AV29" s="675">
        <f>[1]Субсидия_факт!NN31</f>
        <v>0</v>
      </c>
      <c r="AW29" s="676"/>
      <c r="AX29" s="675">
        <f>[1]Субсидия_факт!NP31</f>
        <v>0</v>
      </c>
      <c r="AY29" s="681"/>
      <c r="AZ29" s="675">
        <f>[1]Субсидия_факт!OD31</f>
        <v>2450510</v>
      </c>
      <c r="BA29" s="676"/>
      <c r="BB29" s="675">
        <f>[1]Субсидия_факт!OJ31</f>
        <v>1888482.88</v>
      </c>
      <c r="BC29" s="681">
        <v>100181.16</v>
      </c>
      <c r="BD29" s="675">
        <f>[1]Субсидия_факт!OQ31</f>
        <v>836221.5</v>
      </c>
      <c r="BE29" s="681"/>
      <c r="BF29" s="675">
        <f>[1]Субсидия_факт!OS31</f>
        <v>502200</v>
      </c>
      <c r="BG29" s="681"/>
      <c r="BH29" s="675">
        <f>[1]Субсидия_факт!PK31</f>
        <v>0</v>
      </c>
      <c r="BI29" s="681"/>
    </row>
    <row r="30" spans="1:61" s="694" customFormat="1" ht="21" customHeight="1" x14ac:dyDescent="0.25">
      <c r="A30" s="711" t="s">
        <v>398</v>
      </c>
      <c r="B30" s="686">
        <f t="shared" ref="B30:BI30" si="16">SUM(B28:B29)</f>
        <v>769357402.25</v>
      </c>
      <c r="C30" s="686">
        <f t="shared" si="16"/>
        <v>121983749.70999999</v>
      </c>
      <c r="D30" s="686">
        <f t="shared" si="16"/>
        <v>0</v>
      </c>
      <c r="E30" s="686">
        <f>SUM(E28:E29)</f>
        <v>0</v>
      </c>
      <c r="F30" s="686">
        <f t="shared" si="16"/>
        <v>1178572.4100000001</v>
      </c>
      <c r="G30" s="686">
        <f>SUM(G28:G29)</f>
        <v>12904.89</v>
      </c>
      <c r="H30" s="686">
        <f t="shared" ref="H30" si="17">SUM(H28:H29)</f>
        <v>8023200</v>
      </c>
      <c r="I30" s="686">
        <f>SUM(I28:I29)</f>
        <v>356742.27</v>
      </c>
      <c r="J30" s="686">
        <f>SUM(J28:J29)</f>
        <v>218122801.88</v>
      </c>
      <c r="K30" s="686">
        <f t="shared" ref="K30:M30" si="18">SUM(K28:K29)</f>
        <v>0</v>
      </c>
      <c r="L30" s="686">
        <f>SUM(L28:L29)</f>
        <v>0</v>
      </c>
      <c r="M30" s="686">
        <f t="shared" si="18"/>
        <v>0</v>
      </c>
      <c r="N30" s="686">
        <f>SUM(N28:N29)</f>
        <v>0</v>
      </c>
      <c r="O30" s="686">
        <f t="shared" ref="O30" si="19">SUM(O28:O29)</f>
        <v>0</v>
      </c>
      <c r="P30" s="686">
        <f>SUM(P28:P29)</f>
        <v>109890300</v>
      </c>
      <c r="Q30" s="686">
        <f>SUM(Q28:Q29)</f>
        <v>0</v>
      </c>
      <c r="R30" s="686">
        <f>SUM(R28:R29)</f>
        <v>2394848.17</v>
      </c>
      <c r="S30" s="686">
        <f>SUM(S28:S29)</f>
        <v>164160</v>
      </c>
      <c r="T30" s="686">
        <f t="shared" si="16"/>
        <v>325217.39</v>
      </c>
      <c r="U30" s="686">
        <f t="shared" si="16"/>
        <v>325217.39</v>
      </c>
      <c r="V30" s="718">
        <f t="shared" si="16"/>
        <v>39227634</v>
      </c>
      <c r="W30" s="686">
        <f t="shared" si="16"/>
        <v>3266630.14</v>
      </c>
      <c r="X30" s="718">
        <f t="shared" ref="X30:Y30" si="20">SUM(X28:X29)</f>
        <v>0</v>
      </c>
      <c r="Y30" s="718">
        <f t="shared" si="20"/>
        <v>0</v>
      </c>
      <c r="Z30" s="718">
        <f t="shared" si="16"/>
        <v>0</v>
      </c>
      <c r="AA30" s="718">
        <f t="shared" si="16"/>
        <v>0</v>
      </c>
      <c r="AB30" s="718">
        <f t="shared" si="16"/>
        <v>0</v>
      </c>
      <c r="AC30" s="719">
        <f t="shared" si="16"/>
        <v>0</v>
      </c>
      <c r="AD30" s="680">
        <f>SUM(AD28:AD29)</f>
        <v>8836097.5</v>
      </c>
      <c r="AE30" s="680">
        <f>SUM(AE28:AE29)</f>
        <v>0</v>
      </c>
      <c r="AF30" s="715">
        <f t="shared" si="16"/>
        <v>150000000</v>
      </c>
      <c r="AG30" s="680">
        <f t="shared" si="16"/>
        <v>76819651.950000003</v>
      </c>
      <c r="AH30" s="720">
        <f t="shared" si="16"/>
        <v>0</v>
      </c>
      <c r="AI30" s="720">
        <f t="shared" si="16"/>
        <v>0</v>
      </c>
      <c r="AJ30" s="686">
        <f t="shared" si="16"/>
        <v>0</v>
      </c>
      <c r="AK30" s="686">
        <f t="shared" si="16"/>
        <v>0</v>
      </c>
      <c r="AL30" s="718">
        <f>SUM(AL28:AL29)</f>
        <v>18900000</v>
      </c>
      <c r="AM30" s="686">
        <f>SUM(AM28:AM29)</f>
        <v>0</v>
      </c>
      <c r="AN30" s="718">
        <f t="shared" ref="AN30:AO30" si="21">SUM(AN28:AN29)</f>
        <v>20000000</v>
      </c>
      <c r="AO30" s="686">
        <f t="shared" si="21"/>
        <v>0</v>
      </c>
      <c r="AP30" s="686">
        <f>SUM(AP28:AP29)</f>
        <v>0</v>
      </c>
      <c r="AQ30" s="686">
        <f>SUM(AQ28:AQ29)</f>
        <v>0</v>
      </c>
      <c r="AR30" s="686">
        <f t="shared" ref="AR30:AS30" si="22">SUM(AR28:AR29)</f>
        <v>0</v>
      </c>
      <c r="AS30" s="686">
        <f t="shared" si="22"/>
        <v>0</v>
      </c>
      <c r="AT30" s="686">
        <f>SUM(AT28:AT29)</f>
        <v>183514160</v>
      </c>
      <c r="AU30" s="686">
        <f>SUM(AU28:AU29)</f>
        <v>40863062</v>
      </c>
      <c r="AV30" s="686">
        <f t="shared" ref="AV30:BC30" si="23">SUM(AV28:AV29)</f>
        <v>0</v>
      </c>
      <c r="AW30" s="686">
        <f t="shared" si="23"/>
        <v>0</v>
      </c>
      <c r="AX30" s="686">
        <f t="shared" si="23"/>
        <v>0</v>
      </c>
      <c r="AY30" s="686">
        <f t="shared" si="23"/>
        <v>0</v>
      </c>
      <c r="AZ30" s="718">
        <f t="shared" si="23"/>
        <v>4592520</v>
      </c>
      <c r="BA30" s="718">
        <f t="shared" si="23"/>
        <v>0</v>
      </c>
      <c r="BB30" s="718">
        <f t="shared" si="23"/>
        <v>2714716.01</v>
      </c>
      <c r="BC30" s="718">
        <f t="shared" si="23"/>
        <v>175381.07</v>
      </c>
      <c r="BD30" s="718">
        <f t="shared" si="16"/>
        <v>1006488.04</v>
      </c>
      <c r="BE30" s="686">
        <f t="shared" si="16"/>
        <v>0</v>
      </c>
      <c r="BF30" s="718">
        <f t="shared" si="16"/>
        <v>502200</v>
      </c>
      <c r="BG30" s="686">
        <f t="shared" si="16"/>
        <v>0</v>
      </c>
      <c r="BH30" s="718">
        <f t="shared" si="16"/>
        <v>128646.85</v>
      </c>
      <c r="BI30" s="686">
        <f t="shared" si="16"/>
        <v>0</v>
      </c>
    </row>
    <row r="31" spans="1:61" s="694" customFormat="1" ht="21" customHeight="1" x14ac:dyDescent="0.25">
      <c r="A31" s="711"/>
      <c r="B31" s="721"/>
      <c r="C31" s="721"/>
      <c r="D31" s="688"/>
      <c r="E31" s="688"/>
      <c r="F31" s="688"/>
      <c r="G31" s="688"/>
      <c r="H31" s="688"/>
      <c r="I31" s="688"/>
      <c r="J31" s="688"/>
      <c r="K31" s="688"/>
      <c r="L31" s="688"/>
      <c r="M31" s="688"/>
      <c r="N31" s="688"/>
      <c r="O31" s="688"/>
      <c r="P31" s="688"/>
      <c r="Q31" s="688"/>
      <c r="R31" s="688"/>
      <c r="S31" s="688"/>
      <c r="T31" s="722"/>
      <c r="U31" s="688"/>
      <c r="V31" s="688"/>
      <c r="W31" s="688"/>
      <c r="X31" s="688"/>
      <c r="Y31" s="688"/>
      <c r="Z31" s="688"/>
      <c r="AA31" s="688"/>
      <c r="AB31" s="688"/>
      <c r="AC31" s="714"/>
      <c r="AD31" s="680"/>
      <c r="AE31" s="680"/>
      <c r="AF31" s="715"/>
      <c r="AG31" s="680"/>
      <c r="AH31" s="723"/>
      <c r="AI31" s="716"/>
      <c r="AJ31" s="722"/>
      <c r="AK31" s="688"/>
      <c r="AL31" s="688"/>
      <c r="AM31" s="688"/>
      <c r="AN31" s="688"/>
      <c r="AO31" s="688"/>
      <c r="AP31" s="717"/>
      <c r="AQ31" s="688"/>
      <c r="AR31" s="688"/>
      <c r="AS31" s="688"/>
      <c r="AT31" s="688"/>
      <c r="AU31" s="688"/>
      <c r="AV31" s="722"/>
      <c r="AW31" s="688"/>
      <c r="AX31" s="688"/>
      <c r="AY31" s="688"/>
      <c r="AZ31" s="688"/>
      <c r="BA31" s="688"/>
      <c r="BB31" s="688"/>
      <c r="BC31" s="688"/>
      <c r="BD31" s="688"/>
      <c r="BE31" s="688"/>
      <c r="BF31" s="688"/>
      <c r="BG31" s="688"/>
      <c r="BH31" s="688"/>
      <c r="BI31" s="688"/>
    </row>
    <row r="32" spans="1:61" s="694" customFormat="1" ht="21" customHeight="1" x14ac:dyDescent="0.25">
      <c r="A32" s="711"/>
      <c r="B32" s="721"/>
      <c r="C32" s="721"/>
      <c r="D32" s="688"/>
      <c r="E32" s="688"/>
      <c r="F32" s="688"/>
      <c r="G32" s="688"/>
      <c r="H32" s="688"/>
      <c r="I32" s="688"/>
      <c r="J32" s="688"/>
      <c r="K32" s="688"/>
      <c r="L32" s="688"/>
      <c r="M32" s="688"/>
      <c r="N32" s="688"/>
      <c r="O32" s="688"/>
      <c r="P32" s="688"/>
      <c r="Q32" s="688"/>
      <c r="R32" s="688"/>
      <c r="S32" s="688"/>
      <c r="T32" s="722"/>
      <c r="U32" s="688"/>
      <c r="V32" s="688"/>
      <c r="W32" s="688"/>
      <c r="X32" s="688"/>
      <c r="Y32" s="688"/>
      <c r="Z32" s="688"/>
      <c r="AA32" s="688"/>
      <c r="AB32" s="688"/>
      <c r="AC32" s="714"/>
      <c r="AD32" s="680"/>
      <c r="AE32" s="680"/>
      <c r="AF32" s="715"/>
      <c r="AG32" s="680"/>
      <c r="AH32" s="723"/>
      <c r="AI32" s="716"/>
      <c r="AJ32" s="722"/>
      <c r="AK32" s="688"/>
      <c r="AL32" s="688"/>
      <c r="AM32" s="688"/>
      <c r="AN32" s="688"/>
      <c r="AO32" s="688"/>
      <c r="AP32" s="717"/>
      <c r="AQ32" s="688"/>
      <c r="AR32" s="688"/>
      <c r="AS32" s="688"/>
      <c r="AT32" s="688"/>
      <c r="AU32" s="688"/>
      <c r="AV32" s="722"/>
      <c r="AW32" s="688"/>
      <c r="AX32" s="688"/>
      <c r="AY32" s="688"/>
      <c r="AZ32" s="688"/>
      <c r="BA32" s="688"/>
      <c r="BB32" s="688"/>
      <c r="BC32" s="688"/>
      <c r="BD32" s="688"/>
      <c r="BE32" s="688"/>
      <c r="BF32" s="688"/>
      <c r="BG32" s="688"/>
      <c r="BH32" s="688"/>
      <c r="BI32" s="688"/>
    </row>
    <row r="33" spans="1:61" s="692" customFormat="1" ht="21" customHeight="1" x14ac:dyDescent="0.25">
      <c r="A33" s="718" t="s">
        <v>399</v>
      </c>
      <c r="B33" s="686">
        <f t="shared" ref="B33:BI33" si="24">B26+B30</f>
        <v>2431007306.29</v>
      </c>
      <c r="C33" s="686">
        <f t="shared" si="24"/>
        <v>179592948.58999997</v>
      </c>
      <c r="D33" s="686">
        <f t="shared" si="24"/>
        <v>0</v>
      </c>
      <c r="E33" s="686">
        <f t="shared" si="24"/>
        <v>0</v>
      </c>
      <c r="F33" s="686">
        <f t="shared" si="24"/>
        <v>5399999.9999999991</v>
      </c>
      <c r="G33" s="686">
        <f t="shared" si="24"/>
        <v>747070.88</v>
      </c>
      <c r="H33" s="686">
        <f t="shared" si="24"/>
        <v>8500000</v>
      </c>
      <c r="I33" s="686">
        <f t="shared" si="24"/>
        <v>356742.27</v>
      </c>
      <c r="J33" s="686">
        <f t="shared" si="24"/>
        <v>372800000</v>
      </c>
      <c r="K33" s="686">
        <f t="shared" si="24"/>
        <v>0</v>
      </c>
      <c r="L33" s="686">
        <f t="shared" si="24"/>
        <v>0</v>
      </c>
      <c r="M33" s="686">
        <f t="shared" si="24"/>
        <v>0</v>
      </c>
      <c r="N33" s="686">
        <f>N26+N30</f>
        <v>26845200</v>
      </c>
      <c r="O33" s="686">
        <f>O26+O30</f>
        <v>0</v>
      </c>
      <c r="P33" s="686">
        <f t="shared" ref="P33:Q33" si="25">P26+P30</f>
        <v>127183300</v>
      </c>
      <c r="Q33" s="686">
        <f t="shared" si="25"/>
        <v>0</v>
      </c>
      <c r="R33" s="686">
        <f>R26+R30</f>
        <v>5000000</v>
      </c>
      <c r="S33" s="686">
        <f>S26+S30</f>
        <v>238935.41999999998</v>
      </c>
      <c r="T33" s="686">
        <f t="shared" si="24"/>
        <v>593043.48</v>
      </c>
      <c r="U33" s="686">
        <f t="shared" si="24"/>
        <v>566956.52</v>
      </c>
      <c r="V33" s="718">
        <f t="shared" si="24"/>
        <v>121722470.71000001</v>
      </c>
      <c r="W33" s="686">
        <f t="shared" si="24"/>
        <v>3266630.14</v>
      </c>
      <c r="X33" s="718">
        <f t="shared" ref="X33:Y33" si="26">X26+X30</f>
        <v>0</v>
      </c>
      <c r="Y33" s="718">
        <f t="shared" si="26"/>
        <v>0</v>
      </c>
      <c r="Z33" s="718">
        <f t="shared" si="24"/>
        <v>225412961.30000001</v>
      </c>
      <c r="AA33" s="718">
        <f t="shared" si="24"/>
        <v>312836.63</v>
      </c>
      <c r="AB33" s="718">
        <f t="shared" si="24"/>
        <v>533752125.30000007</v>
      </c>
      <c r="AC33" s="719">
        <f t="shared" si="24"/>
        <v>48672687.859999999</v>
      </c>
      <c r="AD33" s="680">
        <f>AD26+AD30</f>
        <v>483957039.36000001</v>
      </c>
      <c r="AE33" s="680">
        <f>AE26+AE30</f>
        <v>0</v>
      </c>
      <c r="AF33" s="715">
        <f t="shared" si="24"/>
        <v>150000000</v>
      </c>
      <c r="AG33" s="680">
        <f t="shared" si="24"/>
        <v>76819651.950000003</v>
      </c>
      <c r="AH33" s="720">
        <f t="shared" si="24"/>
        <v>0</v>
      </c>
      <c r="AI33" s="720">
        <f t="shared" si="24"/>
        <v>0</v>
      </c>
      <c r="AJ33" s="686">
        <f t="shared" si="24"/>
        <v>6726687.7300000004</v>
      </c>
      <c r="AK33" s="686">
        <f t="shared" si="24"/>
        <v>0</v>
      </c>
      <c r="AL33" s="718">
        <f>AL26+AL30</f>
        <v>56550200</v>
      </c>
      <c r="AM33" s="686">
        <f>AM26+AM30</f>
        <v>0</v>
      </c>
      <c r="AN33" s="718">
        <f t="shared" ref="AN33:AO33" si="27">AN26+AN30</f>
        <v>20000000</v>
      </c>
      <c r="AO33" s="686">
        <f t="shared" si="27"/>
        <v>0</v>
      </c>
      <c r="AP33" s="686">
        <f>AP26+AP30</f>
        <v>0</v>
      </c>
      <c r="AQ33" s="686">
        <f>AQ26+AQ30</f>
        <v>0</v>
      </c>
      <c r="AR33" s="686">
        <f t="shared" ref="AR33:BC33" si="28">AR26+AR30</f>
        <v>2778679.5799999996</v>
      </c>
      <c r="AS33" s="686">
        <f t="shared" si="28"/>
        <v>0</v>
      </c>
      <c r="AT33" s="686">
        <f t="shared" si="28"/>
        <v>211824160</v>
      </c>
      <c r="AU33" s="686">
        <f t="shared" si="28"/>
        <v>45907436.43</v>
      </c>
      <c r="AV33" s="686">
        <f t="shared" si="28"/>
        <v>19680599.999999996</v>
      </c>
      <c r="AW33" s="686">
        <f t="shared" si="28"/>
        <v>0</v>
      </c>
      <c r="AX33" s="686">
        <f t="shared" si="28"/>
        <v>14699999.999999998</v>
      </c>
      <c r="AY33" s="686">
        <f t="shared" si="28"/>
        <v>0</v>
      </c>
      <c r="AZ33" s="718">
        <f t="shared" si="28"/>
        <v>24722751.120000001</v>
      </c>
      <c r="BA33" s="718">
        <f t="shared" si="28"/>
        <v>1562578.48</v>
      </c>
      <c r="BB33" s="718">
        <f t="shared" si="28"/>
        <v>9055887.7100000009</v>
      </c>
      <c r="BC33" s="718">
        <f t="shared" si="28"/>
        <v>1141422.01</v>
      </c>
      <c r="BD33" s="718">
        <f t="shared" si="24"/>
        <v>2000000</v>
      </c>
      <c r="BE33" s="686">
        <f t="shared" si="24"/>
        <v>0</v>
      </c>
      <c r="BF33" s="718">
        <f t="shared" si="24"/>
        <v>502200</v>
      </c>
      <c r="BG33" s="686">
        <f t="shared" si="24"/>
        <v>0</v>
      </c>
      <c r="BH33" s="718">
        <f t="shared" si="24"/>
        <v>1300000</v>
      </c>
      <c r="BI33" s="686">
        <f t="shared" si="24"/>
        <v>0</v>
      </c>
    </row>
    <row r="34" spans="1:61" s="694" customFormat="1" ht="15.75" x14ac:dyDescent="0.25">
      <c r="B34" s="690"/>
      <c r="C34" s="690"/>
      <c r="D34" s="690"/>
      <c r="E34" s="690"/>
      <c r="F34" s="690"/>
      <c r="G34" s="690"/>
      <c r="H34" s="690"/>
      <c r="I34" s="690"/>
      <c r="J34" s="690"/>
      <c r="K34" s="690"/>
      <c r="L34" s="690"/>
      <c r="M34" s="690"/>
      <c r="N34" s="690"/>
      <c r="O34" s="690"/>
      <c r="P34" s="690"/>
      <c r="Q34" s="690"/>
      <c r="R34" s="690"/>
      <c r="S34" s="690"/>
      <c r="T34" s="724"/>
      <c r="U34" s="724"/>
      <c r="V34" s="690"/>
      <c r="W34" s="690"/>
      <c r="X34" s="690"/>
      <c r="Y34" s="690"/>
      <c r="Z34" s="690"/>
      <c r="AA34" s="690"/>
      <c r="AB34" s="690"/>
      <c r="AC34" s="690"/>
      <c r="AD34" s="690"/>
      <c r="AE34" s="690"/>
      <c r="AF34" s="690"/>
      <c r="AG34" s="690"/>
      <c r="AH34" s="725"/>
      <c r="AI34" s="725"/>
      <c r="AJ34" s="724"/>
      <c r="AK34" s="724"/>
      <c r="AL34" s="690"/>
      <c r="AM34" s="690"/>
      <c r="AN34" s="690"/>
      <c r="AO34" s="690"/>
      <c r="AP34" s="690"/>
      <c r="AQ34" s="690"/>
      <c r="AR34" s="690"/>
      <c r="AS34" s="690"/>
      <c r="AT34" s="690"/>
      <c r="AU34" s="690"/>
      <c r="AV34" s="724"/>
      <c r="AW34" s="724"/>
      <c r="AX34" s="690"/>
      <c r="AY34" s="690"/>
      <c r="AZ34" s="690"/>
      <c r="BA34" s="690"/>
      <c r="BB34" s="690"/>
      <c r="BC34" s="690"/>
      <c r="BD34" s="690"/>
      <c r="BE34" s="690"/>
      <c r="BF34" s="690"/>
      <c r="BG34" s="690"/>
      <c r="BH34" s="690"/>
      <c r="BI34" s="690"/>
    </row>
    <row r="35" spans="1:61" s="694" customFormat="1" x14ac:dyDescent="0.25">
      <c r="B35" s="690"/>
      <c r="C35" s="690"/>
      <c r="D35" s="690"/>
      <c r="E35" s="690"/>
      <c r="F35" s="690"/>
      <c r="G35" s="690"/>
      <c r="H35" s="690"/>
      <c r="I35" s="690"/>
      <c r="J35" s="690"/>
      <c r="K35" s="690"/>
      <c r="L35" s="690"/>
      <c r="M35" s="690"/>
      <c r="N35" s="690"/>
      <c r="O35" s="690"/>
      <c r="P35" s="690"/>
      <c r="Q35" s="690"/>
      <c r="R35" s="690"/>
      <c r="S35" s="690"/>
      <c r="T35" s="724"/>
      <c r="U35" s="724"/>
      <c r="V35" s="690"/>
      <c r="W35" s="690"/>
      <c r="X35" s="690"/>
      <c r="Y35" s="690"/>
      <c r="Z35" s="690"/>
      <c r="AA35" s="690"/>
      <c r="AB35" s="690"/>
      <c r="AC35" s="690"/>
      <c r="AD35" s="697"/>
      <c r="AE35" s="697"/>
      <c r="AF35" s="690"/>
      <c r="AG35" s="690"/>
      <c r="AH35" s="725"/>
      <c r="AI35" s="725"/>
      <c r="AJ35" s="724"/>
      <c r="AK35" s="724"/>
      <c r="AL35" s="690"/>
      <c r="AM35" s="690"/>
      <c r="AN35" s="690"/>
      <c r="AO35" s="690"/>
      <c r="AP35" s="690"/>
      <c r="AQ35" s="690"/>
      <c r="AR35" s="690"/>
      <c r="AS35" s="690"/>
      <c r="AT35" s="690"/>
      <c r="AU35" s="690"/>
      <c r="AV35" s="724"/>
      <c r="AW35" s="724"/>
      <c r="AX35" s="690"/>
      <c r="AY35" s="690"/>
      <c r="AZ35" s="690"/>
      <c r="BA35" s="690"/>
      <c r="BB35" s="690"/>
      <c r="BC35" s="690"/>
      <c r="BD35" s="690"/>
      <c r="BE35" s="690"/>
      <c r="BF35" s="690"/>
      <c r="BG35" s="690"/>
      <c r="BH35" s="690"/>
      <c r="BI35" s="690"/>
    </row>
    <row r="36" spans="1:61" s="632" customFormat="1" ht="31.5" x14ac:dyDescent="0.25">
      <c r="A36" s="726" t="s">
        <v>958</v>
      </c>
      <c r="B36" s="727">
        <f t="shared" ref="B36:BI36" si="29">B26-B37</f>
        <v>1431677697.6799998</v>
      </c>
      <c r="C36" s="727">
        <f t="shared" si="29"/>
        <v>51681560.79999999</v>
      </c>
      <c r="D36" s="727">
        <f t="shared" si="29"/>
        <v>0</v>
      </c>
      <c r="E36" s="727">
        <f t="shared" si="29"/>
        <v>0</v>
      </c>
      <c r="F36" s="727">
        <f t="shared" si="29"/>
        <v>3350156.9699999988</v>
      </c>
      <c r="G36" s="728">
        <f t="shared" si="29"/>
        <v>703839.07</v>
      </c>
      <c r="H36" s="727">
        <f t="shared" si="29"/>
        <v>476800</v>
      </c>
      <c r="I36" s="727">
        <f t="shared" si="29"/>
        <v>0</v>
      </c>
      <c r="J36" s="727">
        <f t="shared" si="29"/>
        <v>154677198.12</v>
      </c>
      <c r="K36" s="727">
        <f t="shared" si="29"/>
        <v>0</v>
      </c>
      <c r="L36" s="727">
        <f t="shared" si="29"/>
        <v>0</v>
      </c>
      <c r="M36" s="727">
        <f t="shared" si="29"/>
        <v>0</v>
      </c>
      <c r="N36" s="727">
        <f t="shared" si="29"/>
        <v>21282781.25</v>
      </c>
      <c r="O36" s="727">
        <f t="shared" si="29"/>
        <v>0</v>
      </c>
      <c r="P36" s="727">
        <f t="shared" si="29"/>
        <v>16858000</v>
      </c>
      <c r="Q36" s="727">
        <f t="shared" si="29"/>
        <v>0</v>
      </c>
      <c r="R36" s="727">
        <f t="shared" si="29"/>
        <v>2017504.7000000002</v>
      </c>
      <c r="S36" s="727">
        <f t="shared" si="29"/>
        <v>74775.42</v>
      </c>
      <c r="T36" s="727">
        <f t="shared" si="29"/>
        <v>212173.92000000004</v>
      </c>
      <c r="U36" s="727">
        <f t="shared" si="29"/>
        <v>186086.96000000002</v>
      </c>
      <c r="V36" s="727">
        <f t="shared" si="29"/>
        <v>82494836.710000008</v>
      </c>
      <c r="W36" s="727">
        <f t="shared" si="29"/>
        <v>0</v>
      </c>
      <c r="X36" s="727">
        <f t="shared" ref="X36:Y36" si="30">X26-X37</f>
        <v>0</v>
      </c>
      <c r="Y36" s="727">
        <f t="shared" si="30"/>
        <v>0</v>
      </c>
      <c r="Z36" s="727">
        <f t="shared" si="29"/>
        <v>225412961.30000001</v>
      </c>
      <c r="AA36" s="727">
        <f t="shared" si="29"/>
        <v>312836.63</v>
      </c>
      <c r="AB36" s="727">
        <f t="shared" si="29"/>
        <v>432997832.06000006</v>
      </c>
      <c r="AC36" s="727">
        <f t="shared" si="29"/>
        <v>43723828.82</v>
      </c>
      <c r="AD36" s="727">
        <f t="shared" si="29"/>
        <v>372683259.50999999</v>
      </c>
      <c r="AE36" s="727">
        <f t="shared" si="29"/>
        <v>0</v>
      </c>
      <c r="AF36" s="727">
        <f t="shared" si="29"/>
        <v>0</v>
      </c>
      <c r="AG36" s="727">
        <f t="shared" si="29"/>
        <v>0</v>
      </c>
      <c r="AH36" s="727">
        <f t="shared" si="29"/>
        <v>0</v>
      </c>
      <c r="AI36" s="727">
        <f t="shared" si="29"/>
        <v>0</v>
      </c>
      <c r="AJ36" s="727">
        <f t="shared" si="29"/>
        <v>0</v>
      </c>
      <c r="AK36" s="727">
        <f t="shared" si="29"/>
        <v>0</v>
      </c>
      <c r="AL36" s="727">
        <f t="shared" si="29"/>
        <v>37650200</v>
      </c>
      <c r="AM36" s="727">
        <f t="shared" si="29"/>
        <v>0</v>
      </c>
      <c r="AN36" s="727">
        <f t="shared" si="29"/>
        <v>0</v>
      </c>
      <c r="AO36" s="727">
        <f t="shared" si="29"/>
        <v>0</v>
      </c>
      <c r="AP36" s="727">
        <f t="shared" si="29"/>
        <v>0</v>
      </c>
      <c r="AQ36" s="727">
        <f t="shared" si="29"/>
        <v>0</v>
      </c>
      <c r="AR36" s="727">
        <f t="shared" si="29"/>
        <v>2240298.8299999996</v>
      </c>
      <c r="AS36" s="727">
        <f t="shared" si="29"/>
        <v>0</v>
      </c>
      <c r="AT36" s="727">
        <f t="shared" si="29"/>
        <v>26896400</v>
      </c>
      <c r="AU36" s="727">
        <f t="shared" si="29"/>
        <v>4431895.3500000006</v>
      </c>
      <c r="AV36" s="727">
        <f t="shared" si="29"/>
        <v>16391163.589999996</v>
      </c>
      <c r="AW36" s="727">
        <f t="shared" si="29"/>
        <v>0</v>
      </c>
      <c r="AX36" s="727">
        <f t="shared" si="29"/>
        <v>13596581.489999998</v>
      </c>
      <c r="AY36" s="727">
        <f t="shared" si="29"/>
        <v>0</v>
      </c>
      <c r="AZ36" s="727">
        <f t="shared" si="29"/>
        <v>16413681.120000001</v>
      </c>
      <c r="BA36" s="727">
        <f t="shared" si="29"/>
        <v>1562578.48</v>
      </c>
      <c r="BB36" s="727">
        <f t="shared" si="29"/>
        <v>4217728.0999999996</v>
      </c>
      <c r="BC36" s="727">
        <f t="shared" si="29"/>
        <v>685720.07000000007</v>
      </c>
      <c r="BD36" s="727">
        <f t="shared" si="29"/>
        <v>813333.73</v>
      </c>
      <c r="BE36" s="727">
        <f t="shared" si="29"/>
        <v>0</v>
      </c>
      <c r="BF36" s="727">
        <f t="shared" si="29"/>
        <v>0</v>
      </c>
      <c r="BG36" s="727">
        <f t="shared" si="29"/>
        <v>0</v>
      </c>
      <c r="BH36" s="727">
        <f t="shared" si="29"/>
        <v>994806.27999999991</v>
      </c>
      <c r="BI36" s="727">
        <f t="shared" si="29"/>
        <v>0</v>
      </c>
    </row>
    <row r="37" spans="1:61" s="632" customFormat="1" ht="31.5" x14ac:dyDescent="0.25">
      <c r="A37" s="729" t="s">
        <v>825</v>
      </c>
      <c r="B37" s="730">
        <f t="shared" ref="B37:BI37" si="31">B8+B12+B16+B21</f>
        <v>229972206.36000001</v>
      </c>
      <c r="C37" s="730">
        <f t="shared" si="31"/>
        <v>5927638.0800000001</v>
      </c>
      <c r="D37" s="730">
        <f t="shared" si="31"/>
        <v>0</v>
      </c>
      <c r="E37" s="730">
        <f t="shared" si="31"/>
        <v>0</v>
      </c>
      <c r="F37" s="730">
        <f t="shared" si="31"/>
        <v>871270.62000000011</v>
      </c>
      <c r="G37" s="731">
        <f t="shared" si="31"/>
        <v>30326.92</v>
      </c>
      <c r="H37" s="730">
        <f t="shared" si="31"/>
        <v>0</v>
      </c>
      <c r="I37" s="730">
        <f t="shared" si="31"/>
        <v>0</v>
      </c>
      <c r="J37" s="730">
        <f t="shared" si="31"/>
        <v>0</v>
      </c>
      <c r="K37" s="730">
        <f t="shared" si="31"/>
        <v>0</v>
      </c>
      <c r="L37" s="730">
        <f t="shared" si="31"/>
        <v>0</v>
      </c>
      <c r="M37" s="730">
        <f t="shared" si="31"/>
        <v>0</v>
      </c>
      <c r="N37" s="730">
        <f t="shared" si="31"/>
        <v>5562418.75</v>
      </c>
      <c r="O37" s="730">
        <f t="shared" si="31"/>
        <v>0</v>
      </c>
      <c r="P37" s="730">
        <f t="shared" si="31"/>
        <v>435000</v>
      </c>
      <c r="Q37" s="730">
        <f t="shared" si="31"/>
        <v>0</v>
      </c>
      <c r="R37" s="730">
        <f t="shared" si="31"/>
        <v>587647.13</v>
      </c>
      <c r="S37" s="730">
        <f t="shared" si="31"/>
        <v>0</v>
      </c>
      <c r="T37" s="730">
        <f t="shared" si="31"/>
        <v>55652.17</v>
      </c>
      <c r="U37" s="730">
        <f t="shared" si="31"/>
        <v>55652.17</v>
      </c>
      <c r="V37" s="730">
        <f t="shared" si="31"/>
        <v>0</v>
      </c>
      <c r="W37" s="730">
        <f t="shared" si="31"/>
        <v>0</v>
      </c>
      <c r="X37" s="730">
        <f t="shared" ref="X37:Y37" si="32">X8+X12+X16+X21</f>
        <v>0</v>
      </c>
      <c r="Y37" s="730">
        <f t="shared" si="32"/>
        <v>0</v>
      </c>
      <c r="Z37" s="730">
        <f t="shared" si="31"/>
        <v>0</v>
      </c>
      <c r="AA37" s="730">
        <f t="shared" si="31"/>
        <v>0</v>
      </c>
      <c r="AB37" s="730">
        <f t="shared" si="31"/>
        <v>100754293.24000001</v>
      </c>
      <c r="AC37" s="730">
        <f t="shared" si="31"/>
        <v>4948859.04</v>
      </c>
      <c r="AD37" s="730">
        <f t="shared" si="31"/>
        <v>102437682.34999999</v>
      </c>
      <c r="AE37" s="730">
        <f t="shared" si="31"/>
        <v>0</v>
      </c>
      <c r="AF37" s="730">
        <f t="shared" si="31"/>
        <v>0</v>
      </c>
      <c r="AG37" s="730">
        <f t="shared" si="31"/>
        <v>0</v>
      </c>
      <c r="AH37" s="730">
        <f t="shared" si="31"/>
        <v>0</v>
      </c>
      <c r="AI37" s="730">
        <f t="shared" si="31"/>
        <v>0</v>
      </c>
      <c r="AJ37" s="730">
        <f t="shared" si="31"/>
        <v>6726687.7300000004</v>
      </c>
      <c r="AK37" s="730">
        <f t="shared" si="31"/>
        <v>0</v>
      </c>
      <c r="AL37" s="730">
        <f t="shared" si="31"/>
        <v>0</v>
      </c>
      <c r="AM37" s="730">
        <f t="shared" si="31"/>
        <v>0</v>
      </c>
      <c r="AN37" s="730">
        <f t="shared" si="31"/>
        <v>0</v>
      </c>
      <c r="AO37" s="730">
        <f t="shared" si="31"/>
        <v>0</v>
      </c>
      <c r="AP37" s="730">
        <f t="shared" si="31"/>
        <v>0</v>
      </c>
      <c r="AQ37" s="730">
        <f t="shared" si="31"/>
        <v>0</v>
      </c>
      <c r="AR37" s="730">
        <f t="shared" si="31"/>
        <v>538380.75</v>
      </c>
      <c r="AS37" s="730">
        <f t="shared" si="31"/>
        <v>0</v>
      </c>
      <c r="AT37" s="730">
        <f t="shared" si="31"/>
        <v>1413600</v>
      </c>
      <c r="AU37" s="730">
        <f t="shared" si="31"/>
        <v>612479.07999999996</v>
      </c>
      <c r="AV37" s="730">
        <f t="shared" si="31"/>
        <v>3289436.41</v>
      </c>
      <c r="AW37" s="730">
        <f t="shared" si="31"/>
        <v>0</v>
      </c>
      <c r="AX37" s="730">
        <f t="shared" si="31"/>
        <v>1103418.51</v>
      </c>
      <c r="AY37" s="730">
        <f t="shared" si="31"/>
        <v>0</v>
      </c>
      <c r="AZ37" s="730">
        <f t="shared" si="31"/>
        <v>3716550</v>
      </c>
      <c r="BA37" s="730">
        <f t="shared" si="31"/>
        <v>0</v>
      </c>
      <c r="BB37" s="730">
        <f t="shared" si="31"/>
        <v>2123443.6</v>
      </c>
      <c r="BC37" s="730">
        <f t="shared" si="31"/>
        <v>280320.87</v>
      </c>
      <c r="BD37" s="730">
        <f t="shared" si="31"/>
        <v>180178.22999999998</v>
      </c>
      <c r="BE37" s="730">
        <f t="shared" si="31"/>
        <v>0</v>
      </c>
      <c r="BF37" s="730">
        <f t="shared" si="31"/>
        <v>0</v>
      </c>
      <c r="BG37" s="730">
        <f t="shared" si="31"/>
        <v>0</v>
      </c>
      <c r="BH37" s="730">
        <f t="shared" si="31"/>
        <v>176546.87</v>
      </c>
      <c r="BI37" s="730">
        <f t="shared" si="31"/>
        <v>0</v>
      </c>
    </row>
    <row r="38" spans="1:61" s="632" customFormat="1" x14ac:dyDescent="0.25">
      <c r="A38" s="726" t="s">
        <v>826</v>
      </c>
      <c r="B38" s="727">
        <f t="shared" ref="B38:BI38" si="33">B30</f>
        <v>769357402.25</v>
      </c>
      <c r="C38" s="727">
        <f t="shared" si="33"/>
        <v>121983749.70999999</v>
      </c>
      <c r="D38" s="727">
        <f t="shared" si="33"/>
        <v>0</v>
      </c>
      <c r="E38" s="727">
        <f t="shared" si="33"/>
        <v>0</v>
      </c>
      <c r="F38" s="727">
        <f t="shared" si="33"/>
        <v>1178572.4100000001</v>
      </c>
      <c r="G38" s="728">
        <f t="shared" si="33"/>
        <v>12904.89</v>
      </c>
      <c r="H38" s="727">
        <f t="shared" si="33"/>
        <v>8023200</v>
      </c>
      <c r="I38" s="727">
        <f t="shared" si="33"/>
        <v>356742.27</v>
      </c>
      <c r="J38" s="727">
        <f t="shared" si="33"/>
        <v>218122801.88</v>
      </c>
      <c r="K38" s="727">
        <f t="shared" si="33"/>
        <v>0</v>
      </c>
      <c r="L38" s="727">
        <f t="shared" si="33"/>
        <v>0</v>
      </c>
      <c r="M38" s="727">
        <f t="shared" si="33"/>
        <v>0</v>
      </c>
      <c r="N38" s="727">
        <f t="shared" si="33"/>
        <v>0</v>
      </c>
      <c r="O38" s="727">
        <f t="shared" si="33"/>
        <v>0</v>
      </c>
      <c r="P38" s="727">
        <f t="shared" si="33"/>
        <v>109890300</v>
      </c>
      <c r="Q38" s="727">
        <f t="shared" si="33"/>
        <v>0</v>
      </c>
      <c r="R38" s="727">
        <f t="shared" si="33"/>
        <v>2394848.17</v>
      </c>
      <c r="S38" s="727">
        <f t="shared" si="33"/>
        <v>164160</v>
      </c>
      <c r="T38" s="727">
        <f t="shared" si="33"/>
        <v>325217.39</v>
      </c>
      <c r="U38" s="727">
        <f t="shared" si="33"/>
        <v>325217.39</v>
      </c>
      <c r="V38" s="727">
        <f t="shared" si="33"/>
        <v>39227634</v>
      </c>
      <c r="W38" s="727">
        <f t="shared" si="33"/>
        <v>3266630.14</v>
      </c>
      <c r="X38" s="727">
        <f t="shared" ref="X38:Y38" si="34">X30</f>
        <v>0</v>
      </c>
      <c r="Y38" s="727">
        <f t="shared" si="34"/>
        <v>0</v>
      </c>
      <c r="Z38" s="727">
        <f t="shared" si="33"/>
        <v>0</v>
      </c>
      <c r="AA38" s="727">
        <f t="shared" si="33"/>
        <v>0</v>
      </c>
      <c r="AB38" s="727">
        <f t="shared" si="33"/>
        <v>0</v>
      </c>
      <c r="AC38" s="727">
        <f t="shared" si="33"/>
        <v>0</v>
      </c>
      <c r="AD38" s="727">
        <f t="shared" si="33"/>
        <v>8836097.5</v>
      </c>
      <c r="AE38" s="727">
        <f t="shared" si="33"/>
        <v>0</v>
      </c>
      <c r="AF38" s="727">
        <f t="shared" si="33"/>
        <v>150000000</v>
      </c>
      <c r="AG38" s="727">
        <f t="shared" si="33"/>
        <v>76819651.950000003</v>
      </c>
      <c r="AH38" s="727">
        <f t="shared" si="33"/>
        <v>0</v>
      </c>
      <c r="AI38" s="727">
        <f t="shared" si="33"/>
        <v>0</v>
      </c>
      <c r="AJ38" s="727">
        <f t="shared" si="33"/>
        <v>0</v>
      </c>
      <c r="AK38" s="727">
        <f t="shared" si="33"/>
        <v>0</v>
      </c>
      <c r="AL38" s="727">
        <f t="shared" si="33"/>
        <v>18900000</v>
      </c>
      <c r="AM38" s="727">
        <f t="shared" si="33"/>
        <v>0</v>
      </c>
      <c r="AN38" s="727">
        <f t="shared" si="33"/>
        <v>20000000</v>
      </c>
      <c r="AO38" s="727">
        <f t="shared" si="33"/>
        <v>0</v>
      </c>
      <c r="AP38" s="727">
        <f t="shared" si="33"/>
        <v>0</v>
      </c>
      <c r="AQ38" s="727">
        <f t="shared" si="33"/>
        <v>0</v>
      </c>
      <c r="AR38" s="727">
        <f t="shared" si="33"/>
        <v>0</v>
      </c>
      <c r="AS38" s="727">
        <f t="shared" si="33"/>
        <v>0</v>
      </c>
      <c r="AT38" s="727">
        <f t="shared" si="33"/>
        <v>183514160</v>
      </c>
      <c r="AU38" s="727">
        <f t="shared" si="33"/>
        <v>40863062</v>
      </c>
      <c r="AV38" s="727">
        <f t="shared" si="33"/>
        <v>0</v>
      </c>
      <c r="AW38" s="727">
        <f t="shared" si="33"/>
        <v>0</v>
      </c>
      <c r="AX38" s="727">
        <f t="shared" si="33"/>
        <v>0</v>
      </c>
      <c r="AY38" s="727">
        <f t="shared" si="33"/>
        <v>0</v>
      </c>
      <c r="AZ38" s="727">
        <f t="shared" si="33"/>
        <v>4592520</v>
      </c>
      <c r="BA38" s="727">
        <f t="shared" si="33"/>
        <v>0</v>
      </c>
      <c r="BB38" s="727">
        <f t="shared" si="33"/>
        <v>2714716.01</v>
      </c>
      <c r="BC38" s="727">
        <f t="shared" si="33"/>
        <v>175381.07</v>
      </c>
      <c r="BD38" s="727">
        <f t="shared" si="33"/>
        <v>1006488.04</v>
      </c>
      <c r="BE38" s="727">
        <f t="shared" si="33"/>
        <v>0</v>
      </c>
      <c r="BF38" s="727">
        <f t="shared" si="33"/>
        <v>502200</v>
      </c>
      <c r="BG38" s="727">
        <f t="shared" si="33"/>
        <v>0</v>
      </c>
      <c r="BH38" s="727">
        <f t="shared" si="33"/>
        <v>128646.85</v>
      </c>
      <c r="BI38" s="727">
        <f t="shared" si="33"/>
        <v>0</v>
      </c>
    </row>
    <row r="39" spans="1:61" s="694" customFormat="1" ht="15.75" x14ac:dyDescent="0.25">
      <c r="B39" s="690"/>
      <c r="C39" s="690"/>
      <c r="D39" s="690"/>
      <c r="E39" s="690"/>
      <c r="F39" s="690"/>
      <c r="G39" s="690"/>
      <c r="H39" s="690"/>
      <c r="I39" s="690"/>
      <c r="J39" s="690"/>
      <c r="K39" s="690"/>
      <c r="L39" s="690"/>
      <c r="M39" s="690"/>
      <c r="N39" s="690"/>
      <c r="O39" s="690"/>
      <c r="P39" s="690"/>
      <c r="Q39" s="690"/>
      <c r="R39" s="690"/>
      <c r="S39" s="690"/>
      <c r="T39" s="724"/>
      <c r="U39" s="724"/>
      <c r="V39" s="690"/>
      <c r="W39" s="690"/>
      <c r="X39" s="690"/>
      <c r="Y39" s="690"/>
      <c r="Z39" s="690"/>
      <c r="AA39" s="690"/>
      <c r="AB39" s="690"/>
      <c r="AC39" s="690"/>
      <c r="AF39" s="690"/>
      <c r="AG39" s="690"/>
      <c r="AH39" s="725"/>
      <c r="AI39" s="725"/>
      <c r="AJ39" s="724"/>
      <c r="AK39" s="724"/>
      <c r="AL39" s="690"/>
      <c r="AM39" s="690"/>
      <c r="AN39" s="690"/>
      <c r="AO39" s="690"/>
      <c r="AP39" s="690"/>
      <c r="AQ39" s="690"/>
      <c r="AR39" s="690"/>
      <c r="AS39" s="690"/>
      <c r="AT39" s="690"/>
      <c r="AU39" s="690"/>
      <c r="AV39" s="724"/>
      <c r="AW39" s="724"/>
      <c r="AX39" s="690"/>
      <c r="AY39" s="690"/>
      <c r="AZ39" s="690"/>
      <c r="BA39" s="690"/>
      <c r="BB39" s="690"/>
      <c r="BC39" s="690"/>
      <c r="BD39" s="690"/>
      <c r="BE39" s="690"/>
      <c r="BF39" s="690"/>
      <c r="BG39" s="690"/>
      <c r="BH39" s="690"/>
      <c r="BI39" s="690"/>
    </row>
    <row r="40" spans="1:61" s="694" customFormat="1" ht="15.75" x14ac:dyDescent="0.25">
      <c r="B40" s="690"/>
      <c r="C40" s="690"/>
      <c r="D40" s="690"/>
      <c r="E40" s="690"/>
      <c r="F40" s="690"/>
      <c r="G40" s="690"/>
      <c r="H40" s="690"/>
      <c r="I40" s="690"/>
      <c r="J40" s="690"/>
      <c r="K40" s="690"/>
      <c r="L40" s="690"/>
      <c r="M40" s="690"/>
      <c r="N40" s="690"/>
      <c r="O40" s="690"/>
      <c r="P40" s="690"/>
      <c r="Q40" s="690"/>
      <c r="R40" s="690"/>
      <c r="S40" s="690"/>
      <c r="T40" s="724"/>
      <c r="U40" s="724"/>
      <c r="V40" s="690"/>
      <c r="W40" s="690"/>
      <c r="X40" s="690"/>
      <c r="Y40" s="690"/>
      <c r="Z40" s="690"/>
      <c r="AA40" s="690"/>
      <c r="AB40" s="690"/>
      <c r="AC40" s="690"/>
      <c r="AF40" s="690"/>
      <c r="AG40" s="690"/>
      <c r="AH40" s="725"/>
      <c r="AI40" s="725"/>
      <c r="AJ40" s="724"/>
      <c r="AK40" s="724"/>
      <c r="AL40" s="690"/>
      <c r="AM40" s="690"/>
      <c r="AN40" s="690"/>
      <c r="AO40" s="690"/>
      <c r="AP40" s="690"/>
      <c r="AQ40" s="690"/>
      <c r="AR40" s="690"/>
      <c r="AS40" s="690"/>
      <c r="AT40" s="690"/>
      <c r="AU40" s="690"/>
      <c r="AV40" s="724"/>
      <c r="AW40" s="724"/>
      <c r="AX40" s="690"/>
      <c r="AY40" s="690"/>
      <c r="AZ40" s="690"/>
      <c r="BA40" s="690"/>
      <c r="BB40" s="690"/>
      <c r="BC40" s="690"/>
      <c r="BD40" s="690"/>
      <c r="BE40" s="690"/>
      <c r="BF40" s="690"/>
      <c r="BG40" s="690"/>
      <c r="BH40" s="690"/>
      <c r="BI40" s="690"/>
    </row>
    <row r="41" spans="1:61" s="694" customFormat="1" ht="47.25" x14ac:dyDescent="0.25">
      <c r="A41" s="726" t="s">
        <v>976</v>
      </c>
      <c r="B41" s="1080">
        <f t="shared" ref="B41" si="35">F41+N41+R41+T41+AJ41+AV41+AP41+BB41+BD41+AL41+AX41+AT41+AN41+BH41+AR41+D41+P41+J41+AB41+AH41+AF41+V41+BF41+AZ41+H41+AD41+L41+Z41+X41</f>
        <v>153219958.12</v>
      </c>
      <c r="C41" s="1080">
        <f t="shared" ref="C41" si="36">G41+O41+S41+U41+AK41+AW41+AQ41+BC41+BE41+AM41+AY41+AU41+AO41+BI41+AS41+E41+Q41+K41+AC41+AI41+AG41+W41+BG41+BA41+I41+AE41+M41+AA41+Y41</f>
        <v>924442.77000000014</v>
      </c>
      <c r="D41" s="684"/>
      <c r="E41" s="684"/>
      <c r="F41" s="684"/>
      <c r="G41" s="718"/>
      <c r="H41" s="684"/>
      <c r="I41" s="684"/>
      <c r="J41" s="684"/>
      <c r="K41" s="684"/>
      <c r="L41" s="684"/>
      <c r="M41" s="684"/>
      <c r="N41" s="684"/>
      <c r="O41" s="684"/>
      <c r="P41" s="684"/>
      <c r="Q41" s="684"/>
      <c r="R41" s="684"/>
      <c r="S41" s="684"/>
      <c r="T41" s="684">
        <f>'Прочая  субсидия_БП'!H26</f>
        <v>6956.5199999999977</v>
      </c>
      <c r="U41" s="684">
        <f>'Прочая  субсидия_БП'!I26</f>
        <v>6956.5199999999977</v>
      </c>
      <c r="V41" s="684"/>
      <c r="W41" s="684"/>
      <c r="X41" s="684"/>
      <c r="Y41" s="684"/>
      <c r="Z41" s="684"/>
      <c r="AA41" s="684"/>
      <c r="AB41" s="684"/>
      <c r="AC41" s="684"/>
      <c r="AD41" s="684">
        <f>'Прочая  субсидия_БП'!N26</f>
        <v>51625558.140000008</v>
      </c>
      <c r="AE41" s="684">
        <f>'Прочая  субсидия_БП'!O26</f>
        <v>0</v>
      </c>
      <c r="AF41" s="684"/>
      <c r="AG41" s="684"/>
      <c r="AH41" s="732">
        <f>'Прочая  субсидия_БП'!T26</f>
        <v>0</v>
      </c>
      <c r="AI41" s="732">
        <f>'Прочая  субсидия_БП'!U26</f>
        <v>0</v>
      </c>
      <c r="AJ41" s="684">
        <f>'Прочая  субсидия_БП'!Z26</f>
        <v>0</v>
      </c>
      <c r="AK41" s="684">
        <f>'Прочая  субсидия_БП'!AA26</f>
        <v>0</v>
      </c>
      <c r="AL41" s="684">
        <f>'Прочая  субсидия_БП'!AF26</f>
        <v>93058010.75</v>
      </c>
      <c r="AM41" s="684">
        <f>'Прочая  субсидия_БП'!AG26</f>
        <v>0</v>
      </c>
      <c r="AN41" s="684"/>
      <c r="AO41" s="684"/>
      <c r="AP41" s="684">
        <f>'Прочая  субсидия_БП'!AL26</f>
        <v>0</v>
      </c>
      <c r="AQ41" s="684">
        <f>'Прочая  субсидия_БП'!AM26</f>
        <v>0</v>
      </c>
      <c r="AR41" s="684">
        <f>'Прочая  субсидия_БП'!AR26</f>
        <v>2221320.4200000004</v>
      </c>
      <c r="AS41" s="684">
        <f>'Прочая  субсидия_БП'!AS26</f>
        <v>0</v>
      </c>
      <c r="AT41" s="684"/>
      <c r="AU41" s="684"/>
      <c r="AV41" s="684"/>
      <c r="AW41" s="684"/>
      <c r="AX41" s="684"/>
      <c r="AY41" s="684"/>
      <c r="AZ41" s="684"/>
      <c r="BA41" s="684"/>
      <c r="BB41" s="684">
        <f>'Прочая  субсидия_БП'!AX26</f>
        <v>6308112.290000001</v>
      </c>
      <c r="BC41" s="684">
        <f>'Прочая  субсидия_БП'!AY26</f>
        <v>917486.25000000012</v>
      </c>
      <c r="BD41" s="684"/>
      <c r="BE41" s="684"/>
      <c r="BF41" s="684">
        <f>'Прочая  субсидия_БП'!BE26</f>
        <v>0</v>
      </c>
      <c r="BG41" s="684"/>
      <c r="BH41" s="684">
        <f>'Прочая  субсидия_БП'!BK26</f>
        <v>0</v>
      </c>
      <c r="BI41" s="684">
        <f>'Прочая  субсидия_БП'!BL26</f>
        <v>0</v>
      </c>
    </row>
    <row r="42" spans="1:61" s="694" customFormat="1" ht="15.75" x14ac:dyDescent="0.25">
      <c r="A42" s="726"/>
      <c r="B42" s="718"/>
      <c r="C42" s="718"/>
      <c r="D42" s="718"/>
      <c r="E42" s="718"/>
      <c r="F42" s="718"/>
      <c r="G42" s="718"/>
      <c r="H42" s="718"/>
      <c r="I42" s="718"/>
      <c r="J42" s="718"/>
      <c r="K42" s="718"/>
      <c r="L42" s="718"/>
      <c r="M42" s="718"/>
      <c r="N42" s="718"/>
      <c r="O42" s="718"/>
      <c r="P42" s="718"/>
      <c r="Q42" s="718"/>
      <c r="R42" s="718"/>
      <c r="S42" s="718"/>
      <c r="T42" s="718"/>
      <c r="U42" s="718"/>
      <c r="V42" s="718"/>
      <c r="W42" s="718"/>
      <c r="X42" s="718"/>
      <c r="Y42" s="718"/>
      <c r="Z42" s="718"/>
      <c r="AA42" s="718"/>
      <c r="AB42" s="718"/>
      <c r="AC42" s="718"/>
      <c r="AF42" s="718"/>
      <c r="AG42" s="718"/>
      <c r="AH42" s="733"/>
      <c r="AI42" s="733"/>
      <c r="AJ42" s="718"/>
      <c r="AK42" s="718"/>
      <c r="AL42" s="718"/>
      <c r="AM42" s="718"/>
      <c r="AN42" s="718"/>
      <c r="AO42" s="718"/>
      <c r="AP42" s="718"/>
      <c r="AQ42" s="718"/>
      <c r="AR42" s="718"/>
      <c r="AS42" s="718"/>
      <c r="AT42" s="718"/>
      <c r="AU42" s="718"/>
      <c r="AV42" s="718"/>
      <c r="AW42" s="718"/>
      <c r="AX42" s="718"/>
      <c r="AY42" s="718"/>
      <c r="AZ42" s="718"/>
      <c r="BA42" s="718"/>
      <c r="BB42" s="718"/>
      <c r="BC42" s="718"/>
      <c r="BD42" s="718"/>
      <c r="BE42" s="718"/>
      <c r="BF42" s="718"/>
      <c r="BG42" s="718"/>
      <c r="BH42" s="718"/>
      <c r="BI42" s="718"/>
    </row>
    <row r="43" spans="1:61" s="694" customFormat="1" ht="47.25" x14ac:dyDescent="0.25">
      <c r="A43" s="726" t="s">
        <v>977</v>
      </c>
      <c r="B43" s="718">
        <f t="shared" ref="B43:BI43" si="37">B33+B41</f>
        <v>2584227264.4099998</v>
      </c>
      <c r="C43" s="718">
        <f t="shared" si="37"/>
        <v>180517391.35999998</v>
      </c>
      <c r="D43" s="718">
        <f t="shared" si="37"/>
        <v>0</v>
      </c>
      <c r="E43" s="718">
        <f t="shared" si="37"/>
        <v>0</v>
      </c>
      <c r="F43" s="718">
        <f t="shared" si="37"/>
        <v>5399999.9999999991</v>
      </c>
      <c r="G43" s="718">
        <f t="shared" si="37"/>
        <v>747070.88</v>
      </c>
      <c r="H43" s="718">
        <f t="shared" si="37"/>
        <v>8500000</v>
      </c>
      <c r="I43" s="718">
        <f t="shared" si="37"/>
        <v>356742.27</v>
      </c>
      <c r="J43" s="718">
        <f t="shared" si="37"/>
        <v>372800000</v>
      </c>
      <c r="K43" s="718">
        <f t="shared" si="37"/>
        <v>0</v>
      </c>
      <c r="L43" s="718">
        <f t="shared" si="37"/>
        <v>0</v>
      </c>
      <c r="M43" s="718">
        <f t="shared" si="37"/>
        <v>0</v>
      </c>
      <c r="N43" s="718">
        <f t="shared" si="37"/>
        <v>26845200</v>
      </c>
      <c r="O43" s="718">
        <f t="shared" si="37"/>
        <v>0</v>
      </c>
      <c r="P43" s="718">
        <f t="shared" si="37"/>
        <v>127183300</v>
      </c>
      <c r="Q43" s="718">
        <f t="shared" si="37"/>
        <v>0</v>
      </c>
      <c r="R43" s="718">
        <f t="shared" si="37"/>
        <v>5000000</v>
      </c>
      <c r="S43" s="718">
        <f t="shared" si="37"/>
        <v>238935.41999999998</v>
      </c>
      <c r="T43" s="718">
        <f t="shared" si="37"/>
        <v>600000</v>
      </c>
      <c r="U43" s="718">
        <f t="shared" si="37"/>
        <v>573913.04</v>
      </c>
      <c r="V43" s="718">
        <f t="shared" si="37"/>
        <v>121722470.71000001</v>
      </c>
      <c r="W43" s="718">
        <f t="shared" si="37"/>
        <v>3266630.14</v>
      </c>
      <c r="X43" s="718">
        <f t="shared" ref="X43:Y43" si="38">X33+X41</f>
        <v>0</v>
      </c>
      <c r="Y43" s="718">
        <f t="shared" si="38"/>
        <v>0</v>
      </c>
      <c r="Z43" s="718">
        <f t="shared" si="37"/>
        <v>225412961.30000001</v>
      </c>
      <c r="AA43" s="718">
        <f t="shared" si="37"/>
        <v>312836.63</v>
      </c>
      <c r="AB43" s="718">
        <f t="shared" si="37"/>
        <v>533752125.30000007</v>
      </c>
      <c r="AC43" s="718">
        <f t="shared" si="37"/>
        <v>48672687.859999999</v>
      </c>
      <c r="AD43" s="718">
        <f t="shared" si="37"/>
        <v>535582597.5</v>
      </c>
      <c r="AE43" s="718">
        <f t="shared" si="37"/>
        <v>0</v>
      </c>
      <c r="AF43" s="718">
        <f t="shared" si="37"/>
        <v>150000000</v>
      </c>
      <c r="AG43" s="718">
        <f t="shared" si="37"/>
        <v>76819651.950000003</v>
      </c>
      <c r="AH43" s="733">
        <f t="shared" si="37"/>
        <v>0</v>
      </c>
      <c r="AI43" s="733">
        <f t="shared" si="37"/>
        <v>0</v>
      </c>
      <c r="AJ43" s="718">
        <f t="shared" si="37"/>
        <v>6726687.7300000004</v>
      </c>
      <c r="AK43" s="718">
        <f t="shared" si="37"/>
        <v>0</v>
      </c>
      <c r="AL43" s="718">
        <f t="shared" si="37"/>
        <v>149608210.75</v>
      </c>
      <c r="AM43" s="718">
        <f t="shared" si="37"/>
        <v>0</v>
      </c>
      <c r="AN43" s="718">
        <f t="shared" si="37"/>
        <v>20000000</v>
      </c>
      <c r="AO43" s="718">
        <f t="shared" si="37"/>
        <v>0</v>
      </c>
      <c r="AP43" s="718">
        <f t="shared" si="37"/>
        <v>0</v>
      </c>
      <c r="AQ43" s="718">
        <f t="shared" si="37"/>
        <v>0</v>
      </c>
      <c r="AR43" s="718">
        <f t="shared" si="37"/>
        <v>5000000</v>
      </c>
      <c r="AS43" s="718">
        <f t="shared" si="37"/>
        <v>0</v>
      </c>
      <c r="AT43" s="718">
        <f t="shared" si="37"/>
        <v>211824160</v>
      </c>
      <c r="AU43" s="718">
        <f t="shared" si="37"/>
        <v>45907436.43</v>
      </c>
      <c r="AV43" s="718">
        <f t="shared" si="37"/>
        <v>19680599.999999996</v>
      </c>
      <c r="AW43" s="718">
        <f t="shared" si="37"/>
        <v>0</v>
      </c>
      <c r="AX43" s="718">
        <f t="shared" si="37"/>
        <v>14699999.999999998</v>
      </c>
      <c r="AY43" s="718">
        <f t="shared" si="37"/>
        <v>0</v>
      </c>
      <c r="AZ43" s="718">
        <f t="shared" si="37"/>
        <v>24722751.120000001</v>
      </c>
      <c r="BA43" s="718">
        <f t="shared" si="37"/>
        <v>1562578.48</v>
      </c>
      <c r="BB43" s="718">
        <f t="shared" si="37"/>
        <v>15364000.000000002</v>
      </c>
      <c r="BC43" s="718">
        <f t="shared" si="37"/>
        <v>2058908.2600000002</v>
      </c>
      <c r="BD43" s="718">
        <f t="shared" si="37"/>
        <v>2000000</v>
      </c>
      <c r="BE43" s="718">
        <f t="shared" si="37"/>
        <v>0</v>
      </c>
      <c r="BF43" s="718">
        <f t="shared" si="37"/>
        <v>502200</v>
      </c>
      <c r="BG43" s="718">
        <f t="shared" si="37"/>
        <v>0</v>
      </c>
      <c r="BH43" s="718">
        <f t="shared" si="37"/>
        <v>1300000</v>
      </c>
      <c r="BI43" s="718">
        <f t="shared" si="37"/>
        <v>0</v>
      </c>
    </row>
    <row r="44" spans="1:61" s="694" customFormat="1" ht="15.75" x14ac:dyDescent="0.25">
      <c r="A44" s="734"/>
      <c r="B44" s="690"/>
      <c r="C44" s="690"/>
      <c r="D44" s="690"/>
      <c r="E44" s="735">
        <v>0</v>
      </c>
      <c r="F44" s="690"/>
      <c r="G44" s="23">
        <v>747070.88</v>
      </c>
      <c r="H44" s="690"/>
      <c r="I44" s="23">
        <v>356742.27</v>
      </c>
      <c r="J44" s="693"/>
      <c r="K44" s="736">
        <v>0</v>
      </c>
      <c r="L44" s="693"/>
      <c r="M44" s="736">
        <v>0</v>
      </c>
      <c r="N44" s="693"/>
      <c r="O44" s="736">
        <v>0</v>
      </c>
      <c r="P44" s="693"/>
      <c r="Q44" s="736">
        <v>0</v>
      </c>
      <c r="R44" s="693"/>
      <c r="S44" s="23">
        <v>238935.42</v>
      </c>
      <c r="T44" s="690"/>
      <c r="U44" s="23">
        <v>573913.04</v>
      </c>
      <c r="V44" s="690"/>
      <c r="W44" s="23">
        <v>3266630.14</v>
      </c>
      <c r="X44" s="690"/>
      <c r="Y44" s="737">
        <v>0</v>
      </c>
      <c r="Z44" s="690"/>
      <c r="AA44" s="23">
        <v>312836.63</v>
      </c>
      <c r="AB44" s="690"/>
      <c r="AC44" s="23">
        <v>48672687.859999999</v>
      </c>
      <c r="AD44" s="690"/>
      <c r="AE44" s="738">
        <v>0</v>
      </c>
      <c r="AF44" s="690"/>
      <c r="AG44" s="23">
        <v>76819651.950000003</v>
      </c>
      <c r="AH44" s="690"/>
      <c r="AI44" s="739"/>
      <c r="AJ44" s="690"/>
      <c r="AK44" s="690"/>
      <c r="AL44" s="690"/>
      <c r="AM44" s="23">
        <v>0</v>
      </c>
      <c r="AN44" s="690"/>
      <c r="AO44" s="23">
        <v>0</v>
      </c>
      <c r="AP44" s="690"/>
      <c r="AQ44" s="736"/>
      <c r="AR44" s="690"/>
      <c r="AS44" s="23">
        <v>0</v>
      </c>
      <c r="AT44" s="693"/>
      <c r="AU44" s="23">
        <v>45907436.43</v>
      </c>
      <c r="AV44" s="690"/>
      <c r="AW44" s="735">
        <v>0</v>
      </c>
      <c r="AX44" s="693"/>
      <c r="AY44" s="740">
        <v>0</v>
      </c>
      <c r="AZ44" s="690"/>
      <c r="BA44" s="23">
        <v>1562578.48</v>
      </c>
      <c r="BB44" s="690"/>
      <c r="BC44" s="23">
        <v>2058908.26</v>
      </c>
      <c r="BD44" s="690"/>
      <c r="BE44" s="23">
        <v>0</v>
      </c>
      <c r="BF44" s="690"/>
      <c r="BG44" s="738">
        <v>0</v>
      </c>
      <c r="BH44" s="690"/>
      <c r="BI44" s="736">
        <v>0</v>
      </c>
    </row>
    <row r="45" spans="1:61" s="742" customFormat="1" ht="15.75" x14ac:dyDescent="0.25">
      <c r="E45" s="743">
        <f>E44-E43</f>
        <v>0</v>
      </c>
      <c r="G45" s="743">
        <f>G44-G43</f>
        <v>0</v>
      </c>
      <c r="I45" s="743">
        <f>I44-I43</f>
        <v>0</v>
      </c>
      <c r="J45" s="743"/>
      <c r="K45" s="743">
        <f>K44-K43</f>
        <v>0</v>
      </c>
      <c r="L45" s="743"/>
      <c r="M45" s="743">
        <f>M44-M43</f>
        <v>0</v>
      </c>
      <c r="N45" s="743"/>
      <c r="O45" s="743">
        <f>O44-O43</f>
        <v>0</v>
      </c>
      <c r="P45" s="743"/>
      <c r="Q45" s="743">
        <f>Q44-Q43</f>
        <v>0</v>
      </c>
      <c r="R45" s="743"/>
      <c r="S45" s="743">
        <f>S44-S43</f>
        <v>0</v>
      </c>
      <c r="U45" s="743">
        <f>U44-U43</f>
        <v>0</v>
      </c>
      <c r="W45" s="743">
        <f>W44-W43</f>
        <v>0</v>
      </c>
      <c r="Y45" s="743">
        <f>Y44-Y43</f>
        <v>0</v>
      </c>
      <c r="AA45" s="743">
        <f>AA44-AA43</f>
        <v>0</v>
      </c>
      <c r="AC45" s="743">
        <f>AC44-AC43</f>
        <v>0</v>
      </c>
      <c r="AE45" s="743">
        <f>AE44-AE43</f>
        <v>0</v>
      </c>
      <c r="AG45" s="743">
        <f>AG44-AG43</f>
        <v>0</v>
      </c>
      <c r="AH45" s="743"/>
      <c r="AI45" s="743"/>
      <c r="AM45" s="743">
        <f>AM44-AM43</f>
        <v>0</v>
      </c>
      <c r="AO45" s="743">
        <f>AO44-AO43</f>
        <v>0</v>
      </c>
      <c r="AQ45" s="743">
        <f>AQ44-AQ43</f>
        <v>0</v>
      </c>
      <c r="AS45" s="743">
        <f>AS44-AS43</f>
        <v>0</v>
      </c>
      <c r="AT45" s="743"/>
      <c r="AU45" s="743">
        <f>AU44-AU43</f>
        <v>0</v>
      </c>
      <c r="AW45" s="743">
        <f>AW44-AW43</f>
        <v>0</v>
      </c>
      <c r="AX45" s="743"/>
      <c r="AY45" s="743">
        <f>AY44-AY43</f>
        <v>0</v>
      </c>
      <c r="BA45" s="743">
        <f>BA44-BA43</f>
        <v>0</v>
      </c>
      <c r="BC45" s="743">
        <f>BC44-BC43</f>
        <v>0</v>
      </c>
      <c r="BE45" s="743">
        <f>BE44-BE43</f>
        <v>0</v>
      </c>
      <c r="BG45" s="743">
        <f>BG44-BG43</f>
        <v>0</v>
      </c>
      <c r="BI45" s="743">
        <f>BI44-BI43</f>
        <v>0</v>
      </c>
    </row>
    <row r="46" spans="1:61" ht="15.75" x14ac:dyDescent="0.25">
      <c r="E46" s="693"/>
      <c r="G46" s="741"/>
      <c r="I46" s="693"/>
      <c r="J46" s="693"/>
      <c r="K46" s="693"/>
      <c r="L46" s="693"/>
      <c r="M46" s="693"/>
      <c r="N46" s="693"/>
      <c r="O46" s="693"/>
      <c r="P46" s="693"/>
      <c r="Q46" s="693"/>
      <c r="R46" s="693"/>
      <c r="S46" s="693"/>
      <c r="U46" s="693"/>
      <c r="V46" s="742"/>
      <c r="W46" s="743"/>
      <c r="X46" s="742"/>
      <c r="Y46" s="743"/>
      <c r="Z46" s="742"/>
      <c r="AA46" s="743"/>
      <c r="AC46" s="693"/>
      <c r="AD46" s="667"/>
      <c r="AE46" s="693"/>
      <c r="AF46" s="667"/>
      <c r="AG46" s="693"/>
      <c r="AH46" s="693"/>
      <c r="AI46" s="693"/>
      <c r="AM46" s="693"/>
      <c r="AO46" s="693"/>
      <c r="AQ46" s="693"/>
      <c r="AS46" s="693"/>
      <c r="AT46" s="693"/>
      <c r="AU46" s="693"/>
      <c r="AW46" s="693"/>
      <c r="AX46" s="693"/>
      <c r="AY46" s="693"/>
      <c r="BA46" s="693"/>
      <c r="BC46" s="693"/>
      <c r="BE46" s="693"/>
      <c r="BG46" s="693"/>
      <c r="BI46" s="693"/>
    </row>
    <row r="47" spans="1:61" x14ac:dyDescent="0.2">
      <c r="AD47" s="695"/>
      <c r="AE47" s="744"/>
      <c r="AF47" s="697"/>
      <c r="AG47" s="697"/>
    </row>
    <row r="48" spans="1:61" x14ac:dyDescent="0.2">
      <c r="AD48" s="695"/>
      <c r="AE48" s="745"/>
      <c r="AF48" s="696"/>
      <c r="AG48" s="696"/>
    </row>
    <row r="49" spans="30:33" x14ac:dyDescent="0.2">
      <c r="AD49" s="695"/>
      <c r="AE49" s="695"/>
      <c r="AF49" s="696"/>
      <c r="AG49" s="696"/>
    </row>
    <row r="50" spans="30:33" x14ac:dyDescent="0.2">
      <c r="AD50" s="696"/>
      <c r="AE50" s="696"/>
      <c r="AF50" s="696"/>
      <c r="AG50" s="696"/>
    </row>
    <row r="51" spans="30:33" x14ac:dyDescent="0.2">
      <c r="AD51" s="697"/>
      <c r="AE51" s="697"/>
    </row>
    <row r="52" spans="30:33" x14ac:dyDescent="0.2">
      <c r="AD52" s="697"/>
      <c r="AE52" s="697"/>
    </row>
    <row r="53" spans="30:33" x14ac:dyDescent="0.2">
      <c r="AD53" s="697"/>
      <c r="AE53" s="697"/>
    </row>
    <row r="54" spans="30:33" x14ac:dyDescent="0.2">
      <c r="AD54" s="697"/>
      <c r="AE54" s="697"/>
    </row>
    <row r="55" spans="30:33" x14ac:dyDescent="0.2">
      <c r="AD55" s="696"/>
      <c r="AE55" s="696"/>
    </row>
    <row r="56" spans="30:33" x14ac:dyDescent="0.2">
      <c r="AD56" s="696"/>
      <c r="AE56" s="696"/>
    </row>
    <row r="57" spans="30:33" x14ac:dyDescent="0.2">
      <c r="AD57" s="696"/>
      <c r="AE57" s="696"/>
    </row>
  </sheetData>
  <mergeCells count="60">
    <mergeCell ref="BH6:BI6"/>
    <mergeCell ref="AL6:AM6"/>
    <mergeCell ref="AN6:AO6"/>
    <mergeCell ref="AP6:AQ6"/>
    <mergeCell ref="AR6:AS6"/>
    <mergeCell ref="AT6:AU6"/>
    <mergeCell ref="AV6:AW6"/>
    <mergeCell ref="AX6:AY6"/>
    <mergeCell ref="AZ6:BA6"/>
    <mergeCell ref="BB6:BC6"/>
    <mergeCell ref="BD6:BE6"/>
    <mergeCell ref="BF6:BG6"/>
    <mergeCell ref="AJ6:AK6"/>
    <mergeCell ref="L6:M6"/>
    <mergeCell ref="N6:O6"/>
    <mergeCell ref="P6:Q6"/>
    <mergeCell ref="R6:S6"/>
    <mergeCell ref="T6:U6"/>
    <mergeCell ref="V6:W6"/>
    <mergeCell ref="Z6:AA6"/>
    <mergeCell ref="AB6:AC6"/>
    <mergeCell ref="AD6:AE6"/>
    <mergeCell ref="AF6:AG6"/>
    <mergeCell ref="AH6:AI6"/>
    <mergeCell ref="X6:Y6"/>
    <mergeCell ref="BH5:BI5"/>
    <mergeCell ref="AL5:AM5"/>
    <mergeCell ref="AN5:AO5"/>
    <mergeCell ref="AP5:AQ5"/>
    <mergeCell ref="AR5:AS5"/>
    <mergeCell ref="AT5:AU5"/>
    <mergeCell ref="AV5:AW5"/>
    <mergeCell ref="AX5:AY5"/>
    <mergeCell ref="AZ5:BA5"/>
    <mergeCell ref="BB5:BC5"/>
    <mergeCell ref="BD5:BE5"/>
    <mergeCell ref="BF5:BG5"/>
    <mergeCell ref="AJ5:AK5"/>
    <mergeCell ref="L5:M5"/>
    <mergeCell ref="N5:O5"/>
    <mergeCell ref="P5:Q5"/>
    <mergeCell ref="R5:S5"/>
    <mergeCell ref="T5:U5"/>
    <mergeCell ref="V5:W5"/>
    <mergeCell ref="Z5:AA5"/>
    <mergeCell ref="AB5:AC5"/>
    <mergeCell ref="AD5:AE5"/>
    <mergeCell ref="AF5:AG5"/>
    <mergeCell ref="AH5:AI5"/>
    <mergeCell ref="X5:Y5"/>
    <mergeCell ref="A5:A7"/>
    <mergeCell ref="B5:C6"/>
    <mergeCell ref="D5:E5"/>
    <mergeCell ref="F5:G5"/>
    <mergeCell ref="H5:I5"/>
    <mergeCell ref="J5:K5"/>
    <mergeCell ref="D6:E6"/>
    <mergeCell ref="F6:G6"/>
    <mergeCell ref="H6:I6"/>
    <mergeCell ref="J6:K6"/>
  </mergeCells>
  <pageMargins left="0.78740157480314965" right="0.39370078740157483" top="0.59055118110236227" bottom="0.59055118110236227" header="0.51181102362204722" footer="0.51181102362204722"/>
  <pageSetup paperSize="9" scale="40" fitToWidth="10" orientation="landscape" r:id="rId1"/>
  <headerFooter alignWithMargins="0">
    <oddFooter>&amp;L&amp;P&amp;R&amp;Z&amp;F&amp;A</oddFooter>
  </headerFooter>
  <colBreaks count="4" manualBreakCount="4">
    <brk id="13" max="42" man="1"/>
    <brk id="25" max="42" man="1"/>
    <brk id="37" max="42" man="1"/>
    <brk id="49"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P57"/>
  <sheetViews>
    <sheetView topLeftCell="A2" zoomScale="50" zoomScaleNormal="50" zoomScaleSheetLayoutView="40" workbookViewId="0">
      <pane xSplit="1" ySplit="6" topLeftCell="AS17" activePane="bottomRight" state="frozen"/>
      <selection activeCell="A2" sqref="A2"/>
      <selection pane="topRight" activeCell="B2" sqref="B2"/>
      <selection pane="bottomLeft" activeCell="A8" sqref="A8"/>
      <selection pane="bottomRight" activeCell="AY23" sqref="AY23"/>
    </sheetView>
  </sheetViews>
  <sheetFormatPr defaultColWidth="8.7109375" defaultRowHeight="16.5" x14ac:dyDescent="0.2"/>
  <cols>
    <col min="1" max="1" width="22.140625" style="1" customWidth="1"/>
    <col min="2" max="2" width="21.5703125" style="1" customWidth="1"/>
    <col min="3" max="3" width="23.140625" style="1" customWidth="1"/>
    <col min="4" max="4" width="22.85546875" style="1" customWidth="1"/>
    <col min="5" max="5" width="22" style="1" customWidth="1"/>
    <col min="6" max="6" width="23.140625" style="1" customWidth="1"/>
    <col min="7" max="7" width="19.85546875" style="1" customWidth="1"/>
    <col min="8" max="9" width="20.140625" style="1" customWidth="1"/>
    <col min="10" max="13" width="17.85546875" style="1" customWidth="1"/>
    <col min="14" max="14" width="22.85546875" style="635" customWidth="1"/>
    <col min="15" max="19" width="23" style="635" customWidth="1"/>
    <col min="20" max="21" width="24.140625" style="1" customWidth="1"/>
    <col min="22" max="25" width="17.85546875" style="1" customWidth="1"/>
    <col min="26" max="27" width="21.140625" style="1" customWidth="1"/>
    <col min="28" max="28" width="20.5703125" style="1" customWidth="1"/>
    <col min="29" max="29" width="21.140625" style="1" customWidth="1"/>
    <col min="30" max="31" width="17.5703125" style="1" customWidth="1"/>
    <col min="32" max="32" width="21.85546875" style="1" customWidth="1"/>
    <col min="33" max="33" width="20" style="1" customWidth="1"/>
    <col min="34" max="34" width="20.5703125" style="1" bestFit="1" customWidth="1"/>
    <col min="35" max="35" width="20.5703125" style="1" customWidth="1"/>
    <col min="36" max="36" width="22.28515625" style="1" bestFit="1" customWidth="1"/>
    <col min="37" max="37" width="20.140625" style="1" customWidth="1"/>
    <col min="38" max="39" width="29.140625" style="667" customWidth="1"/>
    <col min="40" max="43" width="21.42578125" style="667" customWidth="1"/>
    <col min="44" max="45" width="23.85546875" style="667" customWidth="1"/>
    <col min="46" max="49" width="21.42578125" style="667" customWidth="1"/>
    <col min="50" max="50" width="20.85546875" style="1" customWidth="1"/>
    <col min="51" max="51" width="19" style="1" customWidth="1"/>
    <col min="52" max="52" width="19" style="1093" hidden="1" customWidth="1"/>
    <col min="53" max="53" width="20.5703125" style="1" bestFit="1" customWidth="1"/>
    <col min="54" max="54" width="18.85546875" style="1" customWidth="1"/>
    <col min="55" max="56" width="17.5703125" style="1" customWidth="1"/>
    <col min="57" max="58" width="19.140625" style="1" customWidth="1"/>
    <col min="59" max="62" width="18.42578125" style="1" customWidth="1"/>
    <col min="63" max="64" width="23" style="1" customWidth="1"/>
    <col min="65" max="68" width="18.42578125" style="1" customWidth="1"/>
    <col min="69" max="16384" width="8.7109375" style="1"/>
  </cols>
  <sheetData>
    <row r="2" spans="1:68" ht="18" x14ac:dyDescent="0.25">
      <c r="C2" s="664" t="s">
        <v>959</v>
      </c>
      <c r="F2" s="665" t="str">
        <f>'Район  и  поселения'!E3</f>
        <v>ПО  СОСТОЯНИЮ  НА  1  АПРЕЛЯ  2024  ГОДА</v>
      </c>
      <c r="Z2" s="666"/>
      <c r="AA2" s="666"/>
      <c r="AB2" s="666"/>
      <c r="AC2" s="666"/>
      <c r="AD2" s="666"/>
      <c r="AE2" s="666"/>
    </row>
    <row r="3" spans="1:68" x14ac:dyDescent="0.25">
      <c r="B3" s="666"/>
      <c r="C3" s="666"/>
      <c r="D3" s="666"/>
      <c r="E3" s="666"/>
      <c r="F3" s="666"/>
      <c r="G3" s="666"/>
      <c r="Z3" s="666"/>
      <c r="AA3" s="666"/>
      <c r="AB3" s="666"/>
      <c r="AC3" s="666"/>
      <c r="AD3" s="666"/>
      <c r="AE3" s="666"/>
    </row>
    <row r="4" spans="1:68" x14ac:dyDescent="0.25">
      <c r="I4" s="551" t="s">
        <v>960</v>
      </c>
    </row>
    <row r="5" spans="1:68" s="668" customFormat="1" ht="274.5" customHeight="1" x14ac:dyDescent="0.2">
      <c r="A5" s="1602" t="s">
        <v>875</v>
      </c>
      <c r="B5" s="1603" t="s">
        <v>90</v>
      </c>
      <c r="C5" s="1604"/>
      <c r="D5" s="1600" t="s">
        <v>877</v>
      </c>
      <c r="E5" s="1607"/>
      <c r="F5" s="1610" t="s">
        <v>878</v>
      </c>
      <c r="G5" s="1610"/>
      <c r="H5" s="1611" t="s">
        <v>961</v>
      </c>
      <c r="I5" s="1611"/>
      <c r="J5" s="1600" t="s">
        <v>877</v>
      </c>
      <c r="K5" s="1601"/>
      <c r="L5" s="1600" t="s">
        <v>878</v>
      </c>
      <c r="M5" s="1601"/>
      <c r="N5" s="1614" t="s">
        <v>962</v>
      </c>
      <c r="O5" s="1615"/>
      <c r="P5" s="1600" t="s">
        <v>877</v>
      </c>
      <c r="Q5" s="1601"/>
      <c r="R5" s="1600" t="s">
        <v>878</v>
      </c>
      <c r="S5" s="1601"/>
      <c r="T5" s="1614" t="s">
        <v>963</v>
      </c>
      <c r="U5" s="1615"/>
      <c r="V5" s="1600" t="s">
        <v>877</v>
      </c>
      <c r="W5" s="1601"/>
      <c r="X5" s="1600" t="s">
        <v>878</v>
      </c>
      <c r="Y5" s="1601"/>
      <c r="Z5" s="1603" t="s">
        <v>964</v>
      </c>
      <c r="AA5" s="1604"/>
      <c r="AB5" s="1600" t="s">
        <v>877</v>
      </c>
      <c r="AC5" s="1601"/>
      <c r="AD5" s="1600" t="s">
        <v>878</v>
      </c>
      <c r="AE5" s="1601"/>
      <c r="AF5" s="1602" t="s">
        <v>674</v>
      </c>
      <c r="AG5" s="1602"/>
      <c r="AH5" s="1600" t="s">
        <v>877</v>
      </c>
      <c r="AI5" s="1601"/>
      <c r="AJ5" s="1600" t="s">
        <v>878</v>
      </c>
      <c r="AK5" s="1601"/>
      <c r="AL5" s="1614" t="s">
        <v>589</v>
      </c>
      <c r="AM5" s="1615"/>
      <c r="AN5" s="1600" t="s">
        <v>877</v>
      </c>
      <c r="AO5" s="1601"/>
      <c r="AP5" s="1600" t="s">
        <v>878</v>
      </c>
      <c r="AQ5" s="1601"/>
      <c r="AR5" s="1611" t="s">
        <v>569</v>
      </c>
      <c r="AS5" s="1603"/>
      <c r="AT5" s="1600" t="s">
        <v>877</v>
      </c>
      <c r="AU5" s="1601"/>
      <c r="AV5" s="1600" t="s">
        <v>878</v>
      </c>
      <c r="AW5" s="1601"/>
      <c r="AX5" s="1611" t="s">
        <v>965</v>
      </c>
      <c r="AY5" s="1603"/>
      <c r="AZ5" s="1094"/>
      <c r="BA5" s="1600" t="s">
        <v>877</v>
      </c>
      <c r="BB5" s="1601"/>
      <c r="BC5" s="1600" t="s">
        <v>878</v>
      </c>
      <c r="BD5" s="1601"/>
      <c r="BE5" s="1614" t="s">
        <v>966</v>
      </c>
      <c r="BF5" s="1615"/>
      <c r="BG5" s="1600" t="s">
        <v>877</v>
      </c>
      <c r="BH5" s="1601"/>
      <c r="BI5" s="1600" t="s">
        <v>878</v>
      </c>
      <c r="BJ5" s="1601"/>
      <c r="BK5" s="1602" t="s">
        <v>500</v>
      </c>
      <c r="BL5" s="1602"/>
      <c r="BM5" s="1600" t="s">
        <v>877</v>
      </c>
      <c r="BN5" s="1601"/>
      <c r="BO5" s="1600" t="s">
        <v>878</v>
      </c>
      <c r="BP5" s="1601"/>
    </row>
    <row r="6" spans="1:68" s="669" customFormat="1" ht="18" customHeight="1" x14ac:dyDescent="0.2">
      <c r="A6" s="1602"/>
      <c r="B6" s="1605"/>
      <c r="C6" s="1606"/>
      <c r="D6" s="1608"/>
      <c r="E6" s="1609"/>
      <c r="F6" s="1610"/>
      <c r="G6" s="1610"/>
      <c r="H6" s="1612" t="s">
        <v>652</v>
      </c>
      <c r="I6" s="1613"/>
      <c r="J6" s="1613"/>
      <c r="K6" s="1613"/>
      <c r="L6" s="1613"/>
      <c r="M6" s="1613"/>
      <c r="N6" s="1613" t="s">
        <v>523</v>
      </c>
      <c r="O6" s="1612"/>
      <c r="P6" s="1612"/>
      <c r="Q6" s="1612"/>
      <c r="R6" s="1612"/>
      <c r="S6" s="1612"/>
      <c r="T6" s="1612" t="s">
        <v>531</v>
      </c>
      <c r="U6" s="1612"/>
      <c r="V6" s="1612"/>
      <c r="W6" s="1612"/>
      <c r="X6" s="1612"/>
      <c r="Y6" s="1612"/>
      <c r="Z6" s="1612" t="s">
        <v>967</v>
      </c>
      <c r="AA6" s="1612"/>
      <c r="AB6" s="1612"/>
      <c r="AC6" s="1612"/>
      <c r="AD6" s="1612"/>
      <c r="AE6" s="1612"/>
      <c r="AF6" s="1612" t="s">
        <v>675</v>
      </c>
      <c r="AG6" s="1613"/>
      <c r="AH6" s="1613"/>
      <c r="AI6" s="1613"/>
      <c r="AJ6" s="1613"/>
      <c r="AK6" s="1613"/>
      <c r="AL6" s="1599" t="s">
        <v>590</v>
      </c>
      <c r="AM6" s="1598"/>
      <c r="AN6" s="1598"/>
      <c r="AO6" s="1598"/>
      <c r="AP6" s="1598"/>
      <c r="AQ6" s="1593"/>
      <c r="AR6" s="1612" t="s">
        <v>570</v>
      </c>
      <c r="AS6" s="1613"/>
      <c r="AT6" s="1613"/>
      <c r="AU6" s="1613"/>
      <c r="AV6" s="1613"/>
      <c r="AW6" s="1613"/>
      <c r="AX6" s="1613" t="s">
        <v>497</v>
      </c>
      <c r="AY6" s="1613"/>
      <c r="AZ6" s="1613"/>
      <c r="BA6" s="1613"/>
      <c r="BB6" s="1613"/>
      <c r="BC6" s="1613"/>
      <c r="BD6" s="1613"/>
      <c r="BE6" s="1612" t="s">
        <v>580</v>
      </c>
      <c r="BF6" s="1613"/>
      <c r="BG6" s="1613"/>
      <c r="BH6" s="1613"/>
      <c r="BI6" s="1613"/>
      <c r="BJ6" s="1613"/>
      <c r="BK6" s="1612" t="s">
        <v>501</v>
      </c>
      <c r="BL6" s="1613"/>
      <c r="BM6" s="1613"/>
      <c r="BN6" s="1613"/>
      <c r="BO6" s="1613"/>
      <c r="BP6" s="1613"/>
    </row>
    <row r="7" spans="1:68" s="239" customFormat="1" ht="18" customHeight="1" x14ac:dyDescent="0.25">
      <c r="A7" s="284"/>
      <c r="B7" s="436" t="s">
        <v>374</v>
      </c>
      <c r="C7" s="436" t="s">
        <v>376</v>
      </c>
      <c r="D7" s="670" t="s">
        <v>374</v>
      </c>
      <c r="E7" s="670" t="s">
        <v>376</v>
      </c>
      <c r="F7" s="670" t="s">
        <v>374</v>
      </c>
      <c r="G7" s="670" t="s">
        <v>376</v>
      </c>
      <c r="H7" s="436" t="s">
        <v>374</v>
      </c>
      <c r="I7" s="436" t="s">
        <v>376</v>
      </c>
      <c r="J7" s="671" t="s">
        <v>374</v>
      </c>
      <c r="K7" s="671" t="s">
        <v>376</v>
      </c>
      <c r="L7" s="671" t="s">
        <v>374</v>
      </c>
      <c r="M7" s="671" t="s">
        <v>376</v>
      </c>
      <c r="N7" s="436" t="s">
        <v>374</v>
      </c>
      <c r="O7" s="436" t="s">
        <v>376</v>
      </c>
      <c r="P7" s="671" t="s">
        <v>374</v>
      </c>
      <c r="Q7" s="671" t="s">
        <v>376</v>
      </c>
      <c r="R7" s="671" t="s">
        <v>374</v>
      </c>
      <c r="S7" s="671" t="s">
        <v>376</v>
      </c>
      <c r="T7" s="436" t="s">
        <v>374</v>
      </c>
      <c r="U7" s="436" t="s">
        <v>376</v>
      </c>
      <c r="V7" s="671" t="s">
        <v>374</v>
      </c>
      <c r="W7" s="671" t="s">
        <v>376</v>
      </c>
      <c r="X7" s="671" t="s">
        <v>374</v>
      </c>
      <c r="Y7" s="671" t="s">
        <v>376</v>
      </c>
      <c r="Z7" s="436" t="s">
        <v>374</v>
      </c>
      <c r="AA7" s="436" t="s">
        <v>376</v>
      </c>
      <c r="AB7" s="671" t="s">
        <v>374</v>
      </c>
      <c r="AC7" s="671" t="s">
        <v>376</v>
      </c>
      <c r="AD7" s="671" t="s">
        <v>374</v>
      </c>
      <c r="AE7" s="671" t="s">
        <v>376</v>
      </c>
      <c r="AF7" s="436" t="s">
        <v>374</v>
      </c>
      <c r="AG7" s="436" t="s">
        <v>376</v>
      </c>
      <c r="AH7" s="670" t="s">
        <v>374</v>
      </c>
      <c r="AI7" s="670" t="s">
        <v>376</v>
      </c>
      <c r="AJ7" s="670" t="s">
        <v>374</v>
      </c>
      <c r="AK7" s="670" t="s">
        <v>376</v>
      </c>
      <c r="AL7" s="404" t="s">
        <v>374</v>
      </c>
      <c r="AM7" s="404" t="s">
        <v>376</v>
      </c>
      <c r="AN7" s="670" t="s">
        <v>374</v>
      </c>
      <c r="AO7" s="670" t="s">
        <v>376</v>
      </c>
      <c r="AP7" s="670" t="s">
        <v>374</v>
      </c>
      <c r="AQ7" s="670" t="s">
        <v>376</v>
      </c>
      <c r="AR7" s="436" t="s">
        <v>374</v>
      </c>
      <c r="AS7" s="436" t="s">
        <v>376</v>
      </c>
      <c r="AT7" s="671" t="s">
        <v>374</v>
      </c>
      <c r="AU7" s="671" t="s">
        <v>376</v>
      </c>
      <c r="AV7" s="671" t="s">
        <v>374</v>
      </c>
      <c r="AW7" s="671" t="s">
        <v>376</v>
      </c>
      <c r="AX7" s="436" t="s">
        <v>374</v>
      </c>
      <c r="AY7" s="436" t="s">
        <v>376</v>
      </c>
      <c r="AZ7" s="1095"/>
      <c r="BA7" s="670" t="s">
        <v>374</v>
      </c>
      <c r="BB7" s="670" t="s">
        <v>376</v>
      </c>
      <c r="BC7" s="670" t="s">
        <v>374</v>
      </c>
      <c r="BD7" s="670" t="s">
        <v>376</v>
      </c>
      <c r="BE7" s="436" t="s">
        <v>374</v>
      </c>
      <c r="BF7" s="436" t="s">
        <v>376</v>
      </c>
      <c r="BG7" s="671" t="s">
        <v>374</v>
      </c>
      <c r="BH7" s="671" t="s">
        <v>376</v>
      </c>
      <c r="BI7" s="671" t="s">
        <v>374</v>
      </c>
      <c r="BJ7" s="671" t="s">
        <v>376</v>
      </c>
      <c r="BK7" s="436" t="s">
        <v>374</v>
      </c>
      <c r="BL7" s="436" t="s">
        <v>376</v>
      </c>
      <c r="BM7" s="671" t="s">
        <v>374</v>
      </c>
      <c r="BN7" s="671" t="s">
        <v>376</v>
      </c>
      <c r="BO7" s="671" t="s">
        <v>374</v>
      </c>
      <c r="BP7" s="671" t="s">
        <v>376</v>
      </c>
    </row>
    <row r="8" spans="1:68" s="682" customFormat="1" ht="21" customHeight="1" x14ac:dyDescent="0.25">
      <c r="A8" s="672" t="s">
        <v>377</v>
      </c>
      <c r="B8" s="673">
        <f>H8+AX8+Z8+AL8+AF8+AR8+BK8+T8+BE8+N8</f>
        <v>0</v>
      </c>
      <c r="C8" s="673">
        <f>I8+AY8+AA8+AM8+AG8+AS8+BL8+U8+BF8+O8</f>
        <v>0</v>
      </c>
      <c r="D8" s="674">
        <f>J8+BA8+AB8+AN8+AH8+AT8+BM8+V8+BG8+P8</f>
        <v>0</v>
      </c>
      <c r="E8" s="674">
        <f>K8+BB8+AC8+AO8+AI8+AU8+BN8+W8+BH8+Q8</f>
        <v>0</v>
      </c>
      <c r="F8" s="674">
        <f>L8+BC8+AD8+AP8+AJ8+AV8+BO8+X8+BI8+R8</f>
        <v>0</v>
      </c>
      <c r="G8" s="674">
        <f>M8+BD8+AE8+AQ8+AK8+AW8+BP8+Y8+BJ8+S8</f>
        <v>0</v>
      </c>
      <c r="H8" s="675">
        <f>[1]Субсидия_факт!DZ10</f>
        <v>0</v>
      </c>
      <c r="I8" s="676"/>
      <c r="J8" s="674">
        <f t="shared" ref="J8:K23" si="0">H8-L8</f>
        <v>0</v>
      </c>
      <c r="K8" s="674">
        <f t="shared" si="0"/>
        <v>0</v>
      </c>
      <c r="L8" s="677">
        <f>[1]Субсидия_факт!EB10</f>
        <v>0</v>
      </c>
      <c r="M8" s="678"/>
      <c r="N8" s="679">
        <f>[1]Субсидия_факт!KV10</f>
        <v>0</v>
      </c>
      <c r="O8" s="680"/>
      <c r="P8" s="674">
        <f t="shared" ref="P8:Q25" si="1">N8-R8</f>
        <v>0</v>
      </c>
      <c r="Q8" s="674">
        <f t="shared" si="1"/>
        <v>0</v>
      </c>
      <c r="R8" s="677">
        <f>N8</f>
        <v>0</v>
      </c>
      <c r="S8" s="677">
        <f>O8</f>
        <v>0</v>
      </c>
      <c r="T8" s="675">
        <f>[1]Субсидия_факт!MB10</f>
        <v>0</v>
      </c>
      <c r="U8" s="681"/>
      <c r="V8" s="674">
        <f t="shared" ref="V8:W23" si="2">T8-X8</f>
        <v>0</v>
      </c>
      <c r="W8" s="674">
        <f t="shared" si="2"/>
        <v>0</v>
      </c>
      <c r="X8" s="677">
        <f>[1]Субсидия_факт!MD10</f>
        <v>0</v>
      </c>
      <c r="Y8" s="678"/>
      <c r="Z8" s="675">
        <f>[1]Субсидия_факт!MN10</f>
        <v>0</v>
      </c>
      <c r="AA8" s="681"/>
      <c r="AB8" s="674">
        <f t="shared" ref="AB8:AC23" si="3">Z8-AD8</f>
        <v>0</v>
      </c>
      <c r="AC8" s="674">
        <f t="shared" si="3"/>
        <v>0</v>
      </c>
      <c r="AD8" s="677">
        <f>[1]Субсидия_факт!MP10</f>
        <v>0</v>
      </c>
      <c r="AE8" s="678"/>
      <c r="AF8" s="675">
        <f>[1]Субсидия_факт!MT10</f>
        <v>0</v>
      </c>
      <c r="AG8" s="681"/>
      <c r="AH8" s="674">
        <f t="shared" ref="AH8:AI23" si="4">AF8-AJ8</f>
        <v>0</v>
      </c>
      <c r="AI8" s="674">
        <f t="shared" si="4"/>
        <v>0</v>
      </c>
      <c r="AJ8" s="677">
        <f>[1]Субсидия_факт!MV10</f>
        <v>0</v>
      </c>
      <c r="AK8" s="678"/>
      <c r="AL8" s="675">
        <f>[1]Субсидия_факт!NB10</f>
        <v>0</v>
      </c>
      <c r="AM8" s="681"/>
      <c r="AN8" s="674">
        <f t="shared" ref="AN8:AO23" si="5">AL8-AP8</f>
        <v>0</v>
      </c>
      <c r="AO8" s="674">
        <f t="shared" si="5"/>
        <v>0</v>
      </c>
      <c r="AP8" s="677">
        <f>[1]Субсидия_факт!ND10</f>
        <v>0</v>
      </c>
      <c r="AQ8" s="678"/>
      <c r="AR8" s="675">
        <f>[1]Субсидия_факт!NH10</f>
        <v>0</v>
      </c>
      <c r="AS8" s="676"/>
      <c r="AT8" s="674">
        <f t="shared" ref="AT8:AU23" si="6">AR8-AV8</f>
        <v>0</v>
      </c>
      <c r="AU8" s="674">
        <f t="shared" si="6"/>
        <v>0</v>
      </c>
      <c r="AV8" s="677">
        <f>[1]Субсидия_факт!NJ10</f>
        <v>0</v>
      </c>
      <c r="AW8" s="678"/>
      <c r="AX8" s="675">
        <f>[1]Субсидия_факт!OM10</f>
        <v>0</v>
      </c>
      <c r="AY8" s="676">
        <f>AZ8-'Прочая  субсидия_МР  и  ГО'!BC8</f>
        <v>0</v>
      </c>
      <c r="AZ8" s="1098">
        <v>30939.07</v>
      </c>
      <c r="BA8" s="674">
        <f t="shared" ref="BA8:BB23" si="7">AX8-BC8</f>
        <v>0</v>
      </c>
      <c r="BB8" s="674">
        <f t="shared" si="7"/>
        <v>0</v>
      </c>
      <c r="BC8" s="677">
        <f>[1]Субсидия_факт!OO10</f>
        <v>0</v>
      </c>
      <c r="BD8" s="678"/>
      <c r="BE8" s="675">
        <f>[1]Субсидия_факт!OU10</f>
        <v>0</v>
      </c>
      <c r="BF8" s="681"/>
      <c r="BG8" s="674">
        <f t="shared" ref="BG8:BH23" si="8">BE8-BI8</f>
        <v>0</v>
      </c>
      <c r="BH8" s="674">
        <f t="shared" si="8"/>
        <v>0</v>
      </c>
      <c r="BI8" s="677">
        <f>[1]Субсидия_факт!OW10</f>
        <v>0</v>
      </c>
      <c r="BJ8" s="678"/>
      <c r="BK8" s="675">
        <f>[1]Субсидия_факт!PM10</f>
        <v>0</v>
      </c>
      <c r="BL8" s="681"/>
      <c r="BM8" s="674">
        <f t="shared" ref="BM8:BN23" si="9">BK8-BO8</f>
        <v>0</v>
      </c>
      <c r="BN8" s="674">
        <f t="shared" si="9"/>
        <v>0</v>
      </c>
      <c r="BO8" s="677">
        <f>[1]Субсидия_факт!PO10</f>
        <v>0</v>
      </c>
      <c r="BP8" s="678"/>
    </row>
    <row r="9" spans="1:68" s="682" customFormat="1" ht="21" customHeight="1" x14ac:dyDescent="0.25">
      <c r="A9" s="683" t="s">
        <v>378</v>
      </c>
      <c r="B9" s="684">
        <f t="shared" ref="B9:C25" si="10">H9+AX9+Z9+AL9+AF9+AR9+BK9+T9+BE9+N9</f>
        <v>85174909.039999992</v>
      </c>
      <c r="C9" s="684">
        <f t="shared" si="10"/>
        <v>157840.66</v>
      </c>
      <c r="D9" s="674">
        <f t="shared" ref="D9:G25" si="11">J9+BA9+AB9+AN9+AH9+AT9+BM9+V9+BG9+P9</f>
        <v>656785.35000000009</v>
      </c>
      <c r="E9" s="674">
        <f t="shared" si="11"/>
        <v>157840.66</v>
      </c>
      <c r="F9" s="674">
        <f t="shared" si="11"/>
        <v>84518123.689999998</v>
      </c>
      <c r="G9" s="674">
        <f t="shared" si="11"/>
        <v>0</v>
      </c>
      <c r="H9" s="675">
        <f>[1]Субсидия_факт!DZ11</f>
        <v>0</v>
      </c>
      <c r="I9" s="676"/>
      <c r="J9" s="674">
        <f t="shared" si="0"/>
        <v>0</v>
      </c>
      <c r="K9" s="674">
        <f t="shared" si="0"/>
        <v>0</v>
      </c>
      <c r="L9" s="677">
        <f>[1]Субсидия_факт!EB11</f>
        <v>0</v>
      </c>
      <c r="M9" s="678"/>
      <c r="N9" s="679">
        <f>[1]Субсидия_факт!KV11</f>
        <v>19668962.129999999</v>
      </c>
      <c r="O9" s="680"/>
      <c r="P9" s="674">
        <f t="shared" si="1"/>
        <v>0</v>
      </c>
      <c r="Q9" s="674">
        <f t="shared" si="1"/>
        <v>0</v>
      </c>
      <c r="R9" s="677">
        <f t="shared" ref="R9:S26" si="12">N9</f>
        <v>19668962.129999999</v>
      </c>
      <c r="S9" s="677">
        <f t="shared" si="12"/>
        <v>0</v>
      </c>
      <c r="T9" s="675">
        <f>[1]Субсидия_факт!MB11</f>
        <v>0</v>
      </c>
      <c r="U9" s="681"/>
      <c r="V9" s="674">
        <f t="shared" si="2"/>
        <v>0</v>
      </c>
      <c r="W9" s="674">
        <f t="shared" si="2"/>
        <v>0</v>
      </c>
      <c r="X9" s="677">
        <f>[1]Субсидия_факт!MD11</f>
        <v>0</v>
      </c>
      <c r="Y9" s="678"/>
      <c r="Z9" s="675">
        <f>[1]Субсидия_факт!MN11</f>
        <v>0</v>
      </c>
      <c r="AA9" s="681"/>
      <c r="AB9" s="674">
        <f t="shared" si="3"/>
        <v>0</v>
      </c>
      <c r="AC9" s="674">
        <f t="shared" si="3"/>
        <v>0</v>
      </c>
      <c r="AD9" s="677">
        <f>[1]Субсидия_факт!MP11</f>
        <v>0</v>
      </c>
      <c r="AE9" s="678"/>
      <c r="AF9" s="675">
        <f>[1]Субсидия_факт!MT11</f>
        <v>64600000</v>
      </c>
      <c r="AG9" s="681"/>
      <c r="AH9" s="674">
        <f t="shared" si="4"/>
        <v>0</v>
      </c>
      <c r="AI9" s="674">
        <f t="shared" si="4"/>
        <v>0</v>
      </c>
      <c r="AJ9" s="677">
        <f>[1]Субсидия_факт!MV11</f>
        <v>64600000</v>
      </c>
      <c r="AK9" s="678"/>
      <c r="AL9" s="675">
        <f>[1]Субсидия_факт!NB11</f>
        <v>0</v>
      </c>
      <c r="AM9" s="681"/>
      <c r="AN9" s="674">
        <f t="shared" si="5"/>
        <v>0</v>
      </c>
      <c r="AO9" s="674">
        <f t="shared" si="5"/>
        <v>0</v>
      </c>
      <c r="AP9" s="677">
        <f>[1]Субсидия_факт!ND11</f>
        <v>0</v>
      </c>
      <c r="AQ9" s="678"/>
      <c r="AR9" s="675">
        <f>[1]Субсидия_факт!NH11</f>
        <v>0</v>
      </c>
      <c r="AS9" s="676"/>
      <c r="AT9" s="674">
        <f t="shared" si="6"/>
        <v>0</v>
      </c>
      <c r="AU9" s="674">
        <f t="shared" si="6"/>
        <v>0</v>
      </c>
      <c r="AV9" s="677">
        <f>[1]Субсидия_факт!NJ11</f>
        <v>0</v>
      </c>
      <c r="AW9" s="678"/>
      <c r="AX9" s="675">
        <f>[1]Субсидия_факт!OM11</f>
        <v>905946.91000000015</v>
      </c>
      <c r="AY9" s="676">
        <f>AZ9-'Прочая  субсидия_МР  и  ГО'!BC9</f>
        <v>157840.66</v>
      </c>
      <c r="AZ9" s="1098">
        <v>227866.09</v>
      </c>
      <c r="BA9" s="674">
        <f t="shared" si="7"/>
        <v>656785.35000000009</v>
      </c>
      <c r="BB9" s="674">
        <f t="shared" si="7"/>
        <v>157840.66</v>
      </c>
      <c r="BC9" s="677">
        <f>[1]Субсидия_факт!OO11</f>
        <v>249161.56</v>
      </c>
      <c r="BD9" s="678">
        <v>0</v>
      </c>
      <c r="BE9" s="675">
        <f>[1]Субсидия_факт!OU11</f>
        <v>0</v>
      </c>
      <c r="BF9" s="681"/>
      <c r="BG9" s="674">
        <f t="shared" si="8"/>
        <v>0</v>
      </c>
      <c r="BH9" s="674">
        <f t="shared" si="8"/>
        <v>0</v>
      </c>
      <c r="BI9" s="677">
        <f>[1]Субсидия_факт!OW11</f>
        <v>0</v>
      </c>
      <c r="BJ9" s="678"/>
      <c r="BK9" s="675">
        <f>[1]Субсидия_факт!PM11</f>
        <v>0</v>
      </c>
      <c r="BL9" s="681"/>
      <c r="BM9" s="674">
        <f t="shared" si="9"/>
        <v>0</v>
      </c>
      <c r="BN9" s="674">
        <f t="shared" si="9"/>
        <v>0</v>
      </c>
      <c r="BO9" s="677">
        <f>[1]Субсидия_факт!PO11</f>
        <v>0</v>
      </c>
      <c r="BP9" s="678"/>
    </row>
    <row r="10" spans="1:68" s="682" customFormat="1" ht="21" customHeight="1" x14ac:dyDescent="0.25">
      <c r="A10" s="683" t="s">
        <v>379</v>
      </c>
      <c r="B10" s="684">
        <f t="shared" si="10"/>
        <v>9360533.4699999988</v>
      </c>
      <c r="C10" s="684">
        <f t="shared" si="10"/>
        <v>21726.520000000004</v>
      </c>
      <c r="D10" s="674">
        <f t="shared" si="11"/>
        <v>254076.59</v>
      </c>
      <c r="E10" s="674">
        <f t="shared" si="11"/>
        <v>21726.520000000004</v>
      </c>
      <c r="F10" s="674">
        <f t="shared" si="11"/>
        <v>9106456.879999999</v>
      </c>
      <c r="G10" s="674">
        <f t="shared" si="11"/>
        <v>0</v>
      </c>
      <c r="H10" s="675">
        <f>[1]Субсидия_факт!DZ12</f>
        <v>0</v>
      </c>
      <c r="I10" s="676"/>
      <c r="J10" s="674">
        <f t="shared" si="0"/>
        <v>0</v>
      </c>
      <c r="K10" s="674">
        <f t="shared" si="0"/>
        <v>0</v>
      </c>
      <c r="L10" s="677">
        <f>[1]Субсидия_факт!EB12</f>
        <v>0</v>
      </c>
      <c r="M10" s="678"/>
      <c r="N10" s="679">
        <f>[1]Субсидия_факт!KV12</f>
        <v>8457381.1999999993</v>
      </c>
      <c r="O10" s="680"/>
      <c r="P10" s="674">
        <f t="shared" si="1"/>
        <v>0</v>
      </c>
      <c r="Q10" s="674">
        <f t="shared" si="1"/>
        <v>0</v>
      </c>
      <c r="R10" s="677">
        <f t="shared" si="12"/>
        <v>8457381.1999999993</v>
      </c>
      <c r="S10" s="677">
        <f t="shared" si="12"/>
        <v>0</v>
      </c>
      <c r="T10" s="675">
        <f>[1]Субсидия_факт!MB12</f>
        <v>0</v>
      </c>
      <c r="U10" s="681"/>
      <c r="V10" s="674">
        <f t="shared" si="2"/>
        <v>0</v>
      </c>
      <c r="W10" s="674">
        <f t="shared" si="2"/>
        <v>0</v>
      </c>
      <c r="X10" s="677">
        <f>[1]Субсидия_факт!MD12</f>
        <v>0</v>
      </c>
      <c r="Y10" s="678"/>
      <c r="Z10" s="675">
        <f>[1]Субсидия_факт!MN12</f>
        <v>0</v>
      </c>
      <c r="AA10" s="681"/>
      <c r="AB10" s="674">
        <f t="shared" si="3"/>
        <v>0</v>
      </c>
      <c r="AC10" s="674">
        <f t="shared" si="3"/>
        <v>0</v>
      </c>
      <c r="AD10" s="677">
        <f>[1]Субсидия_факт!MP12</f>
        <v>0</v>
      </c>
      <c r="AE10" s="678"/>
      <c r="AF10" s="675">
        <f>[1]Субсидия_факт!MT12</f>
        <v>0</v>
      </c>
      <c r="AG10" s="681"/>
      <c r="AH10" s="674">
        <f t="shared" si="4"/>
        <v>0</v>
      </c>
      <c r="AI10" s="674">
        <f t="shared" si="4"/>
        <v>0</v>
      </c>
      <c r="AJ10" s="677">
        <f>[1]Субсидия_факт!MV12</f>
        <v>0</v>
      </c>
      <c r="AK10" s="678"/>
      <c r="AL10" s="675">
        <f>[1]Субсидия_факт!NB12</f>
        <v>0</v>
      </c>
      <c r="AM10" s="681"/>
      <c r="AN10" s="674">
        <f t="shared" si="5"/>
        <v>0</v>
      </c>
      <c r="AO10" s="674">
        <f t="shared" si="5"/>
        <v>0</v>
      </c>
      <c r="AP10" s="677">
        <f>[1]Субсидия_факт!ND12</f>
        <v>0</v>
      </c>
      <c r="AQ10" s="678"/>
      <c r="AR10" s="675">
        <f>[1]Субсидия_факт!NH12</f>
        <v>649075.68000000005</v>
      </c>
      <c r="AS10" s="676"/>
      <c r="AT10" s="674">
        <f t="shared" si="6"/>
        <v>0</v>
      </c>
      <c r="AU10" s="674">
        <f t="shared" si="6"/>
        <v>0</v>
      </c>
      <c r="AV10" s="677">
        <f>[1]Субсидия_факт!NJ12</f>
        <v>649075.68000000005</v>
      </c>
      <c r="AW10" s="678"/>
      <c r="AX10" s="675">
        <f>[1]Субсидия_факт!OM12</f>
        <v>254076.59</v>
      </c>
      <c r="AY10" s="676">
        <f>AZ10-'Прочая  субсидия_МР  и  ГО'!BC10</f>
        <v>21726.520000000004</v>
      </c>
      <c r="AZ10" s="712">
        <v>89173.13</v>
      </c>
      <c r="BA10" s="674">
        <f t="shared" si="7"/>
        <v>254076.59</v>
      </c>
      <c r="BB10" s="674">
        <f t="shared" si="7"/>
        <v>21726.520000000004</v>
      </c>
      <c r="BC10" s="677">
        <f>[1]Субсидия_факт!OO12</f>
        <v>0</v>
      </c>
      <c r="BD10" s="678"/>
      <c r="BE10" s="675">
        <f>[1]Субсидия_факт!OU12</f>
        <v>0</v>
      </c>
      <c r="BF10" s="681"/>
      <c r="BG10" s="674">
        <f t="shared" si="8"/>
        <v>0</v>
      </c>
      <c r="BH10" s="674">
        <f t="shared" si="8"/>
        <v>0</v>
      </c>
      <c r="BI10" s="677">
        <f>[1]Субсидия_факт!OW12</f>
        <v>0</v>
      </c>
      <c r="BJ10" s="678"/>
      <c r="BK10" s="675">
        <f>[1]Субсидия_факт!PM12</f>
        <v>0</v>
      </c>
      <c r="BL10" s="681"/>
      <c r="BM10" s="674">
        <f t="shared" si="9"/>
        <v>0</v>
      </c>
      <c r="BN10" s="674">
        <f t="shared" si="9"/>
        <v>0</v>
      </c>
      <c r="BO10" s="677">
        <f>[1]Субсидия_факт!PO12</f>
        <v>0</v>
      </c>
      <c r="BP10" s="678"/>
    </row>
    <row r="11" spans="1:68" s="682" customFormat="1" ht="21" customHeight="1" x14ac:dyDescent="0.25">
      <c r="A11" s="683" t="s">
        <v>380</v>
      </c>
      <c r="B11" s="684">
        <f t="shared" si="10"/>
        <v>423386.08000000007</v>
      </c>
      <c r="C11" s="684">
        <f t="shared" si="10"/>
        <v>38838.380000000005</v>
      </c>
      <c r="D11" s="674">
        <f t="shared" si="11"/>
        <v>423386.08000000007</v>
      </c>
      <c r="E11" s="674">
        <f t="shared" si="11"/>
        <v>38838.380000000005</v>
      </c>
      <c r="F11" s="674">
        <f t="shared" si="11"/>
        <v>0</v>
      </c>
      <c r="G11" s="674">
        <f t="shared" si="11"/>
        <v>0</v>
      </c>
      <c r="H11" s="675">
        <f>[1]Субсидия_факт!DZ13</f>
        <v>0</v>
      </c>
      <c r="I11" s="676"/>
      <c r="J11" s="674">
        <f t="shared" si="0"/>
        <v>0</v>
      </c>
      <c r="K11" s="674">
        <f t="shared" si="0"/>
        <v>0</v>
      </c>
      <c r="L11" s="677">
        <f>[1]Субсидия_факт!EB13</f>
        <v>0</v>
      </c>
      <c r="M11" s="678"/>
      <c r="N11" s="679">
        <f>[1]Субсидия_факт!KV13</f>
        <v>0</v>
      </c>
      <c r="O11" s="680"/>
      <c r="P11" s="674">
        <f t="shared" si="1"/>
        <v>0</v>
      </c>
      <c r="Q11" s="674">
        <f t="shared" si="1"/>
        <v>0</v>
      </c>
      <c r="R11" s="677">
        <f t="shared" si="12"/>
        <v>0</v>
      </c>
      <c r="S11" s="677">
        <f t="shared" si="12"/>
        <v>0</v>
      </c>
      <c r="T11" s="675">
        <f>[1]Субсидия_факт!MB13</f>
        <v>0</v>
      </c>
      <c r="U11" s="681"/>
      <c r="V11" s="674">
        <f t="shared" si="2"/>
        <v>0</v>
      </c>
      <c r="W11" s="674">
        <f t="shared" si="2"/>
        <v>0</v>
      </c>
      <c r="X11" s="677">
        <f>[1]Субсидия_факт!MD13</f>
        <v>0</v>
      </c>
      <c r="Y11" s="678"/>
      <c r="Z11" s="675">
        <f>[1]Субсидия_факт!MN13</f>
        <v>0</v>
      </c>
      <c r="AA11" s="681"/>
      <c r="AB11" s="674">
        <f t="shared" si="3"/>
        <v>0</v>
      </c>
      <c r="AC11" s="674">
        <f t="shared" si="3"/>
        <v>0</v>
      </c>
      <c r="AD11" s="677">
        <f>[1]Субсидия_факт!MP13</f>
        <v>0</v>
      </c>
      <c r="AE11" s="678"/>
      <c r="AF11" s="675">
        <f>[1]Субсидия_факт!MT13</f>
        <v>0</v>
      </c>
      <c r="AG11" s="681"/>
      <c r="AH11" s="674">
        <f t="shared" si="4"/>
        <v>0</v>
      </c>
      <c r="AI11" s="674">
        <f t="shared" si="4"/>
        <v>0</v>
      </c>
      <c r="AJ11" s="677">
        <f>[1]Субсидия_факт!MV13</f>
        <v>0</v>
      </c>
      <c r="AK11" s="678"/>
      <c r="AL11" s="675">
        <f>[1]Субсидия_факт!NB13</f>
        <v>0</v>
      </c>
      <c r="AM11" s="681"/>
      <c r="AN11" s="674">
        <f t="shared" si="5"/>
        <v>0</v>
      </c>
      <c r="AO11" s="674">
        <f t="shared" si="5"/>
        <v>0</v>
      </c>
      <c r="AP11" s="677">
        <f>[1]Субсидия_факт!ND13</f>
        <v>0</v>
      </c>
      <c r="AQ11" s="678"/>
      <c r="AR11" s="675">
        <f>[1]Субсидия_факт!NH13</f>
        <v>0</v>
      </c>
      <c r="AS11" s="676"/>
      <c r="AT11" s="674">
        <f t="shared" si="6"/>
        <v>0</v>
      </c>
      <c r="AU11" s="674">
        <f t="shared" si="6"/>
        <v>0</v>
      </c>
      <c r="AV11" s="677">
        <f>[1]Субсидия_факт!NJ13</f>
        <v>0</v>
      </c>
      <c r="AW11" s="678"/>
      <c r="AX11" s="675">
        <f>[1]Субсидия_факт!OM13</f>
        <v>423386.08000000007</v>
      </c>
      <c r="AY11" s="676">
        <f>AZ11-'Прочая  субсидия_МР  и  ГО'!BC11</f>
        <v>38838.380000000005</v>
      </c>
      <c r="AZ11" s="712">
        <v>116625.88</v>
      </c>
      <c r="BA11" s="674">
        <f t="shared" si="7"/>
        <v>423386.08000000007</v>
      </c>
      <c r="BB11" s="674">
        <f t="shared" si="7"/>
        <v>38838.380000000005</v>
      </c>
      <c r="BC11" s="677">
        <f>[1]Субсидия_факт!OO13</f>
        <v>0</v>
      </c>
      <c r="BD11" s="678"/>
      <c r="BE11" s="675">
        <f>[1]Субсидия_факт!OU13</f>
        <v>0</v>
      </c>
      <c r="BF11" s="681"/>
      <c r="BG11" s="674">
        <f t="shared" si="8"/>
        <v>0</v>
      </c>
      <c r="BH11" s="674">
        <f t="shared" si="8"/>
        <v>0</v>
      </c>
      <c r="BI11" s="677">
        <f>[1]Субсидия_факт!OW13</f>
        <v>0</v>
      </c>
      <c r="BJ11" s="678"/>
      <c r="BK11" s="675">
        <f>[1]Субсидия_факт!PM13</f>
        <v>0</v>
      </c>
      <c r="BL11" s="681"/>
      <c r="BM11" s="674">
        <f t="shared" si="9"/>
        <v>0</v>
      </c>
      <c r="BN11" s="674">
        <f t="shared" si="9"/>
        <v>0</v>
      </c>
      <c r="BO11" s="677">
        <f>[1]Субсидия_факт!PO13</f>
        <v>0</v>
      </c>
      <c r="BP11" s="678"/>
    </row>
    <row r="12" spans="1:68" s="682" customFormat="1" ht="21" customHeight="1" x14ac:dyDescent="0.25">
      <c r="A12" s="672" t="s">
        <v>381</v>
      </c>
      <c r="B12" s="673">
        <f t="shared" si="10"/>
        <v>0</v>
      </c>
      <c r="C12" s="673">
        <f t="shared" si="10"/>
        <v>0</v>
      </c>
      <c r="D12" s="674">
        <f t="shared" si="11"/>
        <v>0</v>
      </c>
      <c r="E12" s="674">
        <f t="shared" si="11"/>
        <v>0</v>
      </c>
      <c r="F12" s="674">
        <f t="shared" si="11"/>
        <v>0</v>
      </c>
      <c r="G12" s="674">
        <f t="shared" si="11"/>
        <v>0</v>
      </c>
      <c r="H12" s="675">
        <f>[1]Субсидия_факт!DZ14</f>
        <v>0</v>
      </c>
      <c r="I12" s="676"/>
      <c r="J12" s="674">
        <f t="shared" si="0"/>
        <v>0</v>
      </c>
      <c r="K12" s="674">
        <f t="shared" si="0"/>
        <v>0</v>
      </c>
      <c r="L12" s="677">
        <f>[1]Субсидия_факт!EB14</f>
        <v>0</v>
      </c>
      <c r="M12" s="678"/>
      <c r="N12" s="679">
        <f>[1]Субсидия_факт!KV14</f>
        <v>0</v>
      </c>
      <c r="O12" s="680"/>
      <c r="P12" s="674">
        <f t="shared" si="1"/>
        <v>0</v>
      </c>
      <c r="Q12" s="674">
        <f t="shared" si="1"/>
        <v>0</v>
      </c>
      <c r="R12" s="677">
        <f t="shared" si="12"/>
        <v>0</v>
      </c>
      <c r="S12" s="677">
        <f t="shared" si="12"/>
        <v>0</v>
      </c>
      <c r="T12" s="675">
        <f>[1]Субсидия_факт!MB14</f>
        <v>0</v>
      </c>
      <c r="U12" s="681"/>
      <c r="V12" s="674">
        <f t="shared" si="2"/>
        <v>0</v>
      </c>
      <c r="W12" s="674">
        <f t="shared" si="2"/>
        <v>0</v>
      </c>
      <c r="X12" s="677">
        <f>[1]Субсидия_факт!MD14</f>
        <v>0</v>
      </c>
      <c r="Y12" s="678"/>
      <c r="Z12" s="675">
        <f>[1]Субсидия_факт!MN14</f>
        <v>0</v>
      </c>
      <c r="AA12" s="681"/>
      <c r="AB12" s="674">
        <f t="shared" si="3"/>
        <v>0</v>
      </c>
      <c r="AC12" s="674">
        <f t="shared" si="3"/>
        <v>0</v>
      </c>
      <c r="AD12" s="677">
        <f>[1]Субсидия_факт!MP14</f>
        <v>0</v>
      </c>
      <c r="AE12" s="678"/>
      <c r="AF12" s="675">
        <f>[1]Субсидия_факт!MT14</f>
        <v>0</v>
      </c>
      <c r="AG12" s="681"/>
      <c r="AH12" s="674">
        <f t="shared" si="4"/>
        <v>0</v>
      </c>
      <c r="AI12" s="674">
        <f t="shared" si="4"/>
        <v>0</v>
      </c>
      <c r="AJ12" s="677">
        <f>[1]Субсидия_факт!MV14</f>
        <v>0</v>
      </c>
      <c r="AK12" s="678"/>
      <c r="AL12" s="675">
        <f>[1]Субсидия_факт!NB14</f>
        <v>0</v>
      </c>
      <c r="AM12" s="681"/>
      <c r="AN12" s="674">
        <f t="shared" si="5"/>
        <v>0</v>
      </c>
      <c r="AO12" s="674">
        <f t="shared" si="5"/>
        <v>0</v>
      </c>
      <c r="AP12" s="677">
        <f>[1]Субсидия_факт!ND14</f>
        <v>0</v>
      </c>
      <c r="AQ12" s="678"/>
      <c r="AR12" s="675">
        <f>[1]Субсидия_факт!NH14</f>
        <v>0</v>
      </c>
      <c r="AS12" s="676"/>
      <c r="AT12" s="674">
        <f t="shared" si="6"/>
        <v>0</v>
      </c>
      <c r="AU12" s="674">
        <f t="shared" si="6"/>
        <v>0</v>
      </c>
      <c r="AV12" s="677">
        <f>[1]Субсидия_факт!NJ14</f>
        <v>0</v>
      </c>
      <c r="AW12" s="678"/>
      <c r="AX12" s="675">
        <f>[1]Субсидия_факт!OM14</f>
        <v>0</v>
      </c>
      <c r="AY12" s="676">
        <f>AZ12-'Прочая  субсидия_МР  и  ГО'!BC12</f>
        <v>0</v>
      </c>
      <c r="AZ12" s="712">
        <v>10124.57</v>
      </c>
      <c r="BA12" s="674">
        <f t="shared" si="7"/>
        <v>0</v>
      </c>
      <c r="BB12" s="674">
        <f t="shared" si="7"/>
        <v>0</v>
      </c>
      <c r="BC12" s="677">
        <f>[1]Субсидия_факт!OO14</f>
        <v>0</v>
      </c>
      <c r="BD12" s="678"/>
      <c r="BE12" s="675">
        <f>[1]Субсидия_факт!OU14</f>
        <v>0</v>
      </c>
      <c r="BF12" s="681"/>
      <c r="BG12" s="674">
        <f t="shared" si="8"/>
        <v>0</v>
      </c>
      <c r="BH12" s="674">
        <f t="shared" si="8"/>
        <v>0</v>
      </c>
      <c r="BI12" s="677">
        <f>[1]Субсидия_факт!OW14</f>
        <v>0</v>
      </c>
      <c r="BJ12" s="678"/>
      <c r="BK12" s="675">
        <f>[1]Субсидия_факт!PM14</f>
        <v>0</v>
      </c>
      <c r="BL12" s="681"/>
      <c r="BM12" s="674">
        <f t="shared" si="9"/>
        <v>0</v>
      </c>
      <c r="BN12" s="674">
        <f t="shared" si="9"/>
        <v>0</v>
      </c>
      <c r="BO12" s="677">
        <f>[1]Субсидия_факт!PO14</f>
        <v>0</v>
      </c>
      <c r="BP12" s="678"/>
    </row>
    <row r="13" spans="1:68" s="682" customFormat="1" ht="21" customHeight="1" x14ac:dyDescent="0.25">
      <c r="A13" s="683" t="s">
        <v>382</v>
      </c>
      <c r="B13" s="684">
        <f t="shared" si="10"/>
        <v>249832.9</v>
      </c>
      <c r="C13" s="684">
        <f t="shared" si="10"/>
        <v>20916.840000000004</v>
      </c>
      <c r="D13" s="674">
        <f t="shared" si="11"/>
        <v>249832.9</v>
      </c>
      <c r="E13" s="674">
        <f t="shared" si="11"/>
        <v>20916.840000000004</v>
      </c>
      <c r="F13" s="674">
        <f t="shared" si="11"/>
        <v>0</v>
      </c>
      <c r="G13" s="674">
        <f t="shared" si="11"/>
        <v>0</v>
      </c>
      <c r="H13" s="675">
        <f>[1]Субсидия_факт!DZ15</f>
        <v>0</v>
      </c>
      <c r="I13" s="676"/>
      <c r="J13" s="674">
        <f t="shared" si="0"/>
        <v>0</v>
      </c>
      <c r="K13" s="674">
        <f t="shared" si="0"/>
        <v>0</v>
      </c>
      <c r="L13" s="677">
        <f>[1]Субсидия_факт!EB15</f>
        <v>0</v>
      </c>
      <c r="M13" s="678"/>
      <c r="N13" s="679">
        <f>[1]Субсидия_факт!KV15</f>
        <v>0</v>
      </c>
      <c r="O13" s="680"/>
      <c r="P13" s="674">
        <f t="shared" si="1"/>
        <v>0</v>
      </c>
      <c r="Q13" s="674">
        <f t="shared" si="1"/>
        <v>0</v>
      </c>
      <c r="R13" s="677">
        <f t="shared" si="12"/>
        <v>0</v>
      </c>
      <c r="S13" s="677">
        <f t="shared" si="12"/>
        <v>0</v>
      </c>
      <c r="T13" s="675">
        <f>[1]Субсидия_факт!MB15</f>
        <v>0</v>
      </c>
      <c r="U13" s="681"/>
      <c r="V13" s="674">
        <f t="shared" si="2"/>
        <v>0</v>
      </c>
      <c r="W13" s="674">
        <f t="shared" si="2"/>
        <v>0</v>
      </c>
      <c r="X13" s="677">
        <f>[1]Субсидия_факт!MD15</f>
        <v>0</v>
      </c>
      <c r="Y13" s="678"/>
      <c r="Z13" s="675">
        <f>[1]Субсидия_факт!MN15</f>
        <v>0</v>
      </c>
      <c r="AA13" s="681"/>
      <c r="AB13" s="674">
        <f t="shared" si="3"/>
        <v>0</v>
      </c>
      <c r="AC13" s="674">
        <f t="shared" si="3"/>
        <v>0</v>
      </c>
      <c r="AD13" s="677">
        <f>[1]Субсидия_факт!MP15</f>
        <v>0</v>
      </c>
      <c r="AE13" s="678"/>
      <c r="AF13" s="675">
        <f>[1]Субсидия_факт!MT15</f>
        <v>0</v>
      </c>
      <c r="AG13" s="681"/>
      <c r="AH13" s="674">
        <f t="shared" si="4"/>
        <v>0</v>
      </c>
      <c r="AI13" s="674">
        <f t="shared" si="4"/>
        <v>0</v>
      </c>
      <c r="AJ13" s="677">
        <f>[1]Субсидия_факт!MV15</f>
        <v>0</v>
      </c>
      <c r="AK13" s="678"/>
      <c r="AL13" s="675">
        <f>[1]Субсидия_факт!NB15</f>
        <v>0</v>
      </c>
      <c r="AM13" s="681"/>
      <c r="AN13" s="674">
        <f t="shared" si="5"/>
        <v>0</v>
      </c>
      <c r="AO13" s="674">
        <f t="shared" si="5"/>
        <v>0</v>
      </c>
      <c r="AP13" s="677">
        <f>[1]Субсидия_факт!ND15</f>
        <v>0</v>
      </c>
      <c r="AQ13" s="678"/>
      <c r="AR13" s="675">
        <f>[1]Субсидия_факт!NH15</f>
        <v>0</v>
      </c>
      <c r="AS13" s="676"/>
      <c r="AT13" s="674">
        <f t="shared" si="6"/>
        <v>0</v>
      </c>
      <c r="AU13" s="674">
        <f t="shared" si="6"/>
        <v>0</v>
      </c>
      <c r="AV13" s="677">
        <f>[1]Субсидия_факт!NJ15</f>
        <v>0</v>
      </c>
      <c r="AW13" s="678"/>
      <c r="AX13" s="675">
        <f>[1]Субсидия_факт!OM15</f>
        <v>249832.9</v>
      </c>
      <c r="AY13" s="676">
        <f>AZ13-'Прочая  субсидия_МР  и  ГО'!BC13</f>
        <v>20916.840000000004</v>
      </c>
      <c r="AZ13" s="712">
        <v>58296.62</v>
      </c>
      <c r="BA13" s="674">
        <f t="shared" si="7"/>
        <v>249832.9</v>
      </c>
      <c r="BB13" s="674">
        <f t="shared" si="7"/>
        <v>20916.840000000004</v>
      </c>
      <c r="BC13" s="677">
        <f>[1]Субсидия_факт!OO15</f>
        <v>0</v>
      </c>
      <c r="BD13" s="678"/>
      <c r="BE13" s="675">
        <f>[1]Субсидия_факт!OU15</f>
        <v>0</v>
      </c>
      <c r="BF13" s="681"/>
      <c r="BG13" s="674">
        <f t="shared" si="8"/>
        <v>0</v>
      </c>
      <c r="BH13" s="674">
        <f t="shared" si="8"/>
        <v>0</v>
      </c>
      <c r="BI13" s="677">
        <f>[1]Субсидия_факт!OW15</f>
        <v>0</v>
      </c>
      <c r="BJ13" s="678"/>
      <c r="BK13" s="675">
        <f>[1]Субсидия_факт!PM15</f>
        <v>0</v>
      </c>
      <c r="BL13" s="681"/>
      <c r="BM13" s="674">
        <f t="shared" si="9"/>
        <v>0</v>
      </c>
      <c r="BN13" s="674">
        <f t="shared" si="9"/>
        <v>0</v>
      </c>
      <c r="BO13" s="677">
        <f>[1]Субсидия_факт!PO15</f>
        <v>0</v>
      </c>
      <c r="BP13" s="678"/>
    </row>
    <row r="14" spans="1:68" s="682" customFormat="1" ht="21" customHeight="1" x14ac:dyDescent="0.25">
      <c r="A14" s="683" t="s">
        <v>383</v>
      </c>
      <c r="B14" s="684">
        <f t="shared" si="10"/>
        <v>519342.66000000003</v>
      </c>
      <c r="C14" s="684">
        <f t="shared" si="10"/>
        <v>68753.930000000008</v>
      </c>
      <c r="D14" s="674">
        <f t="shared" si="11"/>
        <v>519342.66000000003</v>
      </c>
      <c r="E14" s="674">
        <f t="shared" si="11"/>
        <v>68753.930000000008</v>
      </c>
      <c r="F14" s="674">
        <f t="shared" si="11"/>
        <v>0</v>
      </c>
      <c r="G14" s="674">
        <f t="shared" si="11"/>
        <v>0</v>
      </c>
      <c r="H14" s="675">
        <f>[1]Субсидия_факт!DZ16</f>
        <v>0</v>
      </c>
      <c r="I14" s="676"/>
      <c r="J14" s="674">
        <f t="shared" si="0"/>
        <v>0</v>
      </c>
      <c r="K14" s="674">
        <f t="shared" si="0"/>
        <v>0</v>
      </c>
      <c r="L14" s="677">
        <f>[1]Субсидия_факт!EB16</f>
        <v>0</v>
      </c>
      <c r="M14" s="678"/>
      <c r="N14" s="679">
        <f>[1]Субсидия_факт!KV16</f>
        <v>0</v>
      </c>
      <c r="O14" s="680"/>
      <c r="P14" s="674">
        <f t="shared" si="1"/>
        <v>0</v>
      </c>
      <c r="Q14" s="674">
        <f t="shared" si="1"/>
        <v>0</v>
      </c>
      <c r="R14" s="677">
        <f t="shared" si="12"/>
        <v>0</v>
      </c>
      <c r="S14" s="677">
        <f t="shared" si="12"/>
        <v>0</v>
      </c>
      <c r="T14" s="675">
        <f>[1]Субсидия_факт!MB16</f>
        <v>0</v>
      </c>
      <c r="U14" s="681"/>
      <c r="V14" s="674">
        <f t="shared" si="2"/>
        <v>0</v>
      </c>
      <c r="W14" s="674">
        <f t="shared" si="2"/>
        <v>0</v>
      </c>
      <c r="X14" s="677">
        <f>[1]Субсидия_факт!MD16</f>
        <v>0</v>
      </c>
      <c r="Y14" s="678"/>
      <c r="Z14" s="675">
        <f>[1]Субсидия_факт!MN16</f>
        <v>0</v>
      </c>
      <c r="AA14" s="681"/>
      <c r="AB14" s="674">
        <f t="shared" si="3"/>
        <v>0</v>
      </c>
      <c r="AC14" s="674">
        <f t="shared" si="3"/>
        <v>0</v>
      </c>
      <c r="AD14" s="677">
        <f>[1]Субсидия_факт!MP16</f>
        <v>0</v>
      </c>
      <c r="AE14" s="678"/>
      <c r="AF14" s="675">
        <f>[1]Субсидия_факт!MT16</f>
        <v>0</v>
      </c>
      <c r="AG14" s="681"/>
      <c r="AH14" s="674">
        <f t="shared" si="4"/>
        <v>0</v>
      </c>
      <c r="AI14" s="674">
        <f t="shared" si="4"/>
        <v>0</v>
      </c>
      <c r="AJ14" s="677">
        <f>[1]Субсидия_факт!MV16</f>
        <v>0</v>
      </c>
      <c r="AK14" s="678"/>
      <c r="AL14" s="675">
        <f>[1]Субсидия_факт!NB16</f>
        <v>0</v>
      </c>
      <c r="AM14" s="681"/>
      <c r="AN14" s="674">
        <f t="shared" si="5"/>
        <v>0</v>
      </c>
      <c r="AO14" s="674">
        <f t="shared" si="5"/>
        <v>0</v>
      </c>
      <c r="AP14" s="677">
        <f>[1]Субсидия_факт!ND16</f>
        <v>0</v>
      </c>
      <c r="AQ14" s="678"/>
      <c r="AR14" s="675">
        <f>[1]Субсидия_факт!NH16</f>
        <v>0</v>
      </c>
      <c r="AS14" s="676"/>
      <c r="AT14" s="674">
        <f t="shared" si="6"/>
        <v>0</v>
      </c>
      <c r="AU14" s="674">
        <f t="shared" si="6"/>
        <v>0</v>
      </c>
      <c r="AV14" s="677">
        <f>[1]Субсидия_факт!NJ16</f>
        <v>0</v>
      </c>
      <c r="AW14" s="678"/>
      <c r="AX14" s="675">
        <f>[1]Субсидия_факт!OM16</f>
        <v>519342.66000000003</v>
      </c>
      <c r="AY14" s="676">
        <f>AZ14-'Прочая  субсидия_МР  и  ГО'!BC14</f>
        <v>68753.930000000008</v>
      </c>
      <c r="AZ14" s="1096">
        <v>135521.1</v>
      </c>
      <c r="BA14" s="674">
        <f t="shared" si="7"/>
        <v>519342.66000000003</v>
      </c>
      <c r="BB14" s="674">
        <f t="shared" si="7"/>
        <v>68753.930000000008</v>
      </c>
      <c r="BC14" s="677">
        <f>[1]Субсидия_факт!OO16</f>
        <v>0</v>
      </c>
      <c r="BD14" s="678"/>
      <c r="BE14" s="675">
        <f>[1]Субсидия_факт!OU16</f>
        <v>0</v>
      </c>
      <c r="BF14" s="681"/>
      <c r="BG14" s="674">
        <f t="shared" si="8"/>
        <v>0</v>
      </c>
      <c r="BH14" s="674">
        <f t="shared" si="8"/>
        <v>0</v>
      </c>
      <c r="BI14" s="677">
        <f>[1]Субсидия_факт!OW16</f>
        <v>0</v>
      </c>
      <c r="BJ14" s="678"/>
      <c r="BK14" s="675">
        <f>[1]Субсидия_факт!PM16</f>
        <v>0</v>
      </c>
      <c r="BL14" s="681"/>
      <c r="BM14" s="674">
        <f t="shared" si="9"/>
        <v>0</v>
      </c>
      <c r="BN14" s="674">
        <f t="shared" si="9"/>
        <v>0</v>
      </c>
      <c r="BO14" s="677">
        <f>[1]Субсидия_факт!PO16</f>
        <v>0</v>
      </c>
      <c r="BP14" s="678"/>
    </row>
    <row r="15" spans="1:68" s="682" customFormat="1" ht="21" customHeight="1" x14ac:dyDescent="0.25">
      <c r="A15" s="683" t="s">
        <v>384</v>
      </c>
      <c r="B15" s="684">
        <f t="shared" si="10"/>
        <v>4940114.9099999974</v>
      </c>
      <c r="C15" s="684">
        <f t="shared" si="10"/>
        <v>8611.83</v>
      </c>
      <c r="D15" s="674">
        <f t="shared" si="11"/>
        <v>236608.62</v>
      </c>
      <c r="E15" s="674">
        <f t="shared" si="11"/>
        <v>0</v>
      </c>
      <c r="F15" s="674">
        <f t="shared" si="11"/>
        <v>4703506.2899999972</v>
      </c>
      <c r="G15" s="674">
        <f t="shared" si="11"/>
        <v>8611.83</v>
      </c>
      <c r="H15" s="675">
        <f>[1]Субсидия_факт!DZ17</f>
        <v>0</v>
      </c>
      <c r="I15" s="676"/>
      <c r="J15" s="674">
        <f t="shared" si="0"/>
        <v>0</v>
      </c>
      <c r="K15" s="674">
        <f t="shared" si="0"/>
        <v>0</v>
      </c>
      <c r="L15" s="677">
        <f>[1]Субсидия_факт!EB17</f>
        <v>0</v>
      </c>
      <c r="M15" s="678"/>
      <c r="N15" s="679">
        <f>[1]Субсидия_факт!KV17</f>
        <v>4638166.1499999976</v>
      </c>
      <c r="O15" s="680"/>
      <c r="P15" s="674">
        <f t="shared" si="1"/>
        <v>0</v>
      </c>
      <c r="Q15" s="674">
        <f t="shared" si="1"/>
        <v>0</v>
      </c>
      <c r="R15" s="677">
        <f t="shared" si="12"/>
        <v>4638166.1499999976</v>
      </c>
      <c r="S15" s="677">
        <f t="shared" si="12"/>
        <v>0</v>
      </c>
      <c r="T15" s="675">
        <f>[1]Субсидия_факт!MB17</f>
        <v>0</v>
      </c>
      <c r="U15" s="681"/>
      <c r="V15" s="674">
        <f t="shared" si="2"/>
        <v>0</v>
      </c>
      <c r="W15" s="674">
        <f t="shared" si="2"/>
        <v>0</v>
      </c>
      <c r="X15" s="677">
        <f>[1]Субсидия_факт!MD17</f>
        <v>0</v>
      </c>
      <c r="Y15" s="678"/>
      <c r="Z15" s="675">
        <f>[1]Субсидия_факт!MN17</f>
        <v>0</v>
      </c>
      <c r="AA15" s="681"/>
      <c r="AB15" s="674">
        <f t="shared" si="3"/>
        <v>0</v>
      </c>
      <c r="AC15" s="674">
        <f t="shared" si="3"/>
        <v>0</v>
      </c>
      <c r="AD15" s="677">
        <f>[1]Субсидия_факт!MP17</f>
        <v>0</v>
      </c>
      <c r="AE15" s="678"/>
      <c r="AF15" s="675">
        <f>[1]Субсидия_факт!MT17</f>
        <v>0</v>
      </c>
      <c r="AG15" s="681"/>
      <c r="AH15" s="674">
        <f t="shared" si="4"/>
        <v>0</v>
      </c>
      <c r="AI15" s="674">
        <f t="shared" si="4"/>
        <v>0</v>
      </c>
      <c r="AJ15" s="677">
        <f>[1]Субсидия_факт!MV17</f>
        <v>0</v>
      </c>
      <c r="AK15" s="678"/>
      <c r="AL15" s="675">
        <f>[1]Субсидия_факт!NB17</f>
        <v>0</v>
      </c>
      <c r="AM15" s="681"/>
      <c r="AN15" s="674">
        <f t="shared" si="5"/>
        <v>0</v>
      </c>
      <c r="AO15" s="674">
        <f t="shared" si="5"/>
        <v>0</v>
      </c>
      <c r="AP15" s="677">
        <f>[1]Субсидия_факт!ND17</f>
        <v>0</v>
      </c>
      <c r="AQ15" s="678"/>
      <c r="AR15" s="675">
        <f>[1]Субсидия_факт!NH17</f>
        <v>0</v>
      </c>
      <c r="AS15" s="676"/>
      <c r="AT15" s="674">
        <f t="shared" si="6"/>
        <v>0</v>
      </c>
      <c r="AU15" s="674">
        <f t="shared" si="6"/>
        <v>0</v>
      </c>
      <c r="AV15" s="677">
        <f>[1]Субсидия_факт!NJ17</f>
        <v>0</v>
      </c>
      <c r="AW15" s="678"/>
      <c r="AX15" s="675">
        <f>[1]Субсидия_факт!OM17</f>
        <v>301948.76</v>
      </c>
      <c r="AY15" s="676">
        <f>AZ15-'Прочая  субсидия_МР  и  ГО'!BC15</f>
        <v>8611.83</v>
      </c>
      <c r="AZ15" s="712">
        <v>8611.83</v>
      </c>
      <c r="BA15" s="674">
        <f t="shared" si="7"/>
        <v>236608.62</v>
      </c>
      <c r="BB15" s="674">
        <f t="shared" si="7"/>
        <v>0</v>
      </c>
      <c r="BC15" s="677">
        <f>[1]Субсидия_факт!OO17</f>
        <v>65340.14</v>
      </c>
      <c r="BD15" s="678">
        <v>8611.83</v>
      </c>
      <c r="BE15" s="675">
        <f>[1]Субсидия_факт!OU17</f>
        <v>0</v>
      </c>
      <c r="BF15" s="681"/>
      <c r="BG15" s="674">
        <f t="shared" si="8"/>
        <v>0</v>
      </c>
      <c r="BH15" s="674">
        <f t="shared" si="8"/>
        <v>0</v>
      </c>
      <c r="BI15" s="677">
        <f>[1]Субсидия_факт!OW17</f>
        <v>0</v>
      </c>
      <c r="BJ15" s="678"/>
      <c r="BK15" s="675">
        <f>[1]Субсидия_факт!PM17</f>
        <v>0</v>
      </c>
      <c r="BL15" s="681"/>
      <c r="BM15" s="674">
        <f t="shared" si="9"/>
        <v>0</v>
      </c>
      <c r="BN15" s="674">
        <f t="shared" si="9"/>
        <v>0</v>
      </c>
      <c r="BO15" s="677">
        <f>[1]Субсидия_факт!PO17</f>
        <v>0</v>
      </c>
      <c r="BP15" s="678"/>
    </row>
    <row r="16" spans="1:68" s="682" customFormat="1" ht="21" customHeight="1" x14ac:dyDescent="0.25">
      <c r="A16" s="672" t="s">
        <v>385</v>
      </c>
      <c r="B16" s="673">
        <f t="shared" si="10"/>
        <v>0</v>
      </c>
      <c r="C16" s="673">
        <f t="shared" si="10"/>
        <v>0</v>
      </c>
      <c r="D16" s="674">
        <f t="shared" si="11"/>
        <v>0</v>
      </c>
      <c r="E16" s="674">
        <f t="shared" si="11"/>
        <v>0</v>
      </c>
      <c r="F16" s="674">
        <f t="shared" si="11"/>
        <v>0</v>
      </c>
      <c r="G16" s="674">
        <f t="shared" si="11"/>
        <v>0</v>
      </c>
      <c r="H16" s="675">
        <f>[1]Субсидия_факт!DZ18</f>
        <v>0</v>
      </c>
      <c r="I16" s="676"/>
      <c r="J16" s="674">
        <f t="shared" si="0"/>
        <v>0</v>
      </c>
      <c r="K16" s="674">
        <f t="shared" si="0"/>
        <v>0</v>
      </c>
      <c r="L16" s="677">
        <f>[1]Субсидия_факт!EB18</f>
        <v>0</v>
      </c>
      <c r="M16" s="678"/>
      <c r="N16" s="679">
        <f>[1]Субсидия_факт!KV18</f>
        <v>0</v>
      </c>
      <c r="O16" s="680"/>
      <c r="P16" s="674">
        <f t="shared" si="1"/>
        <v>0</v>
      </c>
      <c r="Q16" s="674">
        <f t="shared" si="1"/>
        <v>0</v>
      </c>
      <c r="R16" s="677">
        <f t="shared" si="12"/>
        <v>0</v>
      </c>
      <c r="S16" s="677">
        <f t="shared" si="12"/>
        <v>0</v>
      </c>
      <c r="T16" s="675">
        <f>[1]Субсидия_факт!MB18</f>
        <v>0</v>
      </c>
      <c r="U16" s="681"/>
      <c r="V16" s="674">
        <f t="shared" si="2"/>
        <v>0</v>
      </c>
      <c r="W16" s="674">
        <f t="shared" si="2"/>
        <v>0</v>
      </c>
      <c r="X16" s="677">
        <f>[1]Субсидия_факт!MD18</f>
        <v>0</v>
      </c>
      <c r="Y16" s="678"/>
      <c r="Z16" s="675">
        <f>[1]Субсидия_факт!MN18</f>
        <v>0</v>
      </c>
      <c r="AA16" s="681"/>
      <c r="AB16" s="674">
        <f t="shared" si="3"/>
        <v>0</v>
      </c>
      <c r="AC16" s="674">
        <f t="shared" si="3"/>
        <v>0</v>
      </c>
      <c r="AD16" s="677">
        <f>[1]Субсидия_факт!MP18</f>
        <v>0</v>
      </c>
      <c r="AE16" s="678"/>
      <c r="AF16" s="675">
        <f>[1]Субсидия_факт!MT18</f>
        <v>0</v>
      </c>
      <c r="AG16" s="681"/>
      <c r="AH16" s="674">
        <f t="shared" si="4"/>
        <v>0</v>
      </c>
      <c r="AI16" s="674">
        <f t="shared" si="4"/>
        <v>0</v>
      </c>
      <c r="AJ16" s="677">
        <f>[1]Субсидия_факт!MV18</f>
        <v>0</v>
      </c>
      <c r="AK16" s="678"/>
      <c r="AL16" s="675">
        <f>[1]Субсидия_факт!NB18</f>
        <v>0</v>
      </c>
      <c r="AM16" s="681"/>
      <c r="AN16" s="674">
        <f t="shared" si="5"/>
        <v>0</v>
      </c>
      <c r="AO16" s="674">
        <f t="shared" si="5"/>
        <v>0</v>
      </c>
      <c r="AP16" s="677">
        <f>[1]Субсидия_факт!ND18</f>
        <v>0</v>
      </c>
      <c r="AQ16" s="678"/>
      <c r="AR16" s="675">
        <f>[1]Субсидия_факт!NH18</f>
        <v>0</v>
      </c>
      <c r="AS16" s="676"/>
      <c r="AT16" s="674">
        <f t="shared" si="6"/>
        <v>0</v>
      </c>
      <c r="AU16" s="674">
        <f t="shared" si="6"/>
        <v>0</v>
      </c>
      <c r="AV16" s="677">
        <f>[1]Субсидия_факт!NJ18</f>
        <v>0</v>
      </c>
      <c r="AW16" s="678"/>
      <c r="AX16" s="675">
        <f>[1]Субсидия_факт!OM18</f>
        <v>0</v>
      </c>
      <c r="AY16" s="676">
        <f>AZ16-'Прочая  субсидия_МР  и  ГО'!BC16</f>
        <v>0</v>
      </c>
      <c r="AZ16" s="712">
        <v>172607.32</v>
      </c>
      <c r="BA16" s="674">
        <f t="shared" si="7"/>
        <v>0</v>
      </c>
      <c r="BB16" s="674">
        <f t="shared" si="7"/>
        <v>0</v>
      </c>
      <c r="BC16" s="677">
        <f>[1]Субсидия_факт!OO18</f>
        <v>0</v>
      </c>
      <c r="BD16" s="678"/>
      <c r="BE16" s="675">
        <f>[1]Субсидия_факт!OU18</f>
        <v>0</v>
      </c>
      <c r="BF16" s="681"/>
      <c r="BG16" s="674">
        <f t="shared" si="8"/>
        <v>0</v>
      </c>
      <c r="BH16" s="674">
        <f t="shared" si="8"/>
        <v>0</v>
      </c>
      <c r="BI16" s="677">
        <f>[1]Субсидия_факт!OW18</f>
        <v>0</v>
      </c>
      <c r="BJ16" s="678"/>
      <c r="BK16" s="675">
        <f>[1]Субсидия_факт!PM18</f>
        <v>0</v>
      </c>
      <c r="BL16" s="681"/>
      <c r="BM16" s="674">
        <f t="shared" si="9"/>
        <v>0</v>
      </c>
      <c r="BN16" s="674">
        <f t="shared" si="9"/>
        <v>0</v>
      </c>
      <c r="BO16" s="677">
        <f>[1]Субсидия_факт!PO18</f>
        <v>0</v>
      </c>
      <c r="BP16" s="678"/>
    </row>
    <row r="17" spans="1:68" s="682" customFormat="1" ht="21" customHeight="1" x14ac:dyDescent="0.25">
      <c r="A17" s="683" t="s">
        <v>386</v>
      </c>
      <c r="B17" s="684">
        <f t="shared" si="10"/>
        <v>214726.30999999997</v>
      </c>
      <c r="C17" s="684">
        <f t="shared" si="10"/>
        <v>7306.3600000000006</v>
      </c>
      <c r="D17" s="674">
        <f t="shared" si="11"/>
        <v>214726.30999999997</v>
      </c>
      <c r="E17" s="674">
        <f t="shared" si="11"/>
        <v>7306.3600000000006</v>
      </c>
      <c r="F17" s="674">
        <f t="shared" si="11"/>
        <v>0</v>
      </c>
      <c r="G17" s="674">
        <f t="shared" si="11"/>
        <v>0</v>
      </c>
      <c r="H17" s="675">
        <f>[1]Субсидия_факт!DZ19</f>
        <v>0</v>
      </c>
      <c r="I17" s="676"/>
      <c r="J17" s="674">
        <f t="shared" si="0"/>
        <v>0</v>
      </c>
      <c r="K17" s="674">
        <f t="shared" si="0"/>
        <v>0</v>
      </c>
      <c r="L17" s="677">
        <f>[1]Субсидия_факт!EB19</f>
        <v>0</v>
      </c>
      <c r="M17" s="678"/>
      <c r="N17" s="679">
        <f>[1]Субсидия_факт!KV19</f>
        <v>0</v>
      </c>
      <c r="O17" s="680"/>
      <c r="P17" s="674">
        <f t="shared" si="1"/>
        <v>0</v>
      </c>
      <c r="Q17" s="674">
        <f t="shared" si="1"/>
        <v>0</v>
      </c>
      <c r="R17" s="677">
        <f t="shared" si="12"/>
        <v>0</v>
      </c>
      <c r="S17" s="677">
        <f t="shared" si="12"/>
        <v>0</v>
      </c>
      <c r="T17" s="675">
        <f>[1]Субсидия_факт!MB19</f>
        <v>0</v>
      </c>
      <c r="U17" s="681"/>
      <c r="V17" s="674">
        <f t="shared" si="2"/>
        <v>0</v>
      </c>
      <c r="W17" s="674">
        <f t="shared" si="2"/>
        <v>0</v>
      </c>
      <c r="X17" s="677">
        <f>[1]Субсидия_факт!MD19</f>
        <v>0</v>
      </c>
      <c r="Y17" s="678"/>
      <c r="Z17" s="675">
        <f>[1]Субсидия_факт!MN19</f>
        <v>0</v>
      </c>
      <c r="AA17" s="681"/>
      <c r="AB17" s="674">
        <f t="shared" si="3"/>
        <v>0</v>
      </c>
      <c r="AC17" s="674">
        <f t="shared" si="3"/>
        <v>0</v>
      </c>
      <c r="AD17" s="677">
        <f>[1]Субсидия_факт!MP19</f>
        <v>0</v>
      </c>
      <c r="AE17" s="678"/>
      <c r="AF17" s="675">
        <f>[1]Субсидия_факт!MT19</f>
        <v>0</v>
      </c>
      <c r="AG17" s="681"/>
      <c r="AH17" s="674">
        <f t="shared" si="4"/>
        <v>0</v>
      </c>
      <c r="AI17" s="674">
        <f t="shared" si="4"/>
        <v>0</v>
      </c>
      <c r="AJ17" s="677">
        <f>[1]Субсидия_факт!MV19</f>
        <v>0</v>
      </c>
      <c r="AK17" s="678"/>
      <c r="AL17" s="675">
        <f>[1]Субсидия_факт!NB19</f>
        <v>0</v>
      </c>
      <c r="AM17" s="681"/>
      <c r="AN17" s="674">
        <f t="shared" si="5"/>
        <v>0</v>
      </c>
      <c r="AO17" s="674">
        <f t="shared" si="5"/>
        <v>0</v>
      </c>
      <c r="AP17" s="677">
        <f>[1]Субсидия_факт!ND19</f>
        <v>0</v>
      </c>
      <c r="AQ17" s="678"/>
      <c r="AR17" s="675">
        <f>[1]Субсидия_факт!NH19</f>
        <v>0</v>
      </c>
      <c r="AS17" s="676"/>
      <c r="AT17" s="674">
        <f t="shared" si="6"/>
        <v>0</v>
      </c>
      <c r="AU17" s="674">
        <f t="shared" si="6"/>
        <v>0</v>
      </c>
      <c r="AV17" s="677">
        <f>[1]Субсидия_факт!NJ19</f>
        <v>0</v>
      </c>
      <c r="AW17" s="678"/>
      <c r="AX17" s="675">
        <f>[1]Субсидия_факт!OM19</f>
        <v>214726.30999999997</v>
      </c>
      <c r="AY17" s="676">
        <f>AZ17-'Прочая  субсидия_МР  и  ГО'!BC17</f>
        <v>7306.3600000000006</v>
      </c>
      <c r="AZ17" s="712">
        <v>32473.83</v>
      </c>
      <c r="BA17" s="674">
        <f t="shared" si="7"/>
        <v>214726.30999999997</v>
      </c>
      <c r="BB17" s="674">
        <f t="shared" si="7"/>
        <v>7306.3600000000006</v>
      </c>
      <c r="BC17" s="677">
        <f>[1]Субсидия_факт!OO19</f>
        <v>0</v>
      </c>
      <c r="BD17" s="678"/>
      <c r="BE17" s="675">
        <f>[1]Субсидия_факт!OU19</f>
        <v>0</v>
      </c>
      <c r="BF17" s="681"/>
      <c r="BG17" s="674">
        <f t="shared" si="8"/>
        <v>0</v>
      </c>
      <c r="BH17" s="674">
        <f t="shared" si="8"/>
        <v>0</v>
      </c>
      <c r="BI17" s="677">
        <f>[1]Субсидия_факт!OW19</f>
        <v>0</v>
      </c>
      <c r="BJ17" s="678"/>
      <c r="BK17" s="675">
        <f>[1]Субсидия_факт!PM19</f>
        <v>0</v>
      </c>
      <c r="BL17" s="681"/>
      <c r="BM17" s="674">
        <f t="shared" si="9"/>
        <v>0</v>
      </c>
      <c r="BN17" s="674">
        <f t="shared" si="9"/>
        <v>0</v>
      </c>
      <c r="BO17" s="677">
        <f>[1]Субсидия_факт!PO19</f>
        <v>0</v>
      </c>
      <c r="BP17" s="678"/>
    </row>
    <row r="18" spans="1:68" s="682" customFormat="1" ht="21" customHeight="1" x14ac:dyDescent="0.25">
      <c r="A18" s="683" t="s">
        <v>387</v>
      </c>
      <c r="B18" s="684">
        <f t="shared" si="10"/>
        <v>28436582.240000002</v>
      </c>
      <c r="C18" s="684">
        <f t="shared" si="10"/>
        <v>49340.73</v>
      </c>
      <c r="D18" s="674">
        <f t="shared" si="11"/>
        <v>416123.81</v>
      </c>
      <c r="E18" s="674">
        <f t="shared" si="11"/>
        <v>42384.210000000006</v>
      </c>
      <c r="F18" s="674">
        <f t="shared" si="11"/>
        <v>28020458.43</v>
      </c>
      <c r="G18" s="674">
        <f t="shared" si="11"/>
        <v>6956.5199999999977</v>
      </c>
      <c r="H18" s="675">
        <f>[1]Субсидия_факт!DZ20</f>
        <v>6956.5199999999977</v>
      </c>
      <c r="I18" s="676">
        <f>H18</f>
        <v>6956.5199999999977</v>
      </c>
      <c r="J18" s="674">
        <f t="shared" si="0"/>
        <v>0</v>
      </c>
      <c r="K18" s="674">
        <f t="shared" si="0"/>
        <v>0</v>
      </c>
      <c r="L18" s="677">
        <f>[1]Субсидия_факт!EB20</f>
        <v>6956.5199999999977</v>
      </c>
      <c r="M18" s="678">
        <f>I18</f>
        <v>6956.5199999999977</v>
      </c>
      <c r="N18" s="679">
        <f>[1]Субсидия_факт!KV20</f>
        <v>8910961.3400000017</v>
      </c>
      <c r="O18" s="680"/>
      <c r="P18" s="674">
        <f t="shared" si="1"/>
        <v>0</v>
      </c>
      <c r="Q18" s="674">
        <f t="shared" si="1"/>
        <v>0</v>
      </c>
      <c r="R18" s="677">
        <f t="shared" si="12"/>
        <v>8910961.3400000017</v>
      </c>
      <c r="S18" s="677">
        <f t="shared" si="12"/>
        <v>0</v>
      </c>
      <c r="T18" s="675">
        <f>[1]Субсидия_факт!MB20</f>
        <v>0</v>
      </c>
      <c r="U18" s="681"/>
      <c r="V18" s="674">
        <f t="shared" si="2"/>
        <v>0</v>
      </c>
      <c r="W18" s="674">
        <f t="shared" si="2"/>
        <v>0</v>
      </c>
      <c r="X18" s="677">
        <f>[1]Субсидия_факт!MD20</f>
        <v>0</v>
      </c>
      <c r="Y18" s="678"/>
      <c r="Z18" s="675">
        <f>[1]Субсидия_факт!MN20</f>
        <v>0</v>
      </c>
      <c r="AA18" s="681"/>
      <c r="AB18" s="674">
        <f t="shared" si="3"/>
        <v>0</v>
      </c>
      <c r="AC18" s="674">
        <f t="shared" si="3"/>
        <v>0</v>
      </c>
      <c r="AD18" s="677">
        <f>[1]Субсидия_факт!MP20</f>
        <v>0</v>
      </c>
      <c r="AE18" s="678"/>
      <c r="AF18" s="675">
        <f>[1]Субсидия_факт!MT20</f>
        <v>18024576.300000001</v>
      </c>
      <c r="AG18" s="681"/>
      <c r="AH18" s="674">
        <f t="shared" si="4"/>
        <v>0</v>
      </c>
      <c r="AI18" s="674">
        <f t="shared" si="4"/>
        <v>0</v>
      </c>
      <c r="AJ18" s="677">
        <f>[1]Субсидия_факт!MV20</f>
        <v>18024576.300000001</v>
      </c>
      <c r="AK18" s="678"/>
      <c r="AL18" s="675">
        <f>[1]Субсидия_факт!NB20</f>
        <v>0</v>
      </c>
      <c r="AM18" s="681"/>
      <c r="AN18" s="674">
        <f t="shared" si="5"/>
        <v>0</v>
      </c>
      <c r="AO18" s="674">
        <f t="shared" si="5"/>
        <v>0</v>
      </c>
      <c r="AP18" s="677">
        <f>[1]Субсидия_факт!ND20</f>
        <v>0</v>
      </c>
      <c r="AQ18" s="678"/>
      <c r="AR18" s="675">
        <f>[1]Субсидия_факт!NH20</f>
        <v>1067447.29</v>
      </c>
      <c r="AS18" s="676"/>
      <c r="AT18" s="674">
        <f t="shared" si="6"/>
        <v>0</v>
      </c>
      <c r="AU18" s="674">
        <f t="shared" si="6"/>
        <v>0</v>
      </c>
      <c r="AV18" s="677">
        <f>[1]Субсидия_факт!NJ20</f>
        <v>1067447.29</v>
      </c>
      <c r="AW18" s="678"/>
      <c r="AX18" s="675">
        <f>[1]Субсидия_факт!OM20</f>
        <v>426640.79</v>
      </c>
      <c r="AY18" s="676">
        <f>AZ18-'Прочая  субсидия_МР  и  ГО'!BC18</f>
        <v>42384.210000000006</v>
      </c>
      <c r="AZ18" s="712">
        <v>99484.35</v>
      </c>
      <c r="BA18" s="674">
        <f t="shared" si="7"/>
        <v>416123.81</v>
      </c>
      <c r="BB18" s="674">
        <f t="shared" si="7"/>
        <v>42384.210000000006</v>
      </c>
      <c r="BC18" s="677">
        <f>[1]Субсидия_факт!OO20</f>
        <v>10516.98</v>
      </c>
      <c r="BD18" s="678">
        <v>0</v>
      </c>
      <c r="BE18" s="675">
        <f>[1]Субсидия_факт!OU20</f>
        <v>0</v>
      </c>
      <c r="BF18" s="681"/>
      <c r="BG18" s="674">
        <f t="shared" si="8"/>
        <v>0</v>
      </c>
      <c r="BH18" s="674">
        <f t="shared" si="8"/>
        <v>0</v>
      </c>
      <c r="BI18" s="677">
        <f>[1]Субсидия_факт!OW20</f>
        <v>0</v>
      </c>
      <c r="BJ18" s="678"/>
      <c r="BK18" s="675">
        <f>[1]Субсидия_факт!PM20</f>
        <v>0</v>
      </c>
      <c r="BL18" s="681"/>
      <c r="BM18" s="674">
        <f t="shared" si="9"/>
        <v>0</v>
      </c>
      <c r="BN18" s="674">
        <f t="shared" si="9"/>
        <v>0</v>
      </c>
      <c r="BO18" s="677">
        <f>[1]Субсидия_факт!PO20</f>
        <v>0</v>
      </c>
      <c r="BP18" s="678"/>
    </row>
    <row r="19" spans="1:68" s="682" customFormat="1" ht="21" customHeight="1" x14ac:dyDescent="0.25">
      <c r="A19" s="683" t="s">
        <v>388</v>
      </c>
      <c r="B19" s="684">
        <f t="shared" si="10"/>
        <v>411235.6700000001</v>
      </c>
      <c r="C19" s="684">
        <f t="shared" si="10"/>
        <v>170175.04</v>
      </c>
      <c r="D19" s="674">
        <f t="shared" si="11"/>
        <v>411235.6700000001</v>
      </c>
      <c r="E19" s="674">
        <f t="shared" si="11"/>
        <v>170175.04</v>
      </c>
      <c r="F19" s="674">
        <f t="shared" si="11"/>
        <v>0</v>
      </c>
      <c r="G19" s="674">
        <f t="shared" si="11"/>
        <v>0</v>
      </c>
      <c r="H19" s="675">
        <f>[1]Субсидия_факт!DZ21</f>
        <v>0</v>
      </c>
      <c r="I19" s="676"/>
      <c r="J19" s="674">
        <f t="shared" si="0"/>
        <v>0</v>
      </c>
      <c r="K19" s="674">
        <f t="shared" si="0"/>
        <v>0</v>
      </c>
      <c r="L19" s="677">
        <f>[1]Субсидия_факт!EB21</f>
        <v>0</v>
      </c>
      <c r="M19" s="678"/>
      <c r="N19" s="679">
        <f>[1]Субсидия_факт!KV21</f>
        <v>0</v>
      </c>
      <c r="O19" s="680"/>
      <c r="P19" s="674">
        <f t="shared" si="1"/>
        <v>0</v>
      </c>
      <c r="Q19" s="674">
        <f t="shared" si="1"/>
        <v>0</v>
      </c>
      <c r="R19" s="677">
        <f t="shared" si="12"/>
        <v>0</v>
      </c>
      <c r="S19" s="677">
        <f t="shared" si="12"/>
        <v>0</v>
      </c>
      <c r="T19" s="675">
        <f>[1]Субсидия_факт!MB21</f>
        <v>0</v>
      </c>
      <c r="U19" s="681"/>
      <c r="V19" s="674">
        <f t="shared" si="2"/>
        <v>0</v>
      </c>
      <c r="W19" s="674">
        <f t="shared" si="2"/>
        <v>0</v>
      </c>
      <c r="X19" s="677">
        <f>[1]Субсидия_факт!MD21</f>
        <v>0</v>
      </c>
      <c r="Y19" s="678"/>
      <c r="Z19" s="675">
        <f>[1]Субсидия_факт!MN21</f>
        <v>0</v>
      </c>
      <c r="AA19" s="681"/>
      <c r="AB19" s="674">
        <f t="shared" si="3"/>
        <v>0</v>
      </c>
      <c r="AC19" s="674">
        <f t="shared" si="3"/>
        <v>0</v>
      </c>
      <c r="AD19" s="677">
        <f>[1]Субсидия_факт!MP21</f>
        <v>0</v>
      </c>
      <c r="AE19" s="678"/>
      <c r="AF19" s="675">
        <f>[1]Субсидия_факт!MT21</f>
        <v>0</v>
      </c>
      <c r="AG19" s="681"/>
      <c r="AH19" s="674">
        <f t="shared" si="4"/>
        <v>0</v>
      </c>
      <c r="AI19" s="674">
        <f t="shared" si="4"/>
        <v>0</v>
      </c>
      <c r="AJ19" s="677">
        <f>[1]Субсидия_факт!MV21</f>
        <v>0</v>
      </c>
      <c r="AK19" s="678"/>
      <c r="AL19" s="675">
        <f>[1]Субсидия_факт!NB21</f>
        <v>0</v>
      </c>
      <c r="AM19" s="681"/>
      <c r="AN19" s="674">
        <f t="shared" si="5"/>
        <v>0</v>
      </c>
      <c r="AO19" s="674">
        <f t="shared" si="5"/>
        <v>0</v>
      </c>
      <c r="AP19" s="677">
        <f>[1]Субсидия_факт!ND21</f>
        <v>0</v>
      </c>
      <c r="AQ19" s="678"/>
      <c r="AR19" s="675">
        <f>[1]Субсидия_факт!NH21</f>
        <v>0</v>
      </c>
      <c r="AS19" s="676"/>
      <c r="AT19" s="674">
        <f t="shared" si="6"/>
        <v>0</v>
      </c>
      <c r="AU19" s="674">
        <f t="shared" si="6"/>
        <v>0</v>
      </c>
      <c r="AV19" s="677">
        <f>[1]Субсидия_факт!NJ21</f>
        <v>0</v>
      </c>
      <c r="AW19" s="678"/>
      <c r="AX19" s="675">
        <f>[1]Субсидия_факт!OM21</f>
        <v>411235.6700000001</v>
      </c>
      <c r="AY19" s="676">
        <f>AZ19-'Прочая  субсидия_МР  и  ГО'!BC19</f>
        <v>170175.04</v>
      </c>
      <c r="AZ19" s="712">
        <v>220548.7</v>
      </c>
      <c r="BA19" s="674">
        <f t="shared" si="7"/>
        <v>411235.6700000001</v>
      </c>
      <c r="BB19" s="674">
        <f t="shared" si="7"/>
        <v>170175.04</v>
      </c>
      <c r="BC19" s="677">
        <f>[1]Субсидия_факт!OO21</f>
        <v>0</v>
      </c>
      <c r="BD19" s="678"/>
      <c r="BE19" s="675">
        <f>[1]Субсидия_факт!OU21</f>
        <v>0</v>
      </c>
      <c r="BF19" s="681"/>
      <c r="BG19" s="674">
        <f t="shared" si="8"/>
        <v>0</v>
      </c>
      <c r="BH19" s="674">
        <f t="shared" si="8"/>
        <v>0</v>
      </c>
      <c r="BI19" s="677">
        <f>[1]Субсидия_факт!OW21</f>
        <v>0</v>
      </c>
      <c r="BJ19" s="678"/>
      <c r="BK19" s="675">
        <f>[1]Субсидия_факт!PM21</f>
        <v>0</v>
      </c>
      <c r="BL19" s="681"/>
      <c r="BM19" s="674">
        <f t="shared" si="9"/>
        <v>0</v>
      </c>
      <c r="BN19" s="674">
        <f t="shared" si="9"/>
        <v>0</v>
      </c>
      <c r="BO19" s="677">
        <f>[1]Субсидия_факт!PO21</f>
        <v>0</v>
      </c>
      <c r="BP19" s="678"/>
    </row>
    <row r="20" spans="1:68" s="682" customFormat="1" ht="21" customHeight="1" x14ac:dyDescent="0.25">
      <c r="A20" s="683" t="s">
        <v>389</v>
      </c>
      <c r="B20" s="684">
        <f t="shared" si="10"/>
        <v>1968549.5</v>
      </c>
      <c r="C20" s="684">
        <f t="shared" si="10"/>
        <v>154645.64000000001</v>
      </c>
      <c r="D20" s="674">
        <f t="shared" si="11"/>
        <v>1968549.5</v>
      </c>
      <c r="E20" s="674">
        <f t="shared" si="11"/>
        <v>154645.64000000001</v>
      </c>
      <c r="F20" s="674">
        <f t="shared" si="11"/>
        <v>0</v>
      </c>
      <c r="G20" s="674">
        <f t="shared" si="11"/>
        <v>0</v>
      </c>
      <c r="H20" s="675">
        <f>[1]Субсидия_факт!DZ22</f>
        <v>0</v>
      </c>
      <c r="I20" s="676"/>
      <c r="J20" s="674">
        <f t="shared" si="0"/>
        <v>0</v>
      </c>
      <c r="K20" s="674">
        <f t="shared" si="0"/>
        <v>0</v>
      </c>
      <c r="L20" s="677">
        <f>[1]Субсидия_факт!EB22</f>
        <v>0</v>
      </c>
      <c r="M20" s="678"/>
      <c r="N20" s="679">
        <f>[1]Субсидия_факт!KV22</f>
        <v>0</v>
      </c>
      <c r="O20" s="680"/>
      <c r="P20" s="674">
        <f t="shared" si="1"/>
        <v>0</v>
      </c>
      <c r="Q20" s="674">
        <f t="shared" si="1"/>
        <v>0</v>
      </c>
      <c r="R20" s="677">
        <f t="shared" si="12"/>
        <v>0</v>
      </c>
      <c r="S20" s="677">
        <f t="shared" si="12"/>
        <v>0</v>
      </c>
      <c r="T20" s="675">
        <f>[1]Субсидия_факт!MB22</f>
        <v>0</v>
      </c>
      <c r="U20" s="681"/>
      <c r="V20" s="674">
        <f t="shared" si="2"/>
        <v>0</v>
      </c>
      <c r="W20" s="674">
        <f t="shared" si="2"/>
        <v>0</v>
      </c>
      <c r="X20" s="677">
        <f>[1]Субсидия_факт!MD22</f>
        <v>0</v>
      </c>
      <c r="Y20" s="678"/>
      <c r="Z20" s="675">
        <f>[1]Субсидия_факт!MN22</f>
        <v>0</v>
      </c>
      <c r="AA20" s="681"/>
      <c r="AB20" s="674">
        <f t="shared" si="3"/>
        <v>0</v>
      </c>
      <c r="AC20" s="674">
        <f t="shared" si="3"/>
        <v>0</v>
      </c>
      <c r="AD20" s="677">
        <f>[1]Субсидия_факт!MP22</f>
        <v>0</v>
      </c>
      <c r="AE20" s="678"/>
      <c r="AF20" s="675">
        <f>[1]Субсидия_факт!MT22</f>
        <v>1433434.45</v>
      </c>
      <c r="AG20" s="681"/>
      <c r="AH20" s="674">
        <f t="shared" si="4"/>
        <v>1433434.45</v>
      </c>
      <c r="AI20" s="674">
        <f t="shared" si="4"/>
        <v>0</v>
      </c>
      <c r="AJ20" s="677">
        <f>[1]Субсидия_факт!MV22</f>
        <v>0</v>
      </c>
      <c r="AK20" s="678"/>
      <c r="AL20" s="675">
        <f>[1]Субсидия_факт!NB22</f>
        <v>0</v>
      </c>
      <c r="AM20" s="681"/>
      <c r="AN20" s="674">
        <f t="shared" si="5"/>
        <v>0</v>
      </c>
      <c r="AO20" s="674">
        <f t="shared" si="5"/>
        <v>0</v>
      </c>
      <c r="AP20" s="677">
        <f>[1]Субсидия_факт!ND22</f>
        <v>0</v>
      </c>
      <c r="AQ20" s="678"/>
      <c r="AR20" s="675">
        <f>[1]Субсидия_факт!NH22</f>
        <v>0</v>
      </c>
      <c r="AS20" s="676"/>
      <c r="AT20" s="674">
        <f t="shared" si="6"/>
        <v>0</v>
      </c>
      <c r="AU20" s="674">
        <f t="shared" si="6"/>
        <v>0</v>
      </c>
      <c r="AV20" s="677">
        <f>[1]Субсидия_факт!NJ22</f>
        <v>0</v>
      </c>
      <c r="AW20" s="678"/>
      <c r="AX20" s="675">
        <f>[1]Субсидия_факт!OM22</f>
        <v>535115.05000000005</v>
      </c>
      <c r="AY20" s="676">
        <f>AZ20-'Прочая  субсидия_МР  и  ГО'!BC20</f>
        <v>154645.64000000001</v>
      </c>
      <c r="AZ20" s="712">
        <v>204929.31</v>
      </c>
      <c r="BA20" s="674">
        <f t="shared" si="7"/>
        <v>535115.05000000005</v>
      </c>
      <c r="BB20" s="674">
        <f t="shared" si="7"/>
        <v>154645.64000000001</v>
      </c>
      <c r="BC20" s="677">
        <f>[1]Субсидия_факт!OO22</f>
        <v>0</v>
      </c>
      <c r="BD20" s="678"/>
      <c r="BE20" s="675">
        <f>[1]Субсидия_факт!OU22</f>
        <v>0</v>
      </c>
      <c r="BF20" s="681"/>
      <c r="BG20" s="674">
        <f t="shared" si="8"/>
        <v>0</v>
      </c>
      <c r="BH20" s="674">
        <f t="shared" si="8"/>
        <v>0</v>
      </c>
      <c r="BI20" s="677">
        <f>[1]Субсидия_факт!OW22</f>
        <v>0</v>
      </c>
      <c r="BJ20" s="678"/>
      <c r="BK20" s="675">
        <f>[1]Субсидия_факт!PM22</f>
        <v>0</v>
      </c>
      <c r="BL20" s="681"/>
      <c r="BM20" s="674">
        <f t="shared" si="9"/>
        <v>0</v>
      </c>
      <c r="BN20" s="674">
        <f t="shared" si="9"/>
        <v>0</v>
      </c>
      <c r="BO20" s="677">
        <f>[1]Субсидия_факт!PO22</f>
        <v>0</v>
      </c>
      <c r="BP20" s="678"/>
    </row>
    <row r="21" spans="1:68" s="682" customFormat="1" ht="21" customHeight="1" x14ac:dyDescent="0.25">
      <c r="A21" s="672" t="s">
        <v>390</v>
      </c>
      <c r="B21" s="673">
        <f t="shared" si="10"/>
        <v>0</v>
      </c>
      <c r="C21" s="673">
        <f t="shared" si="10"/>
        <v>0</v>
      </c>
      <c r="D21" s="674">
        <f t="shared" si="11"/>
        <v>0</v>
      </c>
      <c r="E21" s="674">
        <f t="shared" si="11"/>
        <v>0</v>
      </c>
      <c r="F21" s="674">
        <f t="shared" si="11"/>
        <v>0</v>
      </c>
      <c r="G21" s="674">
        <f t="shared" si="11"/>
        <v>0</v>
      </c>
      <c r="H21" s="675">
        <f>[1]Субсидия_факт!DZ23</f>
        <v>0</v>
      </c>
      <c r="I21" s="676"/>
      <c r="J21" s="674">
        <f t="shared" si="0"/>
        <v>0</v>
      </c>
      <c r="K21" s="674">
        <f t="shared" si="0"/>
        <v>0</v>
      </c>
      <c r="L21" s="677">
        <f>[1]Субсидия_факт!EB23</f>
        <v>0</v>
      </c>
      <c r="M21" s="678"/>
      <c r="N21" s="679">
        <f>[1]Субсидия_факт!KV23</f>
        <v>0</v>
      </c>
      <c r="O21" s="680"/>
      <c r="P21" s="674">
        <f t="shared" si="1"/>
        <v>0</v>
      </c>
      <c r="Q21" s="674">
        <f t="shared" si="1"/>
        <v>0</v>
      </c>
      <c r="R21" s="677">
        <f t="shared" si="12"/>
        <v>0</v>
      </c>
      <c r="S21" s="677">
        <f t="shared" si="12"/>
        <v>0</v>
      </c>
      <c r="T21" s="675">
        <f>[1]Субсидия_факт!MB23</f>
        <v>0</v>
      </c>
      <c r="U21" s="681"/>
      <c r="V21" s="674">
        <f t="shared" si="2"/>
        <v>0</v>
      </c>
      <c r="W21" s="674">
        <f t="shared" si="2"/>
        <v>0</v>
      </c>
      <c r="X21" s="677">
        <f>[1]Субсидия_факт!MD23</f>
        <v>0</v>
      </c>
      <c r="Y21" s="678"/>
      <c r="Z21" s="675">
        <f>[1]Субсидия_факт!MN23</f>
        <v>0</v>
      </c>
      <c r="AA21" s="681"/>
      <c r="AB21" s="674">
        <f t="shared" si="3"/>
        <v>0</v>
      </c>
      <c r="AC21" s="674">
        <f t="shared" si="3"/>
        <v>0</v>
      </c>
      <c r="AD21" s="677">
        <f>[1]Субсидия_факт!MP23</f>
        <v>0</v>
      </c>
      <c r="AE21" s="678"/>
      <c r="AF21" s="675">
        <f>[1]Субсидия_факт!MT23</f>
        <v>0</v>
      </c>
      <c r="AG21" s="681"/>
      <c r="AH21" s="674">
        <f t="shared" si="4"/>
        <v>0</v>
      </c>
      <c r="AI21" s="674">
        <f t="shared" si="4"/>
        <v>0</v>
      </c>
      <c r="AJ21" s="677">
        <f>[1]Субсидия_факт!MV23</f>
        <v>0</v>
      </c>
      <c r="AK21" s="678"/>
      <c r="AL21" s="675">
        <f>[1]Субсидия_факт!NB23</f>
        <v>0</v>
      </c>
      <c r="AM21" s="681"/>
      <c r="AN21" s="674">
        <f t="shared" si="5"/>
        <v>0</v>
      </c>
      <c r="AO21" s="674">
        <f t="shared" si="5"/>
        <v>0</v>
      </c>
      <c r="AP21" s="677">
        <f>[1]Субсидия_факт!ND23</f>
        <v>0</v>
      </c>
      <c r="AQ21" s="678"/>
      <c r="AR21" s="675">
        <f>[1]Субсидия_факт!NH23</f>
        <v>0</v>
      </c>
      <c r="AS21" s="676"/>
      <c r="AT21" s="674">
        <f t="shared" si="6"/>
        <v>0</v>
      </c>
      <c r="AU21" s="674">
        <f t="shared" si="6"/>
        <v>0</v>
      </c>
      <c r="AV21" s="677">
        <f>[1]Субсидия_факт!NJ23</f>
        <v>0</v>
      </c>
      <c r="AW21" s="678"/>
      <c r="AX21" s="675">
        <f>[1]Субсидия_факт!OM23</f>
        <v>0</v>
      </c>
      <c r="AY21" s="676">
        <f>AZ21-'Прочая  субсидия_МР  и  ГО'!BC21</f>
        <v>0</v>
      </c>
      <c r="AZ21" s="1100">
        <v>66649.91</v>
      </c>
      <c r="BA21" s="674">
        <f t="shared" si="7"/>
        <v>0</v>
      </c>
      <c r="BB21" s="674">
        <f t="shared" si="7"/>
        <v>0</v>
      </c>
      <c r="BC21" s="677">
        <f>[1]Субсидия_факт!OO23</f>
        <v>0</v>
      </c>
      <c r="BD21" s="678"/>
      <c r="BE21" s="675">
        <f>[1]Субсидия_факт!OU23</f>
        <v>0</v>
      </c>
      <c r="BF21" s="681"/>
      <c r="BG21" s="674">
        <f t="shared" si="8"/>
        <v>0</v>
      </c>
      <c r="BH21" s="674">
        <f t="shared" si="8"/>
        <v>0</v>
      </c>
      <c r="BI21" s="677">
        <f>[1]Субсидия_факт!OW23</f>
        <v>0</v>
      </c>
      <c r="BJ21" s="678"/>
      <c r="BK21" s="675">
        <f>[1]Субсидия_факт!PM23</f>
        <v>0</v>
      </c>
      <c r="BL21" s="681"/>
      <c r="BM21" s="674">
        <f t="shared" si="9"/>
        <v>0</v>
      </c>
      <c r="BN21" s="674">
        <f t="shared" si="9"/>
        <v>0</v>
      </c>
      <c r="BO21" s="677">
        <f>[1]Субсидия_факт!PO23</f>
        <v>0</v>
      </c>
      <c r="BP21" s="678"/>
    </row>
    <row r="22" spans="1:68" s="682" customFormat="1" ht="21" customHeight="1" x14ac:dyDescent="0.25">
      <c r="A22" s="683" t="s">
        <v>391</v>
      </c>
      <c r="B22" s="684">
        <f t="shared" si="10"/>
        <v>328420.29000000004</v>
      </c>
      <c r="C22" s="684">
        <f t="shared" si="10"/>
        <v>32522.93</v>
      </c>
      <c r="D22" s="674">
        <f t="shared" si="11"/>
        <v>328420.29000000004</v>
      </c>
      <c r="E22" s="674">
        <f t="shared" si="11"/>
        <v>32522.93</v>
      </c>
      <c r="F22" s="674">
        <f t="shared" si="11"/>
        <v>0</v>
      </c>
      <c r="G22" s="674">
        <f t="shared" si="11"/>
        <v>0</v>
      </c>
      <c r="H22" s="675">
        <f>[1]Субсидия_факт!DZ24</f>
        <v>0</v>
      </c>
      <c r="I22" s="676"/>
      <c r="J22" s="674">
        <f t="shared" si="0"/>
        <v>0</v>
      </c>
      <c r="K22" s="674">
        <f t="shared" si="0"/>
        <v>0</v>
      </c>
      <c r="L22" s="677">
        <f>[1]Субсидия_факт!EB24</f>
        <v>0</v>
      </c>
      <c r="M22" s="678"/>
      <c r="N22" s="679">
        <f>[1]Субсидия_факт!KV24</f>
        <v>0</v>
      </c>
      <c r="O22" s="680"/>
      <c r="P22" s="674">
        <f t="shared" si="1"/>
        <v>0</v>
      </c>
      <c r="Q22" s="674">
        <f t="shared" si="1"/>
        <v>0</v>
      </c>
      <c r="R22" s="677">
        <f t="shared" si="12"/>
        <v>0</v>
      </c>
      <c r="S22" s="677">
        <f t="shared" si="12"/>
        <v>0</v>
      </c>
      <c r="T22" s="675">
        <f>[1]Субсидия_факт!MB24</f>
        <v>0</v>
      </c>
      <c r="U22" s="681"/>
      <c r="V22" s="674">
        <f t="shared" si="2"/>
        <v>0</v>
      </c>
      <c r="W22" s="674">
        <f t="shared" si="2"/>
        <v>0</v>
      </c>
      <c r="X22" s="677">
        <f>[1]Субсидия_факт!MD24</f>
        <v>0</v>
      </c>
      <c r="Y22" s="678"/>
      <c r="Z22" s="675">
        <f>[1]Субсидия_факт!MN24</f>
        <v>0</v>
      </c>
      <c r="AA22" s="681"/>
      <c r="AB22" s="674">
        <f t="shared" si="3"/>
        <v>0</v>
      </c>
      <c r="AC22" s="674">
        <f t="shared" si="3"/>
        <v>0</v>
      </c>
      <c r="AD22" s="677">
        <f>[1]Субсидия_факт!MP24</f>
        <v>0</v>
      </c>
      <c r="AE22" s="678"/>
      <c r="AF22" s="675">
        <f>[1]Субсидия_факт!MT24</f>
        <v>0</v>
      </c>
      <c r="AG22" s="681"/>
      <c r="AH22" s="674">
        <f t="shared" si="4"/>
        <v>0</v>
      </c>
      <c r="AI22" s="674">
        <f t="shared" si="4"/>
        <v>0</v>
      </c>
      <c r="AJ22" s="677">
        <f>[1]Субсидия_факт!MV24</f>
        <v>0</v>
      </c>
      <c r="AK22" s="678"/>
      <c r="AL22" s="675">
        <f>[1]Субсидия_факт!NB24</f>
        <v>0</v>
      </c>
      <c r="AM22" s="681"/>
      <c r="AN22" s="674">
        <f t="shared" si="5"/>
        <v>0</v>
      </c>
      <c r="AO22" s="674">
        <f t="shared" si="5"/>
        <v>0</v>
      </c>
      <c r="AP22" s="677">
        <f>[1]Субсидия_факт!ND24</f>
        <v>0</v>
      </c>
      <c r="AQ22" s="678"/>
      <c r="AR22" s="675">
        <f>[1]Субсидия_факт!NH24</f>
        <v>0</v>
      </c>
      <c r="AS22" s="676"/>
      <c r="AT22" s="674">
        <f t="shared" si="6"/>
        <v>0</v>
      </c>
      <c r="AU22" s="674">
        <f t="shared" si="6"/>
        <v>0</v>
      </c>
      <c r="AV22" s="677">
        <f>[1]Субсидия_факт!NJ24</f>
        <v>0</v>
      </c>
      <c r="AW22" s="678"/>
      <c r="AX22" s="675">
        <f>[1]Субсидия_факт!OM24</f>
        <v>328420.29000000004</v>
      </c>
      <c r="AY22" s="676">
        <f>AZ22-'Прочая  субсидия_МР  и  ГО'!BC22</f>
        <v>32522.93</v>
      </c>
      <c r="AZ22" s="1100">
        <v>97241.53</v>
      </c>
      <c r="BA22" s="674">
        <f t="shared" si="7"/>
        <v>328420.29000000004</v>
      </c>
      <c r="BB22" s="674">
        <f t="shared" si="7"/>
        <v>32522.93</v>
      </c>
      <c r="BC22" s="677">
        <f>[1]Субсидия_факт!OO24</f>
        <v>0</v>
      </c>
      <c r="BD22" s="678"/>
      <c r="BE22" s="675">
        <f>[1]Субсидия_факт!OU24</f>
        <v>0</v>
      </c>
      <c r="BF22" s="681"/>
      <c r="BG22" s="674">
        <f t="shared" si="8"/>
        <v>0</v>
      </c>
      <c r="BH22" s="674">
        <f t="shared" si="8"/>
        <v>0</v>
      </c>
      <c r="BI22" s="677">
        <f>[1]Субсидия_факт!OW24</f>
        <v>0</v>
      </c>
      <c r="BJ22" s="678"/>
      <c r="BK22" s="675">
        <f>[1]Субсидия_факт!PM24</f>
        <v>0</v>
      </c>
      <c r="BL22" s="681"/>
      <c r="BM22" s="674">
        <f t="shared" si="9"/>
        <v>0</v>
      </c>
      <c r="BN22" s="674">
        <f t="shared" si="9"/>
        <v>0</v>
      </c>
      <c r="BO22" s="677">
        <f>[1]Субсидия_факт!PO24</f>
        <v>0</v>
      </c>
      <c r="BP22" s="678"/>
    </row>
    <row r="23" spans="1:68" s="682" customFormat="1" ht="21" customHeight="1" x14ac:dyDescent="0.25">
      <c r="A23" s="683" t="s">
        <v>392</v>
      </c>
      <c r="B23" s="684">
        <f t="shared" si="10"/>
        <v>10669300.630000006</v>
      </c>
      <c r="C23" s="684">
        <f t="shared" si="10"/>
        <v>85140.57</v>
      </c>
      <c r="D23" s="674">
        <f t="shared" si="11"/>
        <v>543268.99</v>
      </c>
      <c r="E23" s="674">
        <f t="shared" si="11"/>
        <v>59835.860000000008</v>
      </c>
      <c r="F23" s="674">
        <f t="shared" si="11"/>
        <v>10126031.640000006</v>
      </c>
      <c r="G23" s="674">
        <f t="shared" si="11"/>
        <v>25304.71</v>
      </c>
      <c r="H23" s="675">
        <f>[1]Субсидия_факт!DZ25</f>
        <v>0</v>
      </c>
      <c r="I23" s="676"/>
      <c r="J23" s="674">
        <f t="shared" si="0"/>
        <v>0</v>
      </c>
      <c r="K23" s="674">
        <f t="shared" si="0"/>
        <v>0</v>
      </c>
      <c r="L23" s="677">
        <f>[1]Субсидия_факт!EB25</f>
        <v>0</v>
      </c>
      <c r="M23" s="678"/>
      <c r="N23" s="679">
        <f>[1]Субсидия_факт!KV25</f>
        <v>9950087.3200000059</v>
      </c>
      <c r="O23" s="680"/>
      <c r="P23" s="674">
        <f t="shared" si="1"/>
        <v>0</v>
      </c>
      <c r="Q23" s="674">
        <f t="shared" si="1"/>
        <v>0</v>
      </c>
      <c r="R23" s="677">
        <f t="shared" si="12"/>
        <v>9950087.3200000059</v>
      </c>
      <c r="S23" s="677">
        <f t="shared" si="12"/>
        <v>0</v>
      </c>
      <c r="T23" s="675">
        <f>[1]Субсидия_факт!MB25</f>
        <v>0</v>
      </c>
      <c r="U23" s="681"/>
      <c r="V23" s="674">
        <f t="shared" si="2"/>
        <v>0</v>
      </c>
      <c r="W23" s="674">
        <f t="shared" si="2"/>
        <v>0</v>
      </c>
      <c r="X23" s="677">
        <f>[1]Субсидия_факт!MD25</f>
        <v>0</v>
      </c>
      <c r="Y23" s="678"/>
      <c r="Z23" s="675">
        <f>[1]Субсидия_факт!MN25</f>
        <v>0</v>
      </c>
      <c r="AA23" s="681"/>
      <c r="AB23" s="674">
        <f t="shared" si="3"/>
        <v>0</v>
      </c>
      <c r="AC23" s="674">
        <f t="shared" si="3"/>
        <v>0</v>
      </c>
      <c r="AD23" s="677">
        <f>[1]Субсидия_факт!MP25</f>
        <v>0</v>
      </c>
      <c r="AE23" s="678"/>
      <c r="AF23" s="675">
        <f>[1]Субсидия_факт!MT25</f>
        <v>0</v>
      </c>
      <c r="AG23" s="681"/>
      <c r="AH23" s="674">
        <f t="shared" si="4"/>
        <v>0</v>
      </c>
      <c r="AI23" s="674">
        <f t="shared" si="4"/>
        <v>0</v>
      </c>
      <c r="AJ23" s="677">
        <f>[1]Субсидия_факт!MV25</f>
        <v>0</v>
      </c>
      <c r="AK23" s="678"/>
      <c r="AL23" s="675">
        <f>[1]Субсидия_факт!NB25</f>
        <v>0</v>
      </c>
      <c r="AM23" s="681"/>
      <c r="AN23" s="674">
        <f t="shared" si="5"/>
        <v>0</v>
      </c>
      <c r="AO23" s="674">
        <f t="shared" si="5"/>
        <v>0</v>
      </c>
      <c r="AP23" s="677">
        <f>[1]Субсидия_факт!ND25</f>
        <v>0</v>
      </c>
      <c r="AQ23" s="678"/>
      <c r="AR23" s="675">
        <f>[1]Субсидия_факт!NH25</f>
        <v>0</v>
      </c>
      <c r="AS23" s="676"/>
      <c r="AT23" s="674">
        <f t="shared" si="6"/>
        <v>0</v>
      </c>
      <c r="AU23" s="674">
        <f t="shared" si="6"/>
        <v>0</v>
      </c>
      <c r="AV23" s="677">
        <f>[1]Субсидия_факт!NJ25</f>
        <v>0</v>
      </c>
      <c r="AW23" s="678"/>
      <c r="AX23" s="675">
        <f>[1]Субсидия_факт!OM25</f>
        <v>719213.30999999994</v>
      </c>
      <c r="AY23" s="676">
        <f>AZ23-'Прочая  субсидия_МР  и  ГО'!BC23</f>
        <v>85140.57</v>
      </c>
      <c r="AZ23" s="712">
        <v>110696.21</v>
      </c>
      <c r="BA23" s="674">
        <f t="shared" si="7"/>
        <v>543268.99</v>
      </c>
      <c r="BB23" s="674">
        <f t="shared" si="7"/>
        <v>59835.860000000008</v>
      </c>
      <c r="BC23" s="677">
        <f>[1]Субсидия_факт!OO25</f>
        <v>175944.32000000001</v>
      </c>
      <c r="BD23" s="678">
        <v>25304.71</v>
      </c>
      <c r="BE23" s="675">
        <f>[1]Субсидия_факт!OU25</f>
        <v>0</v>
      </c>
      <c r="BF23" s="681"/>
      <c r="BG23" s="674">
        <f t="shared" si="8"/>
        <v>0</v>
      </c>
      <c r="BH23" s="674">
        <f t="shared" si="8"/>
        <v>0</v>
      </c>
      <c r="BI23" s="677">
        <f>[1]Субсидия_факт!OW25</f>
        <v>0</v>
      </c>
      <c r="BJ23" s="678"/>
      <c r="BK23" s="675">
        <f>[1]Субсидия_факт!PM25</f>
        <v>0</v>
      </c>
      <c r="BL23" s="681"/>
      <c r="BM23" s="674">
        <f t="shared" si="9"/>
        <v>0</v>
      </c>
      <c r="BN23" s="674">
        <f t="shared" si="9"/>
        <v>0</v>
      </c>
      <c r="BO23" s="677">
        <f>[1]Субсидия_факт!PO25</f>
        <v>0</v>
      </c>
      <c r="BP23" s="678"/>
    </row>
    <row r="24" spans="1:68" s="682" customFormat="1" ht="21" customHeight="1" x14ac:dyDescent="0.25">
      <c r="A24" s="683" t="s">
        <v>393</v>
      </c>
      <c r="B24" s="684">
        <f t="shared" si="10"/>
        <v>627186.69999999995</v>
      </c>
      <c r="C24" s="684">
        <f t="shared" si="10"/>
        <v>91628.62</v>
      </c>
      <c r="D24" s="674">
        <f t="shared" si="11"/>
        <v>627186.69999999995</v>
      </c>
      <c r="E24" s="674">
        <f t="shared" si="11"/>
        <v>91628.62</v>
      </c>
      <c r="F24" s="674">
        <f t="shared" si="11"/>
        <v>0</v>
      </c>
      <c r="G24" s="674">
        <f t="shared" si="11"/>
        <v>0</v>
      </c>
      <c r="H24" s="675">
        <f>[1]Субсидия_факт!DZ26</f>
        <v>0</v>
      </c>
      <c r="I24" s="676"/>
      <c r="J24" s="674">
        <f t="shared" ref="J24:K25" si="13">H24-L24</f>
        <v>0</v>
      </c>
      <c r="K24" s="674">
        <f t="shared" si="13"/>
        <v>0</v>
      </c>
      <c r="L24" s="677">
        <f>[1]Субсидия_факт!EB26</f>
        <v>0</v>
      </c>
      <c r="M24" s="678"/>
      <c r="N24" s="679">
        <f>[1]Субсидия_факт!KV26</f>
        <v>0</v>
      </c>
      <c r="O24" s="680"/>
      <c r="P24" s="674">
        <f t="shared" si="1"/>
        <v>0</v>
      </c>
      <c r="Q24" s="674">
        <f t="shared" si="1"/>
        <v>0</v>
      </c>
      <c r="R24" s="677">
        <f t="shared" si="12"/>
        <v>0</v>
      </c>
      <c r="S24" s="677">
        <f t="shared" si="12"/>
        <v>0</v>
      </c>
      <c r="T24" s="675">
        <f>[1]Субсидия_факт!MB26</f>
        <v>0</v>
      </c>
      <c r="U24" s="681"/>
      <c r="V24" s="674">
        <f t="shared" ref="V24:W25" si="14">T24-X24</f>
        <v>0</v>
      </c>
      <c r="W24" s="674">
        <f t="shared" si="14"/>
        <v>0</v>
      </c>
      <c r="X24" s="677">
        <f>[1]Субсидия_факт!MD26</f>
        <v>0</v>
      </c>
      <c r="Y24" s="678"/>
      <c r="Z24" s="675">
        <f>[1]Субсидия_факт!MN26</f>
        <v>0</v>
      </c>
      <c r="AA24" s="681"/>
      <c r="AB24" s="674">
        <f t="shared" ref="AB24:AC25" si="15">Z24-AD24</f>
        <v>0</v>
      </c>
      <c r="AC24" s="674">
        <f t="shared" si="15"/>
        <v>0</v>
      </c>
      <c r="AD24" s="677">
        <f>[1]Субсидия_факт!MP26</f>
        <v>0</v>
      </c>
      <c r="AE24" s="678"/>
      <c r="AF24" s="675">
        <f>[1]Субсидия_факт!MT26</f>
        <v>0</v>
      </c>
      <c r="AG24" s="681"/>
      <c r="AH24" s="674">
        <f t="shared" ref="AH24:AI25" si="16">AF24-AJ24</f>
        <v>0</v>
      </c>
      <c r="AI24" s="674">
        <f t="shared" si="16"/>
        <v>0</v>
      </c>
      <c r="AJ24" s="677">
        <f>[1]Субсидия_факт!MV26</f>
        <v>0</v>
      </c>
      <c r="AK24" s="678"/>
      <c r="AL24" s="675">
        <f>[1]Субсидия_факт!NB26</f>
        <v>0</v>
      </c>
      <c r="AM24" s="681"/>
      <c r="AN24" s="674">
        <f t="shared" ref="AN24:AO25" si="17">AL24-AP24</f>
        <v>0</v>
      </c>
      <c r="AO24" s="674">
        <f t="shared" si="17"/>
        <v>0</v>
      </c>
      <c r="AP24" s="677">
        <f>[1]Субсидия_факт!ND26</f>
        <v>0</v>
      </c>
      <c r="AQ24" s="678"/>
      <c r="AR24" s="675">
        <f>[1]Субсидия_факт!NH26</f>
        <v>0</v>
      </c>
      <c r="AS24" s="676"/>
      <c r="AT24" s="674">
        <f t="shared" ref="AT24:AU25" si="18">AR24-AV24</f>
        <v>0</v>
      </c>
      <c r="AU24" s="674">
        <f t="shared" si="18"/>
        <v>0</v>
      </c>
      <c r="AV24" s="677">
        <f>[1]Субсидия_факт!NJ26</f>
        <v>0</v>
      </c>
      <c r="AW24" s="678"/>
      <c r="AX24" s="675">
        <f>[1]Субсидия_факт!OM26</f>
        <v>627186.69999999995</v>
      </c>
      <c r="AY24" s="676">
        <f>AZ24-'Прочая  субсидия_МР  и  ГО'!BC24</f>
        <v>91628.62</v>
      </c>
      <c r="AZ24" s="712">
        <v>170169.74</v>
      </c>
      <c r="BA24" s="674">
        <f t="shared" ref="BA24:BB25" si="19">AX24-BC24</f>
        <v>627186.69999999995</v>
      </c>
      <c r="BB24" s="674">
        <f t="shared" si="19"/>
        <v>91628.62</v>
      </c>
      <c r="BC24" s="677">
        <f>[1]Субсидия_факт!OO26</f>
        <v>0</v>
      </c>
      <c r="BD24" s="678"/>
      <c r="BE24" s="675">
        <f>[1]Субсидия_факт!OU26</f>
        <v>0</v>
      </c>
      <c r="BF24" s="681"/>
      <c r="BG24" s="674">
        <f t="shared" ref="BG24:BH25" si="20">BE24-BI24</f>
        <v>0</v>
      </c>
      <c r="BH24" s="674">
        <f t="shared" si="20"/>
        <v>0</v>
      </c>
      <c r="BI24" s="677">
        <f>[1]Субсидия_факт!OW26</f>
        <v>0</v>
      </c>
      <c r="BJ24" s="678"/>
      <c r="BK24" s="675">
        <f>[1]Субсидия_факт!PM26</f>
        <v>0</v>
      </c>
      <c r="BL24" s="681"/>
      <c r="BM24" s="674">
        <f t="shared" ref="BM24:BN25" si="21">BK24-BO24</f>
        <v>0</v>
      </c>
      <c r="BN24" s="674">
        <f t="shared" si="21"/>
        <v>0</v>
      </c>
      <c r="BO24" s="677">
        <f>[1]Субсидия_факт!PO26</f>
        <v>0</v>
      </c>
      <c r="BP24" s="678"/>
    </row>
    <row r="25" spans="1:68" s="682" customFormat="1" ht="21" customHeight="1" x14ac:dyDescent="0.25">
      <c r="A25" s="685" t="s">
        <v>394</v>
      </c>
      <c r="B25" s="684">
        <f t="shared" si="10"/>
        <v>9895837.7199999988</v>
      </c>
      <c r="C25" s="684">
        <f t="shared" si="10"/>
        <v>16994.72</v>
      </c>
      <c r="D25" s="674">
        <f t="shared" si="11"/>
        <v>380405.12000000005</v>
      </c>
      <c r="E25" s="674">
        <f t="shared" si="11"/>
        <v>16994.72</v>
      </c>
      <c r="F25" s="674">
        <f t="shared" si="11"/>
        <v>9515432.5999999996</v>
      </c>
      <c r="G25" s="674">
        <f t="shared" si="11"/>
        <v>0</v>
      </c>
      <c r="H25" s="675">
        <f>[1]Субсидия_факт!DZ27</f>
        <v>0</v>
      </c>
      <c r="I25" s="676"/>
      <c r="J25" s="674">
        <f t="shared" si="13"/>
        <v>0</v>
      </c>
      <c r="K25" s="674">
        <f t="shared" si="13"/>
        <v>0</v>
      </c>
      <c r="L25" s="677">
        <f>[1]Субсидия_факт!EB27</f>
        <v>0</v>
      </c>
      <c r="M25" s="678"/>
      <c r="N25" s="679">
        <f>[1]Субсидия_факт!KV27</f>
        <v>0</v>
      </c>
      <c r="O25" s="680"/>
      <c r="P25" s="674">
        <f t="shared" si="1"/>
        <v>0</v>
      </c>
      <c r="Q25" s="674">
        <f t="shared" si="1"/>
        <v>0</v>
      </c>
      <c r="R25" s="677">
        <f t="shared" si="12"/>
        <v>0</v>
      </c>
      <c r="S25" s="677">
        <f t="shared" si="12"/>
        <v>0</v>
      </c>
      <c r="T25" s="675">
        <f>[1]Субсидия_факт!MB27</f>
        <v>0</v>
      </c>
      <c r="U25" s="681"/>
      <c r="V25" s="674">
        <f t="shared" si="14"/>
        <v>0</v>
      </c>
      <c r="W25" s="674">
        <f t="shared" si="14"/>
        <v>0</v>
      </c>
      <c r="X25" s="677">
        <f>[1]Субсидия_факт!MD27</f>
        <v>0</v>
      </c>
      <c r="Y25" s="678"/>
      <c r="Z25" s="675">
        <f>[1]Субсидия_факт!MN27</f>
        <v>0</v>
      </c>
      <c r="AA25" s="681"/>
      <c r="AB25" s="674">
        <f t="shared" si="15"/>
        <v>0</v>
      </c>
      <c r="AC25" s="674">
        <f t="shared" si="15"/>
        <v>0</v>
      </c>
      <c r="AD25" s="677">
        <f>[1]Субсидия_факт!MP27</f>
        <v>0</v>
      </c>
      <c r="AE25" s="678"/>
      <c r="AF25" s="675">
        <f>[1]Субсидия_факт!MT27</f>
        <v>9000000</v>
      </c>
      <c r="AG25" s="681"/>
      <c r="AH25" s="674">
        <f t="shared" si="16"/>
        <v>0</v>
      </c>
      <c r="AI25" s="674">
        <f t="shared" si="16"/>
        <v>0</v>
      </c>
      <c r="AJ25" s="677">
        <f>[1]Субсидия_факт!MV27</f>
        <v>9000000</v>
      </c>
      <c r="AK25" s="678"/>
      <c r="AL25" s="675">
        <f>[1]Субсидия_факт!NB27</f>
        <v>0</v>
      </c>
      <c r="AM25" s="681"/>
      <c r="AN25" s="674">
        <f t="shared" si="17"/>
        <v>0</v>
      </c>
      <c r="AO25" s="674">
        <f t="shared" si="17"/>
        <v>0</v>
      </c>
      <c r="AP25" s="677">
        <f>[1]Субсидия_факт!ND27</f>
        <v>0</v>
      </c>
      <c r="AQ25" s="678"/>
      <c r="AR25" s="675">
        <f>[1]Субсидия_факт!NH27</f>
        <v>504797.45</v>
      </c>
      <c r="AS25" s="676"/>
      <c r="AT25" s="674">
        <f t="shared" si="18"/>
        <v>0</v>
      </c>
      <c r="AU25" s="674">
        <f t="shared" si="18"/>
        <v>0</v>
      </c>
      <c r="AV25" s="677">
        <f>[1]Субсидия_факт!NJ27</f>
        <v>504797.45</v>
      </c>
      <c r="AW25" s="678"/>
      <c r="AX25" s="675">
        <f>[1]Субсидия_факт!OM27</f>
        <v>391040.27000000008</v>
      </c>
      <c r="AY25" s="676">
        <f>AZ25-'Прочая  субсидия_МР  и  ГО'!BC25</f>
        <v>16994.72</v>
      </c>
      <c r="AZ25" s="1100">
        <v>31568</v>
      </c>
      <c r="BA25" s="674">
        <f t="shared" si="19"/>
        <v>380405.12000000005</v>
      </c>
      <c r="BB25" s="674">
        <f t="shared" si="19"/>
        <v>16994.72</v>
      </c>
      <c r="BC25" s="677">
        <f>[1]Субсидия_факт!OO27</f>
        <v>10635.15</v>
      </c>
      <c r="BD25" s="678">
        <v>0</v>
      </c>
      <c r="BE25" s="675">
        <f>[1]Субсидия_факт!OU27</f>
        <v>0</v>
      </c>
      <c r="BF25" s="681"/>
      <c r="BG25" s="674">
        <f t="shared" si="20"/>
        <v>0</v>
      </c>
      <c r="BH25" s="674">
        <f t="shared" si="20"/>
        <v>0</v>
      </c>
      <c r="BI25" s="677">
        <f>[1]Субсидия_факт!OW27</f>
        <v>0</v>
      </c>
      <c r="BJ25" s="678"/>
      <c r="BK25" s="675">
        <f>[1]Субсидия_факт!PM27</f>
        <v>0</v>
      </c>
      <c r="BL25" s="681"/>
      <c r="BM25" s="674">
        <f t="shared" si="21"/>
        <v>0</v>
      </c>
      <c r="BN25" s="674">
        <f t="shared" si="21"/>
        <v>0</v>
      </c>
      <c r="BO25" s="677">
        <f>[1]Субсидия_факт!PO27</f>
        <v>0</v>
      </c>
      <c r="BP25" s="678"/>
    </row>
    <row r="26" spans="1:68" s="682" customFormat="1" ht="21" customHeight="1" x14ac:dyDescent="0.25">
      <c r="A26" s="683" t="s">
        <v>395</v>
      </c>
      <c r="B26" s="686">
        <f t="shared" ref="B26:C26" si="22">SUM(B8:B25)</f>
        <v>153219958.11999997</v>
      </c>
      <c r="C26" s="686">
        <f t="shared" si="22"/>
        <v>924442.77000000014</v>
      </c>
      <c r="D26" s="687">
        <f t="shared" ref="D26:BO26" si="23">SUM(D8:D25)</f>
        <v>7229948.5900000008</v>
      </c>
      <c r="E26" s="687">
        <f t="shared" si="23"/>
        <v>883569.71000000008</v>
      </c>
      <c r="F26" s="687">
        <f t="shared" si="23"/>
        <v>145990009.53</v>
      </c>
      <c r="G26" s="687">
        <f t="shared" si="23"/>
        <v>40873.06</v>
      </c>
      <c r="H26" s="686">
        <f t="shared" si="23"/>
        <v>6956.5199999999977</v>
      </c>
      <c r="I26" s="688">
        <f t="shared" si="23"/>
        <v>6956.5199999999977</v>
      </c>
      <c r="J26" s="687">
        <f t="shared" si="23"/>
        <v>0</v>
      </c>
      <c r="K26" s="687">
        <f t="shared" si="23"/>
        <v>0</v>
      </c>
      <c r="L26" s="687">
        <f t="shared" si="23"/>
        <v>6956.5199999999977</v>
      </c>
      <c r="M26" s="687">
        <f t="shared" si="23"/>
        <v>6956.5199999999977</v>
      </c>
      <c r="N26" s="680">
        <f>SUM(N8:N25)</f>
        <v>51625558.140000008</v>
      </c>
      <c r="O26" s="680">
        <f>SUM(O8:O25)</f>
        <v>0</v>
      </c>
      <c r="P26" s="687">
        <f t="shared" ref="P26:Q26" si="24">SUM(P8:P25)</f>
        <v>0</v>
      </c>
      <c r="Q26" s="687">
        <f t="shared" si="24"/>
        <v>0</v>
      </c>
      <c r="R26" s="677">
        <f t="shared" si="12"/>
        <v>51625558.140000008</v>
      </c>
      <c r="S26" s="677">
        <f t="shared" si="12"/>
        <v>0</v>
      </c>
      <c r="T26" s="686">
        <f t="shared" si="23"/>
        <v>0</v>
      </c>
      <c r="U26" s="688">
        <f t="shared" si="23"/>
        <v>0</v>
      </c>
      <c r="V26" s="687">
        <f t="shared" si="23"/>
        <v>0</v>
      </c>
      <c r="W26" s="687">
        <f t="shared" si="23"/>
        <v>0</v>
      </c>
      <c r="X26" s="687">
        <f t="shared" si="23"/>
        <v>0</v>
      </c>
      <c r="Y26" s="687">
        <f t="shared" si="23"/>
        <v>0</v>
      </c>
      <c r="Z26" s="686">
        <f t="shared" si="23"/>
        <v>0</v>
      </c>
      <c r="AA26" s="688">
        <f t="shared" si="23"/>
        <v>0</v>
      </c>
      <c r="AB26" s="687">
        <f t="shared" si="23"/>
        <v>0</v>
      </c>
      <c r="AC26" s="687">
        <f t="shared" si="23"/>
        <v>0</v>
      </c>
      <c r="AD26" s="687">
        <f t="shared" si="23"/>
        <v>0</v>
      </c>
      <c r="AE26" s="687">
        <f t="shared" si="23"/>
        <v>0</v>
      </c>
      <c r="AF26" s="686">
        <f t="shared" si="23"/>
        <v>93058010.75</v>
      </c>
      <c r="AG26" s="688">
        <f t="shared" si="23"/>
        <v>0</v>
      </c>
      <c r="AH26" s="687">
        <f t="shared" si="23"/>
        <v>1433434.45</v>
      </c>
      <c r="AI26" s="687">
        <f t="shared" si="23"/>
        <v>0</v>
      </c>
      <c r="AJ26" s="687">
        <f t="shared" si="23"/>
        <v>91624576.299999997</v>
      </c>
      <c r="AK26" s="687">
        <f t="shared" si="23"/>
        <v>0</v>
      </c>
      <c r="AL26" s="688">
        <f t="shared" si="23"/>
        <v>0</v>
      </c>
      <c r="AM26" s="688">
        <f t="shared" si="23"/>
        <v>0</v>
      </c>
      <c r="AN26" s="687">
        <f t="shared" si="23"/>
        <v>0</v>
      </c>
      <c r="AO26" s="687">
        <f t="shared" si="23"/>
        <v>0</v>
      </c>
      <c r="AP26" s="687">
        <f t="shared" si="23"/>
        <v>0</v>
      </c>
      <c r="AQ26" s="687">
        <f t="shared" si="23"/>
        <v>0</v>
      </c>
      <c r="AR26" s="686">
        <f t="shared" si="23"/>
        <v>2221320.4200000004</v>
      </c>
      <c r="AS26" s="688">
        <f t="shared" si="23"/>
        <v>0</v>
      </c>
      <c r="AT26" s="687">
        <f t="shared" si="23"/>
        <v>0</v>
      </c>
      <c r="AU26" s="687">
        <f t="shared" si="23"/>
        <v>0</v>
      </c>
      <c r="AV26" s="687">
        <f t="shared" si="23"/>
        <v>2221320.4200000004</v>
      </c>
      <c r="AW26" s="687">
        <f t="shared" si="23"/>
        <v>0</v>
      </c>
      <c r="AX26" s="686">
        <f t="shared" si="23"/>
        <v>6308112.290000001</v>
      </c>
      <c r="AY26" s="688">
        <f t="shared" si="23"/>
        <v>917486.25000000012</v>
      </c>
      <c r="AZ26" s="1097">
        <f t="shared" si="23"/>
        <v>1883527.19</v>
      </c>
      <c r="BA26" s="689">
        <f t="shared" si="23"/>
        <v>5796514.1400000006</v>
      </c>
      <c r="BB26" s="689">
        <f t="shared" si="23"/>
        <v>883569.71000000008</v>
      </c>
      <c r="BC26" s="689">
        <f t="shared" si="23"/>
        <v>511598.15</v>
      </c>
      <c r="BD26" s="689">
        <f t="shared" si="23"/>
        <v>33916.54</v>
      </c>
      <c r="BE26" s="686">
        <f t="shared" si="23"/>
        <v>0</v>
      </c>
      <c r="BF26" s="688">
        <f t="shared" si="23"/>
        <v>0</v>
      </c>
      <c r="BG26" s="687">
        <f t="shared" si="23"/>
        <v>0</v>
      </c>
      <c r="BH26" s="687">
        <f t="shared" si="23"/>
        <v>0</v>
      </c>
      <c r="BI26" s="687">
        <f t="shared" si="23"/>
        <v>0</v>
      </c>
      <c r="BJ26" s="687">
        <f t="shared" si="23"/>
        <v>0</v>
      </c>
      <c r="BK26" s="686">
        <f t="shared" si="23"/>
        <v>0</v>
      </c>
      <c r="BL26" s="688">
        <f t="shared" si="23"/>
        <v>0</v>
      </c>
      <c r="BM26" s="687">
        <f t="shared" si="23"/>
        <v>0</v>
      </c>
      <c r="BN26" s="687">
        <f t="shared" si="23"/>
        <v>0</v>
      </c>
      <c r="BO26" s="687">
        <f t="shared" si="23"/>
        <v>0</v>
      </c>
      <c r="BP26" s="687">
        <f t="shared" ref="BP26" si="25">SUM(BP8:BP25)</f>
        <v>0</v>
      </c>
    </row>
    <row r="27" spans="1:68" s="682" customFormat="1" ht="21" customHeight="1" x14ac:dyDescent="0.25">
      <c r="B27" s="690"/>
      <c r="C27" s="690"/>
      <c r="D27" s="690"/>
      <c r="E27" s="690"/>
      <c r="F27" s="690"/>
      <c r="G27" s="690"/>
      <c r="H27" s="690"/>
      <c r="I27" s="690"/>
      <c r="J27" s="690"/>
      <c r="K27" s="690"/>
      <c r="L27" s="690"/>
      <c r="M27" s="690"/>
      <c r="N27" s="690"/>
      <c r="O27" s="690"/>
      <c r="P27" s="690"/>
      <c r="Q27" s="690"/>
      <c r="R27" s="690"/>
      <c r="S27" s="690"/>
      <c r="T27" s="690"/>
      <c r="U27" s="690"/>
      <c r="V27" s="690"/>
      <c r="W27" s="690"/>
      <c r="X27" s="690"/>
      <c r="Y27" s="690"/>
      <c r="Z27" s="690"/>
      <c r="AA27" s="690"/>
      <c r="AB27" s="690"/>
      <c r="AC27" s="690"/>
      <c r="AD27" s="690"/>
      <c r="AE27" s="690"/>
      <c r="AF27" s="690"/>
      <c r="AG27" s="690"/>
      <c r="AH27" s="690"/>
      <c r="AI27" s="690"/>
      <c r="AJ27" s="690"/>
      <c r="AK27" s="690"/>
      <c r="AL27" s="691"/>
      <c r="AM27" s="691"/>
      <c r="AN27" s="691"/>
      <c r="AO27" s="691"/>
      <c r="AP27" s="691"/>
      <c r="AQ27" s="691"/>
      <c r="AR27" s="691"/>
      <c r="AS27" s="691"/>
      <c r="AT27" s="691"/>
      <c r="AU27" s="691"/>
      <c r="AV27" s="691"/>
      <c r="AW27" s="691"/>
      <c r="AX27" s="690"/>
      <c r="AY27" s="690"/>
      <c r="AZ27" s="1099">
        <f>AZ26-'Прочая  субсидия_МР  и  ГО'!BC44+'Прочая  субсидия_МР  и  ГО'!BC30</f>
        <v>0</v>
      </c>
      <c r="BA27" s="690"/>
      <c r="BB27" s="690"/>
      <c r="BC27" s="690"/>
      <c r="BD27" s="690"/>
      <c r="BE27" s="690"/>
      <c r="BF27" s="690"/>
      <c r="BG27" s="690"/>
      <c r="BH27" s="690"/>
      <c r="BI27" s="690"/>
      <c r="BJ27" s="690"/>
      <c r="BK27" s="690"/>
      <c r="BL27" s="690"/>
      <c r="BM27" s="690"/>
      <c r="BN27" s="690"/>
      <c r="BO27" s="690"/>
      <c r="BP27" s="690"/>
    </row>
    <row r="28" spans="1:68" ht="15.75" x14ac:dyDescent="0.25">
      <c r="N28" s="1"/>
      <c r="O28" s="1"/>
      <c r="P28" s="1"/>
      <c r="Q28" s="1"/>
      <c r="R28" s="1"/>
      <c r="S28" s="1"/>
      <c r="AL28" s="690"/>
      <c r="AM28" s="690"/>
      <c r="AN28" s="690"/>
      <c r="AO28" s="690"/>
      <c r="AP28" s="690"/>
      <c r="AQ28" s="690"/>
      <c r="AR28" s="690"/>
      <c r="AS28" s="690"/>
      <c r="AT28" s="690"/>
      <c r="AU28" s="690"/>
      <c r="AV28" s="690"/>
      <c r="AW28" s="690"/>
    </row>
    <row r="29" spans="1:68" ht="15.75" x14ac:dyDescent="0.25">
      <c r="N29" s="1"/>
      <c r="O29" s="1"/>
      <c r="P29" s="1"/>
      <c r="Q29" s="1"/>
      <c r="R29" s="1"/>
      <c r="S29" s="1"/>
      <c r="AL29" s="690"/>
      <c r="AM29" s="690"/>
      <c r="AN29" s="690"/>
      <c r="AO29" s="690"/>
      <c r="AP29" s="690"/>
      <c r="AQ29" s="690"/>
      <c r="AR29" s="690"/>
      <c r="AS29" s="690"/>
      <c r="AT29" s="690"/>
      <c r="AU29" s="690"/>
      <c r="AV29" s="690"/>
      <c r="AW29" s="690"/>
    </row>
    <row r="30" spans="1:68" s="423" customFormat="1" ht="15.75" x14ac:dyDescent="0.25">
      <c r="A30" s="1"/>
      <c r="B30" s="1"/>
      <c r="C30" s="1"/>
      <c r="D30" s="1"/>
      <c r="E30" s="1"/>
      <c r="F30" s="1"/>
      <c r="G30" s="1"/>
      <c r="AL30" s="690"/>
      <c r="AM30" s="690"/>
      <c r="AN30" s="690"/>
      <c r="AO30" s="690"/>
      <c r="AP30" s="690"/>
      <c r="AQ30" s="690"/>
      <c r="AR30" s="690"/>
      <c r="AS30" s="690"/>
      <c r="AT30" s="690"/>
      <c r="AU30" s="690"/>
      <c r="AV30" s="690"/>
      <c r="AW30" s="690"/>
      <c r="AZ30" s="538"/>
    </row>
    <row r="31" spans="1:68" ht="15.75" x14ac:dyDescent="0.25">
      <c r="N31" s="1"/>
      <c r="O31" s="1"/>
      <c r="P31" s="1"/>
      <c r="Q31" s="1"/>
      <c r="R31" s="1"/>
      <c r="S31" s="1"/>
      <c r="AL31" s="692"/>
      <c r="AM31" s="692"/>
      <c r="AN31" s="692"/>
      <c r="AO31" s="692"/>
      <c r="AP31" s="692"/>
      <c r="AQ31" s="692"/>
      <c r="AR31" s="692"/>
      <c r="AS31" s="692"/>
      <c r="AT31" s="692"/>
      <c r="AU31" s="692"/>
      <c r="AV31" s="692"/>
      <c r="AW31" s="692"/>
    </row>
    <row r="32" spans="1:68" ht="15.75" x14ac:dyDescent="0.25">
      <c r="N32" s="1"/>
      <c r="O32" s="1"/>
      <c r="P32" s="1"/>
      <c r="Q32" s="1"/>
      <c r="R32" s="1"/>
      <c r="S32" s="1"/>
      <c r="AL32" s="690"/>
      <c r="AM32" s="690"/>
      <c r="AN32" s="690"/>
      <c r="AO32" s="690"/>
      <c r="AP32" s="690"/>
      <c r="AQ32" s="690"/>
      <c r="AR32" s="690"/>
      <c r="AS32" s="690"/>
      <c r="AT32" s="690"/>
      <c r="AU32" s="690"/>
      <c r="AV32" s="690"/>
      <c r="AW32" s="690"/>
    </row>
    <row r="33" spans="14:56" ht="15.75" x14ac:dyDescent="0.25">
      <c r="N33" s="1"/>
      <c r="O33" s="1"/>
      <c r="P33" s="1"/>
      <c r="Q33" s="1"/>
      <c r="R33" s="1"/>
      <c r="S33" s="1"/>
      <c r="AL33" s="690"/>
      <c r="AM33" s="690"/>
      <c r="AN33" s="690"/>
      <c r="AO33" s="690"/>
      <c r="AP33" s="690"/>
      <c r="AQ33" s="690"/>
      <c r="AR33" s="690"/>
      <c r="AS33" s="690"/>
      <c r="AT33" s="690"/>
      <c r="AU33" s="690"/>
      <c r="AV33" s="690"/>
      <c r="AW33" s="690"/>
    </row>
    <row r="34" spans="14:56" x14ac:dyDescent="0.25">
      <c r="AL34" s="690"/>
      <c r="AM34" s="690"/>
      <c r="AN34" s="690"/>
      <c r="AO34" s="690"/>
      <c r="AP34" s="690"/>
      <c r="AQ34" s="690"/>
      <c r="AR34" s="690"/>
      <c r="AS34" s="690"/>
      <c r="AT34" s="690"/>
      <c r="AU34" s="690"/>
      <c r="AV34" s="690"/>
      <c r="AW34" s="690"/>
      <c r="AX34" s="690"/>
      <c r="AY34" s="690"/>
      <c r="AZ34" s="690"/>
      <c r="BA34" s="690"/>
      <c r="BB34" s="690"/>
      <c r="BC34" s="690"/>
      <c r="BD34" s="690"/>
    </row>
    <row r="35" spans="14:56" x14ac:dyDescent="0.25">
      <c r="AL35" s="693"/>
      <c r="AM35" s="693"/>
      <c r="AN35" s="693"/>
      <c r="AO35" s="693"/>
      <c r="AP35" s="693"/>
      <c r="AQ35" s="693"/>
      <c r="AR35" s="693"/>
      <c r="AS35" s="693"/>
      <c r="AT35" s="693"/>
      <c r="AU35" s="693"/>
      <c r="AV35" s="693"/>
      <c r="AW35" s="693"/>
    </row>
    <row r="36" spans="14:56" x14ac:dyDescent="0.25">
      <c r="AL36" s="690"/>
      <c r="AM36" s="690"/>
      <c r="AN36" s="690"/>
      <c r="AO36" s="690"/>
      <c r="AP36" s="690"/>
      <c r="AQ36" s="690"/>
      <c r="AR36" s="690"/>
      <c r="AS36" s="690"/>
      <c r="AT36" s="690"/>
      <c r="AU36" s="690"/>
      <c r="AV36" s="690"/>
      <c r="AW36" s="690"/>
    </row>
    <row r="37" spans="14:56" x14ac:dyDescent="0.25">
      <c r="AL37" s="694"/>
      <c r="AM37" s="694"/>
      <c r="AN37" s="694"/>
      <c r="AO37" s="694"/>
      <c r="AP37" s="694"/>
      <c r="AQ37" s="694"/>
      <c r="AR37" s="694"/>
      <c r="AS37" s="694"/>
      <c r="AT37" s="694"/>
      <c r="AU37" s="694"/>
      <c r="AV37" s="694"/>
      <c r="AW37" s="694"/>
    </row>
    <row r="38" spans="14:56" x14ac:dyDescent="0.25">
      <c r="AL38" s="694"/>
      <c r="AM38" s="694"/>
      <c r="AN38" s="694"/>
      <c r="AO38" s="694"/>
      <c r="AP38" s="694"/>
      <c r="AQ38" s="694"/>
      <c r="AR38" s="694"/>
      <c r="AS38" s="694"/>
      <c r="AT38" s="694"/>
      <c r="AU38" s="694"/>
      <c r="AV38" s="694"/>
      <c r="AW38" s="694"/>
    </row>
    <row r="39" spans="14:56" x14ac:dyDescent="0.25">
      <c r="AL39" s="694"/>
      <c r="AM39" s="694"/>
      <c r="AN39" s="694"/>
      <c r="AO39" s="694"/>
      <c r="AP39" s="694"/>
      <c r="AQ39" s="694"/>
      <c r="AR39" s="694"/>
      <c r="AS39" s="694"/>
      <c r="AT39" s="694"/>
      <c r="AU39" s="694"/>
      <c r="AV39" s="694"/>
      <c r="AW39" s="694"/>
    </row>
    <row r="40" spans="14:56" ht="15.75" x14ac:dyDescent="0.25">
      <c r="N40" s="1"/>
      <c r="O40" s="1"/>
      <c r="P40" s="1"/>
      <c r="Q40" s="1"/>
      <c r="R40" s="1"/>
      <c r="S40" s="1"/>
      <c r="AL40" s="694"/>
      <c r="AM40" s="694"/>
      <c r="AN40" s="694"/>
      <c r="AO40" s="694"/>
      <c r="AP40" s="694"/>
      <c r="AQ40" s="694"/>
      <c r="AR40" s="694"/>
      <c r="AS40" s="694"/>
      <c r="AT40" s="694"/>
      <c r="AU40" s="694"/>
      <c r="AV40" s="694"/>
      <c r="AW40" s="694"/>
    </row>
    <row r="41" spans="14:56" ht="15" x14ac:dyDescent="0.2">
      <c r="N41" s="1"/>
      <c r="O41" s="1"/>
      <c r="P41" s="1"/>
      <c r="Q41" s="1"/>
      <c r="R41" s="1"/>
      <c r="S41" s="1"/>
    </row>
    <row r="42" spans="14:56" ht="15" x14ac:dyDescent="0.2">
      <c r="N42" s="1"/>
      <c r="O42" s="1"/>
      <c r="P42" s="1"/>
      <c r="Q42" s="1"/>
      <c r="R42" s="1"/>
      <c r="S42" s="1"/>
    </row>
    <row r="43" spans="14:56" ht="15" x14ac:dyDescent="0.2">
      <c r="N43" s="1"/>
      <c r="O43" s="1"/>
      <c r="P43" s="1"/>
      <c r="Q43" s="1"/>
      <c r="R43" s="1"/>
      <c r="S43" s="1"/>
    </row>
    <row r="44" spans="14:56" ht="15" x14ac:dyDescent="0.2">
      <c r="N44" s="1"/>
      <c r="O44" s="1"/>
      <c r="P44" s="1"/>
      <c r="Q44" s="1"/>
      <c r="R44" s="1"/>
      <c r="S44" s="1"/>
    </row>
    <row r="45" spans="14:56" ht="15" x14ac:dyDescent="0.2">
      <c r="N45" s="1"/>
      <c r="O45" s="1"/>
      <c r="P45" s="1"/>
      <c r="Q45" s="1"/>
      <c r="R45" s="1"/>
      <c r="S45" s="1"/>
    </row>
    <row r="46" spans="14:56" ht="15" x14ac:dyDescent="0.2">
      <c r="N46" s="1"/>
      <c r="O46" s="1"/>
      <c r="P46" s="1"/>
      <c r="Q46" s="1"/>
      <c r="R46" s="1"/>
      <c r="S46" s="1"/>
    </row>
    <row r="47" spans="14:56" ht="15" x14ac:dyDescent="0.2">
      <c r="N47" s="1"/>
      <c r="O47" s="1"/>
      <c r="P47" s="1"/>
      <c r="Q47" s="1"/>
      <c r="R47" s="1"/>
      <c r="S47" s="1"/>
    </row>
    <row r="48" spans="14:56" x14ac:dyDescent="0.2">
      <c r="N48" s="695"/>
      <c r="O48" s="695"/>
      <c r="P48" s="695"/>
      <c r="Q48" s="695"/>
      <c r="R48" s="695"/>
      <c r="S48" s="695"/>
    </row>
    <row r="49" spans="14:19" x14ac:dyDescent="0.2">
      <c r="N49" s="695"/>
      <c r="O49" s="695"/>
      <c r="P49" s="695"/>
      <c r="Q49" s="695"/>
      <c r="R49" s="695"/>
      <c r="S49" s="695"/>
    </row>
    <row r="50" spans="14:19" x14ac:dyDescent="0.2">
      <c r="N50" s="696"/>
      <c r="O50" s="696"/>
      <c r="P50" s="696"/>
      <c r="Q50" s="696"/>
      <c r="R50" s="696"/>
      <c r="S50" s="696"/>
    </row>
    <row r="51" spans="14:19" x14ac:dyDescent="0.2">
      <c r="N51" s="697"/>
      <c r="O51" s="697"/>
      <c r="P51" s="697"/>
      <c r="Q51" s="697"/>
      <c r="R51" s="697"/>
      <c r="S51" s="697"/>
    </row>
    <row r="52" spans="14:19" x14ac:dyDescent="0.2">
      <c r="N52" s="697"/>
      <c r="O52" s="697"/>
      <c r="P52" s="697"/>
      <c r="Q52" s="697"/>
      <c r="R52" s="697"/>
      <c r="S52" s="697"/>
    </row>
    <row r="53" spans="14:19" x14ac:dyDescent="0.2">
      <c r="N53" s="697"/>
      <c r="O53" s="697"/>
      <c r="P53" s="697"/>
      <c r="Q53" s="697"/>
      <c r="R53" s="697"/>
      <c r="S53" s="697"/>
    </row>
    <row r="54" spans="14:19" x14ac:dyDescent="0.2">
      <c r="N54" s="697"/>
      <c r="O54" s="697"/>
      <c r="P54" s="697"/>
      <c r="Q54" s="697"/>
      <c r="R54" s="697"/>
      <c r="S54" s="697"/>
    </row>
    <row r="55" spans="14:19" x14ac:dyDescent="0.2">
      <c r="N55" s="696"/>
      <c r="O55" s="696"/>
      <c r="P55" s="696"/>
      <c r="Q55" s="696"/>
      <c r="R55" s="696"/>
      <c r="S55" s="696"/>
    </row>
    <row r="56" spans="14:19" x14ac:dyDescent="0.2">
      <c r="N56" s="696"/>
      <c r="O56" s="696"/>
      <c r="P56" s="696"/>
      <c r="Q56" s="696"/>
      <c r="R56" s="696"/>
      <c r="S56" s="696"/>
    </row>
    <row r="57" spans="14:19" x14ac:dyDescent="0.2">
      <c r="N57" s="696"/>
      <c r="O57" s="696"/>
      <c r="P57" s="696"/>
      <c r="Q57" s="696"/>
      <c r="R57" s="696"/>
      <c r="S57" s="696"/>
    </row>
  </sheetData>
  <mergeCells count="44">
    <mergeCell ref="BE6:BJ6"/>
    <mergeCell ref="BK6:BP6"/>
    <mergeCell ref="BI5:BJ5"/>
    <mergeCell ref="BK5:BL5"/>
    <mergeCell ref="BM5:BN5"/>
    <mergeCell ref="BO5:BP5"/>
    <mergeCell ref="BE5:BF5"/>
    <mergeCell ref="BG5:BH5"/>
    <mergeCell ref="N6:S6"/>
    <mergeCell ref="T6:Y6"/>
    <mergeCell ref="Z6:AE6"/>
    <mergeCell ref="AF6:AK6"/>
    <mergeCell ref="AR6:AW6"/>
    <mergeCell ref="AL6:AQ6"/>
    <mergeCell ref="AX6:BD6"/>
    <mergeCell ref="AJ5:AK5"/>
    <mergeCell ref="AL5:AM5"/>
    <mergeCell ref="AN5:AO5"/>
    <mergeCell ref="AP5:AQ5"/>
    <mergeCell ref="AR5:AS5"/>
    <mergeCell ref="AV5:AW5"/>
    <mergeCell ref="AX5:AY5"/>
    <mergeCell ref="BA5:BB5"/>
    <mergeCell ref="BC5:BD5"/>
    <mergeCell ref="AT5:AU5"/>
    <mergeCell ref="AH5:AI5"/>
    <mergeCell ref="L5:M5"/>
    <mergeCell ref="N5:O5"/>
    <mergeCell ref="P5:Q5"/>
    <mergeCell ref="R5:S5"/>
    <mergeCell ref="T5:U5"/>
    <mergeCell ref="V5:W5"/>
    <mergeCell ref="X5:Y5"/>
    <mergeCell ref="Z5:AA5"/>
    <mergeCell ref="AB5:AC5"/>
    <mergeCell ref="AD5:AE5"/>
    <mergeCell ref="AF5:AG5"/>
    <mergeCell ref="J5:K5"/>
    <mergeCell ref="A5:A6"/>
    <mergeCell ref="B5:C6"/>
    <mergeCell ref="D5:E6"/>
    <mergeCell ref="F5:G6"/>
    <mergeCell ref="H5:I5"/>
    <mergeCell ref="H6:M6"/>
  </mergeCells>
  <pageMargins left="0.78740157480314965" right="0.39370078740157483" top="0.78740157480314965" bottom="0.78740157480314965" header="0.51181102362204722" footer="0.51181102362204722"/>
  <pageSetup paperSize="9" scale="54" fitToWidth="10" orientation="landscape" r:id="rId1"/>
  <headerFooter alignWithMargins="0">
    <oddFooter>&amp;L&amp;P&amp;R&amp;Z&amp;F&amp;A</oddFooter>
  </headerFooter>
  <colBreaks count="6" manualBreakCount="6">
    <brk id="11" max="25" man="1"/>
    <brk id="21" max="25" man="1"/>
    <brk id="31" max="25" man="1"/>
    <brk id="41" max="25" man="1"/>
    <brk id="52" max="25" man="1"/>
    <brk id="62" max="2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U44"/>
  <sheetViews>
    <sheetView topLeftCell="A2" zoomScale="50" zoomScaleNormal="50" zoomScaleSheetLayoutView="50" workbookViewId="0">
      <pane xSplit="3" ySplit="6" topLeftCell="D26" activePane="bottomRight" state="frozen"/>
      <selection activeCell="A2" sqref="A2"/>
      <selection pane="topRight" activeCell="D2" sqref="D2"/>
      <selection pane="bottomLeft" activeCell="A8" sqref="A8"/>
      <selection pane="bottomRight" activeCell="A26" sqref="A26"/>
    </sheetView>
  </sheetViews>
  <sheetFormatPr defaultColWidth="8.85546875" defaultRowHeight="16.5" x14ac:dyDescent="0.25"/>
  <cols>
    <col min="1" max="1" width="27" style="630" customWidth="1"/>
    <col min="2" max="2" width="26.140625" style="630" customWidth="1"/>
    <col min="3" max="3" width="25.5703125" style="630" bestFit="1" customWidth="1"/>
    <col min="4" max="5" width="25.5703125" style="630" customWidth="1"/>
    <col min="6" max="6" width="21.85546875" style="630" customWidth="1"/>
    <col min="7" max="10" width="21.5703125" style="630" customWidth="1"/>
    <col min="11" max="11" width="20.85546875" style="630" customWidth="1"/>
    <col min="12" max="12" width="23.42578125" style="630" customWidth="1"/>
    <col min="13" max="13" width="25.5703125" style="630" customWidth="1"/>
    <col min="14" max="14" width="22.42578125" style="630" bestFit="1" customWidth="1"/>
    <col min="15" max="15" width="22.85546875" style="630" bestFit="1" customWidth="1"/>
    <col min="16" max="17" width="22.140625" style="630" customWidth="1"/>
    <col min="18" max="18" width="26.7109375" style="630" customWidth="1"/>
    <col min="19" max="19" width="24" style="630" customWidth="1"/>
    <col min="20" max="20" width="24.42578125" style="630" customWidth="1"/>
    <col min="21" max="21" width="24.7109375" style="630" customWidth="1"/>
    <col min="22" max="22" width="23.42578125" style="630" customWidth="1"/>
    <col min="23" max="23" width="22.42578125" style="630" customWidth="1"/>
    <col min="24" max="24" width="26.5703125" style="630" customWidth="1"/>
    <col min="25" max="25" width="24" style="630" customWidth="1"/>
    <col min="26" max="27" width="22.42578125" style="630" customWidth="1"/>
    <col min="28" max="28" width="22.140625" style="630" customWidth="1"/>
    <col min="29" max="29" width="22.42578125" style="630" bestFit="1" customWidth="1"/>
    <col min="30" max="31" width="22.5703125" style="630" customWidth="1"/>
    <col min="32" max="32" width="22" style="630" customWidth="1"/>
    <col min="33" max="37" width="22.42578125" style="630" customWidth="1"/>
    <col min="38" max="38" width="22.5703125" style="630" customWidth="1"/>
    <col min="39" max="39" width="24" style="630" customWidth="1"/>
    <col min="40" max="40" width="22.42578125" style="630" customWidth="1"/>
    <col min="41" max="41" width="20.5703125" style="630" customWidth="1"/>
    <col min="42" max="42" width="12.5703125" style="630" customWidth="1"/>
    <col min="43" max="43" width="8.85546875" style="630"/>
    <col min="44" max="44" width="25.140625" style="630" customWidth="1"/>
    <col min="45" max="45" width="18.5703125" style="630" customWidth="1"/>
    <col min="46" max="46" width="17.5703125" style="630" customWidth="1"/>
    <col min="47" max="47" width="18.5703125" style="630" customWidth="1"/>
    <col min="48" max="16384" width="8.85546875" style="630"/>
  </cols>
  <sheetData>
    <row r="2" spans="1:47" ht="48" customHeight="1" x14ac:dyDescent="0.25">
      <c r="C2" s="1616" t="s">
        <v>919</v>
      </c>
      <c r="D2" s="1616"/>
      <c r="E2" s="1616"/>
      <c r="F2" s="1616"/>
      <c r="G2" s="1616"/>
      <c r="H2" s="1616"/>
      <c r="I2" s="631" t="str">
        <f>'Прочая  субсидия_БП'!F2</f>
        <v>ПО  СОСТОЯНИЮ  НА  1  АПРЕЛЯ  2024  ГОДА</v>
      </c>
      <c r="J2" s="631"/>
      <c r="K2" s="631"/>
      <c r="L2" s="632"/>
      <c r="AB2" s="633"/>
      <c r="AC2" s="633"/>
      <c r="AF2" s="634"/>
      <c r="AG2" s="634"/>
      <c r="AH2" s="634"/>
      <c r="AI2" s="634"/>
      <c r="AJ2" s="634"/>
      <c r="AK2" s="634"/>
    </row>
    <row r="3" spans="1:47" x14ac:dyDescent="0.25">
      <c r="B3" s="634"/>
      <c r="C3" s="634"/>
      <c r="D3" s="634"/>
      <c r="E3" s="634"/>
      <c r="AB3" s="634"/>
      <c r="AC3" s="634"/>
      <c r="AD3" s="634"/>
      <c r="AE3" s="634"/>
      <c r="AF3" s="634"/>
      <c r="AG3" s="634"/>
      <c r="AH3" s="634"/>
      <c r="AI3" s="634"/>
      <c r="AJ3" s="634"/>
      <c r="AK3" s="634"/>
    </row>
    <row r="4" spans="1:47" x14ac:dyDescent="0.25">
      <c r="AO4" s="630" t="s">
        <v>920</v>
      </c>
    </row>
    <row r="5" spans="1:47" s="635" customFormat="1" ht="269.10000000000002" customHeight="1" x14ac:dyDescent="0.25">
      <c r="A5" s="1617" t="s">
        <v>875</v>
      </c>
      <c r="B5" s="1617" t="s">
        <v>90</v>
      </c>
      <c r="C5" s="1617"/>
      <c r="D5" s="1617" t="s">
        <v>921</v>
      </c>
      <c r="E5" s="1617"/>
      <c r="F5" s="1618" t="s">
        <v>922</v>
      </c>
      <c r="G5" s="1619"/>
      <c r="H5" s="1618" t="s">
        <v>923</v>
      </c>
      <c r="I5" s="1619"/>
      <c r="J5" s="1617" t="s">
        <v>924</v>
      </c>
      <c r="K5" s="1617"/>
      <c r="L5" s="1617" t="s">
        <v>925</v>
      </c>
      <c r="M5" s="1617"/>
      <c r="N5" s="1617" t="s">
        <v>926</v>
      </c>
      <c r="O5" s="1617"/>
      <c r="P5" s="1618" t="s">
        <v>927</v>
      </c>
      <c r="Q5" s="1619"/>
      <c r="R5" s="1623" t="s">
        <v>928</v>
      </c>
      <c r="S5" s="1623"/>
      <c r="T5" s="1618" t="s">
        <v>929</v>
      </c>
      <c r="U5" s="1619"/>
      <c r="V5" s="1617" t="s">
        <v>930</v>
      </c>
      <c r="W5" s="1617"/>
      <c r="X5" s="1617" t="s">
        <v>931</v>
      </c>
      <c r="Y5" s="1617"/>
      <c r="Z5" s="1617" t="s">
        <v>932</v>
      </c>
      <c r="AA5" s="1617"/>
      <c r="AB5" s="1617" t="s">
        <v>933</v>
      </c>
      <c r="AC5" s="1617"/>
      <c r="AD5" s="1617" t="s">
        <v>934</v>
      </c>
      <c r="AE5" s="1617"/>
      <c r="AF5" s="1617" t="s">
        <v>1345</v>
      </c>
      <c r="AG5" s="1617"/>
      <c r="AH5" s="1617" t="s">
        <v>935</v>
      </c>
      <c r="AI5" s="1618"/>
      <c r="AJ5" s="1622" t="s">
        <v>936</v>
      </c>
      <c r="AK5" s="1622"/>
      <c r="AL5" s="1617" t="s">
        <v>937</v>
      </c>
      <c r="AM5" s="1618"/>
      <c r="AN5" s="1623" t="s">
        <v>938</v>
      </c>
      <c r="AO5" s="1623"/>
    </row>
    <row r="6" spans="1:47" ht="25.5" customHeight="1" x14ac:dyDescent="0.25">
      <c r="A6" s="1617"/>
      <c r="B6" s="1617"/>
      <c r="C6" s="1617"/>
      <c r="D6" s="1620" t="s">
        <v>939</v>
      </c>
      <c r="E6" s="1621"/>
      <c r="F6" s="1620" t="s">
        <v>940</v>
      </c>
      <c r="G6" s="1621"/>
      <c r="H6" s="1620" t="s">
        <v>941</v>
      </c>
      <c r="I6" s="1621"/>
      <c r="J6" s="1620" t="s">
        <v>942</v>
      </c>
      <c r="K6" s="1621"/>
      <c r="L6" s="1620" t="s">
        <v>943</v>
      </c>
      <c r="M6" s="1621"/>
      <c r="N6" s="1620" t="s">
        <v>944</v>
      </c>
      <c r="O6" s="1621"/>
      <c r="P6" s="1620" t="s">
        <v>945</v>
      </c>
      <c r="Q6" s="1621"/>
      <c r="R6" s="1624" t="s">
        <v>946</v>
      </c>
      <c r="S6" s="1621"/>
      <c r="T6" s="1620" t="s">
        <v>947</v>
      </c>
      <c r="U6" s="1621"/>
      <c r="V6" s="1620" t="s">
        <v>948</v>
      </c>
      <c r="W6" s="1621"/>
      <c r="X6" s="1625" t="s">
        <v>949</v>
      </c>
      <c r="Y6" s="1625"/>
      <c r="Z6" s="1620" t="s">
        <v>950</v>
      </c>
      <c r="AA6" s="1621"/>
      <c r="AB6" s="1624" t="s">
        <v>951</v>
      </c>
      <c r="AC6" s="1621"/>
      <c r="AD6" s="1620" t="s">
        <v>952</v>
      </c>
      <c r="AE6" s="1621"/>
      <c r="AF6" s="1625" t="s">
        <v>953</v>
      </c>
      <c r="AG6" s="1625"/>
      <c r="AH6" s="1625" t="s">
        <v>954</v>
      </c>
      <c r="AI6" s="1625"/>
      <c r="AJ6" s="1625" t="s">
        <v>955</v>
      </c>
      <c r="AK6" s="1625"/>
      <c r="AL6" s="1624" t="s">
        <v>956</v>
      </c>
      <c r="AM6" s="1624"/>
      <c r="AN6" s="1620" t="s">
        <v>957</v>
      </c>
      <c r="AO6" s="1621"/>
    </row>
    <row r="7" spans="1:47" s="640" customFormat="1" ht="25.5" customHeight="1" x14ac:dyDescent="0.25">
      <c r="A7" s="636"/>
      <c r="B7" s="637" t="s">
        <v>374</v>
      </c>
      <c r="C7" s="637" t="s">
        <v>376</v>
      </c>
      <c r="D7" s="637" t="s">
        <v>374</v>
      </c>
      <c r="E7" s="637" t="s">
        <v>376</v>
      </c>
      <c r="F7" s="637" t="s">
        <v>374</v>
      </c>
      <c r="G7" s="637" t="s">
        <v>376</v>
      </c>
      <c r="H7" s="637" t="s">
        <v>374</v>
      </c>
      <c r="I7" s="637" t="s">
        <v>376</v>
      </c>
      <c r="J7" s="637" t="s">
        <v>374</v>
      </c>
      <c r="K7" s="637" t="s">
        <v>376</v>
      </c>
      <c r="L7" s="637" t="s">
        <v>374</v>
      </c>
      <c r="M7" s="637" t="s">
        <v>376</v>
      </c>
      <c r="N7" s="637" t="s">
        <v>374</v>
      </c>
      <c r="O7" s="637" t="s">
        <v>376</v>
      </c>
      <c r="P7" s="637" t="s">
        <v>374</v>
      </c>
      <c r="Q7" s="637" t="s">
        <v>376</v>
      </c>
      <c r="R7" s="637" t="s">
        <v>374</v>
      </c>
      <c r="S7" s="637" t="s">
        <v>376</v>
      </c>
      <c r="T7" s="637" t="s">
        <v>374</v>
      </c>
      <c r="U7" s="638" t="s">
        <v>376</v>
      </c>
      <c r="V7" s="637" t="s">
        <v>374</v>
      </c>
      <c r="W7" s="637" t="s">
        <v>376</v>
      </c>
      <c r="X7" s="637" t="s">
        <v>374</v>
      </c>
      <c r="Y7" s="637" t="s">
        <v>376</v>
      </c>
      <c r="Z7" s="637" t="s">
        <v>374</v>
      </c>
      <c r="AA7" s="637" t="s">
        <v>376</v>
      </c>
      <c r="AB7" s="637" t="s">
        <v>374</v>
      </c>
      <c r="AC7" s="637" t="s">
        <v>376</v>
      </c>
      <c r="AD7" s="637" t="s">
        <v>374</v>
      </c>
      <c r="AE7" s="637" t="s">
        <v>376</v>
      </c>
      <c r="AF7" s="637" t="s">
        <v>374</v>
      </c>
      <c r="AG7" s="637" t="s">
        <v>376</v>
      </c>
      <c r="AH7" s="637" t="s">
        <v>374</v>
      </c>
      <c r="AI7" s="637" t="s">
        <v>376</v>
      </c>
      <c r="AJ7" s="637" t="s">
        <v>374</v>
      </c>
      <c r="AK7" s="637" t="s">
        <v>376</v>
      </c>
      <c r="AL7" s="637" t="s">
        <v>374</v>
      </c>
      <c r="AM7" s="639" t="s">
        <v>376</v>
      </c>
      <c r="AN7" s="637" t="s">
        <v>374</v>
      </c>
      <c r="AO7" s="637" t="s">
        <v>376</v>
      </c>
    </row>
    <row r="8" spans="1:47" ht="21" customHeight="1" x14ac:dyDescent="0.25">
      <c r="A8" s="1074" t="s">
        <v>377</v>
      </c>
      <c r="B8" s="1075">
        <f t="shared" ref="B8:C27" si="0">D8+F8+H8+L8+P8+J8+R8+N8+AL8+X8+T8+V8+Z8+AB8+AD8+AF8+AH8+AN8+AJ8</f>
        <v>171473463.16</v>
      </c>
      <c r="C8" s="1075">
        <f t="shared" si="0"/>
        <v>41873822</v>
      </c>
      <c r="D8" s="641">
        <f>[1]Субвенция_факт!H9*1000</f>
        <v>7069.15</v>
      </c>
      <c r="E8" s="642">
        <v>0</v>
      </c>
      <c r="F8" s="641">
        <f>[1]Субвенция_факт!I9*1000</f>
        <v>864864</v>
      </c>
      <c r="G8" s="642">
        <v>194300</v>
      </c>
      <c r="H8" s="641">
        <f>[1]Субвенция_факт!J9*1000</f>
        <v>310464</v>
      </c>
      <c r="I8" s="642">
        <v>72072</v>
      </c>
      <c r="J8" s="641">
        <f>[1]Субвенция_факт!K9*1000</f>
        <v>697339</v>
      </c>
      <c r="K8" s="642">
        <v>200000</v>
      </c>
      <c r="L8" s="641">
        <f>[1]Субвенция_факт!L9*1000</f>
        <v>3695950</v>
      </c>
      <c r="M8" s="642">
        <v>900000</v>
      </c>
      <c r="N8" s="641">
        <f>[1]Субвенция_факт!N9*1000</f>
        <v>2351528.5699999998</v>
      </c>
      <c r="O8" s="642">
        <v>600000</v>
      </c>
      <c r="P8" s="641">
        <f>[1]Субвенция_факт!O9*1000</f>
        <v>31450</v>
      </c>
      <c r="Q8" s="642">
        <v>31450</v>
      </c>
      <c r="R8" s="641">
        <f>[1]Субвенция_факт!R9*1000</f>
        <v>0</v>
      </c>
      <c r="S8" s="642"/>
      <c r="T8" s="641">
        <f>[1]Субвенция_факт!S9*1000</f>
        <v>139241658</v>
      </c>
      <c r="U8" s="643">
        <v>34500000</v>
      </c>
      <c r="V8" s="641">
        <f>[1]Субвенция_факт!T9*1000</f>
        <v>0</v>
      </c>
      <c r="W8" s="644"/>
      <c r="X8" s="641">
        <f>[1]Субвенция_факт!U9*1000</f>
        <v>20510564</v>
      </c>
      <c r="Y8" s="645">
        <v>4500000</v>
      </c>
      <c r="Z8" s="641">
        <f>[1]Субвенция_факт!V9*1000</f>
        <v>2500</v>
      </c>
      <c r="AA8" s="642">
        <v>0</v>
      </c>
      <c r="AB8" s="641">
        <f>[1]Субвенция_факт!Y9*1000</f>
        <v>1820686.9</v>
      </c>
      <c r="AC8" s="642">
        <v>456000</v>
      </c>
      <c r="AD8" s="641">
        <f>[1]Субвенция_факт!Z9*1000</f>
        <v>0</v>
      </c>
      <c r="AE8" s="644"/>
      <c r="AF8" s="641">
        <f>[1]Субвенция_факт!AA9*1000</f>
        <v>745925.54</v>
      </c>
      <c r="AG8" s="645">
        <v>200000</v>
      </c>
      <c r="AH8" s="641">
        <f>[1]Субвенция_факт!AB9*1000</f>
        <v>473694</v>
      </c>
      <c r="AI8" s="642">
        <v>0</v>
      </c>
      <c r="AJ8" s="641">
        <f>[1]Субвенция_факт!AC9*1000</f>
        <v>0</v>
      </c>
      <c r="AK8" s="642"/>
      <c r="AL8" s="641">
        <f>[1]Субвенция_факт!AD9*1000</f>
        <v>719770</v>
      </c>
      <c r="AM8" s="646">
        <v>220000</v>
      </c>
      <c r="AN8" s="641">
        <f>[1]Субвенция_факт!AH9*1000</f>
        <v>0</v>
      </c>
      <c r="AO8" s="642"/>
      <c r="AR8" s="647"/>
      <c r="AS8" s="648"/>
      <c r="AT8" s="648"/>
      <c r="AU8" s="648"/>
    </row>
    <row r="9" spans="1:47" ht="21" customHeight="1" x14ac:dyDescent="0.25">
      <c r="A9" s="649" t="s">
        <v>378</v>
      </c>
      <c r="B9" s="650">
        <f t="shared" si="0"/>
        <v>897505789.99000001</v>
      </c>
      <c r="C9" s="650">
        <f t="shared" si="0"/>
        <v>226971967.33000001</v>
      </c>
      <c r="D9" s="641">
        <f>[1]Субвенция_факт!H10*1000</f>
        <v>7069.15</v>
      </c>
      <c r="E9" s="642">
        <v>0</v>
      </c>
      <c r="F9" s="641">
        <f>[1]Субвенция_факт!I10*1000</f>
        <v>1304688</v>
      </c>
      <c r="G9" s="642">
        <v>300000</v>
      </c>
      <c r="H9" s="641">
        <f>[1]Субвенция_факт!J10*1000</f>
        <v>212520</v>
      </c>
      <c r="I9" s="642">
        <v>46662</v>
      </c>
      <c r="J9" s="641">
        <f>[1]Субвенция_факт!K10*1000</f>
        <v>1344676</v>
      </c>
      <c r="K9" s="642">
        <v>450000</v>
      </c>
      <c r="L9" s="641">
        <f>[1]Субвенция_факт!L10*1000</f>
        <v>22558971.800000001</v>
      </c>
      <c r="M9" s="642">
        <v>8500000</v>
      </c>
      <c r="N9" s="641">
        <f>[1]Субвенция_факт!N10*1000</f>
        <v>7514740.2000000002</v>
      </c>
      <c r="O9" s="642">
        <v>2100000</v>
      </c>
      <c r="P9" s="641">
        <f>[1]Субвенция_факт!O10*1000</f>
        <v>897600</v>
      </c>
      <c r="Q9" s="642">
        <v>225100</v>
      </c>
      <c r="R9" s="641">
        <f>[1]Субвенция_факт!R10*1000</f>
        <v>50000</v>
      </c>
      <c r="S9" s="642"/>
      <c r="T9" s="641">
        <f>[1]Субвенция_факт!S10*1000</f>
        <v>623398597</v>
      </c>
      <c r="U9" s="643">
        <v>156000000</v>
      </c>
      <c r="V9" s="641">
        <f>[1]Субвенция_факт!T10*1000</f>
        <v>0</v>
      </c>
      <c r="W9" s="644"/>
      <c r="X9" s="641">
        <f>[1]Субвенция_факт!U10*1000</f>
        <v>232449149</v>
      </c>
      <c r="Y9" s="645">
        <v>57000000</v>
      </c>
      <c r="Z9" s="641">
        <f>[1]Субвенция_факт!V10*1000</f>
        <v>14500</v>
      </c>
      <c r="AA9" s="642">
        <v>0</v>
      </c>
      <c r="AB9" s="641">
        <f>[1]Субвенция_факт!Y10*1000</f>
        <v>2694380.03</v>
      </c>
      <c r="AC9" s="642">
        <v>704000</v>
      </c>
      <c r="AD9" s="641">
        <f>[1]Субвенция_факт!Z10*1000</f>
        <v>0</v>
      </c>
      <c r="AE9" s="644"/>
      <c r="AF9" s="641">
        <f>[1]Субвенция_факт!AA10*1000</f>
        <v>1599434.84</v>
      </c>
      <c r="AG9" s="645">
        <v>350000</v>
      </c>
      <c r="AH9" s="641">
        <f>[1]Субвенция_факт!AB10*1000</f>
        <v>1705300</v>
      </c>
      <c r="AI9" s="642">
        <v>693195.33</v>
      </c>
      <c r="AJ9" s="641">
        <f>[1]Субвенция_факт!AC10*1000</f>
        <v>0</v>
      </c>
      <c r="AK9" s="642"/>
      <c r="AL9" s="641">
        <f>[1]Субвенция_факт!AD10*1000</f>
        <v>782120</v>
      </c>
      <c r="AM9" s="646">
        <v>360000</v>
      </c>
      <c r="AN9" s="641">
        <f>[1]Субвенция_факт!AH10*1000</f>
        <v>972043.97</v>
      </c>
      <c r="AO9" s="642">
        <v>243010</v>
      </c>
      <c r="AR9" s="647"/>
      <c r="AS9" s="648"/>
      <c r="AT9" s="648"/>
      <c r="AU9" s="648"/>
    </row>
    <row r="10" spans="1:47" ht="21" customHeight="1" x14ac:dyDescent="0.25">
      <c r="A10" s="649" t="s">
        <v>379</v>
      </c>
      <c r="B10" s="650">
        <f t="shared" si="0"/>
        <v>423320195.50000006</v>
      </c>
      <c r="C10" s="650">
        <f t="shared" si="0"/>
        <v>91980172.670000002</v>
      </c>
      <c r="D10" s="641">
        <f>[1]Субвенция_факт!H11*1000</f>
        <v>7069.15</v>
      </c>
      <c r="E10" s="642">
        <v>0</v>
      </c>
      <c r="F10" s="641">
        <f>[1]Субвенция_факт!I11*1000</f>
        <v>643104</v>
      </c>
      <c r="G10" s="642">
        <v>160000</v>
      </c>
      <c r="H10" s="641">
        <f>[1]Субвенция_факт!J11*1000</f>
        <v>251328</v>
      </c>
      <c r="I10" s="642">
        <v>57904</v>
      </c>
      <c r="J10" s="641">
        <f>[1]Субвенция_факт!K11*1000</f>
        <v>1300676</v>
      </c>
      <c r="K10" s="642">
        <v>324000</v>
      </c>
      <c r="L10" s="641">
        <f>[1]Субвенция_факт!L11*1000</f>
        <v>10737402.800000001</v>
      </c>
      <c r="M10" s="642">
        <v>3000000</v>
      </c>
      <c r="N10" s="641">
        <f>[1]Субвенция_факт!N11*1000</f>
        <v>3440598.57</v>
      </c>
      <c r="O10" s="642">
        <v>861000</v>
      </c>
      <c r="P10" s="641">
        <f>[1]Субвенция_факт!O11*1000</f>
        <v>204000</v>
      </c>
      <c r="Q10" s="642">
        <v>60000</v>
      </c>
      <c r="R10" s="641">
        <f>[1]Субвенция_факт!R11*1000</f>
        <v>100000</v>
      </c>
      <c r="S10" s="642"/>
      <c r="T10" s="641">
        <f>[1]Субвенция_факт!S11*1000</f>
        <v>251725660</v>
      </c>
      <c r="U10" s="643">
        <v>55000000</v>
      </c>
      <c r="V10" s="641">
        <f>[1]Субвенция_факт!T11*1000</f>
        <v>0</v>
      </c>
      <c r="W10" s="644"/>
      <c r="X10" s="641">
        <f>[1]Субвенция_факт!U11*1000</f>
        <v>145963232.00000003</v>
      </c>
      <c r="Y10" s="645">
        <v>31000000</v>
      </c>
      <c r="Z10" s="641">
        <f>[1]Субвенция_факт!V11*1000</f>
        <v>4000</v>
      </c>
      <c r="AA10" s="642">
        <v>0</v>
      </c>
      <c r="AB10" s="641">
        <f>[1]Субвенция_факт!Y11*1000</f>
        <v>1930222.41</v>
      </c>
      <c r="AC10" s="642">
        <v>480000</v>
      </c>
      <c r="AD10" s="641">
        <f>[1]Субвенция_факт!Z11*1000</f>
        <v>0</v>
      </c>
      <c r="AE10" s="644"/>
      <c r="AF10" s="641">
        <f>[1]Субвенция_факт!AA11*1000</f>
        <v>780925.54</v>
      </c>
      <c r="AG10" s="645">
        <v>195000</v>
      </c>
      <c r="AH10" s="641">
        <f>[1]Субвенция_факт!AB11*1000</f>
        <v>1496085</v>
      </c>
      <c r="AI10" s="642">
        <v>370607.67</v>
      </c>
      <c r="AJ10" s="641">
        <f>[1]Субвенция_факт!AC11*1000</f>
        <v>2959328</v>
      </c>
      <c r="AK10" s="642"/>
      <c r="AL10" s="641">
        <f>[1]Субвенция_факт!AD11*1000</f>
        <v>822720</v>
      </c>
      <c r="AM10" s="646">
        <v>233200</v>
      </c>
      <c r="AN10" s="641">
        <f>[1]Субвенция_факт!AH11*1000</f>
        <v>953844.03</v>
      </c>
      <c r="AO10" s="642">
        <v>238461</v>
      </c>
      <c r="AR10" s="647"/>
      <c r="AS10" s="648"/>
      <c r="AT10" s="648"/>
      <c r="AU10" s="648"/>
    </row>
    <row r="11" spans="1:47" ht="21" customHeight="1" x14ac:dyDescent="0.25">
      <c r="A11" s="649" t="s">
        <v>380</v>
      </c>
      <c r="B11" s="650">
        <f t="shared" si="0"/>
        <v>408734255.63</v>
      </c>
      <c r="C11" s="650">
        <f t="shared" si="0"/>
        <v>101052345.5</v>
      </c>
      <c r="D11" s="641">
        <f>[1]Субвенция_факт!H12*1000</f>
        <v>7069.15</v>
      </c>
      <c r="E11" s="642">
        <v>0</v>
      </c>
      <c r="F11" s="641">
        <f>[1]Субвенция_факт!I12*1000</f>
        <v>1888656</v>
      </c>
      <c r="G11" s="642">
        <v>414000</v>
      </c>
      <c r="H11" s="641">
        <f>[1]Субвенция_факт!J12*1000</f>
        <v>517438</v>
      </c>
      <c r="I11" s="642">
        <v>121814</v>
      </c>
      <c r="J11" s="641">
        <f>[1]Субвенция_факт!K12*1000</f>
        <v>1304776</v>
      </c>
      <c r="K11" s="642">
        <v>378000</v>
      </c>
      <c r="L11" s="641">
        <f>[1]Субвенция_факт!L12*1000</f>
        <v>9504116.9000000004</v>
      </c>
      <c r="M11" s="642">
        <v>3112000</v>
      </c>
      <c r="N11" s="641">
        <f>[1]Субвенция_факт!N12*1000</f>
        <v>4013092.58</v>
      </c>
      <c r="O11" s="642">
        <v>1060000</v>
      </c>
      <c r="P11" s="641">
        <f>[1]Субвенция_факт!O12*1000</f>
        <v>108800</v>
      </c>
      <c r="Q11" s="642">
        <v>64400</v>
      </c>
      <c r="R11" s="641">
        <f>[1]Субвенция_факт!R12*1000</f>
        <v>150000</v>
      </c>
      <c r="S11" s="642"/>
      <c r="T11" s="641">
        <f>[1]Субвенция_факт!S12*1000</f>
        <v>331892197</v>
      </c>
      <c r="U11" s="643">
        <v>81813000</v>
      </c>
      <c r="V11" s="641">
        <f>[1]Субвенция_факт!T12*1000</f>
        <v>0</v>
      </c>
      <c r="W11" s="644"/>
      <c r="X11" s="641">
        <f>[1]Субвенция_факт!U12*1000</f>
        <v>51762420</v>
      </c>
      <c r="Y11" s="645">
        <v>12585000</v>
      </c>
      <c r="Z11" s="641">
        <f>[1]Субвенция_факт!V12*1000</f>
        <v>4500</v>
      </c>
      <c r="AA11" s="642">
        <v>0</v>
      </c>
      <c r="AB11" s="641">
        <f>[1]Субвенция_факт!Y12*1000</f>
        <v>2147086.4300000002</v>
      </c>
      <c r="AC11" s="642">
        <v>540000</v>
      </c>
      <c r="AD11" s="641">
        <f>[1]Субвенция_факт!Z12*1000</f>
        <v>0</v>
      </c>
      <c r="AE11" s="644"/>
      <c r="AF11" s="641">
        <f>[1]Субвенция_факт!AA12*1000</f>
        <v>770925.54</v>
      </c>
      <c r="AG11" s="645">
        <v>160000</v>
      </c>
      <c r="AH11" s="641">
        <f>[1]Субвенция_факт!AB12*1000</f>
        <v>1827671</v>
      </c>
      <c r="AI11" s="642">
        <v>357245.5</v>
      </c>
      <c r="AJ11" s="641">
        <f>[1]Субвенция_факт!AC12*1000</f>
        <v>986443</v>
      </c>
      <c r="AK11" s="642"/>
      <c r="AL11" s="641">
        <f>[1]Субвенция_факт!AD12*1000</f>
        <v>857520</v>
      </c>
      <c r="AM11" s="646">
        <v>199000</v>
      </c>
      <c r="AN11" s="641">
        <f>[1]Субвенция_факт!AH12*1000</f>
        <v>991544.03</v>
      </c>
      <c r="AO11" s="642">
        <v>247886</v>
      </c>
      <c r="AR11" s="647"/>
      <c r="AS11" s="648"/>
      <c r="AT11" s="648"/>
      <c r="AU11" s="648"/>
    </row>
    <row r="12" spans="1:47" ht="21" customHeight="1" x14ac:dyDescent="0.25">
      <c r="A12" s="1074" t="s">
        <v>381</v>
      </c>
      <c r="B12" s="1075">
        <f t="shared" si="0"/>
        <v>456223346.42000002</v>
      </c>
      <c r="C12" s="1075">
        <f t="shared" si="0"/>
        <v>123393120</v>
      </c>
      <c r="D12" s="641">
        <f>[1]Субвенция_факт!H13*1000</f>
        <v>7069.15</v>
      </c>
      <c r="E12" s="642">
        <v>0</v>
      </c>
      <c r="F12" s="641">
        <f>[1]Субвенция_факт!I13*1000</f>
        <v>1820280</v>
      </c>
      <c r="G12" s="642">
        <v>480000</v>
      </c>
      <c r="H12" s="641">
        <f>[1]Субвенция_факт!J13*1000</f>
        <v>369600</v>
      </c>
      <c r="I12" s="642">
        <v>97020</v>
      </c>
      <c r="J12" s="641">
        <f>[1]Субвенция_факт!K13*1000</f>
        <v>782639</v>
      </c>
      <c r="K12" s="642">
        <v>340000</v>
      </c>
      <c r="L12" s="641">
        <f>[1]Субвенция_факт!L13*1000</f>
        <v>8435112.8000000007</v>
      </c>
      <c r="M12" s="642">
        <v>5000000</v>
      </c>
      <c r="N12" s="641">
        <f>[1]Субвенция_факт!N13*1000</f>
        <v>3421089.1</v>
      </c>
      <c r="O12" s="642">
        <v>1400000</v>
      </c>
      <c r="P12" s="641">
        <f>[1]Субвенция_факт!O13*1000</f>
        <v>81600</v>
      </c>
      <c r="Q12" s="642">
        <v>60000</v>
      </c>
      <c r="R12" s="641">
        <f>[1]Субвенция_факт!R13*1000</f>
        <v>50000</v>
      </c>
      <c r="S12" s="642"/>
      <c r="T12" s="641">
        <f>[1]Субвенция_факт!S13*1000</f>
        <v>319229001</v>
      </c>
      <c r="U12" s="643">
        <v>75000000</v>
      </c>
      <c r="V12" s="641">
        <f>[1]Субвенция_факт!T13*1000</f>
        <v>0</v>
      </c>
      <c r="W12" s="644"/>
      <c r="X12" s="641">
        <f>[1]Субвенция_факт!U13*1000</f>
        <v>115533088</v>
      </c>
      <c r="Y12" s="645">
        <v>40000000</v>
      </c>
      <c r="Z12" s="641">
        <f>[1]Субвенция_факт!V13*1000</f>
        <v>5500</v>
      </c>
      <c r="AA12" s="642">
        <v>0</v>
      </c>
      <c r="AB12" s="641">
        <f>[1]Субвенция_факт!Y13*1000</f>
        <v>2538935.83</v>
      </c>
      <c r="AC12" s="642">
        <v>648000</v>
      </c>
      <c r="AD12" s="641">
        <f>[1]Субвенция_факт!Z13*1000</f>
        <v>0</v>
      </c>
      <c r="AE12" s="644"/>
      <c r="AF12" s="641">
        <f>[1]Субвенция_факт!AA13*1000</f>
        <v>735925.54</v>
      </c>
      <c r="AG12" s="645">
        <v>225000</v>
      </c>
      <c r="AH12" s="641">
        <f>[1]Субвенция_факт!AB13*1000</f>
        <v>540801</v>
      </c>
      <c r="AI12" s="642">
        <v>0</v>
      </c>
      <c r="AJ12" s="641">
        <f>[1]Субвенция_факт!AC13*1000</f>
        <v>1972885</v>
      </c>
      <c r="AK12" s="642"/>
      <c r="AL12" s="641">
        <f>[1]Субвенция_факт!AD13*1000</f>
        <v>699820</v>
      </c>
      <c r="AM12" s="646">
        <v>143100</v>
      </c>
      <c r="AN12" s="641">
        <f>[1]Субвенция_факт!AH13*1000</f>
        <v>0</v>
      </c>
      <c r="AO12" s="642"/>
      <c r="AR12" s="647"/>
      <c r="AS12" s="648"/>
      <c r="AT12" s="648"/>
      <c r="AU12" s="648"/>
    </row>
    <row r="13" spans="1:47" ht="21" customHeight="1" x14ac:dyDescent="0.25">
      <c r="A13" s="649" t="s">
        <v>382</v>
      </c>
      <c r="B13" s="650">
        <f t="shared" si="0"/>
        <v>268424552.20999998</v>
      </c>
      <c r="C13" s="650">
        <f t="shared" si="0"/>
        <v>58122639</v>
      </c>
      <c r="D13" s="641">
        <f>[1]Субвенция_факт!H14*1000</f>
        <v>7069.15</v>
      </c>
      <c r="E13" s="642">
        <v>0</v>
      </c>
      <c r="F13" s="641">
        <f>[1]Субвенция_факт!I14*1000</f>
        <v>1206744</v>
      </c>
      <c r="G13" s="642">
        <v>321000</v>
      </c>
      <c r="H13" s="641">
        <f>[1]Субвенция_факт!J14*1000</f>
        <v>347424</v>
      </c>
      <c r="I13" s="642">
        <v>78078</v>
      </c>
      <c r="J13" s="641">
        <f>[1]Субвенция_факт!K14*1000</f>
        <v>725639</v>
      </c>
      <c r="K13" s="642">
        <v>180000</v>
      </c>
      <c r="L13" s="641">
        <f>[1]Субвенция_факт!L14*1000</f>
        <v>5403167.7999999998</v>
      </c>
      <c r="M13" s="642">
        <v>1300000</v>
      </c>
      <c r="N13" s="641">
        <f>[1]Субвенция_факт!N14*1000</f>
        <v>2317813.5699999998</v>
      </c>
      <c r="O13" s="642">
        <v>850000</v>
      </c>
      <c r="P13" s="641">
        <f>[1]Субвенция_факт!O14*1000</f>
        <v>208250</v>
      </c>
      <c r="Q13" s="642">
        <v>50000</v>
      </c>
      <c r="R13" s="641">
        <f>[1]Субвенция_факт!R14*1000</f>
        <v>0</v>
      </c>
      <c r="S13" s="642"/>
      <c r="T13" s="641">
        <f>[1]Субвенция_факт!S14*1000</f>
        <v>215544108</v>
      </c>
      <c r="U13" s="643">
        <v>46000000</v>
      </c>
      <c r="V13" s="641">
        <f>[1]Субвенция_факт!T14*1000</f>
        <v>0</v>
      </c>
      <c r="W13" s="644"/>
      <c r="X13" s="641">
        <f>[1]Субвенция_факт!U14*1000</f>
        <v>38081790</v>
      </c>
      <c r="Y13" s="645">
        <v>8100000</v>
      </c>
      <c r="Z13" s="641">
        <f>[1]Субвенция_факт!V14*1000</f>
        <v>4000</v>
      </c>
      <c r="AA13" s="642">
        <v>4000</v>
      </c>
      <c r="AB13" s="641">
        <f>[1]Субвенция_факт!Y14*1000</f>
        <v>1729066.12</v>
      </c>
      <c r="AC13" s="642">
        <v>435000</v>
      </c>
      <c r="AD13" s="641">
        <f>[1]Субвенция_факт!Z14*1000</f>
        <v>0</v>
      </c>
      <c r="AE13" s="644"/>
      <c r="AF13" s="641">
        <f>[1]Субвенция_факт!AA14*1000</f>
        <v>775925.54</v>
      </c>
      <c r="AG13" s="645">
        <v>200000</v>
      </c>
      <c r="AH13" s="641">
        <f>[1]Субвенция_факт!AB14*1000</f>
        <v>323691</v>
      </c>
      <c r="AI13" s="642">
        <v>0</v>
      </c>
      <c r="AJ13" s="641">
        <f>[1]Субвенция_факт!AC14*1000</f>
        <v>0</v>
      </c>
      <c r="AK13" s="642"/>
      <c r="AL13" s="641">
        <f>[1]Субвенция_факт!AD14*1000</f>
        <v>811620</v>
      </c>
      <c r="AM13" s="646">
        <v>370000</v>
      </c>
      <c r="AN13" s="641">
        <f>[1]Субвенция_факт!AH14*1000</f>
        <v>938244.03</v>
      </c>
      <c r="AO13" s="642">
        <v>234561</v>
      </c>
      <c r="AR13" s="647"/>
      <c r="AS13" s="648"/>
      <c r="AT13" s="648"/>
      <c r="AU13" s="648"/>
    </row>
    <row r="14" spans="1:47" ht="21" customHeight="1" x14ac:dyDescent="0.25">
      <c r="A14" s="649" t="s">
        <v>383</v>
      </c>
      <c r="B14" s="650">
        <f t="shared" si="0"/>
        <v>451281060.26999998</v>
      </c>
      <c r="C14" s="650">
        <f t="shared" si="0"/>
        <v>112893804</v>
      </c>
      <c r="D14" s="641">
        <f>[1]Субвенция_факт!H15*1000</f>
        <v>7069.15</v>
      </c>
      <c r="E14" s="642">
        <v>0</v>
      </c>
      <c r="F14" s="641">
        <f>[1]Субвенция_факт!I15*1000</f>
        <v>1386000</v>
      </c>
      <c r="G14" s="642">
        <v>433356</v>
      </c>
      <c r="H14" s="641">
        <f>[1]Субвенция_факт!J15*1000</f>
        <v>282744</v>
      </c>
      <c r="I14" s="642">
        <v>66990</v>
      </c>
      <c r="J14" s="641">
        <f>[1]Субвенция_факт!K15*1000</f>
        <v>1414476</v>
      </c>
      <c r="K14" s="642">
        <v>450000</v>
      </c>
      <c r="L14" s="641">
        <f>[1]Субвенция_факт!L15*1000</f>
        <v>7083031.2999999998</v>
      </c>
      <c r="M14" s="642">
        <v>3035697</v>
      </c>
      <c r="N14" s="641">
        <f>[1]Субвенция_факт!N15*1000</f>
        <v>3735126.02</v>
      </c>
      <c r="O14" s="642">
        <v>900000</v>
      </c>
      <c r="P14" s="641">
        <f>[1]Субвенция_факт!O15*1000</f>
        <v>502350</v>
      </c>
      <c r="Q14" s="642">
        <v>160000</v>
      </c>
      <c r="R14" s="641">
        <f>[1]Субвенция_факт!R15*1000</f>
        <v>100000</v>
      </c>
      <c r="S14" s="642"/>
      <c r="T14" s="641">
        <f>[1]Субвенция_факт!S15*1000</f>
        <v>312367316</v>
      </c>
      <c r="U14" s="643">
        <v>78000000</v>
      </c>
      <c r="V14" s="641">
        <f>[1]Субвенция_факт!T15*1000</f>
        <v>0</v>
      </c>
      <c r="W14" s="644"/>
      <c r="X14" s="641">
        <f>[1]Субвенция_факт!U15*1000</f>
        <v>117231977.99999999</v>
      </c>
      <c r="Y14" s="645">
        <v>28790000</v>
      </c>
      <c r="Z14" s="641">
        <f>[1]Субвенция_факт!V15*1000</f>
        <v>2000</v>
      </c>
      <c r="AA14" s="642">
        <v>0</v>
      </c>
      <c r="AB14" s="641">
        <f>[1]Субвенция_факт!Y15*1000</f>
        <v>1836922.23</v>
      </c>
      <c r="AC14" s="642">
        <v>459000</v>
      </c>
      <c r="AD14" s="641">
        <f>[1]Субвенция_факт!Z15*1000</f>
        <v>0</v>
      </c>
      <c r="AE14" s="644"/>
      <c r="AF14" s="641">
        <f>[1]Субвенция_факт!AA15*1000</f>
        <v>750925.54</v>
      </c>
      <c r="AG14" s="645">
        <v>180000</v>
      </c>
      <c r="AH14" s="641">
        <f>[1]Субвенция_факт!AB15*1000</f>
        <v>1914515</v>
      </c>
      <c r="AI14" s="642">
        <v>0</v>
      </c>
      <c r="AJ14" s="641">
        <f>[1]Субвенция_факт!AC15*1000</f>
        <v>986443</v>
      </c>
      <c r="AK14" s="642"/>
      <c r="AL14" s="641">
        <f>[1]Субвенция_факт!AD15*1000</f>
        <v>725120</v>
      </c>
      <c r="AM14" s="646">
        <v>180000</v>
      </c>
      <c r="AN14" s="641">
        <f>[1]Субвенция_факт!AH15*1000</f>
        <v>955044.03</v>
      </c>
      <c r="AO14" s="642">
        <v>238761</v>
      </c>
      <c r="AR14" s="647"/>
      <c r="AS14" s="648"/>
      <c r="AT14" s="648"/>
      <c r="AU14" s="648"/>
    </row>
    <row r="15" spans="1:47" ht="21" customHeight="1" x14ac:dyDescent="0.25">
      <c r="A15" s="649" t="s">
        <v>384</v>
      </c>
      <c r="B15" s="650">
        <f t="shared" si="0"/>
        <v>362324879.94</v>
      </c>
      <c r="C15" s="650">
        <f t="shared" si="0"/>
        <v>97062322.730000004</v>
      </c>
      <c r="D15" s="641">
        <f>[1]Субвенция_факт!H16*1000</f>
        <v>7069.15</v>
      </c>
      <c r="E15" s="642">
        <v>0</v>
      </c>
      <c r="F15" s="641">
        <f>[1]Субвенция_факт!I16*1000</f>
        <v>389928</v>
      </c>
      <c r="G15" s="642">
        <v>99000</v>
      </c>
      <c r="H15" s="641">
        <f>[1]Субвенция_факт!J16*1000</f>
        <v>194040</v>
      </c>
      <c r="I15" s="642">
        <v>44352</v>
      </c>
      <c r="J15" s="641">
        <f>[1]Субвенция_факт!K16*1000</f>
        <v>1426745</v>
      </c>
      <c r="K15" s="642">
        <v>360000</v>
      </c>
      <c r="L15" s="641">
        <f>[1]Субвенция_факт!L16*1000</f>
        <v>8726787.3000000007</v>
      </c>
      <c r="M15" s="642">
        <v>3200000</v>
      </c>
      <c r="N15" s="641">
        <f>[1]Субвенция_факт!N16*1000</f>
        <v>3452919.4</v>
      </c>
      <c r="O15" s="642">
        <v>851350</v>
      </c>
      <c r="P15" s="641">
        <f>[1]Субвенция_факт!O16*1000</f>
        <v>95200</v>
      </c>
      <c r="Q15" s="642">
        <v>88000</v>
      </c>
      <c r="R15" s="641">
        <f>[1]Субвенция_факт!R16*1000</f>
        <v>50000</v>
      </c>
      <c r="S15" s="642"/>
      <c r="T15" s="641">
        <f>[1]Субвенция_факт!S16*1000</f>
        <v>245037997</v>
      </c>
      <c r="U15" s="643">
        <v>67200000</v>
      </c>
      <c r="V15" s="641">
        <f>[1]Субвенция_факт!T16*1000</f>
        <v>0</v>
      </c>
      <c r="W15" s="644"/>
      <c r="X15" s="641">
        <f>[1]Субвенция_факт!U16*1000</f>
        <v>89954605</v>
      </c>
      <c r="Y15" s="645">
        <v>24000000</v>
      </c>
      <c r="Z15" s="641">
        <f>[1]Субвенция_факт!V16*1000</f>
        <v>2500</v>
      </c>
      <c r="AA15" s="642">
        <v>0</v>
      </c>
      <c r="AB15" s="641">
        <f>[1]Субвенция_факт!Y16*1000</f>
        <v>9459919.3300000001</v>
      </c>
      <c r="AC15" s="642">
        <v>465000</v>
      </c>
      <c r="AD15" s="641">
        <f>[1]Субвенция_факт!Z16*1000</f>
        <v>0</v>
      </c>
      <c r="AE15" s="644"/>
      <c r="AF15" s="641">
        <f>[1]Субвенция_факт!AA16*1000</f>
        <v>843059.73</v>
      </c>
      <c r="AG15" s="645">
        <v>276059.73</v>
      </c>
      <c r="AH15" s="641">
        <f>[1]Субвенция_факт!AB16*1000</f>
        <v>967126</v>
      </c>
      <c r="AI15" s="642">
        <v>0</v>
      </c>
      <c r="AJ15" s="641">
        <f>[1]Субвенция_факт!AC16*1000</f>
        <v>0</v>
      </c>
      <c r="AK15" s="642"/>
      <c r="AL15" s="641">
        <f>[1]Субвенция_факт!AD16*1000</f>
        <v>727540</v>
      </c>
      <c r="AM15" s="646">
        <v>231200</v>
      </c>
      <c r="AN15" s="641">
        <f>[1]Субвенция_факт!AH16*1000</f>
        <v>989444.03</v>
      </c>
      <c r="AO15" s="642">
        <v>247361</v>
      </c>
      <c r="AR15" s="647"/>
      <c r="AS15" s="648"/>
      <c r="AT15" s="648"/>
      <c r="AU15" s="648"/>
    </row>
    <row r="16" spans="1:47" ht="21" customHeight="1" x14ac:dyDescent="0.25">
      <c r="A16" s="1074" t="s">
        <v>385</v>
      </c>
      <c r="B16" s="1075">
        <f t="shared" si="0"/>
        <v>253755114.63</v>
      </c>
      <c r="C16" s="1075">
        <f t="shared" si="0"/>
        <v>66309546</v>
      </c>
      <c r="D16" s="641">
        <f>[1]Субвенция_факт!H17*1000</f>
        <v>7069.15</v>
      </c>
      <c r="E16" s="642">
        <v>0</v>
      </c>
      <c r="F16" s="641">
        <f>[1]Субвенция_факт!I17*1000</f>
        <v>1123584</v>
      </c>
      <c r="G16" s="642">
        <v>305000</v>
      </c>
      <c r="H16" s="641">
        <f>[1]Субвенция_факт!J17*1000</f>
        <v>362208</v>
      </c>
      <c r="I16" s="642">
        <v>84546</v>
      </c>
      <c r="J16" s="641">
        <f>[1]Субвенция_факт!K17*1000</f>
        <v>677739</v>
      </c>
      <c r="K16" s="642">
        <v>50000</v>
      </c>
      <c r="L16" s="641">
        <f>[1]Субвенция_факт!L17*1000</f>
        <v>5067257.5999999996</v>
      </c>
      <c r="M16" s="642">
        <v>1600000</v>
      </c>
      <c r="N16" s="641">
        <f>[1]Субвенция_факт!N17*1000</f>
        <v>2338588.5699999998</v>
      </c>
      <c r="O16" s="642">
        <v>750000</v>
      </c>
      <c r="P16" s="641">
        <f>[1]Субвенция_факт!O17*1000</f>
        <v>149600</v>
      </c>
      <c r="Q16" s="642">
        <v>60000</v>
      </c>
      <c r="R16" s="641">
        <f>[1]Субвенция_факт!R17*1000</f>
        <v>0</v>
      </c>
      <c r="S16" s="642"/>
      <c r="T16" s="641">
        <f>[1]Субвенция_факт!S17*1000</f>
        <v>190847686</v>
      </c>
      <c r="U16" s="643">
        <v>52000000</v>
      </c>
      <c r="V16" s="641">
        <f>[1]Субвенция_факт!T17*1000</f>
        <v>0</v>
      </c>
      <c r="W16" s="644"/>
      <c r="X16" s="641">
        <f>[1]Субвенция_факт!U17*1000</f>
        <v>44251930</v>
      </c>
      <c r="Y16" s="645">
        <v>10500000</v>
      </c>
      <c r="Z16" s="641">
        <f>[1]Субвенция_факт!V17*1000</f>
        <v>4000</v>
      </c>
      <c r="AA16" s="642">
        <v>0</v>
      </c>
      <c r="AB16" s="641">
        <f>[1]Субвенция_факт!Y17*1000</f>
        <v>6823980.7699999996</v>
      </c>
      <c r="AC16" s="642">
        <v>610000</v>
      </c>
      <c r="AD16" s="641">
        <f>[1]Субвенция_факт!Z17*1000</f>
        <v>0</v>
      </c>
      <c r="AE16" s="644"/>
      <c r="AF16" s="641">
        <f>[1]Субвенция_факт!AA17*1000</f>
        <v>770925.54</v>
      </c>
      <c r="AG16" s="645">
        <v>150000</v>
      </c>
      <c r="AH16" s="641">
        <f>[1]Субвенция_факт!AB17*1000</f>
        <v>501326</v>
      </c>
      <c r="AI16" s="642">
        <v>0</v>
      </c>
      <c r="AJ16" s="641">
        <f>[1]Субвенция_факт!AC17*1000</f>
        <v>0</v>
      </c>
      <c r="AK16" s="642"/>
      <c r="AL16" s="641">
        <f>[1]Субвенция_факт!AD17*1000</f>
        <v>829220</v>
      </c>
      <c r="AM16" s="646">
        <v>200000</v>
      </c>
      <c r="AN16" s="641">
        <f>[1]Субвенция_факт!AH17*1000</f>
        <v>0</v>
      </c>
      <c r="AO16" s="642"/>
      <c r="AR16" s="647"/>
      <c r="AS16" s="648"/>
      <c r="AT16" s="648"/>
      <c r="AU16" s="648"/>
    </row>
    <row r="17" spans="1:47" ht="21" customHeight="1" x14ac:dyDescent="0.25">
      <c r="A17" s="649" t="s">
        <v>386</v>
      </c>
      <c r="B17" s="650">
        <f t="shared" si="0"/>
        <v>228414243.13000003</v>
      </c>
      <c r="C17" s="650">
        <f t="shared" si="0"/>
        <v>59091300.850000001</v>
      </c>
      <c r="D17" s="641">
        <f>[1]Субвенция_факт!H18*1000</f>
        <v>7069.15</v>
      </c>
      <c r="E17" s="642">
        <v>0</v>
      </c>
      <c r="F17" s="641">
        <f>[1]Субвенция_факт!I18*1000</f>
        <v>813120</v>
      </c>
      <c r="G17" s="642">
        <v>300000</v>
      </c>
      <c r="H17" s="641">
        <f>[1]Субвенция_факт!J18*1000</f>
        <v>328944</v>
      </c>
      <c r="I17" s="642">
        <v>79156</v>
      </c>
      <c r="J17" s="641">
        <f>[1]Субвенция_факт!K18*1000</f>
        <v>763839</v>
      </c>
      <c r="K17" s="642">
        <v>300000</v>
      </c>
      <c r="L17" s="641">
        <f>[1]Субвенция_факт!L18*1000</f>
        <v>4357610.2</v>
      </c>
      <c r="M17" s="642">
        <v>2376000</v>
      </c>
      <c r="N17" s="641">
        <f>[1]Субвенция_факт!N18*1000</f>
        <v>2325153.5699999998</v>
      </c>
      <c r="O17" s="642">
        <v>615000</v>
      </c>
      <c r="P17" s="641">
        <f>[1]Субвенция_факт!O18*1000</f>
        <v>136000</v>
      </c>
      <c r="Q17" s="642">
        <v>136000</v>
      </c>
      <c r="R17" s="641">
        <f>[1]Субвенция_факт!R18*1000</f>
        <v>0</v>
      </c>
      <c r="S17" s="642"/>
      <c r="T17" s="641">
        <f>[1]Субвенция_факт!S18*1000</f>
        <v>154013249</v>
      </c>
      <c r="U17" s="643">
        <v>37200000</v>
      </c>
      <c r="V17" s="641">
        <f>[1]Субвенция_факт!T18*1000</f>
        <v>0</v>
      </c>
      <c r="W17" s="644"/>
      <c r="X17" s="641">
        <f>[1]Субвенция_факт!U18*1000</f>
        <v>53994870</v>
      </c>
      <c r="Y17" s="645">
        <v>17000000</v>
      </c>
      <c r="Z17" s="641">
        <f>[1]Субвенция_факт!V18*1000</f>
        <v>2500</v>
      </c>
      <c r="AA17" s="642">
        <v>0</v>
      </c>
      <c r="AB17" s="641">
        <f>[1]Субвенция_факт!Y18*1000</f>
        <v>7525308.2400000002</v>
      </c>
      <c r="AC17" s="642">
        <v>540000</v>
      </c>
      <c r="AD17" s="641">
        <f>[1]Субвенция_факт!Z18*1000</f>
        <v>0</v>
      </c>
      <c r="AE17" s="644"/>
      <c r="AF17" s="641">
        <f>[1]Субвенция_факт!AA18*1000</f>
        <v>720925.54</v>
      </c>
      <c r="AG17" s="645">
        <v>150000</v>
      </c>
      <c r="AH17" s="641">
        <f>[1]Субвенция_факт!AB18*1000</f>
        <v>832912</v>
      </c>
      <c r="AI17" s="642">
        <v>0</v>
      </c>
      <c r="AJ17" s="641">
        <f>[1]Субвенция_факт!AC18*1000</f>
        <v>986443</v>
      </c>
      <c r="AK17" s="642"/>
      <c r="AL17" s="641">
        <f>[1]Субвенция_факт!AD18*1000</f>
        <v>705720</v>
      </c>
      <c r="AM17" s="646">
        <v>170000</v>
      </c>
      <c r="AN17" s="641">
        <f>[1]Субвенция_факт!AH18*1000</f>
        <v>900579.43</v>
      </c>
      <c r="AO17" s="642">
        <v>225144.85</v>
      </c>
      <c r="AR17" s="647"/>
      <c r="AS17" s="648"/>
      <c r="AT17" s="648"/>
      <c r="AU17" s="648"/>
    </row>
    <row r="18" spans="1:47" ht="21" customHeight="1" x14ac:dyDescent="0.25">
      <c r="A18" s="649" t="s">
        <v>387</v>
      </c>
      <c r="B18" s="650">
        <f t="shared" si="0"/>
        <v>527186265.09999996</v>
      </c>
      <c r="C18" s="650">
        <f t="shared" si="0"/>
        <v>129980899</v>
      </c>
      <c r="D18" s="641">
        <f>[1]Субвенция_факт!H19*1000</f>
        <v>7069.15</v>
      </c>
      <c r="E18" s="642">
        <v>0</v>
      </c>
      <c r="F18" s="641">
        <f>[1]Субвенция_факт!I19*1000</f>
        <v>1051512</v>
      </c>
      <c r="G18" s="642">
        <v>250000</v>
      </c>
      <c r="H18" s="641">
        <f>[1]Субвенция_факт!J19*1000</f>
        <v>238392</v>
      </c>
      <c r="I18" s="642">
        <v>57288</v>
      </c>
      <c r="J18" s="641">
        <f>[1]Субвенция_факт!K19*1000</f>
        <v>1332276</v>
      </c>
      <c r="K18" s="642">
        <v>300000</v>
      </c>
      <c r="L18" s="641">
        <f>[1]Субвенция_факт!L19*1000</f>
        <v>13665714.4</v>
      </c>
      <c r="M18" s="642">
        <v>3500000</v>
      </c>
      <c r="N18" s="641">
        <f>[1]Субвенция_факт!N19*1000</f>
        <v>3833726.02</v>
      </c>
      <c r="O18" s="642">
        <v>900000</v>
      </c>
      <c r="P18" s="641">
        <f>[1]Субвенция_факт!O19*1000</f>
        <v>1251200</v>
      </c>
      <c r="Q18" s="642">
        <v>420000</v>
      </c>
      <c r="R18" s="641">
        <f>[1]Субвенция_факт!R19*1000</f>
        <v>100000</v>
      </c>
      <c r="S18" s="642">
        <f>R18</f>
        <v>100000</v>
      </c>
      <c r="T18" s="641">
        <f>[1]Субвенция_факт!S19*1000</f>
        <v>330936847</v>
      </c>
      <c r="U18" s="643">
        <v>82500000</v>
      </c>
      <c r="V18" s="641">
        <f>[1]Субвенция_факт!T19*1000</f>
        <v>0</v>
      </c>
      <c r="W18" s="644"/>
      <c r="X18" s="641">
        <f>[1]Субвенция_факт!U19*1000</f>
        <v>167650899</v>
      </c>
      <c r="Y18" s="645">
        <v>40800000</v>
      </c>
      <c r="Z18" s="641">
        <f>[1]Субвенция_факт!V19*1000</f>
        <v>14000</v>
      </c>
      <c r="AA18" s="642">
        <v>0</v>
      </c>
      <c r="AB18" s="641">
        <f>[1]Субвенция_факт!Y19*1000</f>
        <v>2775282.96</v>
      </c>
      <c r="AC18" s="642">
        <v>540000</v>
      </c>
      <c r="AD18" s="641">
        <f>[1]Субвенция_факт!Z19*1000</f>
        <v>0</v>
      </c>
      <c r="AE18" s="644"/>
      <c r="AF18" s="641">
        <f>[1]Субвенция_факт!AA19*1000</f>
        <v>700925.54</v>
      </c>
      <c r="AG18" s="645">
        <v>180000</v>
      </c>
      <c r="AH18" s="641">
        <f>[1]Субвенция_факт!AB19*1000</f>
        <v>907914</v>
      </c>
      <c r="AI18" s="642">
        <v>0</v>
      </c>
      <c r="AJ18" s="641">
        <f>[1]Субвенция_факт!AC19*1000</f>
        <v>986443</v>
      </c>
      <c r="AK18" s="642"/>
      <c r="AL18" s="641">
        <f>[1]Субвенция_факт!AD19*1000</f>
        <v>773620</v>
      </c>
      <c r="AM18" s="646">
        <v>193500</v>
      </c>
      <c r="AN18" s="641">
        <f>[1]Субвенция_факт!AH19*1000</f>
        <v>960444.03</v>
      </c>
      <c r="AO18" s="642">
        <v>240111</v>
      </c>
      <c r="AR18" s="647"/>
      <c r="AS18" s="648"/>
      <c r="AT18" s="648"/>
      <c r="AU18" s="648"/>
    </row>
    <row r="19" spans="1:47" ht="21" customHeight="1" x14ac:dyDescent="0.25">
      <c r="A19" s="649" t="s">
        <v>388</v>
      </c>
      <c r="B19" s="650">
        <f t="shared" si="0"/>
        <v>307811717.45999998</v>
      </c>
      <c r="C19" s="650">
        <f t="shared" si="0"/>
        <v>85696365</v>
      </c>
      <c r="D19" s="641">
        <f>[1]Субвенция_факт!H20*1000</f>
        <v>7069.15</v>
      </c>
      <c r="E19" s="642">
        <v>0</v>
      </c>
      <c r="F19" s="641">
        <f>[1]Субвенция_факт!I20*1000</f>
        <v>1210440</v>
      </c>
      <c r="G19" s="642">
        <v>315000</v>
      </c>
      <c r="H19" s="641">
        <f>[1]Субвенция_факт!J20*1000</f>
        <v>415800</v>
      </c>
      <c r="I19" s="642">
        <v>92554</v>
      </c>
      <c r="J19" s="641">
        <f>[1]Субвенция_факт!K20*1000</f>
        <v>805439</v>
      </c>
      <c r="K19" s="642">
        <v>240000</v>
      </c>
      <c r="L19" s="641">
        <f>[1]Субвенция_факт!L20*1000</f>
        <v>5680461.7000000002</v>
      </c>
      <c r="M19" s="642">
        <v>2100000</v>
      </c>
      <c r="N19" s="641">
        <f>[1]Субвенция_факт!N20*1000</f>
        <v>2712555.05</v>
      </c>
      <c r="O19" s="642">
        <v>600000</v>
      </c>
      <c r="P19" s="641">
        <f>[1]Субвенция_факт!O20*1000</f>
        <v>95200</v>
      </c>
      <c r="Q19" s="642">
        <v>30000</v>
      </c>
      <c r="R19" s="641">
        <f>[1]Субвенция_факт!R20*1000</f>
        <v>50000</v>
      </c>
      <c r="S19" s="642"/>
      <c r="T19" s="641">
        <f>[1]Субвенция_факт!S20*1000</f>
        <v>227425000</v>
      </c>
      <c r="U19" s="643">
        <v>60000000</v>
      </c>
      <c r="V19" s="641">
        <f>[1]Субвенция_факт!T20*1000</f>
        <v>0</v>
      </c>
      <c r="W19" s="644"/>
      <c r="X19" s="641">
        <f>[1]Субвенция_факт!U20*1000</f>
        <v>63793688</v>
      </c>
      <c r="Y19" s="645">
        <v>21000000</v>
      </c>
      <c r="Z19" s="641">
        <f>[1]Субвенция_факт!V20*1000</f>
        <v>8000</v>
      </c>
      <c r="AA19" s="642">
        <v>0</v>
      </c>
      <c r="AB19" s="641">
        <f>[1]Субвенция_факт!Y20*1000</f>
        <v>2828193.99</v>
      </c>
      <c r="AC19" s="642">
        <v>690000</v>
      </c>
      <c r="AD19" s="641">
        <f>[1]Субвенция_факт!Z20*1000</f>
        <v>0</v>
      </c>
      <c r="AE19" s="644"/>
      <c r="AF19" s="641">
        <f>[1]Субвенция_факт!AA20*1000</f>
        <v>805925.54</v>
      </c>
      <c r="AG19" s="645">
        <v>220000</v>
      </c>
      <c r="AH19" s="641">
        <f>[1]Субвенция_факт!AB20*1000</f>
        <v>339481</v>
      </c>
      <c r="AI19" s="642">
        <v>0</v>
      </c>
      <c r="AJ19" s="641">
        <f>[1]Субвенция_факт!AC20*1000</f>
        <v>0</v>
      </c>
      <c r="AK19" s="642"/>
      <c r="AL19" s="641">
        <f>[1]Субвенция_факт!AD20*1000</f>
        <v>733620</v>
      </c>
      <c r="AM19" s="646">
        <v>183600</v>
      </c>
      <c r="AN19" s="641">
        <f>[1]Субвенция_факт!AH20*1000</f>
        <v>900844.03</v>
      </c>
      <c r="AO19" s="642">
        <v>225211</v>
      </c>
      <c r="AR19" s="647"/>
      <c r="AS19" s="648"/>
      <c r="AT19" s="648"/>
      <c r="AU19" s="648"/>
    </row>
    <row r="20" spans="1:47" ht="21" customHeight="1" x14ac:dyDescent="0.25">
      <c r="A20" s="649" t="s">
        <v>389</v>
      </c>
      <c r="B20" s="650">
        <f t="shared" si="0"/>
        <v>826745086.10000002</v>
      </c>
      <c r="C20" s="650">
        <f t="shared" si="0"/>
        <v>210596515</v>
      </c>
      <c r="D20" s="641">
        <f>[1]Субвенция_факт!H21*1000</f>
        <v>7069.15</v>
      </c>
      <c r="E20" s="642">
        <v>0</v>
      </c>
      <c r="F20" s="641">
        <f>[1]Субвенция_факт!I21*1000</f>
        <v>2694384</v>
      </c>
      <c r="G20" s="642">
        <v>540000</v>
      </c>
      <c r="H20" s="641">
        <f>[1]Субвенция_факт!J21*1000</f>
        <v>510048</v>
      </c>
      <c r="I20" s="642">
        <v>118734</v>
      </c>
      <c r="J20" s="641">
        <f>[1]Субвенция_факт!K21*1000</f>
        <v>1316005</v>
      </c>
      <c r="K20" s="642">
        <v>310000</v>
      </c>
      <c r="L20" s="641">
        <f>[1]Субвенция_факт!L21*1000</f>
        <v>15610367.1</v>
      </c>
      <c r="M20" s="642">
        <v>3400000</v>
      </c>
      <c r="N20" s="641">
        <f>[1]Субвенция_факт!N21*1000</f>
        <v>6992472.1900000004</v>
      </c>
      <c r="O20" s="642">
        <v>2200000</v>
      </c>
      <c r="P20" s="641">
        <f>[1]Субвенция_факт!O21*1000</f>
        <v>176800</v>
      </c>
      <c r="Q20" s="642">
        <v>30000</v>
      </c>
      <c r="R20" s="641">
        <f>[1]Субвенция_факт!R21*1000</f>
        <v>50000</v>
      </c>
      <c r="S20" s="642"/>
      <c r="T20" s="641">
        <f>[1]Субвенция_факт!S21*1000</f>
        <v>623042981</v>
      </c>
      <c r="U20" s="643">
        <v>155000000</v>
      </c>
      <c r="V20" s="641">
        <f>[1]Субвенция_факт!T21*1000</f>
        <v>0</v>
      </c>
      <c r="W20" s="644"/>
      <c r="X20" s="641">
        <f>[1]Субвенция_факт!U21*1000</f>
        <v>162867797</v>
      </c>
      <c r="Y20" s="645">
        <v>47000000</v>
      </c>
      <c r="Z20" s="641">
        <f>[1]Субвенция_факт!V21*1000</f>
        <v>19000</v>
      </c>
      <c r="AA20" s="642">
        <v>0</v>
      </c>
      <c r="AB20" s="641">
        <f>[1]Субвенция_факт!Y21*1000</f>
        <v>2444467.92</v>
      </c>
      <c r="AC20" s="642">
        <v>609000</v>
      </c>
      <c r="AD20" s="641">
        <f>[1]Субвенция_факт!Z21*1000</f>
        <v>0</v>
      </c>
      <c r="AE20" s="644"/>
      <c r="AF20" s="641">
        <f>[1]Субвенция_факт!AA21*1000</f>
        <v>1379421.71</v>
      </c>
      <c r="AG20" s="645">
        <v>300000</v>
      </c>
      <c r="AH20" s="641">
        <f>[1]Субвенция_факт!AB21*1000</f>
        <v>4831682</v>
      </c>
      <c r="AI20" s="642">
        <v>589170</v>
      </c>
      <c r="AJ20" s="641">
        <f>[1]Субвенция_факт!AC21*1000</f>
        <v>2959327</v>
      </c>
      <c r="AK20" s="642"/>
      <c r="AL20" s="641">
        <f>[1]Субвенция_факт!AD21*1000</f>
        <v>804820</v>
      </c>
      <c r="AM20" s="646">
        <v>240000</v>
      </c>
      <c r="AN20" s="641">
        <f>[1]Субвенция_факт!AH21*1000</f>
        <v>1038444.0300000001</v>
      </c>
      <c r="AO20" s="642">
        <v>259611</v>
      </c>
      <c r="AR20" s="647"/>
      <c r="AS20" s="648"/>
      <c r="AT20" s="648"/>
      <c r="AU20" s="648"/>
    </row>
    <row r="21" spans="1:47" ht="21" customHeight="1" x14ac:dyDescent="0.25">
      <c r="A21" s="1074" t="s">
        <v>390</v>
      </c>
      <c r="B21" s="1075">
        <f t="shared" si="0"/>
        <v>263868786.64999998</v>
      </c>
      <c r="C21" s="1075">
        <f t="shared" si="0"/>
        <v>60905238</v>
      </c>
      <c r="D21" s="641">
        <f>[1]Субвенция_факт!H22*1000</f>
        <v>7069.15</v>
      </c>
      <c r="E21" s="642">
        <v>0</v>
      </c>
      <c r="F21" s="641">
        <f>[1]Субвенция_факт!I22*1000</f>
        <v>972048</v>
      </c>
      <c r="G21" s="642">
        <v>246092</v>
      </c>
      <c r="H21" s="641">
        <f>[1]Субвенция_факт!J22*1000</f>
        <v>352968</v>
      </c>
      <c r="I21" s="642">
        <v>82778</v>
      </c>
      <c r="J21" s="641">
        <f>[1]Субвенция_факт!K22*1000</f>
        <v>693519</v>
      </c>
      <c r="K21" s="642">
        <v>173379</v>
      </c>
      <c r="L21" s="641">
        <f>[1]Субвенция_факт!L22*1000</f>
        <v>4391842.0999999996</v>
      </c>
      <c r="M21" s="642">
        <v>1526680</v>
      </c>
      <c r="N21" s="641">
        <f>[1]Субвенция_факт!N22*1000</f>
        <v>2170123.5699999998</v>
      </c>
      <c r="O21" s="642">
        <v>542529</v>
      </c>
      <c r="P21" s="641">
        <f>[1]Субвенция_факт!O22*1000</f>
        <v>103700</v>
      </c>
      <c r="Q21" s="642">
        <v>40000</v>
      </c>
      <c r="R21" s="641">
        <f>[1]Субвенция_факт!R22*1000</f>
        <v>50000</v>
      </c>
      <c r="S21" s="642"/>
      <c r="T21" s="641">
        <f>[1]Субвенция_факт!S22*1000</f>
        <v>187498402</v>
      </c>
      <c r="U21" s="643">
        <v>44400000</v>
      </c>
      <c r="V21" s="641">
        <f>[1]Субвенция_факт!T22*1000</f>
        <v>0</v>
      </c>
      <c r="W21" s="644"/>
      <c r="X21" s="641">
        <f>[1]Субвенция_факт!U22*1000</f>
        <v>57550248.999999993</v>
      </c>
      <c r="Y21" s="645">
        <v>13000000</v>
      </c>
      <c r="Z21" s="641">
        <f>[1]Субвенция_факт!V22*1000</f>
        <v>500</v>
      </c>
      <c r="AA21" s="642">
        <v>500</v>
      </c>
      <c r="AB21" s="641">
        <f>[1]Субвенция_факт!Y22*1000</f>
        <v>8001651.29</v>
      </c>
      <c r="AC21" s="642">
        <v>465000</v>
      </c>
      <c r="AD21" s="641">
        <f>[1]Субвенция_факт!Z22*1000</f>
        <v>0</v>
      </c>
      <c r="AE21" s="644"/>
      <c r="AF21" s="641">
        <f>[1]Субвенция_факт!AA22*1000</f>
        <v>755925.54</v>
      </c>
      <c r="AG21" s="645">
        <v>170000</v>
      </c>
      <c r="AH21" s="641">
        <f>[1]Субвенция_факт!AB22*1000</f>
        <v>513169</v>
      </c>
      <c r="AI21" s="642">
        <v>56080</v>
      </c>
      <c r="AJ21" s="641">
        <f>[1]Субвенция_факт!AC22*1000</f>
        <v>0</v>
      </c>
      <c r="AK21" s="642"/>
      <c r="AL21" s="641">
        <f>[1]Субвенция_факт!AD22*1000</f>
        <v>807620</v>
      </c>
      <c r="AM21" s="646">
        <v>202200</v>
      </c>
      <c r="AN21" s="641">
        <f>[1]Субвенция_факт!AH22*1000</f>
        <v>0</v>
      </c>
      <c r="AO21" s="642"/>
      <c r="AR21" s="647"/>
      <c r="AS21" s="648"/>
      <c r="AT21" s="648"/>
      <c r="AU21" s="648"/>
    </row>
    <row r="22" spans="1:47" ht="21" customHeight="1" x14ac:dyDescent="0.25">
      <c r="A22" s="649" t="s">
        <v>391</v>
      </c>
      <c r="B22" s="650">
        <f t="shared" si="0"/>
        <v>370849555.45999998</v>
      </c>
      <c r="C22" s="650">
        <f t="shared" si="0"/>
        <v>104493222</v>
      </c>
      <c r="D22" s="641">
        <f>[1]Субвенция_факт!H23*1000</f>
        <v>7069.15</v>
      </c>
      <c r="E22" s="642">
        <v>0</v>
      </c>
      <c r="F22" s="641">
        <f>[1]Субвенция_факт!I23*1000</f>
        <v>1454376</v>
      </c>
      <c r="G22" s="642">
        <v>348432</v>
      </c>
      <c r="H22" s="641">
        <f>[1]Субвенция_факт!J23*1000</f>
        <v>449064</v>
      </c>
      <c r="I22" s="642">
        <v>97174</v>
      </c>
      <c r="J22" s="641">
        <f>[1]Субвенция_факт!K23*1000</f>
        <v>689639</v>
      </c>
      <c r="K22" s="642">
        <v>200000</v>
      </c>
      <c r="L22" s="641">
        <f>[1]Субвенция_факт!L23*1000</f>
        <v>6821993.5999999996</v>
      </c>
      <c r="M22" s="642">
        <v>2192000</v>
      </c>
      <c r="N22" s="641">
        <f>[1]Субвенция_факт!N23*1000</f>
        <v>2688301.63</v>
      </c>
      <c r="O22" s="642">
        <v>470000</v>
      </c>
      <c r="P22" s="641">
        <f>[1]Субвенция_факт!O23*1000</f>
        <v>204000</v>
      </c>
      <c r="Q22" s="642">
        <v>185080</v>
      </c>
      <c r="R22" s="641">
        <f>[1]Субвенция_факт!R23*1000</f>
        <v>0</v>
      </c>
      <c r="S22" s="642"/>
      <c r="T22" s="641">
        <f>[1]Субвенция_факт!S23*1000</f>
        <v>285517881</v>
      </c>
      <c r="U22" s="643">
        <v>84200000</v>
      </c>
      <c r="V22" s="641">
        <f>[1]Субвенция_факт!T23*1000</f>
        <v>0</v>
      </c>
      <c r="W22" s="644"/>
      <c r="X22" s="641">
        <f>[1]Субвенция_факт!U23*1000</f>
        <v>62258350</v>
      </c>
      <c r="Y22" s="645">
        <v>15700000</v>
      </c>
      <c r="Z22" s="641">
        <f>[1]Субвенция_факт!V23*1000</f>
        <v>1500</v>
      </c>
      <c r="AA22" s="642">
        <v>0</v>
      </c>
      <c r="AB22" s="641">
        <f>[1]Субвенция_факт!Y23*1000</f>
        <v>7439837.5099999998</v>
      </c>
      <c r="AC22" s="642">
        <v>540000</v>
      </c>
      <c r="AD22" s="641">
        <f>[1]Субвенция_факт!Z23*1000</f>
        <v>0</v>
      </c>
      <c r="AE22" s="644"/>
      <c r="AF22" s="641">
        <f>[1]Субвенция_факт!AA23*1000</f>
        <v>745925.54</v>
      </c>
      <c r="AG22" s="645">
        <v>165000</v>
      </c>
      <c r="AH22" s="641">
        <f>[1]Субвенция_факт!AB23*1000</f>
        <v>892124</v>
      </c>
      <c r="AI22" s="642">
        <v>0</v>
      </c>
      <c r="AJ22" s="641">
        <f>[1]Субвенция_факт!AC23*1000</f>
        <v>0</v>
      </c>
      <c r="AK22" s="642"/>
      <c r="AL22" s="641">
        <f>[1]Субвенция_факт!AD23*1000</f>
        <v>721350</v>
      </c>
      <c r="AM22" s="646">
        <v>156000</v>
      </c>
      <c r="AN22" s="641">
        <f>[1]Субвенция_факт!AH23*1000</f>
        <v>958144.03</v>
      </c>
      <c r="AO22" s="642">
        <v>239536</v>
      </c>
      <c r="AR22" s="647"/>
      <c r="AS22" s="648"/>
      <c r="AT22" s="648"/>
      <c r="AU22" s="648"/>
    </row>
    <row r="23" spans="1:47" ht="21" customHeight="1" x14ac:dyDescent="0.25">
      <c r="A23" s="649" t="s">
        <v>392</v>
      </c>
      <c r="B23" s="650">
        <f t="shared" si="0"/>
        <v>569285219.23999989</v>
      </c>
      <c r="C23" s="650">
        <f t="shared" si="0"/>
        <v>158784302.56</v>
      </c>
      <c r="D23" s="641">
        <f>[1]Субвенция_факт!H24*1000</f>
        <v>7069.15</v>
      </c>
      <c r="E23" s="642">
        <v>0</v>
      </c>
      <c r="F23" s="641">
        <f>[1]Субвенция_факт!I24*1000</f>
        <v>1130976</v>
      </c>
      <c r="G23" s="642">
        <v>300000</v>
      </c>
      <c r="H23" s="641">
        <f>[1]Субвенция_факт!J24*1000</f>
        <v>340032</v>
      </c>
      <c r="I23" s="642">
        <v>68992</v>
      </c>
      <c r="J23" s="641">
        <f>[1]Субвенция_факт!K24*1000</f>
        <v>1575076</v>
      </c>
      <c r="K23" s="642">
        <v>390000</v>
      </c>
      <c r="L23" s="641">
        <f>[1]Субвенция_факт!L24*1000</f>
        <v>13836092.300000001</v>
      </c>
      <c r="M23" s="642">
        <v>5400000</v>
      </c>
      <c r="N23" s="641">
        <f>[1]Субвенция_факт!N24*1000</f>
        <v>4661301.1100000003</v>
      </c>
      <c r="O23" s="642">
        <v>1200000</v>
      </c>
      <c r="P23" s="641">
        <f>[1]Субвенция_факт!O24*1000</f>
        <v>204000</v>
      </c>
      <c r="Q23" s="642">
        <v>121500</v>
      </c>
      <c r="R23" s="641">
        <f>[1]Субвенция_факт!R24*1000</f>
        <v>100000</v>
      </c>
      <c r="S23" s="642"/>
      <c r="T23" s="641">
        <f>[1]Субвенция_факт!S24*1000</f>
        <v>376499591</v>
      </c>
      <c r="U23" s="643">
        <v>105000000</v>
      </c>
      <c r="V23" s="641">
        <f>[1]Субвенция_факт!T24*1000</f>
        <v>0</v>
      </c>
      <c r="W23" s="644"/>
      <c r="X23" s="641">
        <f>[1]Субвенция_факт!U24*1000</f>
        <v>163375427</v>
      </c>
      <c r="Y23" s="645">
        <v>45000000</v>
      </c>
      <c r="Z23" s="641">
        <f>[1]Субвенция_факт!V24*1000</f>
        <v>11500</v>
      </c>
      <c r="AA23" s="642">
        <v>0</v>
      </c>
      <c r="AB23" s="641">
        <f>[1]Субвенция_факт!Y24*1000</f>
        <v>2899152.87</v>
      </c>
      <c r="AC23" s="642">
        <v>720000</v>
      </c>
      <c r="AD23" s="641">
        <f>[1]Субвенция_факт!Z24*1000</f>
        <v>0</v>
      </c>
      <c r="AE23" s="644"/>
      <c r="AF23" s="641">
        <f>[1]Субвенция_факт!AA24*1000</f>
        <v>735925.54</v>
      </c>
      <c r="AG23" s="645">
        <v>170000</v>
      </c>
      <c r="AH23" s="641">
        <f>[1]Субвенция_факт!AB24*1000</f>
        <v>1128971</v>
      </c>
      <c r="AI23" s="642">
        <v>0</v>
      </c>
      <c r="AJ23" s="641">
        <f>[1]Субвенция_факт!AC24*1000</f>
        <v>986443</v>
      </c>
      <c r="AK23" s="642"/>
      <c r="AL23" s="641">
        <f>[1]Субвенция_факт!AD24*1000</f>
        <v>724820</v>
      </c>
      <c r="AM23" s="646">
        <v>146600</v>
      </c>
      <c r="AN23" s="641">
        <f>[1]Субвенция_факт!AH24*1000</f>
        <v>1068842.27</v>
      </c>
      <c r="AO23" s="642">
        <v>267210.56</v>
      </c>
      <c r="AR23" s="647"/>
      <c r="AS23" s="648"/>
      <c r="AT23" s="648"/>
      <c r="AU23" s="648"/>
    </row>
    <row r="24" spans="1:47" ht="21" customHeight="1" x14ac:dyDescent="0.25">
      <c r="A24" s="649" t="s">
        <v>393</v>
      </c>
      <c r="B24" s="650">
        <f t="shared" si="0"/>
        <v>286543532.61000001</v>
      </c>
      <c r="C24" s="650">
        <f t="shared" si="0"/>
        <v>67765154.25999999</v>
      </c>
      <c r="D24" s="641">
        <f>[1]Субвенция_факт!H25*1000</f>
        <v>7069.15</v>
      </c>
      <c r="E24" s="642">
        <v>0</v>
      </c>
      <c r="F24" s="641">
        <f>[1]Субвенция_факт!I25*1000</f>
        <v>1469160</v>
      </c>
      <c r="G24" s="642">
        <v>375000</v>
      </c>
      <c r="H24" s="641">
        <f>[1]Субвенция_факт!J25*1000</f>
        <v>511896</v>
      </c>
      <c r="I24" s="642">
        <v>106528.26</v>
      </c>
      <c r="J24" s="641">
        <f>[1]Субвенция_факт!K25*1000</f>
        <v>716439</v>
      </c>
      <c r="K24" s="642">
        <v>180000</v>
      </c>
      <c r="L24" s="641">
        <f>[1]Субвенция_факт!L25*1000</f>
        <v>5721571.2000000002</v>
      </c>
      <c r="M24" s="642">
        <v>2400000</v>
      </c>
      <c r="N24" s="641">
        <f>[1]Субвенция_факт!N25*1000</f>
        <v>2670411.2000000002</v>
      </c>
      <c r="O24" s="642">
        <v>450000</v>
      </c>
      <c r="P24" s="641">
        <f>[1]Субвенция_факт!O25*1000</f>
        <v>99450</v>
      </c>
      <c r="Q24" s="642">
        <v>50000</v>
      </c>
      <c r="R24" s="641">
        <f>[1]Субвенция_факт!R25*1000</f>
        <v>0</v>
      </c>
      <c r="S24" s="642"/>
      <c r="T24" s="641">
        <f>[1]Субвенция_факт!S25*1000</f>
        <v>221190756</v>
      </c>
      <c r="U24" s="643">
        <v>45000000</v>
      </c>
      <c r="V24" s="641">
        <f>[1]Субвенция_факт!T25*1000</f>
        <v>0</v>
      </c>
      <c r="W24" s="644"/>
      <c r="X24" s="641">
        <f>[1]Субвенция_факт!U25*1000</f>
        <v>47569131</v>
      </c>
      <c r="Y24" s="645">
        <v>18000000</v>
      </c>
      <c r="Z24" s="641">
        <f>[1]Субвенция_факт!V25*1000</f>
        <v>3000</v>
      </c>
      <c r="AA24" s="642">
        <v>0</v>
      </c>
      <c r="AB24" s="641">
        <f>[1]Субвенция_факт!Y25*1000</f>
        <v>2427697.4900000002</v>
      </c>
      <c r="AC24" s="642">
        <v>606000</v>
      </c>
      <c r="AD24" s="641">
        <f>[1]Субвенция_факт!Z25*1000</f>
        <v>0</v>
      </c>
      <c r="AE24" s="644"/>
      <c r="AF24" s="641">
        <f>[1]Субвенция_факт!AA25*1000</f>
        <v>765925.54</v>
      </c>
      <c r="AG24" s="645">
        <v>180000</v>
      </c>
      <c r="AH24" s="641">
        <f>[1]Субвенция_факт!AB25*1000</f>
        <v>730279</v>
      </c>
      <c r="AI24" s="642">
        <v>0</v>
      </c>
      <c r="AJ24" s="641">
        <f>[1]Субвенция_факт!AC25*1000</f>
        <v>986443</v>
      </c>
      <c r="AK24" s="642"/>
      <c r="AL24" s="641">
        <f>[1]Субвенция_факт!AD25*1000</f>
        <v>723800</v>
      </c>
      <c r="AM24" s="646">
        <v>180000</v>
      </c>
      <c r="AN24" s="641">
        <f>[1]Субвенция_факт!AH25*1000</f>
        <v>950504.03</v>
      </c>
      <c r="AO24" s="642">
        <v>237626</v>
      </c>
      <c r="AR24" s="647"/>
      <c r="AS24" s="648"/>
      <c r="AT24" s="648"/>
      <c r="AU24" s="648"/>
    </row>
    <row r="25" spans="1:47" ht="21" customHeight="1" x14ac:dyDescent="0.25">
      <c r="A25" s="649" t="s">
        <v>394</v>
      </c>
      <c r="B25" s="650">
        <f t="shared" si="0"/>
        <v>406943971.81</v>
      </c>
      <c r="C25" s="650">
        <f t="shared" si="0"/>
        <v>102590126</v>
      </c>
      <c r="D25" s="641">
        <f>[1]Субвенция_факт!H26*1000</f>
        <v>7069.15</v>
      </c>
      <c r="E25" s="642">
        <v>0</v>
      </c>
      <c r="F25" s="641">
        <f>[1]Субвенция_факт!I26*1000</f>
        <v>914760</v>
      </c>
      <c r="G25" s="642">
        <v>210000</v>
      </c>
      <c r="H25" s="641">
        <f>[1]Субвенция_факт!J26*1000</f>
        <v>258720.00000000003</v>
      </c>
      <c r="I25" s="642">
        <v>41965</v>
      </c>
      <c r="J25" s="641">
        <f>[1]Субвенция_факт!K26*1000</f>
        <v>1414266</v>
      </c>
      <c r="K25" s="642">
        <v>420000</v>
      </c>
      <c r="L25" s="641">
        <f>[1]Субвенция_факт!L26*1000</f>
        <v>10225487.6</v>
      </c>
      <c r="M25" s="642">
        <v>2600000</v>
      </c>
      <c r="N25" s="641">
        <f>[1]Субвенция_факт!N26*1000</f>
        <v>3417287.46</v>
      </c>
      <c r="O25" s="642">
        <v>1800000</v>
      </c>
      <c r="P25" s="641">
        <f>[1]Субвенция_факт!O26*1000</f>
        <v>272000</v>
      </c>
      <c r="Q25" s="642">
        <v>70000</v>
      </c>
      <c r="R25" s="641">
        <f>[1]Субвенция_факт!R26*1000</f>
        <v>50000</v>
      </c>
      <c r="S25" s="642"/>
      <c r="T25" s="641">
        <f>[1]Субвенция_факт!S26*1000</f>
        <v>287110562.00000006</v>
      </c>
      <c r="U25" s="643">
        <v>72000000</v>
      </c>
      <c r="V25" s="641">
        <f>[1]Субвенция_факт!T26*1000</f>
        <v>0</v>
      </c>
      <c r="W25" s="644"/>
      <c r="X25" s="641">
        <f>[1]Субвенция_факт!U26*1000</f>
        <v>91355427</v>
      </c>
      <c r="Y25" s="645">
        <v>24000000</v>
      </c>
      <c r="Z25" s="641">
        <f>[1]Субвенция_факт!V26*1000</f>
        <v>5500</v>
      </c>
      <c r="AA25" s="642">
        <v>0</v>
      </c>
      <c r="AB25" s="641">
        <f>[1]Субвенция_факт!Y26*1000</f>
        <v>6643751.0300000003</v>
      </c>
      <c r="AC25" s="642">
        <v>660000</v>
      </c>
      <c r="AD25" s="641">
        <f>[1]Субвенция_факт!Z26*1000</f>
        <v>0</v>
      </c>
      <c r="AE25" s="644"/>
      <c r="AF25" s="641">
        <f>[1]Субвенция_факт!AA26*1000</f>
        <v>851925.54</v>
      </c>
      <c r="AG25" s="645">
        <v>260000</v>
      </c>
      <c r="AH25" s="641">
        <f>[1]Субвенция_факт!AB26*1000</f>
        <v>671067</v>
      </c>
      <c r="AI25" s="642">
        <v>0</v>
      </c>
      <c r="AJ25" s="641">
        <f>[1]Субвенция_факт!AC26*1000</f>
        <v>1972885</v>
      </c>
      <c r="AK25" s="642"/>
      <c r="AL25" s="641">
        <f>[1]Субвенция_факт!AD26*1000</f>
        <v>740620</v>
      </c>
      <c r="AM25" s="646">
        <v>270000</v>
      </c>
      <c r="AN25" s="641">
        <f>[1]Субвенция_факт!AH26*1000</f>
        <v>1032644.0299999999</v>
      </c>
      <c r="AO25" s="642">
        <v>258161</v>
      </c>
      <c r="AR25" s="647"/>
      <c r="AS25" s="648"/>
      <c r="AT25" s="648"/>
      <c r="AU25" s="648"/>
    </row>
    <row r="26" spans="1:47" ht="21" customHeight="1" x14ac:dyDescent="0.25">
      <c r="A26" s="649" t="s">
        <v>397</v>
      </c>
      <c r="B26" s="650">
        <f t="shared" si="0"/>
        <v>6638198845.8599997</v>
      </c>
      <c r="C26" s="650">
        <f t="shared" si="0"/>
        <v>1627810219.2</v>
      </c>
      <c r="D26" s="641">
        <f>[1]Субвенция_факт!H30*1000</f>
        <v>402941.56</v>
      </c>
      <c r="E26" s="642">
        <v>116902.2</v>
      </c>
      <c r="F26" s="641">
        <f>[1]Субвенция_факт!I30*1000</f>
        <v>0</v>
      </c>
      <c r="G26" s="642"/>
      <c r="H26" s="641">
        <f>[1]Субвенция_факт!J30*1000</f>
        <v>0</v>
      </c>
      <c r="I26" s="642"/>
      <c r="J26" s="641">
        <f>[1]Субвенция_факт!K30*1000</f>
        <v>7730379</v>
      </c>
      <c r="K26" s="642">
        <v>2000000</v>
      </c>
      <c r="L26" s="641">
        <f>[1]Субвенция_факт!L30*1000</f>
        <v>157266530.5</v>
      </c>
      <c r="M26" s="642">
        <v>48669600</v>
      </c>
      <c r="N26" s="641">
        <f>[1]Субвенция_факт!N30*1000</f>
        <v>32627462.43</v>
      </c>
      <c r="O26" s="642">
        <v>9189280</v>
      </c>
      <c r="P26" s="641">
        <f>[1]Субвенция_факт!O30*1000</f>
        <v>2856000</v>
      </c>
      <c r="Q26" s="642">
        <v>1316137</v>
      </c>
      <c r="R26" s="641">
        <f>[1]Субвенция_факт!R30*1000</f>
        <v>850000</v>
      </c>
      <c r="S26" s="642">
        <v>100000</v>
      </c>
      <c r="T26" s="641">
        <f>[1]Субвенция_факт!S30*1000</f>
        <v>3665076196</v>
      </c>
      <c r="U26" s="643">
        <v>904506300</v>
      </c>
      <c r="V26" s="641">
        <f>[1]Субвенция_факт!T30*1000</f>
        <v>34568076</v>
      </c>
      <c r="W26" s="644">
        <v>7600000</v>
      </c>
      <c r="X26" s="641">
        <f>[1]Субвенция_факт!U30*1000</f>
        <v>2698898477</v>
      </c>
      <c r="Y26" s="645">
        <v>641112000</v>
      </c>
      <c r="Z26" s="641">
        <f>[1]Субвенция_факт!V30*1000</f>
        <v>65500</v>
      </c>
      <c r="AA26" s="642">
        <v>0</v>
      </c>
      <c r="AB26" s="641">
        <f>[1]Субвенция_факт!Y30*1000</f>
        <v>11250412.869999999</v>
      </c>
      <c r="AC26" s="642">
        <v>3650000</v>
      </c>
      <c r="AD26" s="641">
        <f>[1]Субвенция_факт!Z30*1000</f>
        <v>7000000</v>
      </c>
      <c r="AE26" s="644">
        <v>7000000</v>
      </c>
      <c r="AF26" s="641">
        <f>[1]Субвенция_факт!AA30*1000</f>
        <v>7032874.5</v>
      </c>
      <c r="AG26" s="645">
        <v>1800000</v>
      </c>
      <c r="AH26" s="641">
        <f>[1]Субвенция_факт!AB30*1000</f>
        <v>10744966</v>
      </c>
      <c r="AI26" s="642">
        <v>0</v>
      </c>
      <c r="AJ26" s="641">
        <f>[1]Субвенция_факт!AC30*1000</f>
        <v>0</v>
      </c>
      <c r="AK26" s="642"/>
      <c r="AL26" s="641">
        <f>[1]Субвенция_факт!AD30*1000</f>
        <v>1829030</v>
      </c>
      <c r="AM26" s="646">
        <v>750000</v>
      </c>
      <c r="AN26" s="641">
        <f>[1]Субвенция_факт!AH30*1000</f>
        <v>0</v>
      </c>
      <c r="AO26" s="642"/>
      <c r="AP26" s="651"/>
      <c r="AR26" s="647"/>
      <c r="AS26" s="648"/>
      <c r="AT26" s="648"/>
      <c r="AU26" s="648"/>
    </row>
    <row r="27" spans="1:47" ht="21" customHeight="1" x14ac:dyDescent="0.25">
      <c r="A27" s="649" t="s">
        <v>396</v>
      </c>
      <c r="B27" s="650">
        <f t="shared" si="0"/>
        <v>1131647020.9899995</v>
      </c>
      <c r="C27" s="650">
        <f t="shared" si="0"/>
        <v>279310784.83999997</v>
      </c>
      <c r="D27" s="641">
        <f>[1]Субвенция_факт!H29*1000</f>
        <v>42414.9</v>
      </c>
      <c r="E27" s="642">
        <v>0</v>
      </c>
      <c r="F27" s="641">
        <f>[1]Субвенция_факт!I29*1000</f>
        <v>0</v>
      </c>
      <c r="G27" s="642"/>
      <c r="H27" s="641">
        <f>[1]Субвенция_факт!J29*1000</f>
        <v>0</v>
      </c>
      <c r="I27" s="642"/>
      <c r="J27" s="641">
        <f>[1]Субвенция_факт!K29*1000</f>
        <v>1410978</v>
      </c>
      <c r="K27" s="642">
        <v>300000</v>
      </c>
      <c r="L27" s="641">
        <f>[1]Субвенция_факт!L29*1000</f>
        <v>29274831</v>
      </c>
      <c r="M27" s="642">
        <v>10500000</v>
      </c>
      <c r="N27" s="641">
        <f>[1]Субвенция_факт!N29*1000</f>
        <v>6110969.1900000004</v>
      </c>
      <c r="O27" s="642">
        <v>1200000</v>
      </c>
      <c r="P27" s="641">
        <f>[1]Субвенция_факт!O29*1000</f>
        <v>498100</v>
      </c>
      <c r="Q27" s="642">
        <v>405000</v>
      </c>
      <c r="R27" s="641">
        <f>[1]Субвенция_факт!R29*1000</f>
        <v>350000</v>
      </c>
      <c r="S27" s="642"/>
      <c r="T27" s="641">
        <f>[1]Субвенция_факт!S29*1000</f>
        <v>568156387.99999988</v>
      </c>
      <c r="U27" s="643">
        <v>141000000</v>
      </c>
      <c r="V27" s="641">
        <f>[1]Субвенция_факт!T29*1000</f>
        <v>14672182</v>
      </c>
      <c r="W27" s="644">
        <v>3600000</v>
      </c>
      <c r="X27" s="641">
        <f>[1]Субвенция_факт!U29*1000</f>
        <v>490392085.99999994</v>
      </c>
      <c r="Y27" s="645">
        <v>120000000</v>
      </c>
      <c r="Z27" s="641">
        <f>[1]Субвенция_факт!V29*1000</f>
        <v>29000</v>
      </c>
      <c r="AA27" s="642">
        <v>0</v>
      </c>
      <c r="AB27" s="641">
        <f>[1]Субвенция_факт!Y29*1000</f>
        <v>4485493.78</v>
      </c>
      <c r="AC27" s="642">
        <v>1125000</v>
      </c>
      <c r="AD27" s="641">
        <f>[1]Субвенция_факт!Z29*1000</f>
        <v>5000000</v>
      </c>
      <c r="AE27" s="644">
        <v>0</v>
      </c>
      <c r="AF27" s="641">
        <f>[1]Субвенция_факт!AA29*1000</f>
        <v>1623596.12</v>
      </c>
      <c r="AG27" s="645">
        <v>320000</v>
      </c>
      <c r="AH27" s="641">
        <f>[1]Субвенция_факт!AB29*1000</f>
        <v>8131752</v>
      </c>
      <c r="AI27" s="642">
        <v>590784.84</v>
      </c>
      <c r="AJ27" s="641">
        <f>[1]Субвенция_факт!AC29*1000</f>
        <v>0</v>
      </c>
      <c r="AK27" s="642"/>
      <c r="AL27" s="641">
        <f>[1]Субвенция_факт!AD29*1000</f>
        <v>1469230</v>
      </c>
      <c r="AM27" s="646">
        <v>270000</v>
      </c>
      <c r="AN27" s="641">
        <f>[1]Субвенция_факт!AH29*1000</f>
        <v>0</v>
      </c>
      <c r="AO27" s="642"/>
      <c r="AP27" s="651"/>
      <c r="AR27" s="647"/>
      <c r="AS27" s="648"/>
      <c r="AT27" s="648"/>
      <c r="AU27" s="648"/>
    </row>
    <row r="28" spans="1:47" s="655" customFormat="1" ht="21" customHeight="1" x14ac:dyDescent="0.25">
      <c r="A28" s="652" t="s">
        <v>399</v>
      </c>
      <c r="B28" s="650">
        <f t="shared" ref="B28:AO28" si="1">SUM(B8:B27)</f>
        <v>15250536902.16</v>
      </c>
      <c r="C28" s="650">
        <f t="shared" si="1"/>
        <v>3806683865.9400001</v>
      </c>
      <c r="D28" s="650">
        <f t="shared" si="1"/>
        <v>572601.16</v>
      </c>
      <c r="E28" s="650">
        <f t="shared" si="1"/>
        <v>116902.2</v>
      </c>
      <c r="F28" s="650">
        <f t="shared" si="1"/>
        <v>22338624</v>
      </c>
      <c r="G28" s="650">
        <f t="shared" si="1"/>
        <v>5591180</v>
      </c>
      <c r="H28" s="650">
        <f t="shared" si="1"/>
        <v>6253630</v>
      </c>
      <c r="I28" s="650">
        <f t="shared" si="1"/>
        <v>1414607.26</v>
      </c>
      <c r="J28" s="650">
        <f>SUM(J8:J27)</f>
        <v>28122560</v>
      </c>
      <c r="K28" s="650">
        <f>SUM(K8:K27)</f>
        <v>7545379</v>
      </c>
      <c r="L28" s="650">
        <f t="shared" si="1"/>
        <v>348064300</v>
      </c>
      <c r="M28" s="650">
        <f t="shared" si="1"/>
        <v>114311977</v>
      </c>
      <c r="N28" s="650">
        <f>SUM(N8:N27)</f>
        <v>102795260</v>
      </c>
      <c r="O28" s="650">
        <f>SUM(O8:O27)</f>
        <v>28539159</v>
      </c>
      <c r="P28" s="650">
        <f t="shared" si="1"/>
        <v>8175300</v>
      </c>
      <c r="Q28" s="650">
        <f t="shared" si="1"/>
        <v>3602667</v>
      </c>
      <c r="R28" s="650">
        <f t="shared" si="1"/>
        <v>2100000</v>
      </c>
      <c r="S28" s="650">
        <f t="shared" si="1"/>
        <v>200000</v>
      </c>
      <c r="T28" s="650">
        <f t="shared" si="1"/>
        <v>9555752073</v>
      </c>
      <c r="U28" s="653">
        <f t="shared" si="1"/>
        <v>2376319300</v>
      </c>
      <c r="V28" s="650">
        <f t="shared" si="1"/>
        <v>49240258</v>
      </c>
      <c r="W28" s="650">
        <f t="shared" si="1"/>
        <v>11200000</v>
      </c>
      <c r="X28" s="650">
        <f>SUM(X8:X27)</f>
        <v>4915445157</v>
      </c>
      <c r="Y28" s="650">
        <f>SUM(Y8:Y27)</f>
        <v>1219087000</v>
      </c>
      <c r="Z28" s="650">
        <f t="shared" si="1"/>
        <v>203500</v>
      </c>
      <c r="AA28" s="650">
        <f t="shared" si="1"/>
        <v>4500</v>
      </c>
      <c r="AB28" s="650">
        <f t="shared" si="1"/>
        <v>89702450</v>
      </c>
      <c r="AC28" s="650">
        <f t="shared" si="1"/>
        <v>14942000</v>
      </c>
      <c r="AD28" s="650">
        <f t="shared" si="1"/>
        <v>12000000</v>
      </c>
      <c r="AE28" s="650">
        <f t="shared" si="1"/>
        <v>7000000</v>
      </c>
      <c r="AF28" s="650">
        <f t="shared" si="1"/>
        <v>23893269.999999996</v>
      </c>
      <c r="AG28" s="650">
        <f t="shared" si="1"/>
        <v>5851059.7300000004</v>
      </c>
      <c r="AH28" s="650">
        <f t="shared" si="1"/>
        <v>39474526</v>
      </c>
      <c r="AI28" s="650">
        <f t="shared" si="1"/>
        <v>2657083.34</v>
      </c>
      <c r="AJ28" s="650">
        <f t="shared" si="1"/>
        <v>15783083</v>
      </c>
      <c r="AK28" s="650">
        <f t="shared" si="1"/>
        <v>0</v>
      </c>
      <c r="AL28" s="650">
        <f>SUM(AL8:AL27)</f>
        <v>17009700</v>
      </c>
      <c r="AM28" s="654">
        <f>SUM(AM8:AM27)</f>
        <v>4898400</v>
      </c>
      <c r="AN28" s="650">
        <f t="shared" si="1"/>
        <v>13610609.999999998</v>
      </c>
      <c r="AO28" s="650">
        <f t="shared" si="1"/>
        <v>3402651.41</v>
      </c>
      <c r="AR28" s="647"/>
      <c r="AS28" s="648"/>
      <c r="AT28" s="648"/>
      <c r="AU28" s="648"/>
    </row>
    <row r="29" spans="1:47" x14ac:dyDescent="0.25">
      <c r="B29" s="656"/>
      <c r="C29" s="656"/>
      <c r="D29" s="656"/>
      <c r="E29" s="656"/>
      <c r="F29" s="656"/>
      <c r="G29" s="656"/>
      <c r="H29" s="656"/>
      <c r="I29" s="656"/>
      <c r="J29" s="656"/>
      <c r="K29" s="656"/>
      <c r="L29" s="656"/>
      <c r="M29" s="656"/>
      <c r="N29" s="656"/>
      <c r="O29" s="656"/>
      <c r="P29" s="656"/>
      <c r="Q29" s="656"/>
      <c r="R29" s="656"/>
      <c r="S29" s="656"/>
      <c r="T29" s="656"/>
      <c r="U29" s="656"/>
      <c r="V29" s="656"/>
      <c r="W29" s="656"/>
      <c r="X29" s="656"/>
      <c r="Y29" s="656"/>
      <c r="Z29" s="656"/>
      <c r="AA29" s="656"/>
      <c r="AB29" s="656"/>
      <c r="AC29" s="656"/>
      <c r="AD29" s="656"/>
      <c r="AE29" s="656"/>
      <c r="AF29" s="656"/>
      <c r="AG29" s="656"/>
      <c r="AH29" s="656"/>
      <c r="AI29" s="656"/>
      <c r="AJ29" s="656"/>
      <c r="AK29" s="656"/>
      <c r="AL29" s="656"/>
      <c r="AM29" s="656"/>
      <c r="AN29" s="656"/>
      <c r="AO29" s="656"/>
      <c r="AR29" s="647"/>
      <c r="AS29" s="648"/>
      <c r="AT29" s="648"/>
      <c r="AU29" s="648"/>
    </row>
    <row r="30" spans="1:47" x14ac:dyDescent="0.25">
      <c r="B30" s="656"/>
      <c r="C30" s="656"/>
      <c r="D30" s="656"/>
      <c r="E30" s="656"/>
      <c r="F30" s="656"/>
      <c r="G30" s="656"/>
      <c r="H30" s="656"/>
      <c r="I30" s="656"/>
      <c r="J30" s="656"/>
      <c r="K30" s="656"/>
      <c r="L30" s="656"/>
      <c r="M30" s="656"/>
      <c r="N30" s="656"/>
      <c r="O30" s="656"/>
      <c r="P30" s="656"/>
      <c r="Q30" s="656"/>
      <c r="R30" s="656"/>
      <c r="S30" s="656"/>
      <c r="T30" s="656"/>
      <c r="U30" s="656"/>
      <c r="V30" s="656"/>
      <c r="W30" s="656"/>
      <c r="X30" s="656"/>
      <c r="Y30" s="656"/>
      <c r="Z30" s="656"/>
      <c r="AA30" s="656"/>
      <c r="AB30" s="656"/>
      <c r="AC30" s="656"/>
      <c r="AD30" s="656"/>
      <c r="AE30" s="656"/>
      <c r="AF30" s="656"/>
      <c r="AG30" s="656"/>
      <c r="AH30" s="656"/>
      <c r="AI30" s="656"/>
      <c r="AJ30" s="656"/>
      <c r="AK30" s="656"/>
      <c r="AL30" s="656"/>
      <c r="AM30" s="656"/>
      <c r="AN30" s="656"/>
      <c r="AO30" s="656"/>
      <c r="AR30" s="647"/>
      <c r="AS30" s="648"/>
      <c r="AT30" s="648"/>
      <c r="AU30" s="648"/>
    </row>
    <row r="31" spans="1:47" s="632" customFormat="1" x14ac:dyDescent="0.25">
      <c r="A31" s="657" t="s">
        <v>826</v>
      </c>
      <c r="B31" s="658">
        <f>B26+B27</f>
        <v>7769845866.8499994</v>
      </c>
      <c r="C31" s="658">
        <f t="shared" ref="C31:AO31" si="2">C26+C27</f>
        <v>1907121004.04</v>
      </c>
      <c r="D31" s="658">
        <f t="shared" si="2"/>
        <v>445356.46</v>
      </c>
      <c r="E31" s="658">
        <f t="shared" si="2"/>
        <v>116902.2</v>
      </c>
      <c r="F31" s="658">
        <f t="shared" si="2"/>
        <v>0</v>
      </c>
      <c r="G31" s="658">
        <f t="shared" si="2"/>
        <v>0</v>
      </c>
      <c r="H31" s="658">
        <f t="shared" si="2"/>
        <v>0</v>
      </c>
      <c r="I31" s="658">
        <f t="shared" si="2"/>
        <v>0</v>
      </c>
      <c r="J31" s="658">
        <f t="shared" si="2"/>
        <v>9141357</v>
      </c>
      <c r="K31" s="658">
        <f t="shared" si="2"/>
        <v>2300000</v>
      </c>
      <c r="L31" s="658">
        <f t="shared" si="2"/>
        <v>186541361.5</v>
      </c>
      <c r="M31" s="658">
        <f t="shared" si="2"/>
        <v>59169600</v>
      </c>
      <c r="N31" s="658">
        <f t="shared" si="2"/>
        <v>38738431.619999997</v>
      </c>
      <c r="O31" s="658">
        <f t="shared" si="2"/>
        <v>10389280</v>
      </c>
      <c r="P31" s="658">
        <f t="shared" si="2"/>
        <v>3354100</v>
      </c>
      <c r="Q31" s="658">
        <f t="shared" si="2"/>
        <v>1721137</v>
      </c>
      <c r="R31" s="658">
        <f t="shared" si="2"/>
        <v>1200000</v>
      </c>
      <c r="S31" s="658">
        <f t="shared" si="2"/>
        <v>100000</v>
      </c>
      <c r="T31" s="658">
        <f t="shared" si="2"/>
        <v>4233232584</v>
      </c>
      <c r="U31" s="658">
        <f t="shared" si="2"/>
        <v>1045506300</v>
      </c>
      <c r="V31" s="658">
        <f t="shared" si="2"/>
        <v>49240258</v>
      </c>
      <c r="W31" s="658">
        <f t="shared" si="2"/>
        <v>11200000</v>
      </c>
      <c r="X31" s="658">
        <f t="shared" si="2"/>
        <v>3189290563</v>
      </c>
      <c r="Y31" s="658">
        <f t="shared" si="2"/>
        <v>761112000</v>
      </c>
      <c r="Z31" s="658">
        <f t="shared" si="2"/>
        <v>94500</v>
      </c>
      <c r="AA31" s="658">
        <f t="shared" si="2"/>
        <v>0</v>
      </c>
      <c r="AB31" s="658">
        <f t="shared" si="2"/>
        <v>15735906.649999999</v>
      </c>
      <c r="AC31" s="658">
        <f t="shared" si="2"/>
        <v>4775000</v>
      </c>
      <c r="AD31" s="658">
        <f t="shared" si="2"/>
        <v>12000000</v>
      </c>
      <c r="AE31" s="658">
        <f t="shared" si="2"/>
        <v>7000000</v>
      </c>
      <c r="AF31" s="658">
        <f t="shared" si="2"/>
        <v>8656470.620000001</v>
      </c>
      <c r="AG31" s="658">
        <f t="shared" si="2"/>
        <v>2120000</v>
      </c>
      <c r="AH31" s="658">
        <f t="shared" si="2"/>
        <v>18876718</v>
      </c>
      <c r="AI31" s="658">
        <f t="shared" si="2"/>
        <v>590784.84</v>
      </c>
      <c r="AJ31" s="658">
        <f t="shared" si="2"/>
        <v>0</v>
      </c>
      <c r="AK31" s="658">
        <f t="shared" si="2"/>
        <v>0</v>
      </c>
      <c r="AL31" s="658">
        <f t="shared" si="2"/>
        <v>3298260</v>
      </c>
      <c r="AM31" s="658">
        <f t="shared" si="2"/>
        <v>1020000</v>
      </c>
      <c r="AN31" s="658">
        <f t="shared" si="2"/>
        <v>0</v>
      </c>
      <c r="AO31" s="658">
        <f t="shared" si="2"/>
        <v>0</v>
      </c>
      <c r="AR31" s="647"/>
      <c r="AS31" s="659"/>
      <c r="AT31" s="659"/>
      <c r="AU31" s="659"/>
    </row>
    <row r="32" spans="1:47" s="632" customFormat="1" ht="33" x14ac:dyDescent="0.25">
      <c r="A32" s="657" t="s">
        <v>958</v>
      </c>
      <c r="B32" s="658">
        <f>SUM(B8:B25)-B33</f>
        <v>6335370324.4500008</v>
      </c>
      <c r="C32" s="658">
        <f t="shared" ref="C32:AO32" si="3">SUM(C8:C25)-C33</f>
        <v>1607081135.8999999</v>
      </c>
      <c r="D32" s="658">
        <f t="shared" si="3"/>
        <v>98968.099999999948</v>
      </c>
      <c r="E32" s="658">
        <f t="shared" si="3"/>
        <v>0</v>
      </c>
      <c r="F32" s="658">
        <f t="shared" si="3"/>
        <v>17557848</v>
      </c>
      <c r="G32" s="658">
        <f t="shared" si="3"/>
        <v>4365788</v>
      </c>
      <c r="H32" s="658">
        <f t="shared" si="3"/>
        <v>4858390</v>
      </c>
      <c r="I32" s="658">
        <f t="shared" si="3"/>
        <v>1078191.26</v>
      </c>
      <c r="J32" s="658">
        <f t="shared" si="3"/>
        <v>16129967</v>
      </c>
      <c r="K32" s="658">
        <f t="shared" si="3"/>
        <v>4482000</v>
      </c>
      <c r="L32" s="658">
        <f t="shared" si="3"/>
        <v>139932775.99999997</v>
      </c>
      <c r="M32" s="658">
        <f t="shared" si="3"/>
        <v>46115697</v>
      </c>
      <c r="N32" s="658">
        <f t="shared" si="3"/>
        <v>53775498.57</v>
      </c>
      <c r="O32" s="658">
        <f t="shared" si="3"/>
        <v>14857350</v>
      </c>
      <c r="P32" s="658">
        <f t="shared" si="3"/>
        <v>4454850</v>
      </c>
      <c r="Q32" s="658">
        <f t="shared" si="3"/>
        <v>1690080</v>
      </c>
      <c r="R32" s="658">
        <f t="shared" si="3"/>
        <v>800000</v>
      </c>
      <c r="S32" s="658">
        <f t="shared" si="3"/>
        <v>100000</v>
      </c>
      <c r="T32" s="658">
        <f t="shared" si="3"/>
        <v>4485702742</v>
      </c>
      <c r="U32" s="658">
        <f t="shared" si="3"/>
        <v>1124913000</v>
      </c>
      <c r="V32" s="658">
        <f t="shared" si="3"/>
        <v>0</v>
      </c>
      <c r="W32" s="658">
        <f t="shared" si="3"/>
        <v>0</v>
      </c>
      <c r="X32" s="658">
        <f t="shared" si="3"/>
        <v>1488308763</v>
      </c>
      <c r="Y32" s="658">
        <f t="shared" si="3"/>
        <v>389975000</v>
      </c>
      <c r="Z32" s="658">
        <f t="shared" si="3"/>
        <v>96500</v>
      </c>
      <c r="AA32" s="658">
        <f t="shared" si="3"/>
        <v>4000</v>
      </c>
      <c r="AB32" s="658">
        <f t="shared" si="3"/>
        <v>54781288.559999995</v>
      </c>
      <c r="AC32" s="658">
        <f t="shared" si="3"/>
        <v>7988000</v>
      </c>
      <c r="AD32" s="658">
        <f t="shared" si="3"/>
        <v>0</v>
      </c>
      <c r="AE32" s="658">
        <f t="shared" si="3"/>
        <v>0</v>
      </c>
      <c r="AF32" s="658">
        <f t="shared" si="3"/>
        <v>12228097.219999995</v>
      </c>
      <c r="AG32" s="658">
        <f t="shared" si="3"/>
        <v>2986059.73</v>
      </c>
      <c r="AH32" s="658">
        <f t="shared" si="3"/>
        <v>18568818</v>
      </c>
      <c r="AI32" s="658">
        <f t="shared" si="3"/>
        <v>2010218.5</v>
      </c>
      <c r="AJ32" s="658">
        <f t="shared" si="3"/>
        <v>13810198</v>
      </c>
      <c r="AK32" s="658">
        <f t="shared" si="3"/>
        <v>0</v>
      </c>
      <c r="AL32" s="658">
        <f t="shared" si="3"/>
        <v>10655010</v>
      </c>
      <c r="AM32" s="658">
        <f t="shared" si="3"/>
        <v>3113100</v>
      </c>
      <c r="AN32" s="658">
        <f t="shared" si="3"/>
        <v>13610609.999999998</v>
      </c>
      <c r="AO32" s="658">
        <f t="shared" si="3"/>
        <v>3402651.41</v>
      </c>
      <c r="AR32" s="647"/>
      <c r="AS32" s="659"/>
      <c r="AT32" s="659"/>
      <c r="AU32" s="659"/>
    </row>
    <row r="33" spans="1:47" s="632" customFormat="1" ht="33" x14ac:dyDescent="0.25">
      <c r="A33" s="1072" t="s">
        <v>825</v>
      </c>
      <c r="B33" s="1073">
        <f>B8+B12+B16+B21</f>
        <v>1145320710.8600001</v>
      </c>
      <c r="C33" s="1073">
        <f t="shared" ref="C33:AO33" si="4">C8+C12+C16+C21</f>
        <v>292481726</v>
      </c>
      <c r="D33" s="1073">
        <f t="shared" si="4"/>
        <v>28276.6</v>
      </c>
      <c r="E33" s="1073">
        <f t="shared" si="4"/>
        <v>0</v>
      </c>
      <c r="F33" s="1073">
        <f t="shared" si="4"/>
        <v>4780776</v>
      </c>
      <c r="G33" s="1073">
        <f t="shared" si="4"/>
        <v>1225392</v>
      </c>
      <c r="H33" s="1073">
        <f t="shared" si="4"/>
        <v>1395240</v>
      </c>
      <c r="I33" s="1073">
        <f t="shared" si="4"/>
        <v>336416</v>
      </c>
      <c r="J33" s="1073">
        <f t="shared" si="4"/>
        <v>2851236</v>
      </c>
      <c r="K33" s="1073">
        <f t="shared" si="4"/>
        <v>763379</v>
      </c>
      <c r="L33" s="1073">
        <f t="shared" si="4"/>
        <v>21590162.5</v>
      </c>
      <c r="M33" s="1073">
        <f t="shared" si="4"/>
        <v>9026680</v>
      </c>
      <c r="N33" s="1073">
        <f t="shared" si="4"/>
        <v>10281329.810000001</v>
      </c>
      <c r="O33" s="1073">
        <f t="shared" si="4"/>
        <v>3292529</v>
      </c>
      <c r="P33" s="1073">
        <f t="shared" si="4"/>
        <v>366350</v>
      </c>
      <c r="Q33" s="1073">
        <f t="shared" si="4"/>
        <v>191450</v>
      </c>
      <c r="R33" s="1073">
        <f t="shared" si="4"/>
        <v>100000</v>
      </c>
      <c r="S33" s="1073">
        <f t="shared" si="4"/>
        <v>0</v>
      </c>
      <c r="T33" s="1073">
        <f t="shared" si="4"/>
        <v>836816747</v>
      </c>
      <c r="U33" s="1073">
        <f t="shared" si="4"/>
        <v>205900000</v>
      </c>
      <c r="V33" s="1073">
        <f t="shared" si="4"/>
        <v>0</v>
      </c>
      <c r="W33" s="1073">
        <f t="shared" si="4"/>
        <v>0</v>
      </c>
      <c r="X33" s="1073">
        <f t="shared" si="4"/>
        <v>237845831</v>
      </c>
      <c r="Y33" s="1073">
        <f t="shared" si="4"/>
        <v>68000000</v>
      </c>
      <c r="Z33" s="1073">
        <f t="shared" si="4"/>
        <v>12500</v>
      </c>
      <c r="AA33" s="1073">
        <f t="shared" si="4"/>
        <v>500</v>
      </c>
      <c r="AB33" s="1073">
        <f t="shared" si="4"/>
        <v>19185254.789999999</v>
      </c>
      <c r="AC33" s="1073">
        <f t="shared" si="4"/>
        <v>2179000</v>
      </c>
      <c r="AD33" s="1073">
        <f t="shared" si="4"/>
        <v>0</v>
      </c>
      <c r="AE33" s="1073">
        <f t="shared" si="4"/>
        <v>0</v>
      </c>
      <c r="AF33" s="1073">
        <f t="shared" si="4"/>
        <v>3008702.16</v>
      </c>
      <c r="AG33" s="1073">
        <f t="shared" si="4"/>
        <v>745000</v>
      </c>
      <c r="AH33" s="1073">
        <f t="shared" si="4"/>
        <v>2028990</v>
      </c>
      <c r="AI33" s="1073">
        <f t="shared" si="4"/>
        <v>56080</v>
      </c>
      <c r="AJ33" s="1073">
        <f t="shared" si="4"/>
        <v>1972885</v>
      </c>
      <c r="AK33" s="1073">
        <f t="shared" si="4"/>
        <v>0</v>
      </c>
      <c r="AL33" s="1073">
        <f t="shared" si="4"/>
        <v>3056430</v>
      </c>
      <c r="AM33" s="1073">
        <f t="shared" si="4"/>
        <v>765300</v>
      </c>
      <c r="AN33" s="1073">
        <f t="shared" si="4"/>
        <v>0</v>
      </c>
      <c r="AO33" s="1073">
        <f t="shared" si="4"/>
        <v>0</v>
      </c>
      <c r="AR33" s="647"/>
      <c r="AS33" s="659"/>
      <c r="AT33" s="659"/>
      <c r="AU33" s="659"/>
    </row>
    <row r="34" spans="1:47" ht="17.25" customHeight="1" x14ac:dyDescent="0.25">
      <c r="A34" s="660"/>
      <c r="AR34" s="647"/>
      <c r="AS34" s="648"/>
      <c r="AT34" s="648"/>
      <c r="AU34" s="648"/>
    </row>
    <row r="35" spans="1:47" ht="17.25" customHeight="1" x14ac:dyDescent="0.25">
      <c r="A35" s="660"/>
      <c r="AR35" s="647"/>
      <c r="AS35" s="648"/>
      <c r="AT35" s="648"/>
      <c r="AU35" s="648"/>
    </row>
    <row r="36" spans="1:47" x14ac:dyDescent="0.25">
      <c r="A36" s="660"/>
      <c r="B36" s="661"/>
      <c r="C36" s="661"/>
    </row>
    <row r="37" spans="1:47" ht="17.25" customHeight="1" x14ac:dyDescent="0.25">
      <c r="A37" s="660"/>
      <c r="B37" s="661"/>
      <c r="C37" s="661"/>
      <c r="AR37" s="647"/>
      <c r="AS37" s="648"/>
      <c r="AT37" s="648"/>
      <c r="AU37" s="648"/>
    </row>
    <row r="38" spans="1:47" ht="17.25" customHeight="1" x14ac:dyDescent="0.25">
      <c r="A38" s="660"/>
      <c r="B38" s="661"/>
      <c r="C38" s="661"/>
      <c r="AR38" s="647"/>
      <c r="AS38" s="648"/>
      <c r="AT38" s="648"/>
      <c r="AU38" s="648"/>
    </row>
    <row r="39" spans="1:47" ht="17.25" customHeight="1" x14ac:dyDescent="0.25">
      <c r="A39" s="660"/>
      <c r="B39" s="661"/>
      <c r="C39" s="661"/>
      <c r="AR39" s="647"/>
      <c r="AS39" s="648"/>
      <c r="AT39" s="648"/>
      <c r="AU39" s="648"/>
    </row>
    <row r="40" spans="1:47" ht="17.25" customHeight="1" x14ac:dyDescent="0.25">
      <c r="AR40" s="647"/>
      <c r="AS40" s="648"/>
      <c r="AT40" s="648"/>
      <c r="AU40" s="648"/>
    </row>
    <row r="41" spans="1:47" ht="17.25" customHeight="1" x14ac:dyDescent="0.25">
      <c r="AR41" s="647"/>
      <c r="AS41" s="648"/>
      <c r="AT41" s="648"/>
      <c r="AU41" s="648"/>
    </row>
    <row r="42" spans="1:47" ht="17.25" customHeight="1" x14ac:dyDescent="0.25">
      <c r="AR42" s="647"/>
      <c r="AS42" s="648"/>
      <c r="AT42" s="648"/>
      <c r="AU42" s="648"/>
    </row>
    <row r="43" spans="1:47" ht="17.25" customHeight="1" x14ac:dyDescent="0.25">
      <c r="AR43" s="647"/>
      <c r="AS43" s="648"/>
      <c r="AT43" s="648"/>
      <c r="AU43" s="648"/>
    </row>
    <row r="44" spans="1:47" ht="17.25" customHeight="1" x14ac:dyDescent="0.25">
      <c r="AR44" s="662"/>
      <c r="AS44" s="663"/>
      <c r="AT44" s="663"/>
      <c r="AU44" s="663"/>
    </row>
  </sheetData>
  <mergeCells count="41">
    <mergeCell ref="AL5:AM5"/>
    <mergeCell ref="AN5:AO5"/>
    <mergeCell ref="AD5:AE5"/>
    <mergeCell ref="AF5:AG5"/>
    <mergeCell ref="P6:Q6"/>
    <mergeCell ref="R6:S6"/>
    <mergeCell ref="T6:U6"/>
    <mergeCell ref="V6:W6"/>
    <mergeCell ref="X6:Y6"/>
    <mergeCell ref="AN6:AO6"/>
    <mergeCell ref="AB6:AC6"/>
    <mergeCell ref="AD6:AE6"/>
    <mergeCell ref="AF6:AG6"/>
    <mergeCell ref="AH6:AI6"/>
    <mergeCell ref="AJ6:AK6"/>
    <mergeCell ref="AL6:AM6"/>
    <mergeCell ref="J6:K6"/>
    <mergeCell ref="L6:M6"/>
    <mergeCell ref="Z6:AA6"/>
    <mergeCell ref="AH5:AI5"/>
    <mergeCell ref="AJ5:AK5"/>
    <mergeCell ref="N6:O6"/>
    <mergeCell ref="V5:W5"/>
    <mergeCell ref="X5:Y5"/>
    <mergeCell ref="Z5:AA5"/>
    <mergeCell ref="AB5:AC5"/>
    <mergeCell ref="T5:U5"/>
    <mergeCell ref="J5:K5"/>
    <mergeCell ref="L5:M5"/>
    <mergeCell ref="N5:O5"/>
    <mergeCell ref="P5:Q5"/>
    <mergeCell ref="R5:S5"/>
    <mergeCell ref="C2:H2"/>
    <mergeCell ref="A5:A6"/>
    <mergeCell ref="B5:C6"/>
    <mergeCell ref="D5:E5"/>
    <mergeCell ref="F5:G5"/>
    <mergeCell ref="H5:I5"/>
    <mergeCell ref="D6:E6"/>
    <mergeCell ref="F6:G6"/>
    <mergeCell ref="H6:I6"/>
  </mergeCells>
  <pageMargins left="0.78740157480314965" right="0.39370078740157483" top="0.78740157480314965" bottom="0.59055118110236227" header="0.51181102362204722" footer="0.51181102362204722"/>
  <pageSetup paperSize="9" scale="48" fitToWidth="15" orientation="landscape" r:id="rId1"/>
  <headerFooter alignWithMargins="0">
    <oddFooter>&amp;L&amp;P&amp;R&amp;Z&amp;F&amp;A</oddFooter>
  </headerFooter>
  <colBreaks count="2" manualBreakCount="2">
    <brk id="11" max="32" man="1"/>
    <brk id="31"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87"/>
  <sheetViews>
    <sheetView topLeftCell="A2" zoomScale="50" zoomScaleNormal="50" workbookViewId="0">
      <pane xSplit="1" ySplit="9" topLeftCell="B11" activePane="bottomRight" state="frozen"/>
      <selection activeCell="A2" sqref="A2"/>
      <selection pane="topRight" activeCell="B2" sqref="B2"/>
      <selection pane="bottomLeft" activeCell="A11" sqref="A11"/>
      <selection pane="bottomRight" activeCell="P33" sqref="P33"/>
    </sheetView>
  </sheetViews>
  <sheetFormatPr defaultColWidth="21.7109375" defaultRowHeight="12.75" x14ac:dyDescent="0.2"/>
  <cols>
    <col min="1" max="1" width="21.28515625" style="1275" customWidth="1"/>
    <col min="2" max="6" width="21.7109375" style="1275"/>
    <col min="7" max="7" width="13.140625" style="1275" customWidth="1"/>
    <col min="8" max="12" width="21.7109375" style="1275"/>
    <col min="13" max="13" width="14.5703125" style="1275" customWidth="1"/>
    <col min="14" max="18" width="21.7109375" style="1275"/>
    <col min="19" max="19" width="15.140625" style="1275" customWidth="1"/>
    <col min="20" max="42" width="21.7109375" style="1275"/>
    <col min="43" max="43" width="14.5703125" style="1275" customWidth="1"/>
    <col min="44" max="48" width="21.7109375" style="1275"/>
    <col min="49" max="49" width="15.42578125" style="1275" customWidth="1"/>
    <col min="50" max="51" width="21.7109375" style="1275"/>
    <col min="52" max="52" width="20.140625" style="1275" customWidth="1"/>
    <col min="53" max="53" width="18.85546875" style="1275" customWidth="1"/>
    <col min="54" max="54" width="16.85546875" style="1275" customWidth="1"/>
    <col min="55" max="55" width="15.7109375" style="1275" customWidth="1"/>
    <col min="56" max="58" width="21.7109375" style="1275"/>
    <col min="59" max="59" width="17.42578125" style="1275" customWidth="1"/>
    <col min="60" max="60" width="19.42578125" style="1275" customWidth="1"/>
    <col min="61" max="61" width="16.85546875" style="1275" customWidth="1"/>
    <col min="62" max="16384" width="21.7109375" style="1275"/>
  </cols>
  <sheetData>
    <row r="1" spans="1:62" x14ac:dyDescent="0.2">
      <c r="A1" s="423"/>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row>
    <row r="2" spans="1:62" ht="16.5" x14ac:dyDescent="0.25">
      <c r="A2" s="423"/>
      <c r="D2" s="459" t="s">
        <v>874</v>
      </c>
      <c r="H2" s="538"/>
      <c r="I2" s="538"/>
      <c r="J2" s="538"/>
      <c r="K2" s="423"/>
      <c r="L2" s="423"/>
      <c r="M2" s="423"/>
      <c r="N2" s="423"/>
      <c r="O2" s="423"/>
      <c r="P2" s="423"/>
      <c r="Q2" s="423"/>
      <c r="R2" s="423"/>
      <c r="S2" s="423"/>
      <c r="T2" s="423"/>
      <c r="U2" s="423"/>
      <c r="V2" s="423"/>
      <c r="W2" s="423"/>
      <c r="X2" s="423"/>
      <c r="Y2" s="423"/>
      <c r="Z2" s="423"/>
      <c r="AA2" s="423"/>
      <c r="AB2" s="423"/>
      <c r="AC2" s="423"/>
      <c r="AD2" s="423"/>
      <c r="AE2" s="423"/>
    </row>
    <row r="3" spans="1:62" ht="16.5" x14ac:dyDescent="0.25">
      <c r="A3" s="423"/>
      <c r="D3" s="459"/>
      <c r="E3" s="459" t="str">
        <f>'Проверочная  таблица'!E3</f>
        <v>ПО  СОСТОЯНИЮ  НА  1  АПРЕЛЯ  2024  ГОДА</v>
      </c>
      <c r="F3" s="459"/>
      <c r="H3" s="538"/>
      <c r="I3" s="538"/>
      <c r="J3" s="538"/>
      <c r="K3" s="423"/>
      <c r="L3" s="423"/>
      <c r="M3" s="423"/>
      <c r="N3" s="423"/>
      <c r="O3" s="423"/>
      <c r="P3" s="423"/>
      <c r="Q3" s="423"/>
      <c r="R3" s="423"/>
      <c r="S3" s="423"/>
      <c r="T3" s="423"/>
      <c r="U3" s="423"/>
      <c r="V3" s="423"/>
      <c r="W3" s="423"/>
      <c r="X3" s="423"/>
      <c r="Y3" s="423"/>
      <c r="Z3" s="423"/>
      <c r="AA3" s="423"/>
      <c r="AB3" s="423"/>
      <c r="AC3" s="423"/>
      <c r="AD3" s="423"/>
      <c r="AE3" s="423"/>
    </row>
    <row r="4" spans="1:62" x14ac:dyDescent="0.2">
      <c r="A4" s="423"/>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row>
    <row r="5" spans="1:62" ht="15.75" thickBot="1" x14ac:dyDescent="0.3">
      <c r="A5" s="423"/>
      <c r="B5" s="423"/>
      <c r="C5" s="423"/>
      <c r="D5" s="423"/>
      <c r="E5" s="423"/>
      <c r="F5" s="423"/>
      <c r="G5" s="423"/>
      <c r="H5" s="423"/>
      <c r="I5" s="423"/>
      <c r="J5" s="423"/>
      <c r="K5" s="423"/>
      <c r="L5" s="423"/>
      <c r="M5" s="423"/>
      <c r="AM5" s="423"/>
      <c r="AN5" s="423"/>
      <c r="AO5" s="423"/>
      <c r="AP5" s="423"/>
      <c r="AQ5" s="423"/>
      <c r="AU5" s="551" t="s">
        <v>430</v>
      </c>
      <c r="AV5" s="551"/>
    </row>
    <row r="6" spans="1:62" ht="18" customHeight="1" x14ac:dyDescent="0.2">
      <c r="A6" s="1629" t="s">
        <v>875</v>
      </c>
      <c r="B6" s="1638" t="s">
        <v>418</v>
      </c>
      <c r="C6" s="1639"/>
      <c r="D6" s="1639"/>
      <c r="E6" s="1639"/>
      <c r="F6" s="1639"/>
      <c r="G6" s="1639"/>
      <c r="H6" s="1639"/>
      <c r="I6" s="1639"/>
      <c r="J6" s="1639"/>
      <c r="K6" s="1639"/>
      <c r="L6" s="1639"/>
      <c r="M6" s="1639"/>
      <c r="N6" s="1639"/>
      <c r="O6" s="1639"/>
      <c r="P6" s="1639"/>
      <c r="Q6" s="1639"/>
      <c r="R6" s="1639"/>
      <c r="S6" s="1639"/>
      <c r="T6" s="1639"/>
      <c r="U6" s="1639"/>
      <c r="V6" s="1639"/>
      <c r="W6" s="1639"/>
      <c r="X6" s="1639"/>
      <c r="Y6" s="1639"/>
      <c r="Z6" s="1639"/>
      <c r="AA6" s="1639"/>
      <c r="AB6" s="1639"/>
      <c r="AC6" s="1639"/>
      <c r="AD6" s="1639"/>
      <c r="AE6" s="1640"/>
      <c r="AF6" s="1638" t="s">
        <v>725</v>
      </c>
      <c r="AG6" s="1639"/>
      <c r="AH6" s="1639"/>
      <c r="AI6" s="1639"/>
      <c r="AJ6" s="1639"/>
      <c r="AK6" s="1639"/>
      <c r="AL6" s="1639"/>
      <c r="AM6" s="1639"/>
      <c r="AN6" s="1639"/>
      <c r="AO6" s="1639"/>
      <c r="AP6" s="1639"/>
      <c r="AQ6" s="1639"/>
      <c r="AR6" s="1639"/>
      <c r="AS6" s="1639"/>
      <c r="AT6" s="1639"/>
      <c r="AU6" s="1639"/>
      <c r="AV6" s="1639"/>
      <c r="AW6" s="1639"/>
      <c r="AX6" s="1639"/>
      <c r="AY6" s="1639"/>
      <c r="AZ6" s="1639"/>
      <c r="BA6" s="1639"/>
      <c r="BB6" s="1639"/>
      <c r="BC6" s="1639"/>
      <c r="BD6" s="1639"/>
      <c r="BE6" s="1639"/>
      <c r="BF6" s="1639"/>
      <c r="BG6" s="1639"/>
      <c r="BH6" s="1639"/>
      <c r="BI6" s="1639"/>
      <c r="BJ6" s="1276"/>
    </row>
    <row r="7" spans="1:62" ht="18" customHeight="1" thickBot="1" x14ac:dyDescent="0.25">
      <c r="A7" s="1637"/>
      <c r="B7" s="1631"/>
      <c r="C7" s="1632"/>
      <c r="D7" s="1632"/>
      <c r="E7" s="1632"/>
      <c r="F7" s="1632"/>
      <c r="G7" s="1632"/>
      <c r="H7" s="1632"/>
      <c r="I7" s="1632"/>
      <c r="J7" s="1632"/>
      <c r="K7" s="1632"/>
      <c r="L7" s="1632"/>
      <c r="M7" s="1632"/>
      <c r="N7" s="1632"/>
      <c r="O7" s="1632"/>
      <c r="P7" s="1632"/>
      <c r="Q7" s="1632"/>
      <c r="R7" s="1632"/>
      <c r="S7" s="1632"/>
      <c r="T7" s="1632"/>
      <c r="U7" s="1632"/>
      <c r="V7" s="1632"/>
      <c r="W7" s="1632"/>
      <c r="X7" s="1632"/>
      <c r="Y7" s="1632"/>
      <c r="Z7" s="1632"/>
      <c r="AA7" s="1632"/>
      <c r="AB7" s="1632"/>
      <c r="AC7" s="1632"/>
      <c r="AD7" s="1632"/>
      <c r="AE7" s="1641"/>
      <c r="AF7" s="1631"/>
      <c r="AG7" s="1632"/>
      <c r="AH7" s="1632"/>
      <c r="AI7" s="1632"/>
      <c r="AJ7" s="1632"/>
      <c r="AK7" s="1632"/>
      <c r="AL7" s="1632"/>
      <c r="AM7" s="1632"/>
      <c r="AN7" s="1632"/>
      <c r="AO7" s="1632"/>
      <c r="AP7" s="1632"/>
      <c r="AQ7" s="1632"/>
      <c r="AR7" s="1632"/>
      <c r="AS7" s="1632"/>
      <c r="AT7" s="1632"/>
      <c r="AU7" s="1632"/>
      <c r="AV7" s="1632"/>
      <c r="AW7" s="1632"/>
      <c r="AX7" s="1632"/>
      <c r="AY7" s="1632"/>
      <c r="AZ7" s="1632"/>
      <c r="BA7" s="1632"/>
      <c r="BB7" s="1632"/>
      <c r="BC7" s="1632"/>
      <c r="BD7" s="1632"/>
      <c r="BE7" s="1632"/>
      <c r="BF7" s="1632"/>
      <c r="BG7" s="1632"/>
      <c r="BH7" s="1632"/>
      <c r="BI7" s="1632"/>
      <c r="BJ7" s="1276"/>
    </row>
    <row r="8" spans="1:62" ht="18" customHeight="1" thickBot="1" x14ac:dyDescent="0.25">
      <c r="A8" s="1637"/>
      <c r="B8" s="1629" t="s">
        <v>481</v>
      </c>
      <c r="C8" s="1638" t="s">
        <v>876</v>
      </c>
      <c r="D8" s="1639"/>
      <c r="E8" s="1639"/>
      <c r="F8" s="1639"/>
      <c r="G8" s="1640"/>
      <c r="H8" s="1647" t="s">
        <v>435</v>
      </c>
      <c r="I8" s="1634"/>
      <c r="J8" s="1634"/>
      <c r="K8" s="1634"/>
      <c r="L8" s="1634"/>
      <c r="M8" s="1634"/>
      <c r="N8" s="1634"/>
      <c r="O8" s="1634"/>
      <c r="P8" s="1634"/>
      <c r="Q8" s="1634"/>
      <c r="R8" s="1634"/>
      <c r="S8" s="1648"/>
      <c r="T8" s="1644" t="s">
        <v>877</v>
      </c>
      <c r="U8" s="1642"/>
      <c r="V8" s="1642"/>
      <c r="W8" s="1642"/>
      <c r="X8" s="1642"/>
      <c r="Y8" s="1643"/>
      <c r="Z8" s="1644" t="s">
        <v>878</v>
      </c>
      <c r="AA8" s="1642"/>
      <c r="AB8" s="1642"/>
      <c r="AC8" s="1642"/>
      <c r="AD8" s="1642"/>
      <c r="AE8" s="1643"/>
      <c r="AF8" s="1629" t="s">
        <v>481</v>
      </c>
      <c r="AG8" s="1638" t="s">
        <v>876</v>
      </c>
      <c r="AH8" s="1639"/>
      <c r="AI8" s="1639"/>
      <c r="AJ8" s="1639"/>
      <c r="AK8" s="1640"/>
      <c r="AL8" s="1647" t="s">
        <v>435</v>
      </c>
      <c r="AM8" s="1634"/>
      <c r="AN8" s="1634"/>
      <c r="AO8" s="1634"/>
      <c r="AP8" s="1634"/>
      <c r="AQ8" s="1634"/>
      <c r="AR8" s="1634"/>
      <c r="AS8" s="1634"/>
      <c r="AT8" s="1634"/>
      <c r="AU8" s="1634"/>
      <c r="AV8" s="1634"/>
      <c r="AW8" s="1648"/>
      <c r="AX8" s="1644" t="s">
        <v>877</v>
      </c>
      <c r="AY8" s="1642"/>
      <c r="AZ8" s="1642"/>
      <c r="BA8" s="1642"/>
      <c r="BB8" s="1642"/>
      <c r="BC8" s="1643"/>
      <c r="BD8" s="1644" t="s">
        <v>878</v>
      </c>
      <c r="BE8" s="1642"/>
      <c r="BF8" s="1642"/>
      <c r="BG8" s="1642"/>
      <c r="BH8" s="1642"/>
      <c r="BI8" s="1642"/>
      <c r="BJ8" s="1276"/>
    </row>
    <row r="9" spans="1:62" ht="18" customHeight="1" thickBot="1" x14ac:dyDescent="0.25">
      <c r="A9" s="1637"/>
      <c r="B9" s="1637"/>
      <c r="C9" s="1631"/>
      <c r="D9" s="1632"/>
      <c r="E9" s="1632"/>
      <c r="F9" s="1632"/>
      <c r="G9" s="1641"/>
      <c r="H9" s="1629" t="s">
        <v>879</v>
      </c>
      <c r="I9" s="1631" t="s">
        <v>727</v>
      </c>
      <c r="J9" s="1632"/>
      <c r="K9" s="1632"/>
      <c r="L9" s="1632"/>
      <c r="M9" s="1632"/>
      <c r="N9" s="1629" t="s">
        <v>880</v>
      </c>
      <c r="O9" s="1634" t="s">
        <v>727</v>
      </c>
      <c r="P9" s="1634"/>
      <c r="Q9" s="1634"/>
      <c r="R9" s="1634"/>
      <c r="S9" s="1648"/>
      <c r="T9" s="1645" t="s">
        <v>880</v>
      </c>
      <c r="U9" s="1642" t="s">
        <v>727</v>
      </c>
      <c r="V9" s="1642"/>
      <c r="W9" s="1642"/>
      <c r="X9" s="1642"/>
      <c r="Y9" s="1643"/>
      <c r="Z9" s="1645" t="s">
        <v>880</v>
      </c>
      <c r="AA9" s="1642" t="s">
        <v>727</v>
      </c>
      <c r="AB9" s="1642"/>
      <c r="AC9" s="1642"/>
      <c r="AD9" s="1642"/>
      <c r="AE9" s="1643"/>
      <c r="AF9" s="1637"/>
      <c r="AG9" s="1631"/>
      <c r="AH9" s="1632"/>
      <c r="AI9" s="1632"/>
      <c r="AJ9" s="1632"/>
      <c r="AK9" s="1641"/>
      <c r="AL9" s="1629" t="s">
        <v>879</v>
      </c>
      <c r="AM9" s="1631" t="s">
        <v>727</v>
      </c>
      <c r="AN9" s="1632"/>
      <c r="AO9" s="1632"/>
      <c r="AP9" s="1632"/>
      <c r="AQ9" s="1632"/>
      <c r="AR9" s="1629" t="s">
        <v>880</v>
      </c>
      <c r="AS9" s="1634" t="s">
        <v>727</v>
      </c>
      <c r="AT9" s="1634"/>
      <c r="AU9" s="1634"/>
      <c r="AV9" s="1634"/>
      <c r="AW9" s="1634"/>
      <c r="AX9" s="1635" t="s">
        <v>880</v>
      </c>
      <c r="AY9" s="1627" t="s">
        <v>727</v>
      </c>
      <c r="AZ9" s="1627"/>
      <c r="BA9" s="1627"/>
      <c r="BB9" s="1627"/>
      <c r="BC9" s="1628"/>
      <c r="BD9" s="1635" t="s">
        <v>880</v>
      </c>
      <c r="BE9" s="1650" t="s">
        <v>727</v>
      </c>
      <c r="BF9" s="1627"/>
      <c r="BG9" s="1627"/>
      <c r="BH9" s="1627"/>
      <c r="BI9" s="1627"/>
      <c r="BJ9" s="1276"/>
    </row>
    <row r="10" spans="1:62" ht="83.25" customHeight="1" thickBot="1" x14ac:dyDescent="0.25">
      <c r="A10" s="1633"/>
      <c r="B10" s="1637"/>
      <c r="C10" s="552" t="s">
        <v>881</v>
      </c>
      <c r="D10" s="1136" t="s">
        <v>882</v>
      </c>
      <c r="E10" s="1131" t="s">
        <v>883</v>
      </c>
      <c r="F10" s="553" t="s">
        <v>884</v>
      </c>
      <c r="G10" s="1131" t="s">
        <v>885</v>
      </c>
      <c r="H10" s="1630"/>
      <c r="I10" s="1131" t="s">
        <v>881</v>
      </c>
      <c r="J10" s="1132" t="s">
        <v>882</v>
      </c>
      <c r="K10" s="1131" t="s">
        <v>883</v>
      </c>
      <c r="L10" s="553" t="s">
        <v>884</v>
      </c>
      <c r="M10" s="1137" t="s">
        <v>885</v>
      </c>
      <c r="N10" s="1637"/>
      <c r="O10" s="553" t="s">
        <v>881</v>
      </c>
      <c r="P10" s="553" t="s">
        <v>882</v>
      </c>
      <c r="Q10" s="553" t="s">
        <v>883</v>
      </c>
      <c r="R10" s="553" t="s">
        <v>884</v>
      </c>
      <c r="S10" s="553" t="s">
        <v>885</v>
      </c>
      <c r="T10" s="1646"/>
      <c r="U10" s="1141" t="s">
        <v>881</v>
      </c>
      <c r="V10" s="554" t="s">
        <v>882</v>
      </c>
      <c r="W10" s="1139" t="s">
        <v>883</v>
      </c>
      <c r="X10" s="554" t="s">
        <v>884</v>
      </c>
      <c r="Y10" s="1140" t="s">
        <v>885</v>
      </c>
      <c r="Z10" s="1646"/>
      <c r="AA10" s="554" t="s">
        <v>881</v>
      </c>
      <c r="AB10" s="554" t="s">
        <v>882</v>
      </c>
      <c r="AC10" s="1139" t="s">
        <v>883</v>
      </c>
      <c r="AD10" s="554" t="s">
        <v>884</v>
      </c>
      <c r="AE10" s="1140" t="s">
        <v>885</v>
      </c>
      <c r="AF10" s="1633"/>
      <c r="AG10" s="1133" t="s">
        <v>881</v>
      </c>
      <c r="AH10" s="1142" t="s">
        <v>882</v>
      </c>
      <c r="AI10" s="553" t="s">
        <v>883</v>
      </c>
      <c r="AJ10" s="553" t="s">
        <v>884</v>
      </c>
      <c r="AK10" s="553" t="s">
        <v>885</v>
      </c>
      <c r="AL10" s="1630"/>
      <c r="AM10" s="553" t="s">
        <v>881</v>
      </c>
      <c r="AN10" s="1134" t="s">
        <v>882</v>
      </c>
      <c r="AO10" s="553" t="s">
        <v>883</v>
      </c>
      <c r="AP10" s="553" t="s">
        <v>884</v>
      </c>
      <c r="AQ10" s="1135" t="s">
        <v>885</v>
      </c>
      <c r="AR10" s="1633"/>
      <c r="AS10" s="553" t="s">
        <v>881</v>
      </c>
      <c r="AT10" s="553" t="s">
        <v>882</v>
      </c>
      <c r="AU10" s="1131" t="s">
        <v>883</v>
      </c>
      <c r="AV10" s="1138" t="s">
        <v>884</v>
      </c>
      <c r="AW10" s="1136" t="s">
        <v>885</v>
      </c>
      <c r="AX10" s="1636"/>
      <c r="AY10" s="1129" t="s">
        <v>881</v>
      </c>
      <c r="AZ10" s="555" t="s">
        <v>882</v>
      </c>
      <c r="BA10" s="1129" t="s">
        <v>883</v>
      </c>
      <c r="BB10" s="555" t="s">
        <v>884</v>
      </c>
      <c r="BC10" s="1130" t="s">
        <v>885</v>
      </c>
      <c r="BD10" s="1649"/>
      <c r="BE10" s="555" t="s">
        <v>881</v>
      </c>
      <c r="BF10" s="1130" t="s">
        <v>882</v>
      </c>
      <c r="BG10" s="555" t="s">
        <v>883</v>
      </c>
      <c r="BH10" s="555" t="s">
        <v>884</v>
      </c>
      <c r="BI10" s="555" t="s">
        <v>885</v>
      </c>
    </row>
    <row r="11" spans="1:62" ht="21.75" customHeight="1" x14ac:dyDescent="0.25">
      <c r="A11" s="556" t="s">
        <v>377</v>
      </c>
      <c r="B11" s="1277">
        <f>'Проверочная  таблица'!B13</f>
        <v>492373525.07000005</v>
      </c>
      <c r="C11" s="1278">
        <f>'Проверочная  таблица'!D13</f>
        <v>158003877</v>
      </c>
      <c r="D11" s="1279">
        <f>'Проверочная  таблица'!AI13</f>
        <v>100971652.60000001</v>
      </c>
      <c r="E11" s="1277">
        <f>'Проверочная  таблица'!UM13</f>
        <v>188393160.69</v>
      </c>
      <c r="F11" s="1280">
        <f>'Проверочная  таблица'!VU13</f>
        <v>45004834.780000001</v>
      </c>
      <c r="G11" s="1280"/>
      <c r="H11" s="1281">
        <f t="shared" ref="H11:L26" si="0">B11-N11</f>
        <v>492373525.07000005</v>
      </c>
      <c r="I11" s="1282">
        <f t="shared" si="0"/>
        <v>158003877</v>
      </c>
      <c r="J11" s="1281">
        <f t="shared" si="0"/>
        <v>100971652.60000001</v>
      </c>
      <c r="K11" s="1282">
        <f t="shared" si="0"/>
        <v>188393160.69</v>
      </c>
      <c r="L11" s="1282">
        <f t="shared" si="0"/>
        <v>45004834.780000001</v>
      </c>
      <c r="M11" s="1281"/>
      <c r="N11" s="1283">
        <f>SUM(O11:S11)</f>
        <v>0</v>
      </c>
      <c r="O11" s="1282">
        <f>'Проверочная  таблица'!P13+'Проверочная  таблица'!AA13+'Проверочная  таблица'!H13</f>
        <v>0</v>
      </c>
      <c r="P11" s="1284">
        <f>'Проверочная  таблица'!BG13+'Проверочная  таблица'!BQ13+'Проверочная  таблица'!CA13+'Проверочная  таблица'!MY13+'Проверочная  таблица'!OG13+'Проверочная  таблица'!JE13+'Проверочная  таблица'!UG13+'Проверочная  таблица'!AQ13+'Проверочная  таблица'!EY13+'Проверочная  таблица'!DA13+'Проверочная  таблица'!PK13+'Проверочная  таблица'!SO13+'Проверочная  таблица'!LK13+'Проверочная  таблица'!KG13+'Проверочная  таблица'!QO13+'Проверочная  таблица'!HO13+'Проверочная  таблица'!GU13+'Проверочная  таблица'!GC13</f>
        <v>0</v>
      </c>
      <c r="Q11" s="1283">
        <f>'Проверочная  таблица'!UY13</f>
        <v>0</v>
      </c>
      <c r="R11" s="1277">
        <f>'Проверочная  таблица'!XW13+'Проверочная  таблица'!WS13</f>
        <v>0</v>
      </c>
      <c r="S11" s="1285"/>
      <c r="T11" s="1286">
        <f t="shared" ref="T11:T28" si="1">SUM(U11:Y11)</f>
        <v>0</v>
      </c>
      <c r="U11" s="1286">
        <f t="shared" ref="U11:X26" si="2">O11-AA11</f>
        <v>0</v>
      </c>
      <c r="V11" s="1287">
        <f t="shared" si="2"/>
        <v>0</v>
      </c>
      <c r="W11" s="1288">
        <f t="shared" si="2"/>
        <v>0</v>
      </c>
      <c r="X11" s="1287">
        <f t="shared" si="2"/>
        <v>0</v>
      </c>
      <c r="Y11" s="1289"/>
      <c r="Z11" s="1288">
        <f t="shared" ref="Z11:Z28" si="3">SUM(AA11:AE11)</f>
        <v>0</v>
      </c>
      <c r="AA11" s="1286">
        <f>'Проверочная  таблица'!AG13+'Проверочная  таблица'!T13+'Проверочная  таблица'!L13</f>
        <v>0</v>
      </c>
      <c r="AB11" s="1287">
        <f>'Проверочная  таблица'!BU13+'Проверочная  таблица'!CE13+'Проверочная  таблица'!BM13+'Проверочная  таблица'!UK13+'Проверочная  таблица'!NK13+'Проверочная  таблица'!JQ13+'Проверочная  таблица'!OW13+'Проверочная  таблица'!AY13+'Проверочная  таблица'!FK13+'Проверочная  таблица'!DI13+'Проверочная  таблица'!PW13+'Проверочная  таблица'!TQ13+'Проверочная  таблица'!MA13+'Проверочная  таблица'!KW13+'Проверочная  таблица'!RA13+'Проверочная  таблица'!IA13+'Проверочная  таблица'!HA13+'Проверочная  таблица'!GK13</f>
        <v>0</v>
      </c>
      <c r="AC11" s="1288"/>
      <c r="AD11" s="1290">
        <f>'Проверочная  таблица'!YU13+'Проверочная  таблица'!WY13</f>
        <v>0</v>
      </c>
      <c r="AE11" s="1291"/>
      <c r="AF11" s="1280">
        <f>'Проверочная  таблица'!C13</f>
        <v>94971134.819999993</v>
      </c>
      <c r="AG11" s="1278">
        <f>'Проверочная  таблица'!E13</f>
        <v>39510000</v>
      </c>
      <c r="AH11" s="1279">
        <f>'Проверочная  таблица'!AJ13</f>
        <v>1010311.22</v>
      </c>
      <c r="AI11" s="1277">
        <f>'Проверочная  таблица'!UP13</f>
        <v>45182457.509999998</v>
      </c>
      <c r="AJ11" s="1292">
        <f>'Проверочная  таблица'!VV13</f>
        <v>9268366.0899999999</v>
      </c>
      <c r="AK11" s="1280"/>
      <c r="AL11" s="1281">
        <f t="shared" ref="AL11:AP26" si="4">AF11-AR11</f>
        <v>94971134.819999993</v>
      </c>
      <c r="AM11" s="1282">
        <f t="shared" si="4"/>
        <v>39510000</v>
      </c>
      <c r="AN11" s="1281">
        <f t="shared" si="4"/>
        <v>1010311.22</v>
      </c>
      <c r="AO11" s="1282">
        <f t="shared" si="4"/>
        <v>45182457.509999998</v>
      </c>
      <c r="AP11" s="1282">
        <f t="shared" si="4"/>
        <v>9268366.0899999999</v>
      </c>
      <c r="AQ11" s="1281"/>
      <c r="AR11" s="1283">
        <f>SUM(AS11:AW11)</f>
        <v>0</v>
      </c>
      <c r="AS11" s="1283">
        <f>'Проверочная  таблица'!Q13+'Проверочная  таблица'!AB13+'Проверочная  таблица'!I13</f>
        <v>0</v>
      </c>
      <c r="AT11" s="1282">
        <f>'Проверочная  таблица'!UH13+'Проверочная  таблица'!CB13+'Проверочная  таблица'!BR13+'Проверочная  таблица'!BI13+'Проверочная  таблица'!NB13+'Проверочная  таблица'!JH13+'Проверочная  таблица'!OK13+'Проверочная  таблица'!AS13+'Проверочная  таблица'!FB13+'Проверочная  таблица'!DD13+'Проверочная  таблица'!PN13+'Проверочная  таблица'!SV13+'Проверочная  таблица'!LO13+'Проверочная  таблица'!KL13+'Проверочная  таблица'!QR13+'Проверочная  таблица'!HR13+'Проверочная  таблица'!GW13+'Проверочная  таблица'!GF13</f>
        <v>0</v>
      </c>
      <c r="AU11" s="1292">
        <f>'Проверочная  таблица'!UZ13</f>
        <v>0</v>
      </c>
      <c r="AV11" s="1293">
        <f>'Проверочная  таблица'!YC13+'Проверочная  таблица'!WU13</f>
        <v>0</v>
      </c>
      <c r="AW11" s="1294"/>
      <c r="AX11" s="1287">
        <f t="shared" ref="AX11:AX28" si="5">SUM(AY11:BC11)</f>
        <v>0</v>
      </c>
      <c r="AY11" s="1288">
        <f t="shared" ref="AY11:BB26" si="6">AS11-BE11</f>
        <v>0</v>
      </c>
      <c r="AZ11" s="1287">
        <f t="shared" si="6"/>
        <v>0</v>
      </c>
      <c r="BA11" s="1288">
        <f t="shared" si="6"/>
        <v>0</v>
      </c>
      <c r="BB11" s="1287">
        <f t="shared" si="6"/>
        <v>0</v>
      </c>
      <c r="BC11" s="1295"/>
      <c r="BD11" s="1296">
        <f t="shared" ref="BD11:BD28" si="7">SUM(BE11:BI11)</f>
        <v>0</v>
      </c>
      <c r="BE11" s="1287">
        <f>'Проверочная  таблица'!M13+'Проверочная  таблица'!U13+'Проверочная  таблица'!AH13</f>
        <v>0</v>
      </c>
      <c r="BF11" s="1289">
        <f>'Проверочная  таблица'!BV13+'Проверочная  таблица'!CF13+'Проверочная  таблица'!BN13+'Проверочная  таблица'!UL13+'Проверочная  таблица'!NN13+'Проверочная  таблица'!JT13+'Проверочная  таблица'!PA13+'Проверочная  таблица'!BA13+'Проверочная  таблица'!FN13+'Проверочная  таблица'!DJ13+'Проверочная  таблица'!PZ13+'Проверочная  таблица'!TX13+'Проверочная  таблица'!ME13+'Проверочная  таблица'!KZ13+'Проверочная  таблица'!RD13+'Проверочная  таблица'!ID13+'Проверочная  таблица'!HB13+'Проверочная  таблица'!GL13</f>
        <v>0</v>
      </c>
      <c r="BG11" s="1297"/>
      <c r="BH11" s="1298">
        <f>'Проверочная  таблица'!ZA13+'Проверочная  таблица'!WZ13</f>
        <v>0</v>
      </c>
      <c r="BI11" s="1289"/>
    </row>
    <row r="12" spans="1:62" ht="21.75" customHeight="1" x14ac:dyDescent="0.25">
      <c r="A12" s="557" t="s">
        <v>378</v>
      </c>
      <c r="B12" s="1299">
        <f>'Проверочная  таблица'!B14</f>
        <v>1890648801.8599999</v>
      </c>
      <c r="C12" s="1300">
        <f>'Проверочная  таблица'!D14</f>
        <v>193436907.40000001</v>
      </c>
      <c r="D12" s="1301">
        <f>'Проверочная  таблица'!AI14</f>
        <v>538178898.69000006</v>
      </c>
      <c r="E12" s="1299">
        <f>'Проверочная  таблица'!UM14</f>
        <v>972814242.24000001</v>
      </c>
      <c r="F12" s="1302">
        <f>'Проверочная  таблица'!VU14</f>
        <v>186218753.53</v>
      </c>
      <c r="G12" s="1302"/>
      <c r="H12" s="1284">
        <f t="shared" si="0"/>
        <v>1258581860.53</v>
      </c>
      <c r="I12" s="1303">
        <f t="shared" si="0"/>
        <v>32146566</v>
      </c>
      <c r="J12" s="1284">
        <f t="shared" si="0"/>
        <v>207549600.05000007</v>
      </c>
      <c r="K12" s="1303">
        <f t="shared" si="0"/>
        <v>969672142.24000001</v>
      </c>
      <c r="L12" s="1303">
        <f t="shared" si="0"/>
        <v>49213552.24000001</v>
      </c>
      <c r="M12" s="1284"/>
      <c r="N12" s="1304">
        <f t="shared" ref="N12:N28" si="8">SUM(O12:S12)</f>
        <v>632066941.32999992</v>
      </c>
      <c r="O12" s="1303">
        <f>'Проверочная  таблица'!P14+'Проверочная  таблица'!AA14+'Проверочная  таблица'!H14</f>
        <v>161290341.40000001</v>
      </c>
      <c r="P12" s="1284">
        <f>'Проверочная  таблица'!BG14+'Проверочная  таблица'!BQ14+'Проверочная  таблица'!CA14+'Проверочная  таблица'!MY14+'Проверочная  таблица'!OG14+'Проверочная  таблица'!JE14+'Проверочная  таблица'!UG14+'Проверочная  таблица'!AQ14+'Проверочная  таблица'!EY14+'Проверочная  таблица'!DA14+'Проверочная  таблица'!PK14+'Проверочная  таблица'!SO14+'Проверочная  таблица'!LK14+'Проверочная  таблица'!KG14+'Проверочная  таблица'!QO14+'Проверочная  таблица'!HO14+'Проверочная  таблица'!GU14+'Проверочная  таблица'!GC14</f>
        <v>330629298.63999999</v>
      </c>
      <c r="Q12" s="1304">
        <f>'Проверочная  таблица'!UY14</f>
        <v>3142100</v>
      </c>
      <c r="R12" s="1299">
        <f>'Проверочная  таблица'!XW14+'Проверочная  таблица'!WS14</f>
        <v>137005201.28999999</v>
      </c>
      <c r="S12" s="1305"/>
      <c r="T12" s="1306">
        <f t="shared" si="1"/>
        <v>101653989.38000003</v>
      </c>
      <c r="U12" s="1306">
        <f t="shared" si="2"/>
        <v>72723402.400000006</v>
      </c>
      <c r="V12" s="1307">
        <f t="shared" si="2"/>
        <v>2398896.9800000191</v>
      </c>
      <c r="W12" s="1308">
        <f t="shared" si="2"/>
        <v>3142100</v>
      </c>
      <c r="X12" s="1307">
        <f t="shared" si="2"/>
        <v>23389590</v>
      </c>
      <c r="Y12" s="1309"/>
      <c r="Z12" s="1308">
        <f t="shared" si="3"/>
        <v>530412951.94999993</v>
      </c>
      <c r="AA12" s="1306">
        <f>'Проверочная  таблица'!AG14+'Проверочная  таблица'!T14+'Проверочная  таблица'!L14</f>
        <v>88566939</v>
      </c>
      <c r="AB12" s="1287">
        <f>'Проверочная  таблица'!BU14+'Проверочная  таблица'!CE14+'Проверочная  таблица'!BM14+'Проверочная  таблица'!UK14+'Проверочная  таблица'!NK14+'Проверочная  таблица'!JQ14+'Проверочная  таблица'!OW14+'Проверочная  таблица'!AY14+'Проверочная  таблица'!FK14+'Проверочная  таблица'!DI14+'Проверочная  таблица'!PW14+'Проверочная  таблица'!TQ14+'Проверочная  таблица'!MA14+'Проверочная  таблица'!KW14+'Проверочная  таблица'!RA14+'Проверочная  таблица'!IA14+'Проверочная  таблица'!HA14+'Проверочная  таблица'!GK14</f>
        <v>328230401.65999997</v>
      </c>
      <c r="AC12" s="1308"/>
      <c r="AD12" s="1310">
        <f>'Проверочная  таблица'!YU14+'Проверочная  таблица'!WY14</f>
        <v>113615611.28999999</v>
      </c>
      <c r="AE12" s="1311"/>
      <c r="AF12" s="1302">
        <f>'Проверочная  таблица'!C14</f>
        <v>343485621.5</v>
      </c>
      <c r="AG12" s="1300">
        <f>'Проверочная  таблица'!E14</f>
        <v>49538279</v>
      </c>
      <c r="AH12" s="1301">
        <f>'Проверочная  таблица'!AJ14</f>
        <v>2622278.5499999998</v>
      </c>
      <c r="AI12" s="1299">
        <f>'Проверочная  таблица'!UP14</f>
        <v>249417120.63000003</v>
      </c>
      <c r="AJ12" s="1305">
        <f>'Проверочная  таблица'!VV14</f>
        <v>41907943.32</v>
      </c>
      <c r="AK12" s="1302"/>
      <c r="AL12" s="1284">
        <f t="shared" si="4"/>
        <v>277383584.31</v>
      </c>
      <c r="AM12" s="1303">
        <f t="shared" si="4"/>
        <v>8032461</v>
      </c>
      <c r="AN12" s="1284">
        <f t="shared" si="4"/>
        <v>2464437.8899999997</v>
      </c>
      <c r="AO12" s="1303">
        <f t="shared" si="4"/>
        <v>248781742.10000002</v>
      </c>
      <c r="AP12" s="1303">
        <f t="shared" si="4"/>
        <v>18104943.32</v>
      </c>
      <c r="AQ12" s="1284"/>
      <c r="AR12" s="1304">
        <f t="shared" ref="AR12:AR28" si="9">SUM(AS12:AW12)</f>
        <v>66102037.189999998</v>
      </c>
      <c r="AS12" s="1304">
        <f>'Проверочная  таблица'!Q14+'Проверочная  таблица'!AB14+'Проверочная  таблица'!I14</f>
        <v>41505818</v>
      </c>
      <c r="AT12" s="1303">
        <f>'Проверочная  таблица'!UH14+'Проверочная  таблица'!CB14+'Проверочная  таблица'!BR14+'Проверочная  таблица'!BI14+'Проверочная  таблица'!NB14+'Проверочная  таблица'!JH14+'Проверочная  таблица'!OK14+'Проверочная  таблица'!AS14+'Проверочная  таблица'!FB14+'Проверочная  таблица'!DD14+'Проверочная  таблица'!PN14+'Проверочная  таблица'!SV14+'Проверочная  таблица'!LO14+'Проверочная  таблица'!KL14+'Проверочная  таблица'!QR14+'Проверочная  таблица'!HR14+'Проверочная  таблица'!GW14+'Проверочная  таблица'!GF14</f>
        <v>157840.66</v>
      </c>
      <c r="AU12" s="1305">
        <f>'Проверочная  таблица'!UZ14</f>
        <v>635378.53000000014</v>
      </c>
      <c r="AV12" s="1312">
        <f>'Проверочная  таблица'!YC14+'Проверочная  таблица'!WU14</f>
        <v>23803000</v>
      </c>
      <c r="AW12" s="1313"/>
      <c r="AX12" s="1307">
        <f t="shared" si="5"/>
        <v>20063037.190000001</v>
      </c>
      <c r="AY12" s="1308">
        <f t="shared" si="6"/>
        <v>19269818</v>
      </c>
      <c r="AZ12" s="1307">
        <f t="shared" si="6"/>
        <v>157840.66</v>
      </c>
      <c r="BA12" s="1308">
        <f t="shared" si="6"/>
        <v>635378.53000000014</v>
      </c>
      <c r="BB12" s="1307">
        <f t="shared" si="6"/>
        <v>0</v>
      </c>
      <c r="BC12" s="1314"/>
      <c r="BD12" s="1315">
        <f t="shared" si="7"/>
        <v>46039000</v>
      </c>
      <c r="BE12" s="1307">
        <f>'Проверочная  таблица'!M14+'Проверочная  таблица'!U14+'Проверочная  таблица'!AH14</f>
        <v>22236000</v>
      </c>
      <c r="BF12" s="1289">
        <f>'Проверочная  таблица'!BV14+'Проверочная  таблица'!CF14+'Проверочная  таблица'!BN14+'Проверочная  таблица'!UL14+'Проверочная  таблица'!NN14+'Проверочная  таблица'!JT14+'Проверочная  таблица'!PA14+'Проверочная  таблица'!BA14+'Проверочная  таблица'!FN14+'Проверочная  таблица'!DJ14+'Проверочная  таблица'!PZ14+'Проверочная  таблица'!TX14+'Проверочная  таблица'!ME14+'Проверочная  таблица'!KZ14+'Проверочная  таблица'!RD14+'Проверочная  таблица'!ID14+'Проверочная  таблица'!HB14+'Проверочная  таблица'!GL14</f>
        <v>0</v>
      </c>
      <c r="BG12" s="1316"/>
      <c r="BH12" s="1317">
        <f>'Проверочная  таблица'!ZA14+'Проверочная  таблица'!WZ14</f>
        <v>23803000</v>
      </c>
      <c r="BI12" s="1309"/>
    </row>
    <row r="13" spans="1:62" ht="21.75" customHeight="1" x14ac:dyDescent="0.25">
      <c r="A13" s="558" t="s">
        <v>379</v>
      </c>
      <c r="B13" s="1299">
        <f>'Проверочная  таблица'!B15</f>
        <v>1204568593.9400001</v>
      </c>
      <c r="C13" s="1300">
        <f>'Проверочная  таблица'!D15</f>
        <v>191366819.09</v>
      </c>
      <c r="D13" s="1301">
        <f>'Проверочная  таблица'!AI15</f>
        <v>344373023.8599999</v>
      </c>
      <c r="E13" s="1299">
        <f>'Проверочная  таблица'!UM15</f>
        <v>473096743.96000004</v>
      </c>
      <c r="F13" s="1302">
        <f>'Проверочная  таблица'!VU15</f>
        <v>195732007.03</v>
      </c>
      <c r="G13" s="1302"/>
      <c r="H13" s="1284">
        <f t="shared" si="0"/>
        <v>885856338.82000005</v>
      </c>
      <c r="I13" s="1303">
        <f t="shared" si="0"/>
        <v>131645019</v>
      </c>
      <c r="J13" s="1284">
        <f t="shared" si="0"/>
        <v>212392746.3499999</v>
      </c>
      <c r="K13" s="1303">
        <f t="shared" si="0"/>
        <v>470996043.96000004</v>
      </c>
      <c r="L13" s="1303">
        <f t="shared" si="0"/>
        <v>70822529.50999999</v>
      </c>
      <c r="M13" s="1284"/>
      <c r="N13" s="1304">
        <f t="shared" si="8"/>
        <v>318712255.12</v>
      </c>
      <c r="O13" s="1303">
        <f>'Проверочная  таблица'!P15+'Проверочная  таблица'!AA15+'Проверочная  таблица'!H15</f>
        <v>59721800.090000004</v>
      </c>
      <c r="P13" s="1284">
        <f>'Проверочная  таблица'!BG15+'Проверочная  таблица'!BQ15+'Проверочная  таблица'!CA15+'Проверочная  таблица'!MY15+'Проверочная  таблица'!OG15+'Проверочная  таблица'!JE15+'Проверочная  таблица'!UG15+'Проверочная  таблица'!AQ15+'Проверочная  таблица'!EY15+'Проверочная  таблица'!DA15+'Проверочная  таблица'!PK15+'Проверочная  таблица'!SO15+'Проверочная  таблица'!LK15+'Проверочная  таблица'!KG15+'Проверочная  таблица'!QO15+'Проверочная  таблица'!HO15+'Проверочная  таблица'!GU15+'Проверочная  таблица'!GC15</f>
        <v>131980277.50999999</v>
      </c>
      <c r="Q13" s="1304">
        <f>'Проверочная  таблица'!UY15</f>
        <v>2100700</v>
      </c>
      <c r="R13" s="1299">
        <f>'Проверочная  таблица'!XW15+'Проверочная  таблица'!WS15</f>
        <v>124909477.52000001</v>
      </c>
      <c r="S13" s="1305"/>
      <c r="T13" s="1306">
        <f t="shared" si="1"/>
        <v>65156528.400000006</v>
      </c>
      <c r="U13" s="1306">
        <f t="shared" si="2"/>
        <v>49490425.090000004</v>
      </c>
      <c r="V13" s="1307">
        <f t="shared" si="2"/>
        <v>13090864.310000002</v>
      </c>
      <c r="W13" s="1308">
        <f t="shared" si="2"/>
        <v>2100700</v>
      </c>
      <c r="X13" s="1307">
        <f t="shared" si="2"/>
        <v>474539</v>
      </c>
      <c r="Y13" s="1309"/>
      <c r="Z13" s="1308">
        <f t="shared" si="3"/>
        <v>253555726.72</v>
      </c>
      <c r="AA13" s="1306">
        <f>'Проверочная  таблица'!AG15+'Проверочная  таблица'!T15+'Проверочная  таблица'!L15</f>
        <v>10231375</v>
      </c>
      <c r="AB13" s="1287">
        <f>'Проверочная  таблица'!BU15+'Проверочная  таблица'!CE15+'Проверочная  таблица'!BM15+'Проверочная  таблица'!UK15+'Проверочная  таблица'!NK15+'Проверочная  таблица'!JQ15+'Проверочная  таблица'!OW15+'Проверочная  таблица'!AY15+'Проверочная  таблица'!FK15+'Проверочная  таблица'!DI15+'Проверочная  таблица'!PW15+'Проверочная  таблица'!TQ15+'Проверочная  таблица'!MA15+'Проверочная  таблица'!KW15+'Проверочная  таблица'!RA15+'Проверочная  таблица'!IA15+'Проверочная  таблица'!HA15+'Проверочная  таблица'!GK15</f>
        <v>118889413.19999999</v>
      </c>
      <c r="AC13" s="1308"/>
      <c r="AD13" s="1310">
        <f>'Проверочная  таблица'!YU15+'Проверочная  таблица'!WY15</f>
        <v>124434938.52000001</v>
      </c>
      <c r="AE13" s="1311"/>
      <c r="AF13" s="1302">
        <f>'Проверочная  таблица'!C15</f>
        <v>173493602.39000002</v>
      </c>
      <c r="AG13" s="1300">
        <f>'Проверочная  таблица'!E15</f>
        <v>28239393</v>
      </c>
      <c r="AH13" s="1301">
        <f>'Проверочная  таблица'!AJ15</f>
        <v>14488016.549999999</v>
      </c>
      <c r="AI13" s="1299">
        <f>'Проверочная  таблица'!UP15</f>
        <v>103804437.43000001</v>
      </c>
      <c r="AJ13" s="1305">
        <f>'Проверочная  таблица'!VV15</f>
        <v>26961755.41</v>
      </c>
      <c r="AK13" s="1302"/>
      <c r="AL13" s="1284">
        <f t="shared" si="4"/>
        <v>154095399.20000002</v>
      </c>
      <c r="AM13" s="1303">
        <f t="shared" si="4"/>
        <v>12911400</v>
      </c>
      <c r="AN13" s="1284">
        <f t="shared" si="4"/>
        <v>14466290.029999999</v>
      </c>
      <c r="AO13" s="1303">
        <f t="shared" si="4"/>
        <v>103521253.76000001</v>
      </c>
      <c r="AP13" s="1303">
        <f t="shared" si="4"/>
        <v>23196455.41</v>
      </c>
      <c r="AQ13" s="1284"/>
      <c r="AR13" s="1304">
        <f t="shared" si="9"/>
        <v>19398203.189999998</v>
      </c>
      <c r="AS13" s="1304">
        <f>'Проверочная  таблица'!Q15+'Проверочная  таблица'!AB15+'Проверочная  таблица'!I15</f>
        <v>15327993</v>
      </c>
      <c r="AT13" s="1303">
        <f>'Проверочная  таблица'!UH15+'Проверочная  таблица'!CB15+'Проверочная  таблица'!BR15+'Проверочная  таблица'!BI15+'Проверочная  таблица'!NB15+'Проверочная  таблица'!JH15+'Проверочная  таблица'!OK15+'Проверочная  таблица'!AS15+'Проверочная  таблица'!FB15+'Проверочная  таблица'!DD15+'Проверочная  таблица'!PN15+'Проверочная  таблица'!SV15+'Проверочная  таблица'!LO15+'Проверочная  таблица'!KL15+'Проверочная  таблица'!QR15+'Проверочная  таблица'!HR15+'Проверочная  таблица'!GW15+'Проверочная  таблица'!GF15</f>
        <v>21726.520000000004</v>
      </c>
      <c r="AU13" s="1305">
        <f>'Проверочная  таблица'!UZ15</f>
        <v>283183.67</v>
      </c>
      <c r="AV13" s="1312">
        <f>'Проверочная  таблица'!YC15+'Проверочная  таблица'!WU15</f>
        <v>3765300</v>
      </c>
      <c r="AW13" s="1313"/>
      <c r="AX13" s="1307">
        <f t="shared" si="5"/>
        <v>13075193.189999999</v>
      </c>
      <c r="AY13" s="1308">
        <f t="shared" si="6"/>
        <v>12770283</v>
      </c>
      <c r="AZ13" s="1307">
        <f t="shared" si="6"/>
        <v>21726.520000000004</v>
      </c>
      <c r="BA13" s="1308">
        <f t="shared" si="6"/>
        <v>283183.67</v>
      </c>
      <c r="BB13" s="1307">
        <f t="shared" si="6"/>
        <v>0</v>
      </c>
      <c r="BC13" s="1314"/>
      <c r="BD13" s="1315">
        <f t="shared" si="7"/>
        <v>6323010</v>
      </c>
      <c r="BE13" s="1307">
        <f>'Проверочная  таблица'!M15+'Проверочная  таблица'!U15+'Проверочная  таблица'!AH15</f>
        <v>2557710</v>
      </c>
      <c r="BF13" s="1289">
        <f>'Проверочная  таблица'!BV15+'Проверочная  таблица'!CF15+'Проверочная  таблица'!BN15+'Проверочная  таблица'!UL15+'Проверочная  таблица'!NN15+'Проверочная  таблица'!JT15+'Проверочная  таблица'!PA15+'Проверочная  таблица'!BA15+'Проверочная  таблица'!FN15+'Проверочная  таблица'!DJ15+'Проверочная  таблица'!PZ15+'Проверочная  таблица'!TX15+'Проверочная  таблица'!ME15+'Проверочная  таблица'!KZ15+'Проверочная  таблица'!RD15+'Проверочная  таблица'!ID15+'Проверочная  таблица'!HB15+'Проверочная  таблица'!GL15</f>
        <v>0</v>
      </c>
      <c r="BG13" s="1316"/>
      <c r="BH13" s="1317">
        <f>'Проверочная  таблица'!ZA15+'Проверочная  таблица'!WZ15</f>
        <v>3765300</v>
      </c>
      <c r="BI13" s="1309"/>
    </row>
    <row r="14" spans="1:62" ht="21.75" customHeight="1" x14ac:dyDescent="0.25">
      <c r="A14" s="557" t="s">
        <v>380</v>
      </c>
      <c r="B14" s="1299">
        <f>'Проверочная  таблица'!B16</f>
        <v>785061160.19999993</v>
      </c>
      <c r="C14" s="1300">
        <f>'Проверочная  таблица'!D16</f>
        <v>95338209.730000004</v>
      </c>
      <c r="D14" s="1301">
        <f>'Проверочная  таблица'!AI16</f>
        <v>187087465.67999998</v>
      </c>
      <c r="E14" s="1299">
        <f>'Проверочная  таблица'!UM16</f>
        <v>435533057.27999997</v>
      </c>
      <c r="F14" s="1302">
        <f>'Проверочная  таблица'!VU16</f>
        <v>67102427.509999998</v>
      </c>
      <c r="G14" s="1302"/>
      <c r="H14" s="1284">
        <f t="shared" si="0"/>
        <v>654375544.7299999</v>
      </c>
      <c r="I14" s="1303">
        <f t="shared" si="0"/>
        <v>21614223</v>
      </c>
      <c r="J14" s="1284">
        <f t="shared" si="0"/>
        <v>155932374.93999997</v>
      </c>
      <c r="K14" s="1303">
        <f t="shared" si="0"/>
        <v>432588757.27999997</v>
      </c>
      <c r="L14" s="1303">
        <f t="shared" si="0"/>
        <v>44240189.509999998</v>
      </c>
      <c r="M14" s="1284"/>
      <c r="N14" s="1304">
        <f t="shared" si="8"/>
        <v>130685615.47</v>
      </c>
      <c r="O14" s="1303">
        <f>'Проверочная  таблица'!P16+'Проверочная  таблица'!AA16+'Проверочная  таблица'!H16</f>
        <v>73723986.730000004</v>
      </c>
      <c r="P14" s="1284">
        <f>'Проверочная  таблица'!BG16+'Проверочная  таблица'!BQ16+'Проверочная  таблица'!CA16+'Проверочная  таблица'!MY16+'Проверочная  таблица'!OG16+'Проверочная  таблица'!JE16+'Проверочная  таблица'!UG16+'Проверочная  таблица'!AQ16+'Проверочная  таблица'!EY16+'Проверочная  таблица'!DA16+'Проверочная  таблица'!PK16+'Проверочная  таблица'!SO16+'Проверочная  таблица'!LK16+'Проверочная  таблица'!KG16+'Проверочная  таблица'!QO16+'Проверочная  таблица'!HO16+'Проверочная  таблица'!GU16+'Проверочная  таблица'!GC16</f>
        <v>31155090.739999998</v>
      </c>
      <c r="Q14" s="1304">
        <f>'Проверочная  таблица'!UY16</f>
        <v>2944300</v>
      </c>
      <c r="R14" s="1299">
        <f>'Проверочная  таблица'!XW16+'Проверочная  таблица'!WS16</f>
        <v>22862238</v>
      </c>
      <c r="S14" s="1305"/>
      <c r="T14" s="1306">
        <f t="shared" si="1"/>
        <v>130685615.47</v>
      </c>
      <c r="U14" s="1306">
        <f t="shared" si="2"/>
        <v>73723986.730000004</v>
      </c>
      <c r="V14" s="1307">
        <f t="shared" si="2"/>
        <v>31155090.739999998</v>
      </c>
      <c r="W14" s="1308">
        <f t="shared" si="2"/>
        <v>2944300</v>
      </c>
      <c r="X14" s="1307">
        <f t="shared" si="2"/>
        <v>22862238</v>
      </c>
      <c r="Y14" s="1309"/>
      <c r="Z14" s="1308">
        <f t="shared" si="3"/>
        <v>0</v>
      </c>
      <c r="AA14" s="1306">
        <f>'Проверочная  таблица'!AG16+'Проверочная  таблица'!T16+'Проверочная  таблица'!L16</f>
        <v>0</v>
      </c>
      <c r="AB14" s="1287">
        <f>'Проверочная  таблица'!BU16+'Проверочная  таблица'!CE16+'Проверочная  таблица'!BM16+'Проверочная  таблица'!UK16+'Проверочная  таблица'!NK16+'Проверочная  таблица'!JQ16+'Проверочная  таблица'!OW16+'Проверочная  таблица'!AY16+'Проверочная  таблица'!FK16+'Проверочная  таблица'!DI16+'Проверочная  таблица'!PW16+'Проверочная  таблица'!TQ16+'Проверочная  таблица'!MA16+'Проверочная  таблица'!KW16+'Проверочная  таблица'!RA16+'Проверочная  таблица'!IA16+'Проверочная  таблица'!HA16+'Проверочная  таблица'!GK16</f>
        <v>0</v>
      </c>
      <c r="AC14" s="1308"/>
      <c r="AD14" s="1310">
        <f>'Проверочная  таблица'!YU16+'Проверочная  таблица'!WY16</f>
        <v>0</v>
      </c>
      <c r="AE14" s="1311"/>
      <c r="AF14" s="1302">
        <f>'Проверочная  таблица'!C16</f>
        <v>141730301.97</v>
      </c>
      <c r="AG14" s="1300">
        <f>'Проверочная  таблица'!E16</f>
        <v>24683012.77</v>
      </c>
      <c r="AH14" s="1301">
        <f>'Проверочная  таблица'!AJ16</f>
        <v>4560552.6400000006</v>
      </c>
      <c r="AI14" s="1299">
        <f>'Проверочная  таблица'!UP16</f>
        <v>108609405.08</v>
      </c>
      <c r="AJ14" s="1305">
        <f>'Проверочная  таблица'!VV16</f>
        <v>3877331.48</v>
      </c>
      <c r="AK14" s="1302"/>
      <c r="AL14" s="1284">
        <f t="shared" si="4"/>
        <v>121950602.43000001</v>
      </c>
      <c r="AM14" s="1303">
        <f t="shared" si="4"/>
        <v>5403555.75</v>
      </c>
      <c r="AN14" s="1284">
        <f t="shared" si="4"/>
        <v>4521714.2600000007</v>
      </c>
      <c r="AO14" s="1303">
        <f t="shared" si="4"/>
        <v>108148000.94</v>
      </c>
      <c r="AP14" s="1303">
        <f t="shared" si="4"/>
        <v>3877331.48</v>
      </c>
      <c r="AQ14" s="1284"/>
      <c r="AR14" s="1304">
        <f t="shared" si="9"/>
        <v>19779699.539999999</v>
      </c>
      <c r="AS14" s="1304">
        <f>'Проверочная  таблица'!Q16+'Проверочная  таблица'!AB16+'Проверочная  таблица'!I16</f>
        <v>19279457.02</v>
      </c>
      <c r="AT14" s="1303">
        <f>'Проверочная  таблица'!UH16+'Проверочная  таблица'!CB16+'Проверочная  таблица'!BR16+'Проверочная  таблица'!BI16+'Проверочная  таблица'!NB16+'Проверочная  таблица'!JH16+'Проверочная  таблица'!OK16+'Проверочная  таблица'!AS16+'Проверочная  таблица'!FB16+'Проверочная  таблица'!DD16+'Проверочная  таблица'!PN16+'Проверочная  таблица'!SV16+'Проверочная  таблица'!LO16+'Проверочная  таблица'!KL16+'Проверочная  таблица'!QR16+'Проверочная  таблица'!HR16+'Проверочная  таблица'!GW16+'Проверочная  таблица'!GF16</f>
        <v>38838.380000000005</v>
      </c>
      <c r="AU14" s="1305">
        <f>'Проверочная  таблица'!UZ16</f>
        <v>461404.14</v>
      </c>
      <c r="AV14" s="1312">
        <f>'Проверочная  таблица'!YC16+'Проверочная  таблица'!WU16</f>
        <v>0</v>
      </c>
      <c r="AW14" s="1313"/>
      <c r="AX14" s="1307">
        <f t="shared" si="5"/>
        <v>19779699.539999999</v>
      </c>
      <c r="AY14" s="1308">
        <f t="shared" si="6"/>
        <v>19279457.02</v>
      </c>
      <c r="AZ14" s="1307">
        <f t="shared" si="6"/>
        <v>38838.380000000005</v>
      </c>
      <c r="BA14" s="1308">
        <f t="shared" si="6"/>
        <v>461404.14</v>
      </c>
      <c r="BB14" s="1307">
        <f t="shared" si="6"/>
        <v>0</v>
      </c>
      <c r="BC14" s="1314"/>
      <c r="BD14" s="1315">
        <f t="shared" si="7"/>
        <v>0</v>
      </c>
      <c r="BE14" s="1307">
        <f>'Проверочная  таблица'!M16+'Проверочная  таблица'!U16+'Проверочная  таблица'!AH16</f>
        <v>0</v>
      </c>
      <c r="BF14" s="1289">
        <f>'Проверочная  таблица'!BV16+'Проверочная  таблица'!CF16+'Проверочная  таблица'!BN16+'Проверочная  таблица'!UL16+'Проверочная  таблица'!NN16+'Проверочная  таблица'!JT16+'Проверочная  таблица'!PA16+'Проверочная  таблица'!BA16+'Проверочная  таблица'!FN16+'Проверочная  таблица'!DJ16+'Проверочная  таблица'!PZ16+'Проверочная  таблица'!TX16+'Проверочная  таблица'!ME16+'Проверочная  таблица'!KZ16+'Проверочная  таблица'!RD16+'Проверочная  таблица'!ID16+'Проверочная  таблица'!HB16+'Проверочная  таблица'!GL16</f>
        <v>0</v>
      </c>
      <c r="BG14" s="1316"/>
      <c r="BH14" s="1317">
        <f>'Проверочная  таблица'!ZA16+'Проверочная  таблица'!WZ16</f>
        <v>0</v>
      </c>
      <c r="BI14" s="1309"/>
    </row>
    <row r="15" spans="1:62" ht="21.75" customHeight="1" x14ac:dyDescent="0.25">
      <c r="A15" s="559" t="s">
        <v>381</v>
      </c>
      <c r="B15" s="1299">
        <f>'Проверочная  таблица'!B17</f>
        <v>1727190986.01</v>
      </c>
      <c r="C15" s="1300">
        <f>'Проверочная  таблица'!D17</f>
        <v>262268949</v>
      </c>
      <c r="D15" s="1301">
        <f>'Проверочная  таблица'!AI17</f>
        <v>914687392.58000004</v>
      </c>
      <c r="E15" s="1299">
        <f>'Проверочная  таблица'!UM17</f>
        <v>486022107.41000003</v>
      </c>
      <c r="F15" s="1302">
        <f>'Проверочная  таблица'!VU17</f>
        <v>64212537.019999996</v>
      </c>
      <c r="G15" s="1302"/>
      <c r="H15" s="1284">
        <f t="shared" si="0"/>
        <v>1727190986.01</v>
      </c>
      <c r="I15" s="1303">
        <f t="shared" si="0"/>
        <v>262268949</v>
      </c>
      <c r="J15" s="1284">
        <f t="shared" si="0"/>
        <v>914687392.58000004</v>
      </c>
      <c r="K15" s="1303">
        <f t="shared" si="0"/>
        <v>486022107.41000003</v>
      </c>
      <c r="L15" s="1303">
        <f t="shared" si="0"/>
        <v>64212537.019999996</v>
      </c>
      <c r="M15" s="1284"/>
      <c r="N15" s="1304">
        <f t="shared" si="8"/>
        <v>0</v>
      </c>
      <c r="O15" s="1303">
        <f>'Проверочная  таблица'!P17+'Проверочная  таблица'!AA17+'Проверочная  таблица'!H17</f>
        <v>0</v>
      </c>
      <c r="P15" s="1284">
        <f>'Проверочная  таблица'!BG17+'Проверочная  таблица'!BQ17+'Проверочная  таблица'!CA17+'Проверочная  таблица'!MY17+'Проверочная  таблица'!OG17+'Проверочная  таблица'!JE17+'Проверочная  таблица'!UG17+'Проверочная  таблица'!AQ17+'Проверочная  таблица'!EY17+'Проверочная  таблица'!DA17+'Проверочная  таблица'!PK17+'Проверочная  таблица'!SO17+'Проверочная  таблица'!LK17+'Проверочная  таблица'!KG17+'Проверочная  таблица'!QO17+'Проверочная  таблица'!HO17+'Проверочная  таблица'!GU17+'Проверочная  таблица'!GC17</f>
        <v>0</v>
      </c>
      <c r="Q15" s="1304">
        <f>'Проверочная  таблица'!UY17</f>
        <v>0</v>
      </c>
      <c r="R15" s="1299">
        <f>'Проверочная  таблица'!XW17+'Проверочная  таблица'!WS17</f>
        <v>0</v>
      </c>
      <c r="S15" s="1318"/>
      <c r="T15" s="1306">
        <f t="shared" si="1"/>
        <v>0</v>
      </c>
      <c r="U15" s="1306">
        <f t="shared" si="2"/>
        <v>0</v>
      </c>
      <c r="V15" s="1307">
        <f t="shared" si="2"/>
        <v>0</v>
      </c>
      <c r="W15" s="1308">
        <f t="shared" si="2"/>
        <v>0</v>
      </c>
      <c r="X15" s="1307">
        <f t="shared" si="2"/>
        <v>0</v>
      </c>
      <c r="Y15" s="1309"/>
      <c r="Z15" s="1308">
        <f t="shared" si="3"/>
        <v>0</v>
      </c>
      <c r="AA15" s="1306">
        <f>'Проверочная  таблица'!AG17+'Проверочная  таблица'!T17+'Проверочная  таблица'!L17</f>
        <v>0</v>
      </c>
      <c r="AB15" s="1287">
        <f>'Проверочная  таблица'!BU17+'Проверочная  таблица'!CE17+'Проверочная  таблица'!BM17+'Проверочная  таблица'!UK17+'Проверочная  таблица'!NK17+'Проверочная  таблица'!JQ17+'Проверочная  таблица'!OW17+'Проверочная  таблица'!AY17+'Проверочная  таблица'!FK17+'Проверочная  таблица'!DI17+'Проверочная  таблица'!PW17+'Проверочная  таблица'!TQ17+'Проверочная  таблица'!MA17+'Проверочная  таблица'!KW17+'Проверочная  таблица'!RA17+'Проверочная  таблица'!IA17+'Проверочная  таблица'!HA17+'Проверочная  таблица'!GK17</f>
        <v>0</v>
      </c>
      <c r="AC15" s="1308"/>
      <c r="AD15" s="1310">
        <f>'Проверочная  таблица'!YU17+'Проверочная  таблица'!WY17</f>
        <v>0</v>
      </c>
      <c r="AE15" s="1318"/>
      <c r="AF15" s="1302">
        <f>'Проверочная  таблица'!C17</f>
        <v>158152155.31999996</v>
      </c>
      <c r="AG15" s="1300">
        <f>'Проверочная  таблица'!E17</f>
        <v>10870000</v>
      </c>
      <c r="AH15" s="1301">
        <f>'Проверочная  таблица'!AJ17</f>
        <v>3032402.9499999997</v>
      </c>
      <c r="AI15" s="1299">
        <f>'Проверочная  таблица'!UP17</f>
        <v>132028360.94999999</v>
      </c>
      <c r="AJ15" s="1305">
        <f>'Проверочная  таблица'!VV17</f>
        <v>12221391.42</v>
      </c>
      <c r="AK15" s="1302"/>
      <c r="AL15" s="1284">
        <f t="shared" si="4"/>
        <v>158152155.31999996</v>
      </c>
      <c r="AM15" s="1303">
        <f t="shared" si="4"/>
        <v>10870000</v>
      </c>
      <c r="AN15" s="1284">
        <f t="shared" si="4"/>
        <v>3032402.9499999997</v>
      </c>
      <c r="AO15" s="1303">
        <f t="shared" si="4"/>
        <v>132028360.94999999</v>
      </c>
      <c r="AP15" s="1303">
        <f t="shared" si="4"/>
        <v>12221391.42</v>
      </c>
      <c r="AQ15" s="1284"/>
      <c r="AR15" s="1304">
        <f t="shared" si="9"/>
        <v>0</v>
      </c>
      <c r="AS15" s="1304">
        <f>'Проверочная  таблица'!Q17+'Проверочная  таблица'!AB17+'Проверочная  таблица'!I17</f>
        <v>0</v>
      </c>
      <c r="AT15" s="1303">
        <f>'Проверочная  таблица'!UH17+'Проверочная  таблица'!CB17+'Проверочная  таблица'!BR17+'Проверочная  таблица'!BI17+'Проверочная  таблица'!NB17+'Проверочная  таблица'!JH17+'Проверочная  таблица'!OK17+'Проверочная  таблица'!AS17+'Проверочная  таблица'!FB17+'Проверочная  таблица'!DD17+'Проверочная  таблица'!PN17+'Проверочная  таблица'!SV17+'Проверочная  таблица'!LO17+'Проверочная  таблица'!KL17+'Проверочная  таблица'!QR17+'Проверочная  таблица'!HR17+'Проверочная  таблица'!GW17+'Проверочная  таблица'!GF17</f>
        <v>0</v>
      </c>
      <c r="AU15" s="1305">
        <f>'Проверочная  таблица'!UZ17</f>
        <v>0</v>
      </c>
      <c r="AV15" s="1312">
        <f>'Проверочная  таблица'!YC17+'Проверочная  таблица'!WU17</f>
        <v>0</v>
      </c>
      <c r="AW15" s="1319"/>
      <c r="AX15" s="1307">
        <f t="shared" si="5"/>
        <v>0</v>
      </c>
      <c r="AY15" s="1308">
        <f t="shared" si="6"/>
        <v>0</v>
      </c>
      <c r="AZ15" s="1307">
        <f t="shared" si="6"/>
        <v>0</v>
      </c>
      <c r="BA15" s="1308">
        <f t="shared" si="6"/>
        <v>0</v>
      </c>
      <c r="BB15" s="1307">
        <f t="shared" si="6"/>
        <v>0</v>
      </c>
      <c r="BC15" s="1314"/>
      <c r="BD15" s="1315">
        <f t="shared" si="7"/>
        <v>0</v>
      </c>
      <c r="BE15" s="1307">
        <f>'Проверочная  таблица'!M17+'Проверочная  таблица'!U17+'Проверочная  таблица'!AH17</f>
        <v>0</v>
      </c>
      <c r="BF15" s="1289">
        <f>'Проверочная  таблица'!BV17+'Проверочная  таблица'!CF17+'Проверочная  таблица'!BN17+'Проверочная  таблица'!UL17+'Проверочная  таблица'!NN17+'Проверочная  таблица'!JT17+'Проверочная  таблица'!PA17+'Проверочная  таблица'!BA17+'Проверочная  таблица'!FN17+'Проверочная  таблица'!DJ17+'Проверочная  таблица'!PZ17+'Проверочная  таблица'!TX17+'Проверочная  таблица'!ME17+'Проверочная  таблица'!KZ17+'Проверочная  таблица'!RD17+'Проверочная  таблица'!ID17+'Проверочная  таблица'!HB17+'Проверочная  таблица'!GL17</f>
        <v>0</v>
      </c>
      <c r="BG15" s="1316"/>
      <c r="BH15" s="1317">
        <f>'Проверочная  таблица'!ZA17+'Проверочная  таблица'!WZ17</f>
        <v>0</v>
      </c>
      <c r="BI15" s="1309"/>
    </row>
    <row r="16" spans="1:62" ht="21.75" customHeight="1" x14ac:dyDescent="0.25">
      <c r="A16" s="557" t="s">
        <v>382</v>
      </c>
      <c r="B16" s="1299">
        <f>'Проверочная  таблица'!B18</f>
        <v>533313482.95000005</v>
      </c>
      <c r="C16" s="1300">
        <f>'Проверочная  таблица'!D18</f>
        <v>69408435.349999994</v>
      </c>
      <c r="D16" s="1301">
        <f>'Проверочная  таблица'!AI18</f>
        <v>115176283.91000001</v>
      </c>
      <c r="E16" s="1299">
        <f>'Проверочная  таблица'!UM18</f>
        <v>286952764.09000003</v>
      </c>
      <c r="F16" s="1302">
        <f>'Проверочная  таблица'!VU18</f>
        <v>61775999.600000001</v>
      </c>
      <c r="G16" s="1302"/>
      <c r="H16" s="1284">
        <f t="shared" si="0"/>
        <v>473777355.92000008</v>
      </c>
      <c r="I16" s="1303">
        <f t="shared" si="0"/>
        <v>24203203</v>
      </c>
      <c r="J16" s="1284">
        <f t="shared" si="0"/>
        <v>102614689.23000002</v>
      </c>
      <c r="K16" s="1303">
        <f t="shared" si="0"/>
        <v>285183464.09000003</v>
      </c>
      <c r="L16" s="1303">
        <f t="shared" si="0"/>
        <v>61775999.600000001</v>
      </c>
      <c r="M16" s="1284"/>
      <c r="N16" s="1304">
        <f t="shared" si="8"/>
        <v>59536127.029999994</v>
      </c>
      <c r="O16" s="1303">
        <f>'Проверочная  таблица'!P18+'Проверочная  таблица'!AA18+'Проверочная  таблица'!H18</f>
        <v>45205232.349999994</v>
      </c>
      <c r="P16" s="1284">
        <f>'Проверочная  таблица'!BG18+'Проверочная  таблица'!BQ18+'Проверочная  таблица'!CA18+'Проверочная  таблица'!MY18+'Проверочная  таблица'!OG18+'Проверочная  таблица'!JE18+'Проверочная  таблица'!UG18+'Проверочная  таблица'!AQ18+'Проверочная  таблица'!EY18+'Проверочная  таблица'!DA18+'Проверочная  таблица'!PK18+'Проверочная  таблица'!SO18+'Проверочная  таблица'!LK18+'Проверочная  таблица'!KG18+'Проверочная  таблица'!QO18+'Проверочная  таблица'!HO18+'Проверочная  таблица'!GU18+'Проверочная  таблица'!GC18</f>
        <v>12561594.68</v>
      </c>
      <c r="Q16" s="1304">
        <f>'Проверочная  таблица'!UY18</f>
        <v>1769300</v>
      </c>
      <c r="R16" s="1299">
        <f>'Проверочная  таблица'!XW18+'Проверочная  таблица'!WS18</f>
        <v>0</v>
      </c>
      <c r="S16" s="1305"/>
      <c r="T16" s="1306">
        <f t="shared" si="1"/>
        <v>59536127.029999994</v>
      </c>
      <c r="U16" s="1306">
        <f t="shared" si="2"/>
        <v>45205232.349999994</v>
      </c>
      <c r="V16" s="1307">
        <f t="shared" si="2"/>
        <v>12561594.68</v>
      </c>
      <c r="W16" s="1308">
        <f t="shared" si="2"/>
        <v>1769300</v>
      </c>
      <c r="X16" s="1307">
        <f t="shared" si="2"/>
        <v>0</v>
      </c>
      <c r="Y16" s="1309"/>
      <c r="Z16" s="1308">
        <f t="shared" si="3"/>
        <v>0</v>
      </c>
      <c r="AA16" s="1306">
        <f>'Проверочная  таблица'!AG18+'Проверочная  таблица'!T18+'Проверочная  таблица'!L18</f>
        <v>0</v>
      </c>
      <c r="AB16" s="1287">
        <f>'Проверочная  таблица'!BU18+'Проверочная  таблица'!CE18+'Проверочная  таблица'!BM18+'Проверочная  таблица'!UK18+'Проверочная  таблица'!NK18+'Проверочная  таблица'!JQ18+'Проверочная  таблица'!OW18+'Проверочная  таблица'!AY18+'Проверочная  таблица'!FK18+'Проверочная  таблица'!DI18+'Проверочная  таблица'!PW18+'Проверочная  таблица'!TQ18+'Проверочная  таблица'!MA18+'Проверочная  таблица'!KW18+'Проверочная  таблица'!RA18+'Проверочная  таблица'!IA18+'Проверочная  таблица'!HA18+'Проверочная  таблица'!GK18</f>
        <v>0</v>
      </c>
      <c r="AC16" s="1308"/>
      <c r="AD16" s="1310">
        <f>'Проверочная  таблица'!YU18+'Проверочная  таблица'!WY18</f>
        <v>0</v>
      </c>
      <c r="AE16" s="1305"/>
      <c r="AF16" s="1302">
        <f>'Проверочная  таблица'!C18</f>
        <v>98269436.159999996</v>
      </c>
      <c r="AG16" s="1300">
        <f>'Проверочная  таблица'!E18</f>
        <v>17584030</v>
      </c>
      <c r="AH16" s="1301">
        <f>'Проверочная  таблица'!AJ18</f>
        <v>3972391.7899999996</v>
      </c>
      <c r="AI16" s="1299">
        <f>'Проверочная  таблица'!UP18</f>
        <v>63126699.880000003</v>
      </c>
      <c r="AJ16" s="1305">
        <f>'Проверочная  таблица'!VV18</f>
        <v>13586314.49</v>
      </c>
      <c r="AK16" s="1302"/>
      <c r="AL16" s="1284">
        <f t="shared" si="4"/>
        <v>86385376.469999999</v>
      </c>
      <c r="AM16" s="1303">
        <f t="shared" si="4"/>
        <v>6050550</v>
      </c>
      <c r="AN16" s="1284">
        <f t="shared" si="4"/>
        <v>3951474.9499999997</v>
      </c>
      <c r="AO16" s="1303">
        <f t="shared" si="4"/>
        <v>62797037.030000001</v>
      </c>
      <c r="AP16" s="1303">
        <f t="shared" si="4"/>
        <v>13586314.49</v>
      </c>
      <c r="AQ16" s="1284"/>
      <c r="AR16" s="1304">
        <f t="shared" si="9"/>
        <v>11884059.689999999</v>
      </c>
      <c r="AS16" s="1304">
        <f>'Проверочная  таблица'!Q18+'Проверочная  таблица'!AB18+'Проверочная  таблица'!I18</f>
        <v>11533480</v>
      </c>
      <c r="AT16" s="1303">
        <f>'Проверочная  таблица'!UH18+'Проверочная  таблица'!CB18+'Проверочная  таблица'!BR18+'Проверочная  таблица'!BI18+'Проверочная  таблица'!NB18+'Проверочная  таблица'!JH18+'Проверочная  таблица'!OK18+'Проверочная  таблица'!AS18+'Проверочная  таблица'!FB18+'Проверочная  таблица'!DD18+'Проверочная  таблица'!PN18+'Проверочная  таблица'!SV18+'Проверочная  таблица'!LO18+'Проверочная  таблица'!KL18+'Проверочная  таблица'!QR18+'Проверочная  таблица'!HR18+'Проверочная  таблица'!GW18+'Проверочная  таблица'!GF18</f>
        <v>20916.840000000004</v>
      </c>
      <c r="AU16" s="1305">
        <f>'Проверочная  таблица'!UZ18</f>
        <v>329662.84999999998</v>
      </c>
      <c r="AV16" s="1312">
        <f>'Проверочная  таблица'!YC18+'Проверочная  таблица'!WU18</f>
        <v>0</v>
      </c>
      <c r="AW16" s="1313"/>
      <c r="AX16" s="1307">
        <f t="shared" si="5"/>
        <v>11884059.689999999</v>
      </c>
      <c r="AY16" s="1308">
        <f t="shared" si="6"/>
        <v>11533480</v>
      </c>
      <c r="AZ16" s="1307">
        <f t="shared" si="6"/>
        <v>20916.840000000004</v>
      </c>
      <c r="BA16" s="1308">
        <f t="shared" si="6"/>
        <v>329662.84999999998</v>
      </c>
      <c r="BB16" s="1307">
        <f t="shared" si="6"/>
        <v>0</v>
      </c>
      <c r="BC16" s="1314"/>
      <c r="BD16" s="1315">
        <f t="shared" si="7"/>
        <v>0</v>
      </c>
      <c r="BE16" s="1307">
        <f>'Проверочная  таблица'!M18+'Проверочная  таблица'!U18+'Проверочная  таблица'!AH18</f>
        <v>0</v>
      </c>
      <c r="BF16" s="1289">
        <f>'Проверочная  таблица'!BV18+'Проверочная  таблица'!CF18+'Проверочная  таблица'!BN18+'Проверочная  таблица'!UL18+'Проверочная  таблица'!NN18+'Проверочная  таблица'!JT18+'Проверочная  таблица'!PA18+'Проверочная  таблица'!BA18+'Проверочная  таблица'!FN18+'Проверочная  таблица'!DJ18+'Проверочная  таблица'!PZ18+'Проверочная  таблица'!TX18+'Проверочная  таблица'!ME18+'Проверочная  таблица'!KZ18+'Проверочная  таблица'!RD18+'Проверочная  таблица'!ID18+'Проверочная  таблица'!HB18+'Проверочная  таблица'!GL18</f>
        <v>0</v>
      </c>
      <c r="BG16" s="1316"/>
      <c r="BH16" s="1317">
        <f>'Проверочная  таблица'!ZA18+'Проверочная  таблица'!WZ18</f>
        <v>0</v>
      </c>
      <c r="BI16" s="1309"/>
    </row>
    <row r="17" spans="1:61" ht="21.75" customHeight="1" x14ac:dyDescent="0.25">
      <c r="A17" s="558" t="s">
        <v>383</v>
      </c>
      <c r="B17" s="1299">
        <f>'Проверочная  таблица'!B19</f>
        <v>685636235.73000002</v>
      </c>
      <c r="C17" s="1300">
        <f>'Проверочная  таблица'!D19</f>
        <v>96427873.210000008</v>
      </c>
      <c r="D17" s="1301">
        <f>'Проверочная  таблица'!AI19</f>
        <v>54867405.659999996</v>
      </c>
      <c r="E17" s="1299">
        <f>'Проверочная  таблица'!UM19</f>
        <v>488043654.78999996</v>
      </c>
      <c r="F17" s="1302">
        <f>'Проверочная  таблица'!VU19</f>
        <v>46297302.07</v>
      </c>
      <c r="G17" s="1302"/>
      <c r="H17" s="1284">
        <f t="shared" si="0"/>
        <v>585763111.44000006</v>
      </c>
      <c r="I17" s="1303">
        <f t="shared" si="0"/>
        <v>30656877.000000007</v>
      </c>
      <c r="J17" s="1284">
        <f t="shared" si="0"/>
        <v>35074777.939999998</v>
      </c>
      <c r="K17" s="1303">
        <f t="shared" si="0"/>
        <v>485257254.78999996</v>
      </c>
      <c r="L17" s="1303">
        <f t="shared" si="0"/>
        <v>34774201.710000001</v>
      </c>
      <c r="M17" s="1284"/>
      <c r="N17" s="1304">
        <f t="shared" si="8"/>
        <v>99873124.290000007</v>
      </c>
      <c r="O17" s="1303">
        <f>'Проверочная  таблица'!P19+'Проверочная  таблица'!AA19+'Проверочная  таблица'!H19</f>
        <v>65770996.210000001</v>
      </c>
      <c r="P17" s="1284">
        <f>'Проверочная  таблица'!BG19+'Проверочная  таблица'!BQ19+'Проверочная  таблица'!CA19+'Проверочная  таблица'!MY19+'Проверочная  таблица'!OG19+'Проверочная  таблица'!JE19+'Проверочная  таблица'!UG19+'Проверочная  таблица'!AQ19+'Проверочная  таблица'!EY19+'Проверочная  таблица'!DA19+'Проверочная  таблица'!PK19+'Проверочная  таблица'!SO19+'Проверочная  таблица'!LK19+'Проверочная  таблица'!KG19+'Проверочная  таблица'!QO19+'Проверочная  таблица'!HO19+'Проверочная  таблица'!GU19+'Проверочная  таблица'!GC19</f>
        <v>19792627.719999999</v>
      </c>
      <c r="Q17" s="1304">
        <f>'Проверочная  таблица'!UY19</f>
        <v>2786400</v>
      </c>
      <c r="R17" s="1299">
        <f>'Проверочная  таблица'!XW19+'Проверочная  таблица'!WS19</f>
        <v>11523100.360000001</v>
      </c>
      <c r="S17" s="1305"/>
      <c r="T17" s="1306">
        <f t="shared" si="1"/>
        <v>99873124.290000007</v>
      </c>
      <c r="U17" s="1306">
        <f t="shared" si="2"/>
        <v>65770996.210000001</v>
      </c>
      <c r="V17" s="1307">
        <f t="shared" si="2"/>
        <v>19792627.719999999</v>
      </c>
      <c r="W17" s="1308">
        <f t="shared" si="2"/>
        <v>2786400</v>
      </c>
      <c r="X17" s="1307">
        <f t="shared" si="2"/>
        <v>11523100.360000001</v>
      </c>
      <c r="Y17" s="1309"/>
      <c r="Z17" s="1308">
        <f t="shared" si="3"/>
        <v>0</v>
      </c>
      <c r="AA17" s="1306">
        <f>'Проверочная  таблица'!AG19+'Проверочная  таблица'!T19+'Проверочная  таблица'!L19</f>
        <v>0</v>
      </c>
      <c r="AB17" s="1287">
        <f>'Проверочная  таблица'!BU19+'Проверочная  таблица'!CE19+'Проверочная  таблица'!BM19+'Проверочная  таблица'!UK19+'Проверочная  таблица'!NK19+'Проверочная  таблица'!JQ19+'Проверочная  таблица'!OW19+'Проверочная  таблица'!AY19+'Проверочная  таблица'!FK19+'Проверочная  таблица'!DI19+'Проверочная  таблица'!PW19+'Проверочная  таблица'!TQ19+'Проверочная  таблица'!MA19+'Проверочная  таблица'!KW19+'Проверочная  таблица'!RA19+'Проверочная  таблица'!IA19+'Проверочная  таблица'!HA19+'Проверочная  таблица'!GK19</f>
        <v>0</v>
      </c>
      <c r="AC17" s="1308"/>
      <c r="AD17" s="1310">
        <f>'Проверочная  таблица'!YU19+'Проверочная  таблица'!WY19</f>
        <v>0</v>
      </c>
      <c r="AE17" s="1305"/>
      <c r="AF17" s="1302">
        <f>'Проверочная  таблица'!C19</f>
        <v>151788932.19</v>
      </c>
      <c r="AG17" s="1300">
        <f>'Проверочная  таблица'!E19</f>
        <v>24106968</v>
      </c>
      <c r="AH17" s="1301">
        <f>'Проверочная  таблица'!AJ19</f>
        <v>399295.93</v>
      </c>
      <c r="AI17" s="1299">
        <f>'Проверочная  таблица'!UP19</f>
        <v>122940024.28999999</v>
      </c>
      <c r="AJ17" s="1305">
        <f>'Проверочная  таблица'!VV19</f>
        <v>4342643.97</v>
      </c>
      <c r="AK17" s="1302"/>
      <c r="AL17" s="1284">
        <f t="shared" si="4"/>
        <v>134717982.03999999</v>
      </c>
      <c r="AM17" s="1303">
        <f t="shared" si="4"/>
        <v>7664235</v>
      </c>
      <c r="AN17" s="1284">
        <f t="shared" si="4"/>
        <v>330542</v>
      </c>
      <c r="AO17" s="1303">
        <f t="shared" si="4"/>
        <v>122380561.06999999</v>
      </c>
      <c r="AP17" s="1303">
        <f t="shared" si="4"/>
        <v>4342643.97</v>
      </c>
      <c r="AQ17" s="1284"/>
      <c r="AR17" s="1304">
        <f t="shared" si="9"/>
        <v>17070950.149999999</v>
      </c>
      <c r="AS17" s="1304">
        <f>'Проверочная  таблица'!Q19+'Проверочная  таблица'!AB19+'Проверочная  таблица'!I19</f>
        <v>16442733</v>
      </c>
      <c r="AT17" s="1303">
        <f>'Проверочная  таблица'!UH19+'Проверочная  таблица'!CB19+'Проверочная  таблица'!BR19+'Проверочная  таблица'!BI19+'Проверочная  таблица'!NB19+'Проверочная  таблица'!JH19+'Проверочная  таблица'!OK19+'Проверочная  таблица'!AS19+'Проверочная  таблица'!FB19+'Проверочная  таблица'!DD19+'Проверочная  таблица'!PN19+'Проверочная  таблица'!SV19+'Проверочная  таблица'!LO19+'Проверочная  таблица'!KL19+'Проверочная  таблица'!QR19+'Проверочная  таблица'!HR19+'Проверочная  таблица'!GW19+'Проверочная  таблица'!GF19</f>
        <v>68753.930000000008</v>
      </c>
      <c r="AU17" s="1305">
        <f>'Проверочная  таблица'!UZ19</f>
        <v>559463.22000000009</v>
      </c>
      <c r="AV17" s="1312">
        <f>'Проверочная  таблица'!YC19+'Проверочная  таблица'!WU19</f>
        <v>0</v>
      </c>
      <c r="AW17" s="1313"/>
      <c r="AX17" s="1307">
        <f t="shared" si="5"/>
        <v>17070950.149999999</v>
      </c>
      <c r="AY17" s="1308">
        <f t="shared" si="6"/>
        <v>16442733</v>
      </c>
      <c r="AZ17" s="1307">
        <f t="shared" si="6"/>
        <v>68753.930000000008</v>
      </c>
      <c r="BA17" s="1308">
        <f t="shared" si="6"/>
        <v>559463.22000000009</v>
      </c>
      <c r="BB17" s="1307">
        <f t="shared" si="6"/>
        <v>0</v>
      </c>
      <c r="BC17" s="1314"/>
      <c r="BD17" s="1315">
        <f t="shared" si="7"/>
        <v>0</v>
      </c>
      <c r="BE17" s="1307">
        <f>'Проверочная  таблица'!M19+'Проверочная  таблица'!U19+'Проверочная  таблица'!AH19</f>
        <v>0</v>
      </c>
      <c r="BF17" s="1289">
        <f>'Проверочная  таблица'!BV19+'Проверочная  таблица'!CF19+'Проверочная  таблица'!BN19+'Проверочная  таблица'!UL19+'Проверочная  таблица'!NN19+'Проверочная  таблица'!JT19+'Проверочная  таблица'!PA19+'Проверочная  таблица'!BA19+'Проверочная  таблица'!FN19+'Проверочная  таблица'!DJ19+'Проверочная  таблица'!PZ19+'Проверочная  таблица'!TX19+'Проверочная  таблица'!ME19+'Проверочная  таблица'!KZ19+'Проверочная  таблица'!RD19+'Проверочная  таблица'!ID19+'Проверочная  таблица'!HB19+'Проверочная  таблица'!GL19</f>
        <v>0</v>
      </c>
      <c r="BG17" s="1316"/>
      <c r="BH17" s="1317">
        <f>'Проверочная  таблица'!ZA19+'Проверочная  таблица'!WZ19</f>
        <v>0</v>
      </c>
      <c r="BI17" s="1309"/>
    </row>
    <row r="18" spans="1:61" ht="21.75" customHeight="1" x14ac:dyDescent="0.25">
      <c r="A18" s="557" t="s">
        <v>384</v>
      </c>
      <c r="B18" s="1299">
        <f>'Проверочная  таблица'!B20</f>
        <v>1175678391.01</v>
      </c>
      <c r="C18" s="1300">
        <f>'Проверочная  таблица'!D20</f>
        <v>196486919.19</v>
      </c>
      <c r="D18" s="1301">
        <f>'Проверочная  таблица'!AI20</f>
        <v>478054961.50999993</v>
      </c>
      <c r="E18" s="1299">
        <f>'Проверочная  таблица'!UM20</f>
        <v>393551591.07999998</v>
      </c>
      <c r="F18" s="1302">
        <f>'Проверочная  таблица'!VU20</f>
        <v>107584919.23</v>
      </c>
      <c r="G18" s="1302"/>
      <c r="H18" s="1284">
        <f t="shared" si="0"/>
        <v>906465337.68000007</v>
      </c>
      <c r="I18" s="1303">
        <f t="shared" si="0"/>
        <v>66630205</v>
      </c>
      <c r="J18" s="1284">
        <f t="shared" si="0"/>
        <v>368571612.24999994</v>
      </c>
      <c r="K18" s="1303">
        <f t="shared" si="0"/>
        <v>390846291.07999998</v>
      </c>
      <c r="L18" s="1303">
        <f t="shared" si="0"/>
        <v>80417229.350000009</v>
      </c>
      <c r="M18" s="1284"/>
      <c r="N18" s="1304">
        <f t="shared" si="8"/>
        <v>269213053.32999998</v>
      </c>
      <c r="O18" s="1303">
        <f>'Проверочная  таблица'!P20+'Проверочная  таблица'!AA20+'Проверочная  таблица'!H20</f>
        <v>129856714.19</v>
      </c>
      <c r="P18" s="1284">
        <f>'Проверочная  таблица'!BG20+'Проверочная  таблица'!BQ20+'Проверочная  таблица'!CA20+'Проверочная  таблица'!MY20+'Проверочная  таблица'!OG20+'Проверочная  таблица'!JE20+'Проверочная  таблица'!UG20+'Проверочная  таблица'!AQ20+'Проверочная  таблица'!EY20+'Проверочная  таблица'!DA20+'Проверочная  таблица'!PK20+'Проверочная  таблица'!SO20+'Проверочная  таблица'!LK20+'Проверочная  таблица'!KG20+'Проверочная  таблица'!QO20+'Проверочная  таблица'!HO20+'Проверочная  таблица'!GU20+'Проверочная  таблица'!GC20</f>
        <v>109483349.25999999</v>
      </c>
      <c r="Q18" s="1304">
        <f>'Проверочная  таблица'!UY20</f>
        <v>2705300</v>
      </c>
      <c r="R18" s="1299">
        <f>'Проверочная  таблица'!XW20+'Проверочная  таблица'!WS20</f>
        <v>27167689.879999999</v>
      </c>
      <c r="S18" s="1305"/>
      <c r="T18" s="1306">
        <f t="shared" si="1"/>
        <v>94275564.850000009</v>
      </c>
      <c r="U18" s="1306">
        <f t="shared" si="2"/>
        <v>91333656.230000004</v>
      </c>
      <c r="V18" s="1307">
        <f t="shared" si="2"/>
        <v>236608.62000000477</v>
      </c>
      <c r="W18" s="1308">
        <f t="shared" si="2"/>
        <v>2705300</v>
      </c>
      <c r="X18" s="1307">
        <f t="shared" si="2"/>
        <v>0</v>
      </c>
      <c r="Y18" s="1309"/>
      <c r="Z18" s="1308">
        <f t="shared" si="3"/>
        <v>174937488.47999996</v>
      </c>
      <c r="AA18" s="1306">
        <f>'Проверочная  таблица'!AG20+'Проверочная  таблица'!T20+'Проверочная  таблица'!L20</f>
        <v>38523057.959999993</v>
      </c>
      <c r="AB18" s="1287">
        <f>'Проверочная  таблица'!BU20+'Проверочная  таблица'!CE20+'Проверочная  таблица'!BM20+'Проверочная  таблица'!UK20+'Проверочная  таблица'!NK20+'Проверочная  таблица'!JQ20+'Проверочная  таблица'!OW20+'Проверочная  таблица'!AY20+'Проверочная  таблица'!FK20+'Проверочная  таблица'!DI20+'Проверочная  таблица'!PW20+'Проверочная  таблица'!TQ20+'Проверочная  таблица'!MA20+'Проверочная  таблица'!KW20+'Проверочная  таблица'!RA20+'Проверочная  таблица'!IA20+'Проверочная  таблица'!HA20+'Проверочная  таблица'!GK20</f>
        <v>109246740.63999999</v>
      </c>
      <c r="AC18" s="1308"/>
      <c r="AD18" s="1310">
        <f>'Проверочная  таблица'!YU20+'Проверочная  таблица'!WY20</f>
        <v>27167689.879999999</v>
      </c>
      <c r="AE18" s="1305"/>
      <c r="AF18" s="1302">
        <f>'Проверочная  таблица'!C20</f>
        <v>178646887.32000002</v>
      </c>
      <c r="AG18" s="1300">
        <f>'Проверочная  таблица'!E20</f>
        <v>54371724</v>
      </c>
      <c r="AH18" s="1301">
        <f>'Проверочная  таблица'!AJ20</f>
        <v>2855718.75</v>
      </c>
      <c r="AI18" s="1299">
        <f>'Проверочная  таблица'!UP20</f>
        <v>106387975.35000001</v>
      </c>
      <c r="AJ18" s="1305">
        <f>'Проверочная  таблица'!VV20</f>
        <v>15031469.220000001</v>
      </c>
      <c r="AK18" s="1302"/>
      <c r="AL18" s="1284">
        <f t="shared" si="4"/>
        <v>145639062.88000003</v>
      </c>
      <c r="AM18" s="1303">
        <f t="shared" si="4"/>
        <v>21907552</v>
      </c>
      <c r="AN18" s="1284">
        <f t="shared" si="4"/>
        <v>2847106.92</v>
      </c>
      <c r="AO18" s="1303">
        <f t="shared" si="4"/>
        <v>105852934.74000001</v>
      </c>
      <c r="AP18" s="1303">
        <f t="shared" si="4"/>
        <v>15031469.220000001</v>
      </c>
      <c r="AQ18" s="1284"/>
      <c r="AR18" s="1304">
        <f t="shared" si="9"/>
        <v>33007824.439999998</v>
      </c>
      <c r="AS18" s="1304">
        <f>'Проверочная  таблица'!Q20+'Проверочная  таблица'!AB20+'Проверочная  таблица'!I20</f>
        <v>32464172</v>
      </c>
      <c r="AT18" s="1303">
        <f>'Проверочная  таблица'!UH20+'Проверочная  таблица'!CB20+'Проверочная  таблица'!BR20+'Проверочная  таблица'!BI20+'Проверочная  таблица'!NB20+'Проверочная  таблица'!JH20+'Проверочная  таблица'!OK20+'Проверочная  таблица'!AS20+'Проверочная  таблица'!FB20+'Проверочная  таблица'!DD20+'Проверочная  таблица'!PN20+'Проверочная  таблица'!SV20+'Проверочная  таблица'!LO20+'Проверочная  таблица'!KL20+'Проверочная  таблица'!QR20+'Проверочная  таблица'!HR20+'Проверочная  таблица'!GW20+'Проверочная  таблица'!GF20</f>
        <v>8611.83</v>
      </c>
      <c r="AU18" s="1305">
        <f>'Проверочная  таблица'!UZ20</f>
        <v>535040.61</v>
      </c>
      <c r="AV18" s="1312">
        <f>'Проверочная  таблица'!YC20+'Проверочная  таблица'!WU20</f>
        <v>0</v>
      </c>
      <c r="AW18" s="1313"/>
      <c r="AX18" s="1307">
        <f t="shared" si="5"/>
        <v>23368447.609999999</v>
      </c>
      <c r="AY18" s="1308">
        <f t="shared" si="6"/>
        <v>22833407</v>
      </c>
      <c r="AZ18" s="1307">
        <f t="shared" si="6"/>
        <v>0</v>
      </c>
      <c r="BA18" s="1308">
        <f t="shared" si="6"/>
        <v>535040.61</v>
      </c>
      <c r="BB18" s="1307">
        <f t="shared" si="6"/>
        <v>0</v>
      </c>
      <c r="BC18" s="1314"/>
      <c r="BD18" s="1315">
        <f t="shared" si="7"/>
        <v>9639376.8300000001</v>
      </c>
      <c r="BE18" s="1307">
        <f>'Проверочная  таблица'!M20+'Проверочная  таблица'!U20+'Проверочная  таблица'!AH20</f>
        <v>9630765</v>
      </c>
      <c r="BF18" s="1289">
        <f>'Проверочная  таблица'!BV20+'Проверочная  таблица'!CF20+'Проверочная  таблица'!BN20+'Проверочная  таблица'!UL20+'Проверочная  таблица'!NN20+'Проверочная  таблица'!JT20+'Проверочная  таблица'!PA20+'Проверочная  таблица'!BA20+'Проверочная  таблица'!FN20+'Проверочная  таблица'!DJ20+'Проверочная  таблица'!PZ20+'Проверочная  таблица'!TX20+'Проверочная  таблица'!ME20+'Проверочная  таблица'!KZ20+'Проверочная  таблица'!RD20+'Проверочная  таблица'!ID20+'Проверочная  таблица'!HB20+'Проверочная  таблица'!GL20</f>
        <v>8611.83</v>
      </c>
      <c r="BG18" s="1316"/>
      <c r="BH18" s="1317">
        <f>'Проверочная  таблица'!ZA20+'Проверочная  таблица'!WZ20</f>
        <v>0</v>
      </c>
      <c r="BI18" s="1309"/>
    </row>
    <row r="19" spans="1:61" ht="21.75" customHeight="1" x14ac:dyDescent="0.25">
      <c r="A19" s="559" t="s">
        <v>385</v>
      </c>
      <c r="B19" s="1299">
        <f>'Проверочная  таблица'!B21</f>
        <v>748339168.40999997</v>
      </c>
      <c r="C19" s="1300">
        <f>'Проверочная  таблица'!D21</f>
        <v>185528920</v>
      </c>
      <c r="D19" s="1301">
        <f>'Проверочная  таблица'!AI21</f>
        <v>276184098.62</v>
      </c>
      <c r="E19" s="1299">
        <f>'Проверочная  таблица'!UM21</f>
        <v>272381370.15999997</v>
      </c>
      <c r="F19" s="1302">
        <f>'Проверочная  таблица'!VU21</f>
        <v>14244779.629999999</v>
      </c>
      <c r="G19" s="1302"/>
      <c r="H19" s="1284">
        <f t="shared" si="0"/>
        <v>748339168.40999997</v>
      </c>
      <c r="I19" s="1303">
        <f t="shared" si="0"/>
        <v>185528920</v>
      </c>
      <c r="J19" s="1284">
        <f t="shared" si="0"/>
        <v>276184098.62</v>
      </c>
      <c r="K19" s="1303">
        <f t="shared" si="0"/>
        <v>272381370.15999997</v>
      </c>
      <c r="L19" s="1303">
        <f t="shared" si="0"/>
        <v>14244779.629999999</v>
      </c>
      <c r="M19" s="1284"/>
      <c r="N19" s="1304">
        <f t="shared" si="8"/>
        <v>0</v>
      </c>
      <c r="O19" s="1303">
        <f>'Проверочная  таблица'!P21+'Проверочная  таблица'!AA21+'Проверочная  таблица'!H21</f>
        <v>0</v>
      </c>
      <c r="P19" s="1284">
        <f>'Проверочная  таблица'!BG21+'Проверочная  таблица'!BQ21+'Проверочная  таблица'!CA21+'Проверочная  таблица'!MY21+'Проверочная  таблица'!OG21+'Проверочная  таблица'!JE21+'Проверочная  таблица'!UG21+'Проверочная  таблица'!AQ21+'Проверочная  таблица'!EY21+'Проверочная  таблица'!DA21+'Проверочная  таблица'!PK21+'Проверочная  таблица'!SO21+'Проверочная  таблица'!LK21+'Проверочная  таблица'!KG21+'Проверочная  таблица'!QO21+'Проверочная  таблица'!HO21+'Проверочная  таблица'!GU21+'Проверочная  таблица'!GC21</f>
        <v>0</v>
      </c>
      <c r="Q19" s="1304">
        <f>'Проверочная  таблица'!UY21</f>
        <v>0</v>
      </c>
      <c r="R19" s="1299">
        <f>'Проверочная  таблица'!XW21+'Проверочная  таблица'!WS21</f>
        <v>0</v>
      </c>
      <c r="S19" s="1318"/>
      <c r="T19" s="1306">
        <f t="shared" si="1"/>
        <v>0</v>
      </c>
      <c r="U19" s="1306">
        <f t="shared" si="2"/>
        <v>0</v>
      </c>
      <c r="V19" s="1307">
        <f t="shared" si="2"/>
        <v>0</v>
      </c>
      <c r="W19" s="1308">
        <f t="shared" si="2"/>
        <v>0</v>
      </c>
      <c r="X19" s="1307">
        <f t="shared" si="2"/>
        <v>0</v>
      </c>
      <c r="Y19" s="1309"/>
      <c r="Z19" s="1308">
        <f t="shared" si="3"/>
        <v>0</v>
      </c>
      <c r="AA19" s="1306">
        <f>'Проверочная  таблица'!AG21+'Проверочная  таблица'!T21+'Проверочная  таблица'!L21</f>
        <v>0</v>
      </c>
      <c r="AB19" s="1287">
        <f>'Проверочная  таблица'!BU21+'Проверочная  таблица'!CE21+'Проверочная  таблица'!BM21+'Проверочная  таблица'!UK21+'Проверочная  таблица'!NK21+'Проверочная  таблица'!JQ21+'Проверочная  таблица'!OW21+'Проверочная  таблица'!AY21+'Проверочная  таблица'!FK21+'Проверочная  таблица'!DI21+'Проверочная  таблица'!PW21+'Проверочная  таблица'!TQ21+'Проверочная  таблица'!MA21+'Проверочная  таблица'!KW21+'Проверочная  таблица'!RA21+'Проверочная  таблица'!IA21+'Проверочная  таблица'!HA21+'Проверочная  таблица'!GK21</f>
        <v>0</v>
      </c>
      <c r="AC19" s="1308"/>
      <c r="AD19" s="1310">
        <f>'Проверочная  таблица'!YU21+'Проверочная  таблица'!WY21</f>
        <v>0</v>
      </c>
      <c r="AE19" s="1318"/>
      <c r="AF19" s="1302">
        <f>'Проверочная  таблица'!C21</f>
        <v>184946512.66000003</v>
      </c>
      <c r="AG19" s="1300">
        <f>'Проверочная  таблица'!E21</f>
        <v>46380000</v>
      </c>
      <c r="AH19" s="1301">
        <f>'Проверочная  таблица'!AJ21</f>
        <v>63837782.289999999</v>
      </c>
      <c r="AI19" s="1299">
        <f>'Проверочная  таблица'!UP21</f>
        <v>71405714.040000007</v>
      </c>
      <c r="AJ19" s="1305">
        <f>'Проверочная  таблица'!VV21</f>
        <v>3323016.33</v>
      </c>
      <c r="AK19" s="1302"/>
      <c r="AL19" s="1284">
        <f t="shared" si="4"/>
        <v>184946512.66000003</v>
      </c>
      <c r="AM19" s="1303">
        <f t="shared" si="4"/>
        <v>46380000</v>
      </c>
      <c r="AN19" s="1284">
        <f t="shared" si="4"/>
        <v>63837782.289999999</v>
      </c>
      <c r="AO19" s="1303">
        <f t="shared" si="4"/>
        <v>71405714.040000007</v>
      </c>
      <c r="AP19" s="1303">
        <f t="shared" si="4"/>
        <v>3323016.33</v>
      </c>
      <c r="AQ19" s="1284"/>
      <c r="AR19" s="1304">
        <f t="shared" si="9"/>
        <v>0</v>
      </c>
      <c r="AS19" s="1304">
        <f>'Проверочная  таблица'!Q21+'Проверочная  таблица'!AB21+'Проверочная  таблица'!I21</f>
        <v>0</v>
      </c>
      <c r="AT19" s="1303">
        <f>'Проверочная  таблица'!UH21+'Проверочная  таблица'!CB21+'Проверочная  таблица'!BR21+'Проверочная  таблица'!BI21+'Проверочная  таблица'!NB21+'Проверочная  таблица'!JH21+'Проверочная  таблица'!OK21+'Проверочная  таблица'!AS21+'Проверочная  таблица'!FB21+'Проверочная  таблица'!DD21+'Проверочная  таблица'!PN21+'Проверочная  таблица'!SV21+'Проверочная  таблица'!LO21+'Проверочная  таблица'!KL21+'Проверочная  таблица'!QR21+'Проверочная  таблица'!HR21+'Проверочная  таблица'!GW21+'Проверочная  таблица'!GF21</f>
        <v>0</v>
      </c>
      <c r="AU19" s="1305">
        <f>'Проверочная  таблица'!UZ21</f>
        <v>0</v>
      </c>
      <c r="AV19" s="1312">
        <f>'Проверочная  таблица'!YC21+'Проверочная  таблица'!WU21</f>
        <v>0</v>
      </c>
      <c r="AW19" s="1319"/>
      <c r="AX19" s="1307">
        <f t="shared" si="5"/>
        <v>0</v>
      </c>
      <c r="AY19" s="1308">
        <f t="shared" si="6"/>
        <v>0</v>
      </c>
      <c r="AZ19" s="1307">
        <f t="shared" si="6"/>
        <v>0</v>
      </c>
      <c r="BA19" s="1308">
        <f t="shared" si="6"/>
        <v>0</v>
      </c>
      <c r="BB19" s="1307">
        <f t="shared" si="6"/>
        <v>0</v>
      </c>
      <c r="BC19" s="1314"/>
      <c r="BD19" s="1315">
        <f t="shared" si="7"/>
        <v>0</v>
      </c>
      <c r="BE19" s="1307">
        <f>'Проверочная  таблица'!M21+'Проверочная  таблица'!U21+'Проверочная  таблица'!AH21</f>
        <v>0</v>
      </c>
      <c r="BF19" s="1289">
        <f>'Проверочная  таблица'!BV21+'Проверочная  таблица'!CF21+'Проверочная  таблица'!BN21+'Проверочная  таблица'!UL21+'Проверочная  таблица'!NN21+'Проверочная  таблица'!JT21+'Проверочная  таблица'!PA21+'Проверочная  таблица'!BA21+'Проверочная  таблица'!FN21+'Проверочная  таблица'!DJ21+'Проверочная  таблица'!PZ21+'Проверочная  таблица'!TX21+'Проверочная  таблица'!ME21+'Проверочная  таблица'!KZ21+'Проверочная  таблица'!RD21+'Проверочная  таблица'!ID21+'Проверочная  таблица'!HB21+'Проверочная  таблица'!GL21</f>
        <v>0</v>
      </c>
      <c r="BG19" s="1316"/>
      <c r="BH19" s="1317">
        <f>'Проверочная  таблица'!ZA21+'Проверочная  таблица'!WZ21</f>
        <v>0</v>
      </c>
      <c r="BI19" s="1309"/>
    </row>
    <row r="20" spans="1:61" ht="21.75" customHeight="1" x14ac:dyDescent="0.25">
      <c r="A20" s="557" t="s">
        <v>386</v>
      </c>
      <c r="B20" s="1299">
        <f>'Проверочная  таблица'!B22</f>
        <v>418894708.80000007</v>
      </c>
      <c r="C20" s="1300">
        <f>'Проверочная  таблица'!D22</f>
        <v>50677082.189999998</v>
      </c>
      <c r="D20" s="1301">
        <f>'Проверочная  таблица'!AI22</f>
        <v>85542170.200000003</v>
      </c>
      <c r="E20" s="1299">
        <f>'Проверочная  таблица'!UM22</f>
        <v>246105991.44000003</v>
      </c>
      <c r="F20" s="1302">
        <f>'Проверочная  таблица'!VU22</f>
        <v>36569464.969999999</v>
      </c>
      <c r="G20" s="1302"/>
      <c r="H20" s="1284">
        <f t="shared" si="0"/>
        <v>335436942.83000004</v>
      </c>
      <c r="I20" s="1303">
        <f t="shared" si="0"/>
        <v>17781373</v>
      </c>
      <c r="J20" s="1284">
        <f t="shared" si="0"/>
        <v>63647151.010000005</v>
      </c>
      <c r="K20" s="1303">
        <f t="shared" si="0"/>
        <v>244968591.44000003</v>
      </c>
      <c r="L20" s="1303">
        <f t="shared" si="0"/>
        <v>9039827.379999999</v>
      </c>
      <c r="M20" s="1284"/>
      <c r="N20" s="1304">
        <f t="shared" si="8"/>
        <v>83457765.969999999</v>
      </c>
      <c r="O20" s="1303">
        <f>'Проверочная  таблица'!P22+'Проверочная  таблица'!AA22+'Проверочная  таблица'!H22</f>
        <v>32895709.189999998</v>
      </c>
      <c r="P20" s="1284">
        <f>'Проверочная  таблица'!BG22+'Проверочная  таблица'!BQ22+'Проверочная  таблица'!CA22+'Проверочная  таблица'!MY22+'Проверочная  таблица'!OG22+'Проверочная  таблица'!JE22+'Проверочная  таблица'!UG22+'Проверочная  таблица'!AQ22+'Проверочная  таблица'!EY22+'Проверочная  таблица'!DA22+'Проверочная  таблица'!PK22+'Проверочная  таблица'!SO22+'Проверочная  таблица'!LK22+'Проверочная  таблица'!KG22+'Проверочная  таблица'!QO22+'Проверочная  таблица'!HO22+'Проверочная  таблица'!GU22+'Проверочная  таблица'!GC22</f>
        <v>21895019.190000001</v>
      </c>
      <c r="Q20" s="1304">
        <f>'Проверочная  таблица'!UY22</f>
        <v>1137400</v>
      </c>
      <c r="R20" s="1299">
        <f>'Проверочная  таблица'!XW22+'Проверочная  таблица'!WS22</f>
        <v>27529637.59</v>
      </c>
      <c r="S20" s="1305"/>
      <c r="T20" s="1306">
        <f t="shared" si="1"/>
        <v>83457765.969999999</v>
      </c>
      <c r="U20" s="1306">
        <f t="shared" si="2"/>
        <v>32895709.189999998</v>
      </c>
      <c r="V20" s="1307">
        <f t="shared" si="2"/>
        <v>21895019.190000001</v>
      </c>
      <c r="W20" s="1308">
        <f t="shared" si="2"/>
        <v>1137400</v>
      </c>
      <c r="X20" s="1307">
        <f t="shared" si="2"/>
        <v>27529637.59</v>
      </c>
      <c r="Y20" s="1309"/>
      <c r="Z20" s="1308">
        <f t="shared" si="3"/>
        <v>0</v>
      </c>
      <c r="AA20" s="1306">
        <f>'Проверочная  таблица'!AG22+'Проверочная  таблица'!T22+'Проверочная  таблица'!L22</f>
        <v>0</v>
      </c>
      <c r="AB20" s="1287">
        <f>'Проверочная  таблица'!BU22+'Проверочная  таблица'!CE22+'Проверочная  таблица'!BM22+'Проверочная  таблица'!UK22+'Проверочная  таблица'!NK22+'Проверочная  таблица'!JQ22+'Проверочная  таблица'!OW22+'Проверочная  таблица'!AY22+'Проверочная  таблица'!FK22+'Проверочная  таблица'!DI22+'Проверочная  таблица'!PW22+'Проверочная  таблица'!TQ22+'Проверочная  таблица'!MA22+'Проверочная  таблица'!KW22+'Проверочная  таблица'!RA22+'Проверочная  таблица'!IA22+'Проверочная  таблица'!HA22+'Проверочная  таблица'!GK22</f>
        <v>0</v>
      </c>
      <c r="AC20" s="1308"/>
      <c r="AD20" s="1310">
        <f>'Проверочная  таблица'!YU22+'Проверочная  таблица'!WY22</f>
        <v>0</v>
      </c>
      <c r="AE20" s="1305"/>
      <c r="AF20" s="1302">
        <f>'Проверочная  таблица'!C22</f>
        <v>83699643.600000009</v>
      </c>
      <c r="AG20" s="1300">
        <f>'Проверочная  таблица'!E22</f>
        <v>12669270</v>
      </c>
      <c r="AH20" s="1301">
        <f>'Проверочная  таблица'!AJ22</f>
        <v>4531961.2600000007</v>
      </c>
      <c r="AI20" s="1299">
        <f>'Проверочная  таблица'!UP22</f>
        <v>64137352.400000006</v>
      </c>
      <c r="AJ20" s="1305">
        <f>'Проверочная  таблица'!VV22</f>
        <v>2361059.94</v>
      </c>
      <c r="AK20" s="1302"/>
      <c r="AL20" s="1284">
        <f t="shared" si="4"/>
        <v>75208291.940000013</v>
      </c>
      <c r="AM20" s="1303">
        <f t="shared" si="4"/>
        <v>4445400</v>
      </c>
      <c r="AN20" s="1284">
        <f t="shared" si="4"/>
        <v>4524654.9000000004</v>
      </c>
      <c r="AO20" s="1303">
        <f t="shared" si="4"/>
        <v>63877177.100000009</v>
      </c>
      <c r="AP20" s="1303">
        <f t="shared" si="4"/>
        <v>2361059.94</v>
      </c>
      <c r="AQ20" s="1284"/>
      <c r="AR20" s="1304">
        <f t="shared" si="9"/>
        <v>8491351.6600000001</v>
      </c>
      <c r="AS20" s="1304">
        <f>'Проверочная  таблица'!Q22+'Проверочная  таблица'!AB22+'Проверочная  таблица'!I22</f>
        <v>8223870</v>
      </c>
      <c r="AT20" s="1303">
        <f>'Проверочная  таблица'!UH22+'Проверочная  таблица'!CB22+'Проверочная  таблица'!BR22+'Проверочная  таблица'!BI22+'Проверочная  таблица'!NB22+'Проверочная  таблица'!JH22+'Проверочная  таблица'!OK22+'Проверочная  таблица'!AS22+'Проверочная  таблица'!FB22+'Проверочная  таблица'!DD22+'Проверочная  таблица'!PN22+'Проверочная  таблица'!SV22+'Проверочная  таблица'!LO22+'Проверочная  таблица'!KL22+'Проверочная  таблица'!QR22+'Проверочная  таблица'!HR22+'Проверочная  таблица'!GW22+'Проверочная  таблица'!GF22</f>
        <v>7306.3600000000006</v>
      </c>
      <c r="AU20" s="1305">
        <f>'Проверочная  таблица'!UZ22</f>
        <v>260175.3</v>
      </c>
      <c r="AV20" s="1312">
        <f>'Проверочная  таблица'!YC22+'Проверочная  таблица'!WU22</f>
        <v>0</v>
      </c>
      <c r="AW20" s="1313"/>
      <c r="AX20" s="1307">
        <f t="shared" si="5"/>
        <v>8491351.6600000001</v>
      </c>
      <c r="AY20" s="1308">
        <f t="shared" si="6"/>
        <v>8223870</v>
      </c>
      <c r="AZ20" s="1307">
        <f t="shared" si="6"/>
        <v>7306.3600000000006</v>
      </c>
      <c r="BA20" s="1308">
        <f t="shared" si="6"/>
        <v>260175.3</v>
      </c>
      <c r="BB20" s="1307">
        <f t="shared" si="6"/>
        <v>0</v>
      </c>
      <c r="BC20" s="1314"/>
      <c r="BD20" s="1315">
        <f t="shared" si="7"/>
        <v>0</v>
      </c>
      <c r="BE20" s="1307">
        <f>'Проверочная  таблица'!M22+'Проверочная  таблица'!U22+'Проверочная  таблица'!AH22</f>
        <v>0</v>
      </c>
      <c r="BF20" s="1289">
        <f>'Проверочная  таблица'!BV22+'Проверочная  таблица'!CF22+'Проверочная  таблица'!BN22+'Проверочная  таблица'!UL22+'Проверочная  таблица'!NN22+'Проверочная  таблица'!JT22+'Проверочная  таблица'!PA22+'Проверочная  таблица'!BA22+'Проверочная  таблица'!FN22+'Проверочная  таблица'!DJ22+'Проверочная  таблица'!PZ22+'Проверочная  таблица'!TX22+'Проверочная  таблица'!ME22+'Проверочная  таблица'!KZ22+'Проверочная  таблица'!RD22+'Проверочная  таблица'!ID22+'Проверочная  таблица'!HB22+'Проверочная  таблица'!GL22</f>
        <v>0</v>
      </c>
      <c r="BG20" s="1316"/>
      <c r="BH20" s="1317">
        <f>'Проверочная  таблица'!ZA22+'Проверочная  таблица'!WZ22</f>
        <v>0</v>
      </c>
      <c r="BI20" s="1309"/>
    </row>
    <row r="21" spans="1:61" ht="21.75" customHeight="1" x14ac:dyDescent="0.25">
      <c r="A21" s="558" t="s">
        <v>387</v>
      </c>
      <c r="B21" s="1299">
        <f>'Проверочная  таблица'!B23</f>
        <v>2264645306.1000004</v>
      </c>
      <c r="C21" s="1300">
        <f>'Проверочная  таблица'!D23</f>
        <v>554083893.0200001</v>
      </c>
      <c r="D21" s="1301">
        <f>'Проверочная  таблица'!AI23</f>
        <v>1038627631.8</v>
      </c>
      <c r="E21" s="1299">
        <f>'Проверочная  таблица'!UM23</f>
        <v>567540613.02999997</v>
      </c>
      <c r="F21" s="1302">
        <f>'Проверочная  таблица'!VU23</f>
        <v>104393168.25</v>
      </c>
      <c r="G21" s="1302"/>
      <c r="H21" s="1284">
        <f t="shared" si="0"/>
        <v>1601003876.6100004</v>
      </c>
      <c r="I21" s="1303">
        <f t="shared" si="0"/>
        <v>110073841.00000006</v>
      </c>
      <c r="J21" s="1284">
        <f t="shared" si="0"/>
        <v>896462152.36999989</v>
      </c>
      <c r="K21" s="1303">
        <f t="shared" si="0"/>
        <v>564727113.02999997</v>
      </c>
      <c r="L21" s="1303">
        <f t="shared" si="0"/>
        <v>29740770.209999993</v>
      </c>
      <c r="M21" s="1284"/>
      <c r="N21" s="1304">
        <f t="shared" si="8"/>
        <v>663641429.49000001</v>
      </c>
      <c r="O21" s="1303">
        <f>'Проверочная  таблица'!P23+'Проверочная  таблица'!AA23+'Проверочная  таблица'!H23</f>
        <v>444010052.02000004</v>
      </c>
      <c r="P21" s="1284">
        <f>'Проверочная  таблица'!BG23+'Проверочная  таблица'!BQ23+'Проверочная  таблица'!CA23+'Проверочная  таблица'!MY23+'Проверочная  таблица'!OG23+'Проверочная  таблица'!JE23+'Проверочная  таблица'!UG23+'Проверочная  таблица'!AQ23+'Проверочная  таблица'!EY23+'Проверочная  таблица'!DA23+'Проверочная  таблица'!PK23+'Проверочная  таблица'!SO23+'Проверочная  таблица'!LK23+'Проверочная  таблица'!KG23+'Проверочная  таблица'!QO23+'Проверочная  таблица'!HO23+'Проверочная  таблица'!GU23+'Проверочная  таблица'!GC23</f>
        <v>142165479.43000001</v>
      </c>
      <c r="Q21" s="1304">
        <f>'Проверочная  таблица'!UY23</f>
        <v>2813500</v>
      </c>
      <c r="R21" s="1299">
        <f>'Проверочная  таблица'!XW23+'Проверочная  таблица'!WS23</f>
        <v>74652398.040000007</v>
      </c>
      <c r="S21" s="1305"/>
      <c r="T21" s="1306">
        <f t="shared" si="1"/>
        <v>163999534.92000008</v>
      </c>
      <c r="U21" s="1306">
        <f t="shared" si="2"/>
        <v>77205150.020000041</v>
      </c>
      <c r="V21" s="1307">
        <f t="shared" si="2"/>
        <v>38398086.860000014</v>
      </c>
      <c r="W21" s="1308">
        <f t="shared" si="2"/>
        <v>2813500</v>
      </c>
      <c r="X21" s="1307">
        <f t="shared" si="2"/>
        <v>45582798.040000007</v>
      </c>
      <c r="Y21" s="1309"/>
      <c r="Z21" s="1308">
        <f t="shared" si="3"/>
        <v>499641894.56999999</v>
      </c>
      <c r="AA21" s="1306">
        <f>'Проверочная  таблица'!AG23+'Проверочная  таблица'!T23+'Проверочная  таблица'!L23</f>
        <v>366804902</v>
      </c>
      <c r="AB21" s="1287">
        <f>'Проверочная  таблица'!BU23+'Проверочная  таблица'!CE23+'Проверочная  таблица'!BM23+'Проверочная  таблица'!UK23+'Проверочная  таблица'!NK23+'Проверочная  таблица'!JQ23+'Проверочная  таблица'!OW23+'Проверочная  таблица'!AY23+'Проверочная  таблица'!FK23+'Проверочная  таблица'!DI23+'Проверочная  таблица'!PW23+'Проверочная  таблица'!TQ23+'Проверочная  таблица'!MA23+'Проверочная  таблица'!KW23+'Проверочная  таблица'!RA23+'Проверочная  таблица'!IA23+'Проверочная  таблица'!HA23+'Проверочная  таблица'!GK23</f>
        <v>103767392.56999999</v>
      </c>
      <c r="AC21" s="1308"/>
      <c r="AD21" s="1310">
        <f>'Проверочная  таблица'!YU23+'Проверочная  таблица'!WY23</f>
        <v>29069600</v>
      </c>
      <c r="AE21" s="1305"/>
      <c r="AF21" s="1302">
        <f>'Проверочная  таблица'!C23</f>
        <v>430720876.14999998</v>
      </c>
      <c r="AG21" s="1300">
        <f>'Проверочная  таблица'!E23</f>
        <v>179221400</v>
      </c>
      <c r="AH21" s="1301">
        <f>'Проверочная  таблица'!AJ23</f>
        <v>85414976.989999995</v>
      </c>
      <c r="AI21" s="1299">
        <f>'Проверочная  таблица'!UP23</f>
        <v>141450380.51000002</v>
      </c>
      <c r="AJ21" s="1305">
        <f>'Проверочная  таблица'!VV23</f>
        <v>24634118.649999999</v>
      </c>
      <c r="AK21" s="1302"/>
      <c r="AL21" s="1284">
        <f t="shared" si="4"/>
        <v>229630518.96999997</v>
      </c>
      <c r="AM21" s="1303">
        <f t="shared" si="4"/>
        <v>56818400</v>
      </c>
      <c r="AN21" s="1284">
        <f t="shared" si="4"/>
        <v>26039754.960000001</v>
      </c>
      <c r="AO21" s="1303">
        <f t="shared" si="4"/>
        <v>141057845.36000001</v>
      </c>
      <c r="AP21" s="1303">
        <f t="shared" si="4"/>
        <v>5714518.6499999985</v>
      </c>
      <c r="AQ21" s="1284"/>
      <c r="AR21" s="1304">
        <f t="shared" si="9"/>
        <v>201090357.18000001</v>
      </c>
      <c r="AS21" s="1304">
        <f>'Проверочная  таблица'!Q23+'Проверочная  таблица'!AB23+'Проверочная  таблица'!I23</f>
        <v>122403000</v>
      </c>
      <c r="AT21" s="1303">
        <f>'Проверочная  таблица'!UH23+'Проверочная  таблица'!CB23+'Проверочная  таблица'!BR23+'Проверочная  таблица'!BI23+'Проверочная  таблица'!NB23+'Проверочная  таблица'!JH23+'Проверочная  таблица'!OK23+'Проверочная  таблица'!AS23+'Проверочная  таблица'!FB23+'Проверочная  таблица'!DD23+'Проверочная  таблица'!PN23+'Проверочная  таблица'!SV23+'Проверочная  таблица'!LO23+'Проверочная  таблица'!KL23+'Проверочная  таблица'!QR23+'Проверочная  таблица'!HR23+'Проверочная  таблица'!GW23+'Проверочная  таблица'!GF23</f>
        <v>59375222.029999994</v>
      </c>
      <c r="AU21" s="1305">
        <f>'Проверочная  таблица'!UZ23</f>
        <v>392535.14999999997</v>
      </c>
      <c r="AV21" s="1312">
        <f>'Проверочная  таблица'!YC23+'Проверочная  таблица'!WU23</f>
        <v>18919600</v>
      </c>
      <c r="AW21" s="1313"/>
      <c r="AX21" s="1307">
        <f t="shared" si="5"/>
        <v>21061719.359999992</v>
      </c>
      <c r="AY21" s="1308">
        <f t="shared" si="6"/>
        <v>20626800</v>
      </c>
      <c r="AZ21" s="1307">
        <f t="shared" si="6"/>
        <v>42384.209999993443</v>
      </c>
      <c r="BA21" s="1308">
        <f t="shared" si="6"/>
        <v>392535.14999999997</v>
      </c>
      <c r="BB21" s="1307">
        <f t="shared" si="6"/>
        <v>0</v>
      </c>
      <c r="BC21" s="1314"/>
      <c r="BD21" s="1315">
        <f t="shared" si="7"/>
        <v>180028637.81999999</v>
      </c>
      <c r="BE21" s="1307">
        <f>'Проверочная  таблица'!M23+'Проверочная  таблица'!U23+'Проверочная  таблица'!AH23</f>
        <v>101776200</v>
      </c>
      <c r="BF21" s="1289">
        <f>'Проверочная  таблица'!BV23+'Проверочная  таблица'!CF23+'Проверочная  таблица'!BN23+'Проверочная  таблица'!UL23+'Проверочная  таблица'!NN23+'Проверочная  таблица'!JT23+'Проверочная  таблица'!PA23+'Проверочная  таблица'!BA23+'Проверочная  таблица'!FN23+'Проверочная  таблица'!DJ23+'Проверочная  таблица'!PZ23+'Проверочная  таблица'!TX23+'Проверочная  таблица'!ME23+'Проверочная  таблица'!KZ23+'Проверочная  таблица'!RD23+'Проверочная  таблица'!ID23+'Проверочная  таблица'!HB23+'Проверочная  таблица'!GL23</f>
        <v>59332837.82</v>
      </c>
      <c r="BG21" s="1316"/>
      <c r="BH21" s="1317">
        <f>'Проверочная  таблица'!ZA23+'Проверочная  таблица'!WZ23</f>
        <v>18919600</v>
      </c>
      <c r="BI21" s="1309"/>
    </row>
    <row r="22" spans="1:61" ht="21.75" customHeight="1" x14ac:dyDescent="0.25">
      <c r="A22" s="557" t="s">
        <v>388</v>
      </c>
      <c r="B22" s="1299">
        <f>'Проверочная  таблица'!B24</f>
        <v>537188321.93999994</v>
      </c>
      <c r="C22" s="1300">
        <f>'Проверочная  таблица'!D24</f>
        <v>91835866.819999993</v>
      </c>
      <c r="D22" s="1301">
        <f>'Проверочная  таблица'!AI24</f>
        <v>92600283.049999997</v>
      </c>
      <c r="E22" s="1299">
        <f>'Проверочная  таблица'!UM24</f>
        <v>328674689.05999994</v>
      </c>
      <c r="F22" s="1302">
        <f>'Проверочная  таблица'!VU24</f>
        <v>24077483.009999998</v>
      </c>
      <c r="G22" s="1302"/>
      <c r="H22" s="1284">
        <f t="shared" si="0"/>
        <v>482453144.05999994</v>
      </c>
      <c r="I22" s="1303">
        <f t="shared" si="0"/>
        <v>50105181.999999993</v>
      </c>
      <c r="J22" s="1284">
        <f t="shared" si="0"/>
        <v>82403215.989999995</v>
      </c>
      <c r="K22" s="1303">
        <f t="shared" si="0"/>
        <v>327080189.05999994</v>
      </c>
      <c r="L22" s="1303">
        <f t="shared" si="0"/>
        <v>22864557.009999998</v>
      </c>
      <c r="M22" s="1284"/>
      <c r="N22" s="1304">
        <f t="shared" si="8"/>
        <v>54735177.880000003</v>
      </c>
      <c r="O22" s="1303">
        <f>'Проверочная  таблица'!P24+'Проверочная  таблица'!AA24+'Проверочная  таблица'!H24</f>
        <v>41730684.82</v>
      </c>
      <c r="P22" s="1284">
        <f>'Проверочная  таблица'!BG24+'Проверочная  таблица'!BQ24+'Проверочная  таблица'!CA24+'Проверочная  таблица'!MY24+'Проверочная  таблица'!OG24+'Проверочная  таблица'!JE24+'Проверочная  таблица'!UG24+'Проверочная  таблица'!AQ24+'Проверочная  таблица'!EY24+'Проверочная  таблица'!DA24+'Проверочная  таблица'!PK24+'Проверочная  таблица'!SO24+'Проверочная  таблица'!LK24+'Проверочная  таблица'!KG24+'Проверочная  таблица'!QO24+'Проверочная  таблица'!HO24+'Проверочная  таблица'!GU24+'Проверочная  таблица'!GC24</f>
        <v>10197067.060000001</v>
      </c>
      <c r="Q22" s="1304">
        <f>'Проверочная  таблица'!UY24</f>
        <v>1594500</v>
      </c>
      <c r="R22" s="1299">
        <f>'Проверочная  таблица'!XW24+'Проверочная  таблица'!WS24</f>
        <v>1212926</v>
      </c>
      <c r="S22" s="1305"/>
      <c r="T22" s="1306">
        <f t="shared" si="1"/>
        <v>54735177.880000003</v>
      </c>
      <c r="U22" s="1306">
        <f t="shared" si="2"/>
        <v>41730684.82</v>
      </c>
      <c r="V22" s="1307">
        <f t="shared" si="2"/>
        <v>10197067.060000001</v>
      </c>
      <c r="W22" s="1308">
        <f t="shared" si="2"/>
        <v>1594500</v>
      </c>
      <c r="X22" s="1307">
        <f t="shared" si="2"/>
        <v>1212926</v>
      </c>
      <c r="Y22" s="1309"/>
      <c r="Z22" s="1308">
        <f t="shared" si="3"/>
        <v>0</v>
      </c>
      <c r="AA22" s="1306">
        <f>'Проверочная  таблица'!AG24+'Проверочная  таблица'!T24+'Проверочная  таблица'!L24</f>
        <v>0</v>
      </c>
      <c r="AB22" s="1287">
        <f>'Проверочная  таблица'!BU24+'Проверочная  таблица'!CE24+'Проверочная  таблица'!BM24+'Проверочная  таблица'!UK24+'Проверочная  таблица'!NK24+'Проверочная  таблица'!JQ24+'Проверочная  таблица'!OW24+'Проверочная  таблица'!AY24+'Проверочная  таблица'!FK24+'Проверочная  таблица'!DI24+'Проверочная  таблица'!PW24+'Проверочная  таблица'!TQ24+'Проверочная  таблица'!MA24+'Проверочная  таблица'!KW24+'Проверочная  таблица'!RA24+'Проверочная  таблица'!IA24+'Проверочная  таблица'!HA24+'Проверочная  таблица'!GK24</f>
        <v>0</v>
      </c>
      <c r="AC22" s="1308"/>
      <c r="AD22" s="1310">
        <f>'Проверочная  таблица'!YU24+'Проверочная  таблица'!WY24</f>
        <v>0</v>
      </c>
      <c r="AE22" s="1305"/>
      <c r="AF22" s="1302">
        <f>'Проверочная  таблица'!C24</f>
        <v>136323336.00999999</v>
      </c>
      <c r="AG22" s="1300">
        <f>'Проверочная  таблица'!E24</f>
        <v>24158969</v>
      </c>
      <c r="AH22" s="1301">
        <f>'Проверочная  таблица'!AJ24</f>
        <v>12041660.279999999</v>
      </c>
      <c r="AI22" s="1299">
        <f>'Проверочная  таблица'!UP24</f>
        <v>90777349.479999989</v>
      </c>
      <c r="AJ22" s="1305">
        <f>'Проверочная  таблица'!VV24</f>
        <v>9345357.25</v>
      </c>
      <c r="AK22" s="1302"/>
      <c r="AL22" s="1284">
        <f t="shared" si="4"/>
        <v>121730774.04999998</v>
      </c>
      <c r="AM22" s="1303">
        <f t="shared" si="4"/>
        <v>12526295</v>
      </c>
      <c r="AN22" s="1284">
        <f t="shared" si="4"/>
        <v>9332061.9800000004</v>
      </c>
      <c r="AO22" s="1303">
        <f t="shared" si="4"/>
        <v>90527059.819999993</v>
      </c>
      <c r="AP22" s="1303">
        <f t="shared" si="4"/>
        <v>9345357.25</v>
      </c>
      <c r="AQ22" s="1284"/>
      <c r="AR22" s="1304">
        <f t="shared" si="9"/>
        <v>14592561.960000001</v>
      </c>
      <c r="AS22" s="1304">
        <f>'Проверочная  таблица'!Q24+'Проверочная  таблица'!AB24+'Проверочная  таблица'!I24</f>
        <v>11632674</v>
      </c>
      <c r="AT22" s="1303">
        <f>'Проверочная  таблица'!UH24+'Проверочная  таблица'!CB24+'Проверочная  таблица'!BR24+'Проверочная  таблица'!BI24+'Проверочная  таблица'!NB24+'Проверочная  таблица'!JH24+'Проверочная  таблица'!OK24+'Проверочная  таблица'!AS24+'Проверочная  таблица'!FB24+'Проверочная  таблица'!DD24+'Проверочная  таблица'!PN24+'Проверочная  таблица'!SV24+'Проверочная  таблица'!LO24+'Проверочная  таблица'!KL24+'Проверочная  таблица'!QR24+'Проверочная  таблица'!HR24+'Проверочная  таблица'!GW24+'Проверочная  таблица'!GF24</f>
        <v>2709598.3</v>
      </c>
      <c r="AU22" s="1305">
        <f>'Проверочная  таблица'!UZ24</f>
        <v>250289.66</v>
      </c>
      <c r="AV22" s="1312">
        <f>'Проверочная  таблица'!YC24+'Проверочная  таблица'!WU24</f>
        <v>0</v>
      </c>
      <c r="AW22" s="1313"/>
      <c r="AX22" s="1307">
        <f t="shared" si="5"/>
        <v>14592561.960000001</v>
      </c>
      <c r="AY22" s="1308">
        <f t="shared" si="6"/>
        <v>11632674</v>
      </c>
      <c r="AZ22" s="1307">
        <f t="shared" si="6"/>
        <v>2709598.3</v>
      </c>
      <c r="BA22" s="1308">
        <f t="shared" si="6"/>
        <v>250289.66</v>
      </c>
      <c r="BB22" s="1307">
        <f t="shared" si="6"/>
        <v>0</v>
      </c>
      <c r="BC22" s="1314"/>
      <c r="BD22" s="1315">
        <f t="shared" si="7"/>
        <v>0</v>
      </c>
      <c r="BE22" s="1307">
        <f>'Проверочная  таблица'!M24+'Проверочная  таблица'!U24+'Проверочная  таблица'!AH24</f>
        <v>0</v>
      </c>
      <c r="BF22" s="1289">
        <f>'Проверочная  таблица'!BV24+'Проверочная  таблица'!CF24+'Проверочная  таблица'!BN24+'Проверочная  таблица'!UL24+'Проверочная  таблица'!NN24+'Проверочная  таблица'!JT24+'Проверочная  таблица'!PA24+'Проверочная  таблица'!BA24+'Проверочная  таблица'!FN24+'Проверочная  таблица'!DJ24+'Проверочная  таблица'!PZ24+'Проверочная  таблица'!TX24+'Проверочная  таблица'!ME24+'Проверочная  таблица'!KZ24+'Проверочная  таблица'!RD24+'Проверочная  таблица'!ID24+'Проверочная  таблица'!HB24+'Проверочная  таблица'!GL24</f>
        <v>0</v>
      </c>
      <c r="BG22" s="1316"/>
      <c r="BH22" s="1317">
        <f>'Проверочная  таблица'!ZA24+'Проверочная  таблица'!WZ24</f>
        <v>0</v>
      </c>
      <c r="BI22" s="1309"/>
    </row>
    <row r="23" spans="1:61" ht="21.75" customHeight="1" x14ac:dyDescent="0.25">
      <c r="A23" s="558" t="s">
        <v>389</v>
      </c>
      <c r="B23" s="1299">
        <f>'Проверочная  таблица'!B25</f>
        <v>1717938297.4200003</v>
      </c>
      <c r="C23" s="1300">
        <f>'Проверочная  таблица'!D25</f>
        <v>118040030.73</v>
      </c>
      <c r="D23" s="1301">
        <f>'Проверочная  таблица'!AI25</f>
        <v>650988935.86000001</v>
      </c>
      <c r="E23" s="1299">
        <f>'Проверочная  таблица'!UM25</f>
        <v>889815754.17000008</v>
      </c>
      <c r="F23" s="1302">
        <f>'Проверочная  таблица'!VU25</f>
        <v>59093576.659999996</v>
      </c>
      <c r="G23" s="1302"/>
      <c r="H23" s="1284">
        <f t="shared" si="0"/>
        <v>1588677594.8200004</v>
      </c>
      <c r="I23" s="1303">
        <f t="shared" si="0"/>
        <v>64470007</v>
      </c>
      <c r="J23" s="1284">
        <f t="shared" si="0"/>
        <v>612105317.15999997</v>
      </c>
      <c r="K23" s="1303">
        <f t="shared" si="0"/>
        <v>884908754.17000008</v>
      </c>
      <c r="L23" s="1303">
        <f t="shared" si="0"/>
        <v>27193516.489999998</v>
      </c>
      <c r="M23" s="1284"/>
      <c r="N23" s="1304">
        <f t="shared" si="8"/>
        <v>129260702.60000001</v>
      </c>
      <c r="O23" s="1303">
        <f>'Проверочная  таблица'!P25+'Проверочная  таблица'!AA25+'Проверочная  таблица'!H25</f>
        <v>53570023.730000004</v>
      </c>
      <c r="P23" s="1284">
        <f>'Проверочная  таблица'!BG25+'Проверочная  таблица'!BQ25+'Проверочная  таблица'!CA25+'Проверочная  таблица'!MY25+'Проверочная  таблица'!OG25+'Проверочная  таблица'!JE25+'Проверочная  таблица'!UG25+'Проверочная  таблица'!AQ25+'Проверочная  таблица'!EY25+'Проверочная  таблица'!DA25+'Проверочная  таблица'!PK25+'Проверочная  таблица'!SO25+'Проверочная  таблица'!LK25+'Проверочная  таблица'!KG25+'Проверочная  таблица'!QO25+'Проверочная  таблица'!HO25+'Проверочная  таблица'!GU25+'Проверочная  таблица'!GC25</f>
        <v>38883618.700000003</v>
      </c>
      <c r="Q23" s="1304">
        <f>'Проверочная  таблица'!UY25</f>
        <v>4907000</v>
      </c>
      <c r="R23" s="1299">
        <f>'Проверочная  таблица'!XW25+'Проверочная  таблица'!WS25</f>
        <v>31900060.169999998</v>
      </c>
      <c r="S23" s="1305"/>
      <c r="T23" s="1306">
        <f t="shared" si="1"/>
        <v>129260702.60000001</v>
      </c>
      <c r="U23" s="1306">
        <f t="shared" si="2"/>
        <v>53570023.730000004</v>
      </c>
      <c r="V23" s="1307">
        <f t="shared" si="2"/>
        <v>38883618.700000003</v>
      </c>
      <c r="W23" s="1308">
        <f t="shared" si="2"/>
        <v>4907000</v>
      </c>
      <c r="X23" s="1307">
        <f t="shared" si="2"/>
        <v>31900060.169999998</v>
      </c>
      <c r="Y23" s="1309"/>
      <c r="Z23" s="1308">
        <f t="shared" si="3"/>
        <v>0</v>
      </c>
      <c r="AA23" s="1306">
        <f>'Проверочная  таблица'!AG25+'Проверочная  таблица'!T25+'Проверочная  таблица'!L25</f>
        <v>0</v>
      </c>
      <c r="AB23" s="1287">
        <f>'Проверочная  таблица'!BU25+'Проверочная  таблица'!CE25+'Проверочная  таблица'!BM25+'Проверочная  таблица'!UK25+'Проверочная  таблица'!NK25+'Проверочная  таблица'!JQ25+'Проверочная  таблица'!OW25+'Проверочная  таблица'!AY25+'Проверочная  таблица'!FK25+'Проверочная  таблица'!DI25+'Проверочная  таблица'!PW25+'Проверочная  таблица'!TQ25+'Проверочная  таблица'!MA25+'Проверочная  таблица'!KW25+'Проверочная  таблица'!RA25+'Проверочная  таблица'!IA25+'Проверочная  таблица'!HA25+'Проверочная  таблица'!GK25</f>
        <v>0</v>
      </c>
      <c r="AC23" s="1308"/>
      <c r="AD23" s="1310">
        <f>'Проверочная  таблица'!YU25+'Проверочная  таблица'!WY25</f>
        <v>0</v>
      </c>
      <c r="AE23" s="1305"/>
      <c r="AF23" s="1302">
        <f>'Проверочная  таблица'!C25</f>
        <v>265239313.31</v>
      </c>
      <c r="AG23" s="1300">
        <f>'Проверочная  таблица'!E25</f>
        <v>29936978</v>
      </c>
      <c r="AH23" s="1301">
        <f>'Проверочная  таблица'!AJ25</f>
        <v>204929.31</v>
      </c>
      <c r="AI23" s="1299">
        <f>'Проверочная  таблица'!UP25</f>
        <v>230391334.66</v>
      </c>
      <c r="AJ23" s="1305">
        <f>'Проверочная  таблица'!VV25</f>
        <v>4706071.34</v>
      </c>
      <c r="AK23" s="1302"/>
      <c r="AL23" s="1284">
        <f t="shared" si="4"/>
        <v>250492955.34</v>
      </c>
      <c r="AM23" s="1303">
        <f t="shared" si="4"/>
        <v>16117500</v>
      </c>
      <c r="AN23" s="1284">
        <f t="shared" si="4"/>
        <v>50283.669999999984</v>
      </c>
      <c r="AO23" s="1303">
        <f t="shared" si="4"/>
        <v>229619100.32999998</v>
      </c>
      <c r="AP23" s="1303">
        <f t="shared" si="4"/>
        <v>4706071.34</v>
      </c>
      <c r="AQ23" s="1284"/>
      <c r="AR23" s="1304">
        <f t="shared" si="9"/>
        <v>14746357.970000001</v>
      </c>
      <c r="AS23" s="1304">
        <f>'Проверочная  таблица'!Q25+'Проверочная  таблица'!AB25+'Проверочная  таблица'!I25</f>
        <v>13819478</v>
      </c>
      <c r="AT23" s="1303">
        <f>'Проверочная  таблица'!UH25+'Проверочная  таблица'!CB25+'Проверочная  таблица'!BR25+'Проверочная  таблица'!BI25+'Проверочная  таблица'!NB25+'Проверочная  таблица'!JH25+'Проверочная  таблица'!OK25+'Проверочная  таблица'!AS25+'Проверочная  таблица'!FB25+'Проверочная  таблица'!DD25+'Проверочная  таблица'!PN25+'Проверочная  таблица'!SV25+'Проверочная  таблица'!LO25+'Проверочная  таблица'!KL25+'Проверочная  таблица'!QR25+'Проверочная  таблица'!HR25+'Проверочная  таблица'!GW25+'Проверочная  таблица'!GF25</f>
        <v>154645.64000000001</v>
      </c>
      <c r="AU23" s="1305">
        <f>'Проверочная  таблица'!UZ25</f>
        <v>772234.33000000007</v>
      </c>
      <c r="AV23" s="1312">
        <f>'Проверочная  таблица'!YC25+'Проверочная  таблица'!WU25</f>
        <v>0</v>
      </c>
      <c r="AW23" s="1313"/>
      <c r="AX23" s="1307">
        <f t="shared" si="5"/>
        <v>14746357.970000001</v>
      </c>
      <c r="AY23" s="1308">
        <f t="shared" si="6"/>
        <v>13819478</v>
      </c>
      <c r="AZ23" s="1307">
        <f t="shared" si="6"/>
        <v>154645.64000000001</v>
      </c>
      <c r="BA23" s="1308">
        <f t="shared" si="6"/>
        <v>772234.33000000007</v>
      </c>
      <c r="BB23" s="1307">
        <f t="shared" si="6"/>
        <v>0</v>
      </c>
      <c r="BC23" s="1314"/>
      <c r="BD23" s="1315">
        <f t="shared" si="7"/>
        <v>0</v>
      </c>
      <c r="BE23" s="1307">
        <f>'Проверочная  таблица'!M25+'Проверочная  таблица'!U25+'Проверочная  таблица'!AH25</f>
        <v>0</v>
      </c>
      <c r="BF23" s="1289">
        <f>'Проверочная  таблица'!BV25+'Проверочная  таблица'!CF25+'Проверочная  таблица'!BN25+'Проверочная  таблица'!UL25+'Проверочная  таблица'!NN25+'Проверочная  таблица'!JT25+'Проверочная  таблица'!PA25+'Проверочная  таблица'!BA25+'Проверочная  таблица'!FN25+'Проверочная  таблица'!DJ25+'Проверочная  таблица'!PZ25+'Проверочная  таблица'!TX25+'Проверочная  таблица'!ME25+'Проверочная  таблица'!KZ25+'Проверочная  таблица'!RD25+'Проверочная  таблица'!ID25+'Проверочная  таблица'!HB25+'Проверочная  таблица'!GL25</f>
        <v>0</v>
      </c>
      <c r="BG23" s="1316"/>
      <c r="BH23" s="1317">
        <f>'Проверочная  таблица'!ZA25+'Проверочная  таблица'!WZ25</f>
        <v>0</v>
      </c>
      <c r="BI23" s="1309"/>
    </row>
    <row r="24" spans="1:61" ht="21.75" customHeight="1" x14ac:dyDescent="0.25">
      <c r="A24" s="560" t="s">
        <v>390</v>
      </c>
      <c r="B24" s="1299">
        <f>'Проверочная  таблица'!B26</f>
        <v>518231406.47000003</v>
      </c>
      <c r="C24" s="1300">
        <f>'Проверочная  таблица'!D26</f>
        <v>82697006</v>
      </c>
      <c r="D24" s="1301">
        <f>'Проверочная  таблица'!AI26</f>
        <v>101878241.36000001</v>
      </c>
      <c r="E24" s="1299">
        <f>'Проверочная  таблица'!UM26</f>
        <v>282974247.19999999</v>
      </c>
      <c r="F24" s="1302">
        <f>'Проверочная  таблица'!VU26</f>
        <v>50681911.909999996</v>
      </c>
      <c r="G24" s="1302"/>
      <c r="H24" s="1284">
        <f t="shared" si="0"/>
        <v>518231406.47000003</v>
      </c>
      <c r="I24" s="1303">
        <f t="shared" si="0"/>
        <v>82697006</v>
      </c>
      <c r="J24" s="1284">
        <f t="shared" si="0"/>
        <v>101878241.36000001</v>
      </c>
      <c r="K24" s="1303">
        <f t="shared" si="0"/>
        <v>282974247.19999999</v>
      </c>
      <c r="L24" s="1303">
        <f t="shared" si="0"/>
        <v>50681911.909999996</v>
      </c>
      <c r="M24" s="1284"/>
      <c r="N24" s="1304">
        <f t="shared" si="8"/>
        <v>0</v>
      </c>
      <c r="O24" s="1303">
        <f>'Проверочная  таблица'!P26+'Проверочная  таблица'!AA26+'Проверочная  таблица'!H26</f>
        <v>0</v>
      </c>
      <c r="P24" s="1284">
        <f>'Проверочная  таблица'!BG26+'Проверочная  таблица'!BQ26+'Проверочная  таблица'!CA26+'Проверочная  таблица'!MY26+'Проверочная  таблица'!OG26+'Проверочная  таблица'!JE26+'Проверочная  таблица'!UG26+'Проверочная  таблица'!AQ26+'Проверочная  таблица'!EY26+'Проверочная  таблица'!DA26+'Проверочная  таблица'!PK26+'Проверочная  таблица'!SO26+'Проверочная  таблица'!LK26+'Проверочная  таблица'!KG26+'Проверочная  таблица'!QO26+'Проверочная  таблица'!HO26+'Проверочная  таблица'!GU26+'Проверочная  таблица'!GC26</f>
        <v>0</v>
      </c>
      <c r="Q24" s="1304">
        <f>'Проверочная  таблица'!UY26</f>
        <v>0</v>
      </c>
      <c r="R24" s="1299">
        <f>'Проверочная  таблица'!XW26+'Проверочная  таблица'!WS26</f>
        <v>0</v>
      </c>
      <c r="S24" s="1318"/>
      <c r="T24" s="1306">
        <f t="shared" si="1"/>
        <v>0</v>
      </c>
      <c r="U24" s="1306">
        <f t="shared" si="2"/>
        <v>0</v>
      </c>
      <c r="V24" s="1307">
        <f t="shared" si="2"/>
        <v>0</v>
      </c>
      <c r="W24" s="1308">
        <f t="shared" si="2"/>
        <v>0</v>
      </c>
      <c r="X24" s="1307">
        <f t="shared" si="2"/>
        <v>0</v>
      </c>
      <c r="Y24" s="1309"/>
      <c r="Z24" s="1308">
        <f t="shared" si="3"/>
        <v>0</v>
      </c>
      <c r="AA24" s="1306">
        <f>'Проверочная  таблица'!AG26+'Проверочная  таблица'!T26+'Проверочная  таблица'!L26</f>
        <v>0</v>
      </c>
      <c r="AB24" s="1287">
        <f>'Проверочная  таблица'!BU26+'Проверочная  таблица'!CE26+'Проверочная  таблица'!BM26+'Проверочная  таблица'!UK26+'Проверочная  таблица'!NK26+'Проверочная  таблица'!JQ26+'Проверочная  таблица'!OW26+'Проверочная  таблица'!AY26+'Проверочная  таблица'!FK26+'Проверочная  таблица'!DI26+'Проверочная  таблица'!PW26+'Проверочная  таблица'!TQ26+'Проверочная  таблица'!MA26+'Проверочная  таблица'!KW26+'Проверочная  таблица'!RA26+'Проверочная  таблица'!IA26+'Проверочная  таблица'!HA26+'Проверочная  таблица'!GK26</f>
        <v>0</v>
      </c>
      <c r="AC24" s="1308"/>
      <c r="AD24" s="1310">
        <f>'Проверочная  таблица'!YU26+'Проверочная  таблица'!WY26</f>
        <v>0</v>
      </c>
      <c r="AE24" s="1318"/>
      <c r="AF24" s="1302">
        <f>'Проверочная  таблица'!C26</f>
        <v>90237543.169999987</v>
      </c>
      <c r="AG24" s="1300">
        <f>'Проверочная  таблица'!E26</f>
        <v>20676000</v>
      </c>
      <c r="AH24" s="1301">
        <f>'Проверочная  таблица'!AJ26</f>
        <v>719890.69</v>
      </c>
      <c r="AI24" s="1299">
        <f>'Проверочная  таблица'!UP26</f>
        <v>65506028.259999998</v>
      </c>
      <c r="AJ24" s="1305">
        <f>'Проверочная  таблица'!VV26</f>
        <v>3335624.2199999997</v>
      </c>
      <c r="AK24" s="1302"/>
      <c r="AL24" s="1284">
        <f t="shared" si="4"/>
        <v>90237543.169999987</v>
      </c>
      <c r="AM24" s="1303">
        <f t="shared" si="4"/>
        <v>20676000</v>
      </c>
      <c r="AN24" s="1284">
        <f t="shared" si="4"/>
        <v>719890.69</v>
      </c>
      <c r="AO24" s="1303">
        <f t="shared" si="4"/>
        <v>65506028.259999998</v>
      </c>
      <c r="AP24" s="1303">
        <f t="shared" si="4"/>
        <v>3335624.2199999997</v>
      </c>
      <c r="AQ24" s="1284"/>
      <c r="AR24" s="1304">
        <f t="shared" si="9"/>
        <v>0</v>
      </c>
      <c r="AS24" s="1304">
        <f>'Проверочная  таблица'!Q26+'Проверочная  таблица'!AB26+'Проверочная  таблица'!I26</f>
        <v>0</v>
      </c>
      <c r="AT24" s="1303">
        <f>'Проверочная  таблица'!UH26+'Проверочная  таблица'!CB26+'Проверочная  таблица'!BR26+'Проверочная  таблица'!BI26+'Проверочная  таблица'!NB26+'Проверочная  таблица'!JH26+'Проверочная  таблица'!OK26+'Проверочная  таблица'!AS26+'Проверочная  таблица'!FB26+'Проверочная  таблица'!DD26+'Проверочная  таблица'!PN26+'Проверочная  таблица'!SV26+'Проверочная  таблица'!LO26+'Проверочная  таблица'!KL26+'Проверочная  таблица'!QR26+'Проверочная  таблица'!HR26+'Проверочная  таблица'!GW26+'Проверочная  таблица'!GF26</f>
        <v>0</v>
      </c>
      <c r="AU24" s="1305">
        <f>'Проверочная  таблица'!UZ26</f>
        <v>0</v>
      </c>
      <c r="AV24" s="1312">
        <f>'Проверочная  таблица'!YC26+'Проверочная  таблица'!WU26</f>
        <v>0</v>
      </c>
      <c r="AW24" s="1319"/>
      <c r="AX24" s="1307">
        <f t="shared" si="5"/>
        <v>0</v>
      </c>
      <c r="AY24" s="1308">
        <f t="shared" si="6"/>
        <v>0</v>
      </c>
      <c r="AZ24" s="1307">
        <f t="shared" si="6"/>
        <v>0</v>
      </c>
      <c r="BA24" s="1308">
        <f t="shared" si="6"/>
        <v>0</v>
      </c>
      <c r="BB24" s="1307">
        <f t="shared" si="6"/>
        <v>0</v>
      </c>
      <c r="BC24" s="1314"/>
      <c r="BD24" s="1315">
        <f t="shared" si="7"/>
        <v>0</v>
      </c>
      <c r="BE24" s="1307">
        <f>'Проверочная  таблица'!M26+'Проверочная  таблица'!U26+'Проверочная  таблица'!AH26</f>
        <v>0</v>
      </c>
      <c r="BF24" s="1289">
        <f>'Проверочная  таблица'!BV26+'Проверочная  таблица'!CF26+'Проверочная  таблица'!BN26+'Проверочная  таблица'!UL26+'Проверочная  таблица'!NN26+'Проверочная  таблица'!JT26+'Проверочная  таблица'!PA26+'Проверочная  таблица'!BA26+'Проверочная  таблица'!FN26+'Проверочная  таблица'!DJ26+'Проверочная  таблица'!PZ26+'Проверочная  таблица'!TX26+'Проверочная  таблица'!ME26+'Проверочная  таблица'!KZ26+'Проверочная  таблица'!RD26+'Проверочная  таблица'!ID26+'Проверочная  таблица'!HB26+'Проверочная  таблица'!GL26</f>
        <v>0</v>
      </c>
      <c r="BG24" s="1316"/>
      <c r="BH24" s="1317">
        <f>'Проверочная  таблица'!ZA26+'Проверочная  таблица'!WZ26</f>
        <v>0</v>
      </c>
      <c r="BI24" s="1309"/>
    </row>
    <row r="25" spans="1:61" ht="21.75" customHeight="1" x14ac:dyDescent="0.25">
      <c r="A25" s="558" t="s">
        <v>391</v>
      </c>
      <c r="B25" s="1299">
        <f>'Проверочная  таблица'!B27</f>
        <v>598812323.84000003</v>
      </c>
      <c r="C25" s="1300">
        <f>'Проверочная  таблица'!D27</f>
        <v>86940479.609999999</v>
      </c>
      <c r="D25" s="1301">
        <f>'Проверочная  таблица'!AI27</f>
        <v>86385191.560000017</v>
      </c>
      <c r="E25" s="1299">
        <f>'Проверочная  таблица'!UM27</f>
        <v>389413591.58999991</v>
      </c>
      <c r="F25" s="1302">
        <f>'Проверочная  таблица'!VU27</f>
        <v>36073061.079999998</v>
      </c>
      <c r="G25" s="1302"/>
      <c r="H25" s="1284">
        <f t="shared" si="0"/>
        <v>537453035.88999999</v>
      </c>
      <c r="I25" s="1303">
        <f t="shared" si="0"/>
        <v>36851869</v>
      </c>
      <c r="J25" s="1284">
        <f t="shared" si="0"/>
        <v>78672147.01000002</v>
      </c>
      <c r="K25" s="1303">
        <f t="shared" si="0"/>
        <v>387294891.58999991</v>
      </c>
      <c r="L25" s="1303">
        <f t="shared" si="0"/>
        <v>34634128.289999999</v>
      </c>
      <c r="M25" s="1284"/>
      <c r="N25" s="1304">
        <f t="shared" si="8"/>
        <v>61359287.949999996</v>
      </c>
      <c r="O25" s="1303">
        <f>'Проверочная  таблица'!P27+'Проверочная  таблица'!AA27+'Проверочная  таблица'!H27</f>
        <v>50088610.609999999</v>
      </c>
      <c r="P25" s="1284">
        <f>'Проверочная  таблица'!BG27+'Проверочная  таблица'!BQ27+'Проверочная  таблица'!CA27+'Проверочная  таблица'!MY27+'Проверочная  таблица'!OG27+'Проверочная  таблица'!JE27+'Проверочная  таблица'!UG27+'Проверочная  таблица'!AQ27+'Проверочная  таблица'!EY27+'Проверочная  таблица'!DA27+'Проверочная  таблица'!PK27+'Проверочная  таблица'!SO27+'Проверочная  таблица'!LK27+'Проверочная  таблица'!KG27+'Проверочная  таблица'!QO27+'Проверочная  таблица'!HO27+'Проверочная  таблица'!GU27+'Проверочная  таблица'!GC27</f>
        <v>7713044.5499999998</v>
      </c>
      <c r="Q25" s="1304">
        <f>'Проверочная  таблица'!UY27</f>
        <v>2118700</v>
      </c>
      <c r="R25" s="1299">
        <f>'Проверочная  таблица'!XW27+'Проверочная  таблица'!WS27</f>
        <v>1438932.79</v>
      </c>
      <c r="S25" s="1305"/>
      <c r="T25" s="1306">
        <f t="shared" si="1"/>
        <v>61359287.949999996</v>
      </c>
      <c r="U25" s="1306">
        <f t="shared" si="2"/>
        <v>50088610.609999999</v>
      </c>
      <c r="V25" s="1307">
        <f t="shared" si="2"/>
        <v>7713044.5499999998</v>
      </c>
      <c r="W25" s="1308">
        <f t="shared" si="2"/>
        <v>2118700</v>
      </c>
      <c r="X25" s="1307">
        <f t="shared" si="2"/>
        <v>1438932.79</v>
      </c>
      <c r="Y25" s="1309"/>
      <c r="Z25" s="1308">
        <f t="shared" si="3"/>
        <v>0</v>
      </c>
      <c r="AA25" s="1306">
        <f>'Проверочная  таблица'!AG27+'Проверочная  таблица'!T27+'Проверочная  таблица'!L27</f>
        <v>0</v>
      </c>
      <c r="AB25" s="1287">
        <f>'Проверочная  таблица'!BU27+'Проверочная  таблица'!CE27+'Проверочная  таблица'!BM27+'Проверочная  таблица'!UK27+'Проверочная  таблица'!NK27+'Проверочная  таблица'!JQ27+'Проверочная  таблица'!OW27+'Проверочная  таблица'!AY27+'Проверочная  таблица'!FK27+'Проверочная  таблица'!DI27+'Проверочная  таблица'!PW27+'Проверочная  таблица'!TQ27+'Проверочная  таблица'!MA27+'Проверочная  таблица'!KW27+'Проверочная  таблица'!RA27+'Проверочная  таблица'!IA27+'Проверочная  таблица'!HA27+'Проверочная  таблица'!GK27</f>
        <v>0</v>
      </c>
      <c r="AC25" s="1308"/>
      <c r="AD25" s="1310">
        <f>'Проверочная  таблица'!YU27+'Проверочная  таблица'!WY27</f>
        <v>0</v>
      </c>
      <c r="AE25" s="1311"/>
      <c r="AF25" s="1302">
        <f>'Проверочная  таблица'!C27</f>
        <v>168619023.97</v>
      </c>
      <c r="AG25" s="1300">
        <f>'Проверочная  таблица'!E27</f>
        <v>23678091</v>
      </c>
      <c r="AH25" s="1301">
        <f>'Проверочная  таблица'!AJ27</f>
        <v>11131893.029999999</v>
      </c>
      <c r="AI25" s="1299">
        <f>'Проверочная  таблица'!UP27</f>
        <v>110078209.25</v>
      </c>
      <c r="AJ25" s="1305">
        <f>'Проверочная  таблица'!VV27</f>
        <v>23730830.690000001</v>
      </c>
      <c r="AK25" s="1302"/>
      <c r="AL25" s="1284">
        <f t="shared" si="4"/>
        <v>153654603.87</v>
      </c>
      <c r="AM25" s="1303">
        <f t="shared" si="4"/>
        <v>9212967</v>
      </c>
      <c r="AN25" s="1284">
        <f t="shared" si="4"/>
        <v>11099370.1</v>
      </c>
      <c r="AO25" s="1303">
        <f t="shared" si="4"/>
        <v>109611436.08</v>
      </c>
      <c r="AP25" s="1303">
        <f t="shared" si="4"/>
        <v>23730830.690000001</v>
      </c>
      <c r="AQ25" s="1284"/>
      <c r="AR25" s="1304">
        <f t="shared" si="9"/>
        <v>14964420.1</v>
      </c>
      <c r="AS25" s="1304">
        <f>'Проверочная  таблица'!Q27+'Проверочная  таблица'!AB27+'Проверочная  таблица'!I27</f>
        <v>14465124</v>
      </c>
      <c r="AT25" s="1303">
        <f>'Проверочная  таблица'!UH27+'Проверочная  таблица'!CB27+'Проверочная  таблица'!BR27+'Проверочная  таблица'!BI27+'Проверочная  таблица'!NB27+'Проверочная  таблица'!JH27+'Проверочная  таблица'!OK27+'Проверочная  таблица'!AS27+'Проверочная  таблица'!FB27+'Проверочная  таблица'!DD27+'Проверочная  таблица'!PN27+'Проверочная  таблица'!SV27+'Проверочная  таблица'!LO27+'Проверочная  таблица'!KL27+'Проверочная  таблица'!QR27+'Проверочная  таблица'!HR27+'Проверочная  таблица'!GW27+'Проверочная  таблица'!GF27</f>
        <v>32522.93</v>
      </c>
      <c r="AU25" s="1305">
        <f>'Проверочная  таблица'!UZ27</f>
        <v>466773.16999999993</v>
      </c>
      <c r="AV25" s="1312">
        <f>'Проверочная  таблица'!YC27+'Проверочная  таблица'!WU27</f>
        <v>0</v>
      </c>
      <c r="AW25" s="1313"/>
      <c r="AX25" s="1307">
        <f t="shared" si="5"/>
        <v>14964420.1</v>
      </c>
      <c r="AY25" s="1308">
        <f t="shared" si="6"/>
        <v>14465124</v>
      </c>
      <c r="AZ25" s="1307">
        <f t="shared" si="6"/>
        <v>32522.93</v>
      </c>
      <c r="BA25" s="1308">
        <f t="shared" si="6"/>
        <v>466773.16999999993</v>
      </c>
      <c r="BB25" s="1307">
        <f t="shared" si="6"/>
        <v>0</v>
      </c>
      <c r="BC25" s="1314"/>
      <c r="BD25" s="1315">
        <f t="shared" si="7"/>
        <v>0</v>
      </c>
      <c r="BE25" s="1307">
        <f>'Проверочная  таблица'!M27+'Проверочная  таблица'!U27+'Проверочная  таблица'!AH27</f>
        <v>0</v>
      </c>
      <c r="BF25" s="1289">
        <f>'Проверочная  таблица'!BV27+'Проверочная  таблица'!CF27+'Проверочная  таблица'!BN27+'Проверочная  таблица'!UL27+'Проверочная  таблица'!NN27+'Проверочная  таблица'!JT27+'Проверочная  таблица'!PA27+'Проверочная  таблица'!BA27+'Проверочная  таблица'!FN27+'Проверочная  таблица'!DJ27+'Проверочная  таблица'!PZ27+'Проверочная  таблица'!TX27+'Проверочная  таблица'!ME27+'Проверочная  таблица'!KZ27+'Проверочная  таблица'!RD27+'Проверочная  таблица'!ID27+'Проверочная  таблица'!HB27+'Проверочная  таблица'!GL27</f>
        <v>0</v>
      </c>
      <c r="BG25" s="1316"/>
      <c r="BH25" s="1317">
        <f>'Проверочная  таблица'!ZA27+'Проверочная  таблица'!WZ27</f>
        <v>0</v>
      </c>
      <c r="BI25" s="1309"/>
    </row>
    <row r="26" spans="1:61" ht="21.75" customHeight="1" x14ac:dyDescent="0.25">
      <c r="A26" s="557" t="s">
        <v>392</v>
      </c>
      <c r="B26" s="1299">
        <f>'Проверочная  таблица'!B28</f>
        <v>1170270460.75</v>
      </c>
      <c r="C26" s="1300">
        <f>'Проверочная  таблица'!D28</f>
        <v>253613340.66</v>
      </c>
      <c r="D26" s="1301">
        <f>'Проверочная  таблица'!AI28</f>
        <v>205169354.65000004</v>
      </c>
      <c r="E26" s="1299">
        <f>'Проверочная  таблица'!UM28</f>
        <v>622709952.92999995</v>
      </c>
      <c r="F26" s="1302">
        <f>'Проверочная  таблица'!VU28</f>
        <v>88777812.510000005</v>
      </c>
      <c r="G26" s="1302"/>
      <c r="H26" s="1284">
        <f t="shared" si="0"/>
        <v>836818390.97000003</v>
      </c>
      <c r="I26" s="1303">
        <f t="shared" si="0"/>
        <v>76758882</v>
      </c>
      <c r="J26" s="1284">
        <f t="shared" si="0"/>
        <v>105500191.16000003</v>
      </c>
      <c r="K26" s="1303">
        <f t="shared" si="0"/>
        <v>618851852.92999995</v>
      </c>
      <c r="L26" s="1303">
        <f t="shared" si="0"/>
        <v>35707464.880000003</v>
      </c>
      <c r="M26" s="1284"/>
      <c r="N26" s="1304">
        <f t="shared" si="8"/>
        <v>333452069.77999997</v>
      </c>
      <c r="O26" s="1303">
        <f>'Проверочная  таблица'!P28+'Проверочная  таблица'!AA28+'Проверочная  таблица'!H28</f>
        <v>176854458.66</v>
      </c>
      <c r="P26" s="1284">
        <f>'Проверочная  таблица'!BG28+'Проверочная  таблица'!BQ28+'Проверочная  таблица'!CA28+'Проверочная  таблица'!MY28+'Проверочная  таблица'!OG28+'Проверочная  таблица'!JE28+'Проверочная  таблица'!UG28+'Проверочная  таблица'!AQ28+'Проверочная  таблица'!EY28+'Проверочная  таблица'!DA28+'Проверочная  таблица'!PK28+'Проверочная  таблица'!SO28+'Проверочная  таблица'!LK28+'Проверочная  таблица'!KG28+'Проверочная  таблица'!QO28+'Проверочная  таблица'!HO28+'Проверочная  таблица'!GU28+'Проверочная  таблица'!GC28</f>
        <v>99669163.49000001</v>
      </c>
      <c r="Q26" s="1304">
        <f>'Проверочная  таблица'!UY28</f>
        <v>3858100</v>
      </c>
      <c r="R26" s="1299">
        <f>'Проверочная  таблица'!XW28+'Проверочная  таблица'!WS28</f>
        <v>53070347.630000003</v>
      </c>
      <c r="S26" s="1305"/>
      <c r="T26" s="1320">
        <f t="shared" si="1"/>
        <v>221450116.80000001</v>
      </c>
      <c r="U26" s="1320">
        <f t="shared" si="2"/>
        <v>121179280.16</v>
      </c>
      <c r="V26" s="1321">
        <f t="shared" si="2"/>
        <v>53529602.400000006</v>
      </c>
      <c r="W26" s="1316">
        <f t="shared" si="2"/>
        <v>3858100</v>
      </c>
      <c r="X26" s="1321">
        <f t="shared" si="2"/>
        <v>42883134.240000002</v>
      </c>
      <c r="Y26" s="1311"/>
      <c r="Z26" s="1316">
        <f t="shared" si="3"/>
        <v>112001952.98</v>
      </c>
      <c r="AA26" s="1320">
        <f>'Проверочная  таблица'!AG28+'Проверочная  таблица'!T28+'Проверочная  таблица'!L28</f>
        <v>55675178.5</v>
      </c>
      <c r="AB26" s="1287">
        <f>'Проверочная  таблица'!BU28+'Проверочная  таблица'!CE28+'Проверочная  таблица'!BM28+'Проверочная  таблица'!UK28+'Проверочная  таблица'!NK28+'Проверочная  таблица'!JQ28+'Проверочная  таблица'!OW28+'Проверочная  таблица'!AY28+'Проверочная  таблица'!FK28+'Проверочная  таблица'!DI28+'Проверочная  таблица'!PW28+'Проверочная  таблица'!TQ28+'Проверочная  таблица'!MA28+'Проверочная  таблица'!KW28+'Проверочная  таблица'!RA28+'Проверочная  таблица'!IA28+'Проверочная  таблица'!HA28+'Проверочная  таблица'!GK28</f>
        <v>46139561.090000004</v>
      </c>
      <c r="AC26" s="1316"/>
      <c r="AD26" s="1317">
        <f>'Проверочная  таблица'!YU28+'Проверочная  таблица'!WY28</f>
        <v>10187213.390000001</v>
      </c>
      <c r="AE26" s="1311"/>
      <c r="AF26" s="1302">
        <f>'Проверочная  таблица'!C28</f>
        <v>264821093.86000001</v>
      </c>
      <c r="AG26" s="1300">
        <f>'Проверочная  таблица'!E28</f>
        <v>63742642.5</v>
      </c>
      <c r="AH26" s="1301">
        <f>'Проверочная  таблица'!AJ28</f>
        <v>6931044.2800000003</v>
      </c>
      <c r="AI26" s="1299">
        <f>'Проверочная  таблица'!UP28</f>
        <v>174015082.97</v>
      </c>
      <c r="AJ26" s="1305">
        <f>'Проверочная  таблица'!VV28</f>
        <v>20132324.109999999</v>
      </c>
      <c r="AK26" s="1302"/>
      <c r="AL26" s="1284">
        <f t="shared" si="4"/>
        <v>214102757.79000002</v>
      </c>
      <c r="AM26" s="1303">
        <f t="shared" si="4"/>
        <v>18811972</v>
      </c>
      <c r="AN26" s="1284">
        <f t="shared" si="4"/>
        <v>6845903.71</v>
      </c>
      <c r="AO26" s="1303">
        <f t="shared" si="4"/>
        <v>173050557.97</v>
      </c>
      <c r="AP26" s="1303">
        <f t="shared" si="4"/>
        <v>15394324.109999999</v>
      </c>
      <c r="AQ26" s="1284"/>
      <c r="AR26" s="1304">
        <f t="shared" si="9"/>
        <v>50718336.07</v>
      </c>
      <c r="AS26" s="1304">
        <f>'Проверочная  таблица'!Q28+'Проверочная  таблица'!AB28+'Проверочная  таблица'!I28</f>
        <v>44930670.5</v>
      </c>
      <c r="AT26" s="1303">
        <f>'Проверочная  таблица'!UH28+'Проверочная  таблица'!CB28+'Проверочная  таблица'!BR28+'Проверочная  таблица'!BI28+'Проверочная  таблица'!NB28+'Проверочная  таблица'!JH28+'Проверочная  таблица'!OK28+'Проверочная  таблица'!AS28+'Проверочная  таблица'!FB28+'Проверочная  таблица'!DD28+'Проверочная  таблица'!PN28+'Проверочная  таблица'!SV28+'Проверочная  таблица'!LO28+'Проверочная  таблица'!KL28+'Проверочная  таблица'!QR28+'Проверочная  таблица'!HR28+'Проверочная  таблица'!GW28+'Проверочная  таблица'!GF28</f>
        <v>85140.57</v>
      </c>
      <c r="AU26" s="1305">
        <f>'Проверочная  таблица'!UZ28</f>
        <v>964525</v>
      </c>
      <c r="AV26" s="1312">
        <f>'Проверочная  таблица'!YC28+'Проверочная  таблица'!WU28</f>
        <v>4738000</v>
      </c>
      <c r="AW26" s="1313"/>
      <c r="AX26" s="1307">
        <f t="shared" si="5"/>
        <v>32036237.359999999</v>
      </c>
      <c r="AY26" s="1308">
        <f t="shared" si="6"/>
        <v>31011876.5</v>
      </c>
      <c r="AZ26" s="1307">
        <f t="shared" si="6"/>
        <v>59835.860000000008</v>
      </c>
      <c r="BA26" s="1308">
        <f t="shared" si="6"/>
        <v>964525</v>
      </c>
      <c r="BB26" s="1307">
        <f t="shared" si="6"/>
        <v>0</v>
      </c>
      <c r="BC26" s="1314"/>
      <c r="BD26" s="1315">
        <f t="shared" si="7"/>
        <v>18682098.710000001</v>
      </c>
      <c r="BE26" s="1307">
        <f>'Проверочная  таблица'!M28+'Проверочная  таблица'!U28+'Проверочная  таблица'!AH28</f>
        <v>13918794</v>
      </c>
      <c r="BF26" s="1289">
        <f>'Проверочная  таблица'!BV28+'Проверочная  таблица'!CF28+'Проверочная  таблица'!BN28+'Проверочная  таблица'!UL28+'Проверочная  таблица'!NN28+'Проверочная  таблица'!JT28+'Проверочная  таблица'!PA28+'Проверочная  таблица'!BA28+'Проверочная  таблица'!FN28+'Проверочная  таблица'!DJ28+'Проверочная  таблица'!PZ28+'Проверочная  таблица'!TX28+'Проверочная  таблица'!ME28+'Проверочная  таблица'!KZ28+'Проверочная  таблица'!RD28+'Проверочная  таблица'!ID28+'Проверочная  таблица'!HB28+'Проверочная  таблица'!GL28</f>
        <v>25304.71</v>
      </c>
      <c r="BG26" s="1316"/>
      <c r="BH26" s="1317">
        <f>'Проверочная  таблица'!ZA28+'Проверочная  таблица'!WZ28</f>
        <v>4738000</v>
      </c>
      <c r="BI26" s="1311"/>
    </row>
    <row r="27" spans="1:61" ht="21.75" customHeight="1" x14ac:dyDescent="0.25">
      <c r="A27" s="557" t="s">
        <v>393</v>
      </c>
      <c r="B27" s="1299">
        <f>'Проверочная  таблица'!B29</f>
        <v>790531387.29999995</v>
      </c>
      <c r="C27" s="1300">
        <f>'Проверочная  таблица'!D29</f>
        <v>305300290.05000001</v>
      </c>
      <c r="D27" s="1301">
        <f>'Проверочная  таблица'!AI29</f>
        <v>88153154.670000002</v>
      </c>
      <c r="E27" s="1299">
        <f>'Проверочная  таблица'!UM29</f>
        <v>305347206.27999997</v>
      </c>
      <c r="F27" s="1302">
        <f>'Проверочная  таблица'!VU29</f>
        <v>91730736.299999982</v>
      </c>
      <c r="G27" s="1302"/>
      <c r="H27" s="1284">
        <f t="shared" ref="H27:L28" si="10">B27-N27</f>
        <v>701262426.32999992</v>
      </c>
      <c r="I27" s="1303">
        <f t="shared" si="10"/>
        <v>226986839</v>
      </c>
      <c r="J27" s="1284">
        <f t="shared" si="10"/>
        <v>79096144.75</v>
      </c>
      <c r="K27" s="1303">
        <f t="shared" si="10"/>
        <v>303448706.27999997</v>
      </c>
      <c r="L27" s="1303">
        <f t="shared" si="10"/>
        <v>91730736.299999982</v>
      </c>
      <c r="M27" s="1284"/>
      <c r="N27" s="1304">
        <f t="shared" si="8"/>
        <v>89268960.969999999</v>
      </c>
      <c r="O27" s="1303">
        <f>'Проверочная  таблица'!P29+'Проверочная  таблица'!AA29+'Проверочная  таблица'!H29</f>
        <v>78313451.049999997</v>
      </c>
      <c r="P27" s="1284">
        <f>'Проверочная  таблица'!BG29+'Проверочная  таблица'!BQ29+'Проверочная  таблица'!CA29+'Проверочная  таблица'!MY29+'Проверочная  таблица'!OG29+'Проверочная  таблица'!JE29+'Проверочная  таблица'!UG29+'Проверочная  таблица'!AQ29+'Проверочная  таблица'!EY29+'Проверочная  таблица'!DA29+'Проверочная  таблица'!PK29+'Проверочная  таблица'!SO29+'Проверочная  таблица'!LK29+'Проверочная  таблица'!KG29+'Проверочная  таблица'!QO29+'Проверочная  таблица'!HO29+'Проверочная  таблица'!GU29+'Проверочная  таблица'!GC29</f>
        <v>9057009.9199999999</v>
      </c>
      <c r="Q27" s="1304">
        <f>'Проверочная  таблица'!UY29</f>
        <v>1898500</v>
      </c>
      <c r="R27" s="1299">
        <f>'Проверочная  таблица'!XW29+'Проверочная  таблица'!WS29</f>
        <v>0</v>
      </c>
      <c r="S27" s="1305"/>
      <c r="T27" s="1320">
        <f t="shared" si="1"/>
        <v>89268960.969999999</v>
      </c>
      <c r="U27" s="1320">
        <f t="shared" ref="U27:X28" si="11">O27-AA27</f>
        <v>78313451.049999997</v>
      </c>
      <c r="V27" s="1321">
        <f t="shared" si="11"/>
        <v>9057009.9199999999</v>
      </c>
      <c r="W27" s="1316">
        <f t="shared" si="11"/>
        <v>1898500</v>
      </c>
      <c r="X27" s="1321">
        <f t="shared" si="11"/>
        <v>0</v>
      </c>
      <c r="Y27" s="1311"/>
      <c r="Z27" s="1316">
        <f t="shared" si="3"/>
        <v>0</v>
      </c>
      <c r="AA27" s="1320">
        <f>'Проверочная  таблица'!AG29+'Проверочная  таблица'!T29+'Проверочная  таблица'!L29</f>
        <v>0</v>
      </c>
      <c r="AB27" s="1287">
        <f>'Проверочная  таблица'!BU29+'Проверочная  таблица'!CE29+'Проверочная  таблица'!BM29+'Проверочная  таблица'!UK29+'Проверочная  таблица'!NK29+'Проверочная  таблица'!JQ29+'Проверочная  таблица'!OW29+'Проверочная  таблица'!AY29+'Проверочная  таблица'!FK29+'Проверочная  таблица'!DI29+'Проверочная  таблица'!PW29+'Проверочная  таблица'!TQ29+'Проверочная  таблица'!MA29+'Проверочная  таблица'!KW29+'Проверочная  таблица'!RA29+'Проверочная  таблица'!IA29+'Проверочная  таблица'!HA29+'Проверочная  таблица'!GK29</f>
        <v>0</v>
      </c>
      <c r="AC27" s="1316"/>
      <c r="AD27" s="1317">
        <f>'Проверочная  таблица'!YU29+'Проверочная  таблица'!WY29</f>
        <v>0</v>
      </c>
      <c r="AE27" s="1311"/>
      <c r="AF27" s="1302">
        <f>'Проверочная  таблица'!C29</f>
        <v>146626715.50999999</v>
      </c>
      <c r="AG27" s="1300">
        <f>'Проверочная  таблица'!E29</f>
        <v>60737655</v>
      </c>
      <c r="AH27" s="1301">
        <f>'Проверочная  таблица'!AJ29</f>
        <v>2160786.71</v>
      </c>
      <c r="AI27" s="1299">
        <f>'Проверочная  таблица'!UP29</f>
        <v>73146279.049999997</v>
      </c>
      <c r="AJ27" s="1305">
        <f>'Проверочная  таблица'!VV29</f>
        <v>10581994.75</v>
      </c>
      <c r="AK27" s="1302"/>
      <c r="AL27" s="1284">
        <f t="shared" ref="AL27:AP28" si="12">AF27-AR27</f>
        <v>126934908.06999999</v>
      </c>
      <c r="AM27" s="1303">
        <f t="shared" si="12"/>
        <v>41525907</v>
      </c>
      <c r="AN27" s="1284">
        <f t="shared" si="12"/>
        <v>2069158.0899999999</v>
      </c>
      <c r="AO27" s="1303">
        <f t="shared" si="12"/>
        <v>72757848.230000004</v>
      </c>
      <c r="AP27" s="1303">
        <f t="shared" si="12"/>
        <v>10581994.75</v>
      </c>
      <c r="AQ27" s="1284"/>
      <c r="AR27" s="1304">
        <f t="shared" si="9"/>
        <v>19691807.440000001</v>
      </c>
      <c r="AS27" s="1304">
        <f>'Проверочная  таблица'!Q29+'Проверочная  таблица'!AB29+'Проверочная  таблица'!I29</f>
        <v>19211748</v>
      </c>
      <c r="AT27" s="1303">
        <f>'Проверочная  таблица'!UH29+'Проверочная  таблица'!CB29+'Проверочная  таблица'!BR29+'Проверочная  таблица'!BI29+'Проверочная  таблица'!NB29+'Проверочная  таблица'!JH29+'Проверочная  таблица'!OK29+'Проверочная  таблица'!AS29+'Проверочная  таблица'!FB29+'Проверочная  таблица'!DD29+'Проверочная  таблица'!PN29+'Проверочная  таблица'!SV29+'Проверочная  таблица'!LO29+'Проверочная  таблица'!KL29+'Проверочная  таблица'!QR29+'Проверочная  таблица'!HR29+'Проверочная  таблица'!GW29+'Проверочная  таблица'!GF29</f>
        <v>91628.62</v>
      </c>
      <c r="AU27" s="1305">
        <f>'Проверочная  таблица'!UZ29</f>
        <v>388430.81999999995</v>
      </c>
      <c r="AV27" s="1312">
        <f>'Проверочная  таблица'!YC29+'Проверочная  таблица'!WU29</f>
        <v>0</v>
      </c>
      <c r="AW27" s="1313"/>
      <c r="AX27" s="1307">
        <f t="shared" si="5"/>
        <v>19691807.440000001</v>
      </c>
      <c r="AY27" s="1308">
        <f t="shared" ref="AY27:BB28" si="13">AS27-BE27</f>
        <v>19211748</v>
      </c>
      <c r="AZ27" s="1307">
        <f t="shared" si="13"/>
        <v>91628.62</v>
      </c>
      <c r="BA27" s="1308">
        <f t="shared" si="13"/>
        <v>388430.81999999995</v>
      </c>
      <c r="BB27" s="1307">
        <f t="shared" si="13"/>
        <v>0</v>
      </c>
      <c r="BC27" s="1314"/>
      <c r="BD27" s="1315">
        <f t="shared" si="7"/>
        <v>0</v>
      </c>
      <c r="BE27" s="1307">
        <f>'Проверочная  таблица'!M29+'Проверочная  таблица'!U29+'Проверочная  таблица'!AH29</f>
        <v>0</v>
      </c>
      <c r="BF27" s="1289">
        <f>'Проверочная  таблица'!BV29+'Проверочная  таблица'!CF29+'Проверочная  таблица'!BN29+'Проверочная  таблица'!UL29+'Проверочная  таблица'!NN29+'Проверочная  таблица'!JT29+'Проверочная  таблица'!PA29+'Проверочная  таблица'!BA29+'Проверочная  таблица'!FN29+'Проверочная  таблица'!DJ29+'Проверочная  таблица'!PZ29+'Проверочная  таблица'!TX29+'Проверочная  таблица'!ME29+'Проверочная  таблица'!KZ29+'Проверочная  таблица'!RD29+'Проверочная  таблица'!ID29+'Проверочная  таблица'!HB29+'Проверочная  таблица'!GL29</f>
        <v>0</v>
      </c>
      <c r="BG27" s="1316"/>
      <c r="BH27" s="1317">
        <f>'Проверочная  таблица'!ZA29+'Проверочная  таблица'!WZ29</f>
        <v>0</v>
      </c>
      <c r="BI27" s="1311"/>
    </row>
    <row r="28" spans="1:61" ht="21.75" customHeight="1" thickBot="1" x14ac:dyDescent="0.3">
      <c r="A28" s="561" t="s">
        <v>394</v>
      </c>
      <c r="B28" s="1322">
        <f>'Проверочная  таблица'!B30</f>
        <v>776956829.97000015</v>
      </c>
      <c r="C28" s="1323">
        <f>'Проверочная  таблица'!D30</f>
        <v>114272988.49000001</v>
      </c>
      <c r="D28" s="1324">
        <f>'Проверочная  таблица'!AI30</f>
        <v>187405334.12</v>
      </c>
      <c r="E28" s="1322">
        <f>'Проверочная  таблица'!UM30</f>
        <v>438480600.29000002</v>
      </c>
      <c r="F28" s="1325">
        <f>'Проверочная  таблица'!VU30</f>
        <v>36797907.07</v>
      </c>
      <c r="G28" s="1325"/>
      <c r="H28" s="1326">
        <f t="shared" si="10"/>
        <v>636628118.96000016</v>
      </c>
      <c r="I28" s="1327">
        <f t="shared" si="10"/>
        <v>27018127</v>
      </c>
      <c r="J28" s="1326">
        <f t="shared" si="10"/>
        <v>138049689.60000002</v>
      </c>
      <c r="K28" s="1327">
        <f t="shared" si="10"/>
        <v>435287100.29000002</v>
      </c>
      <c r="L28" s="1327">
        <f t="shared" si="10"/>
        <v>36273202.07</v>
      </c>
      <c r="M28" s="1326"/>
      <c r="N28" s="1328">
        <f t="shared" si="8"/>
        <v>140328711.00999999</v>
      </c>
      <c r="O28" s="1327">
        <f>'Проверочная  таблица'!P30+'Проверочная  таблица'!AA30+'Проверочная  таблица'!H30</f>
        <v>87254861.49000001</v>
      </c>
      <c r="P28" s="1284">
        <f>'Проверочная  таблица'!BG30+'Проверочная  таблица'!BQ30+'Проверочная  таблица'!CA30+'Проверочная  таблица'!MY30+'Проверочная  таблица'!OG30+'Проверочная  таблица'!JE30+'Проверочная  таблица'!UG30+'Проверочная  таблица'!AQ30+'Проверочная  таблица'!EY30+'Проверочная  таблица'!DA30+'Проверочная  таблица'!PK30+'Проверочная  таблица'!SO30+'Проверочная  таблица'!LK30+'Проверочная  таблица'!KG30+'Проверочная  таблица'!QO30+'Проверочная  таблица'!HO30+'Проверочная  таблица'!GU30+'Проверочная  таблица'!GC30</f>
        <v>49355644.519999996</v>
      </c>
      <c r="Q28" s="1328">
        <f>'Проверочная  таблица'!UY30</f>
        <v>3193500</v>
      </c>
      <c r="R28" s="1322">
        <f>'Проверочная  таблица'!XW30+'Проверочная  таблица'!WS30</f>
        <v>524704.99999999988</v>
      </c>
      <c r="S28" s="1329"/>
      <c r="T28" s="1330">
        <f t="shared" si="1"/>
        <v>108831622.57000001</v>
      </c>
      <c r="U28" s="1330">
        <f t="shared" si="11"/>
        <v>81694258.49000001</v>
      </c>
      <c r="V28" s="1331">
        <f t="shared" si="11"/>
        <v>23419159.079999998</v>
      </c>
      <c r="W28" s="1332">
        <f t="shared" si="11"/>
        <v>3193500</v>
      </c>
      <c r="X28" s="1331">
        <f t="shared" si="11"/>
        <v>524704.99999999988</v>
      </c>
      <c r="Y28" s="1333"/>
      <c r="Z28" s="1332">
        <f t="shared" si="3"/>
        <v>31497088.439999998</v>
      </c>
      <c r="AA28" s="1330">
        <f>'Проверочная  таблица'!AG30+'Проверочная  таблица'!T30+'Проверочная  таблица'!L30</f>
        <v>5560603</v>
      </c>
      <c r="AB28" s="1287">
        <f>'Проверочная  таблица'!BU30+'Проверочная  таблица'!CE30+'Проверочная  таблица'!BM30+'Проверочная  таблица'!UK30+'Проверочная  таблица'!NK30+'Проверочная  таблица'!JQ30+'Проверочная  таблица'!OW30+'Проверочная  таблица'!AY30+'Проверочная  таблица'!FK30+'Проверочная  таблица'!DI30+'Проверочная  таблица'!PW30+'Проверочная  таблица'!TQ30+'Проверочная  таблица'!MA30+'Проверочная  таблица'!KW30+'Проверочная  таблица'!RA30+'Проверочная  таблица'!IA30+'Проверочная  таблица'!HA30+'Проверочная  таблица'!GK30</f>
        <v>25936485.439999998</v>
      </c>
      <c r="AC28" s="1332"/>
      <c r="AD28" s="1334">
        <f>'Проверочная  таблица'!YU30+'Проверочная  таблица'!WY30</f>
        <v>0</v>
      </c>
      <c r="AE28" s="1333"/>
      <c r="AF28" s="1325">
        <f>'Проверочная  таблица'!C30</f>
        <v>158684303.16</v>
      </c>
      <c r="AG28" s="1323">
        <f>'Проверочная  таблица'!E30</f>
        <v>27809019.719999999</v>
      </c>
      <c r="AH28" s="1324">
        <f>'Проверочная  таблица'!AJ30</f>
        <v>1903562.1600000001</v>
      </c>
      <c r="AI28" s="1322">
        <f>'Проверочная  таблица'!UP30</f>
        <v>112032847.38</v>
      </c>
      <c r="AJ28" s="1329">
        <f>'Проверочная  таблица'!VV30</f>
        <v>16938873.899999999</v>
      </c>
      <c r="AK28" s="1325"/>
      <c r="AL28" s="1326">
        <f t="shared" si="12"/>
        <v>135571838.66</v>
      </c>
      <c r="AM28" s="1327">
        <f t="shared" si="12"/>
        <v>5250000</v>
      </c>
      <c r="AN28" s="1326">
        <f t="shared" si="12"/>
        <v>1886567.4400000002</v>
      </c>
      <c r="AO28" s="1327">
        <f t="shared" si="12"/>
        <v>111496397.31999999</v>
      </c>
      <c r="AP28" s="1327">
        <f t="shared" si="12"/>
        <v>16938873.899999999</v>
      </c>
      <c r="AQ28" s="1326"/>
      <c r="AR28" s="1328">
        <f t="shared" si="9"/>
        <v>23112464.499999996</v>
      </c>
      <c r="AS28" s="1328">
        <f>'Проверочная  таблица'!Q30+'Проверочная  таблица'!AB30+'Проверочная  таблица'!I30</f>
        <v>22559019.719999999</v>
      </c>
      <c r="AT28" s="1327">
        <f>'Проверочная  таблица'!UH30+'Проверочная  таблица'!CB30+'Проверочная  таблица'!BR30+'Проверочная  таблица'!BI30+'Проверочная  таблица'!NB30+'Проверочная  таблица'!JH30+'Проверочная  таблица'!OK30+'Проверочная  таблица'!AS30+'Проверочная  таблица'!FB30+'Проверочная  таблица'!DD30+'Проверочная  таблица'!PN30+'Проверочная  таблица'!SV30+'Проверочная  таблица'!LO30+'Проверочная  таблица'!KL30+'Проверочная  таблица'!QR30+'Проверочная  таблица'!HR30+'Проверочная  таблица'!GW30+'Проверочная  таблица'!GF30</f>
        <v>16994.72</v>
      </c>
      <c r="AU28" s="1329">
        <f>'Проверочная  таблица'!UZ30</f>
        <v>536450.06000000006</v>
      </c>
      <c r="AV28" s="1335">
        <f>'Проверочная  таблица'!YC30+'Проверочная  таблица'!WU30</f>
        <v>0</v>
      </c>
      <c r="AW28" s="1336"/>
      <c r="AX28" s="1337">
        <f t="shared" si="5"/>
        <v>21722464.499999996</v>
      </c>
      <c r="AY28" s="1338">
        <f t="shared" si="13"/>
        <v>21169019.719999999</v>
      </c>
      <c r="AZ28" s="1337">
        <f t="shared" si="13"/>
        <v>16994.72</v>
      </c>
      <c r="BA28" s="1338">
        <f t="shared" si="13"/>
        <v>536450.06000000006</v>
      </c>
      <c r="BB28" s="1337">
        <f t="shared" si="13"/>
        <v>0</v>
      </c>
      <c r="BC28" s="1339"/>
      <c r="BD28" s="1340">
        <f t="shared" si="7"/>
        <v>1390000</v>
      </c>
      <c r="BE28" s="1337">
        <f>'Проверочная  таблица'!M30+'Проверочная  таблица'!U30+'Проверочная  таблица'!AH30</f>
        <v>1390000</v>
      </c>
      <c r="BF28" s="1341">
        <f>'Проверочная  таблица'!BV30+'Проверочная  таблица'!CF30+'Проверочная  таблица'!BN30+'Проверочная  таблица'!UL30+'Проверочная  таблица'!NN30+'Проверочная  таблица'!JT30+'Проверочная  таблица'!PA30+'Проверочная  таблица'!BA30+'Проверочная  таблица'!FN30+'Проверочная  таблица'!DJ30+'Проверочная  таблица'!PZ30+'Проверочная  таблица'!TX30+'Проверочная  таблица'!ME30+'Проверочная  таблица'!KZ30+'Проверочная  таблица'!RD30+'Проверочная  таблица'!ID30+'Проверочная  таблица'!HB30+'Проверочная  таблица'!GL30</f>
        <v>0</v>
      </c>
      <c r="BG28" s="1332"/>
      <c r="BH28" s="1334">
        <f>'Проверочная  таблица'!ZA30+'Проверочная  таблица'!WZ30</f>
        <v>0</v>
      </c>
      <c r="BI28" s="1333"/>
    </row>
    <row r="29" spans="1:61" ht="21.75" customHeight="1" thickBot="1" x14ac:dyDescent="0.3">
      <c r="A29" s="562" t="s">
        <v>395</v>
      </c>
      <c r="B29" s="563">
        <f t="shared" ref="B29:AW29" si="14">SUM(B11:B28)</f>
        <v>18036279387.77</v>
      </c>
      <c r="C29" s="564">
        <f t="shared" si="14"/>
        <v>3105727887.54</v>
      </c>
      <c r="D29" s="565">
        <f>SUM(D11:D28)</f>
        <v>5546331480.3799982</v>
      </c>
      <c r="E29" s="563">
        <f t="shared" si="14"/>
        <v>8067851337.6899996</v>
      </c>
      <c r="F29" s="563">
        <f t="shared" si="14"/>
        <v>1316368682.1599998</v>
      </c>
      <c r="G29" s="563">
        <f t="shared" si="14"/>
        <v>0</v>
      </c>
      <c r="H29" s="566">
        <f t="shared" si="14"/>
        <v>14970688165.549999</v>
      </c>
      <c r="I29" s="563">
        <f>SUM(I11:I28)</f>
        <v>1605440965</v>
      </c>
      <c r="J29" s="564">
        <f>SUM(J11:J28)</f>
        <v>4531793194.9700003</v>
      </c>
      <c r="K29" s="567">
        <f t="shared" si="14"/>
        <v>8030882037.6899996</v>
      </c>
      <c r="L29" s="563">
        <f t="shared" si="14"/>
        <v>802571967.88999987</v>
      </c>
      <c r="M29" s="564">
        <f t="shared" si="14"/>
        <v>0</v>
      </c>
      <c r="N29" s="568">
        <f t="shared" si="14"/>
        <v>3065591222.2199993</v>
      </c>
      <c r="O29" s="564">
        <f t="shared" si="14"/>
        <v>1500286922.54</v>
      </c>
      <c r="P29" s="568">
        <f>SUM(P11:P28)</f>
        <v>1014538285.41</v>
      </c>
      <c r="Q29" s="564">
        <f t="shared" si="14"/>
        <v>36969300</v>
      </c>
      <c r="R29" s="563">
        <f t="shared" si="14"/>
        <v>513796714.27000004</v>
      </c>
      <c r="S29" s="563">
        <f t="shared" si="14"/>
        <v>0</v>
      </c>
      <c r="T29" s="569">
        <f t="shared" ref="T29:AE29" si="15">SUM(T11:T28)</f>
        <v>1463544119.0800002</v>
      </c>
      <c r="U29" s="570">
        <f t="shared" si="15"/>
        <v>934924867.08000004</v>
      </c>
      <c r="V29" s="571">
        <f t="shared" si="15"/>
        <v>282328290.81</v>
      </c>
      <c r="W29" s="570">
        <f t="shared" si="15"/>
        <v>36969300</v>
      </c>
      <c r="X29" s="571">
        <f t="shared" si="15"/>
        <v>209321661.19</v>
      </c>
      <c r="Y29" s="572">
        <f t="shared" si="15"/>
        <v>0</v>
      </c>
      <c r="Z29" s="569">
        <f t="shared" si="15"/>
        <v>1602047103.1399999</v>
      </c>
      <c r="AA29" s="570">
        <f t="shared" si="15"/>
        <v>565362055.46000004</v>
      </c>
      <c r="AB29" s="569">
        <f t="shared" si="15"/>
        <v>732209994.5999999</v>
      </c>
      <c r="AC29" s="570">
        <f t="shared" si="15"/>
        <v>0</v>
      </c>
      <c r="AD29" s="571">
        <f t="shared" si="15"/>
        <v>304475053.07999998</v>
      </c>
      <c r="AE29" s="572">
        <f t="shared" si="15"/>
        <v>0</v>
      </c>
      <c r="AF29" s="563">
        <f t="shared" si="14"/>
        <v>3270456433.0699997</v>
      </c>
      <c r="AG29" s="564">
        <f t="shared" si="14"/>
        <v>737913431.99000001</v>
      </c>
      <c r="AH29" s="565">
        <f>SUM(AH11:AH28)</f>
        <v>221819455.38000003</v>
      </c>
      <c r="AI29" s="563">
        <f t="shared" si="14"/>
        <v>2064437059.1199999</v>
      </c>
      <c r="AJ29" s="563">
        <f t="shared" si="14"/>
        <v>246286486.58000001</v>
      </c>
      <c r="AK29" s="563">
        <f t="shared" si="14"/>
        <v>0</v>
      </c>
      <c r="AL29" s="566">
        <f t="shared" si="14"/>
        <v>2755806001.9900002</v>
      </c>
      <c r="AM29" s="567">
        <f>SUM(AM11:AM28)</f>
        <v>344114194.75</v>
      </c>
      <c r="AN29" s="566">
        <f>SUM(AN11:AN28)</f>
        <v>159029708.04999998</v>
      </c>
      <c r="AO29" s="567">
        <f t="shared" si="14"/>
        <v>2057601512.6099997</v>
      </c>
      <c r="AP29" s="563">
        <f t="shared" si="14"/>
        <v>195060586.58000001</v>
      </c>
      <c r="AQ29" s="564">
        <f t="shared" si="14"/>
        <v>0</v>
      </c>
      <c r="AR29" s="567">
        <f t="shared" si="14"/>
        <v>514650431.07999998</v>
      </c>
      <c r="AS29" s="566">
        <f t="shared" si="14"/>
        <v>393799237.24000001</v>
      </c>
      <c r="AT29" s="565">
        <f>SUM(AT11:AT28)</f>
        <v>62789747.329999991</v>
      </c>
      <c r="AU29" s="563">
        <f t="shared" si="14"/>
        <v>6835546.5100000016</v>
      </c>
      <c r="AV29" s="563">
        <f t="shared" si="14"/>
        <v>51225900</v>
      </c>
      <c r="AW29" s="563">
        <f t="shared" si="14"/>
        <v>0</v>
      </c>
      <c r="AX29" s="571">
        <f t="shared" ref="AX29:BI29" si="16">SUM(AX11:AX28)</f>
        <v>252548307.71999997</v>
      </c>
      <c r="AY29" s="570">
        <f t="shared" si="16"/>
        <v>242289768.23999998</v>
      </c>
      <c r="AZ29" s="571">
        <f t="shared" si="16"/>
        <v>3422992.9699999937</v>
      </c>
      <c r="BA29" s="570">
        <f t="shared" si="16"/>
        <v>6835546.5100000016</v>
      </c>
      <c r="BB29" s="571">
        <f t="shared" si="16"/>
        <v>0</v>
      </c>
      <c r="BC29" s="572">
        <f t="shared" si="16"/>
        <v>0</v>
      </c>
      <c r="BD29" s="573">
        <f t="shared" si="16"/>
        <v>262102123.35999998</v>
      </c>
      <c r="BE29" s="571">
        <f t="shared" si="16"/>
        <v>151509469</v>
      </c>
      <c r="BF29" s="569">
        <f t="shared" si="16"/>
        <v>59366754.359999999</v>
      </c>
      <c r="BG29" s="570">
        <f t="shared" si="16"/>
        <v>0</v>
      </c>
      <c r="BH29" s="571">
        <f t="shared" si="16"/>
        <v>51225900</v>
      </c>
      <c r="BI29" s="571">
        <f t="shared" si="16"/>
        <v>0</v>
      </c>
    </row>
    <row r="30" spans="1:61" ht="21.75" customHeight="1" x14ac:dyDescent="0.25">
      <c r="A30" s="574"/>
      <c r="B30" s="574"/>
      <c r="C30" s="575"/>
      <c r="D30" s="574"/>
      <c r="E30" s="575"/>
      <c r="F30" s="574"/>
      <c r="G30" s="574"/>
      <c r="H30" s="576"/>
      <c r="I30" s="577"/>
      <c r="J30" s="576"/>
      <c r="K30" s="577"/>
      <c r="L30" s="578"/>
      <c r="M30" s="579"/>
      <c r="N30" s="578"/>
      <c r="O30" s="580"/>
      <c r="P30" s="581"/>
      <c r="Q30" s="580"/>
      <c r="R30" s="574"/>
      <c r="S30" s="578"/>
      <c r="T30" s="582"/>
      <c r="U30" s="583"/>
      <c r="V30" s="584"/>
      <c r="W30" s="583"/>
      <c r="X30" s="585"/>
      <c r="Y30" s="582"/>
      <c r="Z30" s="582"/>
      <c r="AA30" s="583"/>
      <c r="AB30" s="584"/>
      <c r="AC30" s="583"/>
      <c r="AD30" s="585"/>
      <c r="AE30" s="582"/>
      <c r="AF30" s="574"/>
      <c r="AG30" s="575"/>
      <c r="AH30" s="558"/>
      <c r="AI30" s="574"/>
      <c r="AJ30" s="574"/>
      <c r="AK30" s="574"/>
      <c r="AL30" s="576"/>
      <c r="AM30" s="577"/>
      <c r="AN30" s="576"/>
      <c r="AO30" s="577"/>
      <c r="AP30" s="574"/>
      <c r="AQ30" s="575"/>
      <c r="AR30" s="577"/>
      <c r="AS30" s="576"/>
      <c r="AT30" s="577"/>
      <c r="AU30" s="576"/>
      <c r="AV30" s="574"/>
      <c r="AW30" s="574"/>
      <c r="AX30" s="582"/>
      <c r="AY30" s="583"/>
      <c r="AZ30" s="584"/>
      <c r="BA30" s="583"/>
      <c r="BB30" s="585"/>
      <c r="BC30" s="582"/>
      <c r="BD30" s="582"/>
      <c r="BE30" s="583"/>
      <c r="BF30" s="584"/>
      <c r="BG30" s="583"/>
      <c r="BH30" s="585"/>
      <c r="BI30" s="582"/>
    </row>
    <row r="31" spans="1:61" ht="21.75" customHeight="1" x14ac:dyDescent="0.25">
      <c r="A31" s="586" t="s">
        <v>396</v>
      </c>
      <c r="B31" s="1299">
        <f>'Проверочная  таблица'!B33</f>
        <v>3002230954.5399995</v>
      </c>
      <c r="C31" s="1300">
        <f>'Проверочная  таблица'!D33</f>
        <v>680670268</v>
      </c>
      <c r="D31" s="1299">
        <f>'Проверочная  таблица'!AI33</f>
        <v>614977662.63000011</v>
      </c>
      <c r="E31" s="1300">
        <f>'Проверочная  таблица'!UM33</f>
        <v>1224740543.8499997</v>
      </c>
      <c r="F31" s="1299">
        <f>'Проверочная  таблица'!VU33</f>
        <v>481842480.06000006</v>
      </c>
      <c r="G31" s="1299"/>
      <c r="H31" s="1284">
        <f t="shared" ref="H31:M32" si="17">B31-N31</f>
        <v>3002230954.5399995</v>
      </c>
      <c r="I31" s="1303">
        <f t="shared" si="17"/>
        <v>680670268</v>
      </c>
      <c r="J31" s="1284">
        <f t="shared" si="17"/>
        <v>614977662.63000011</v>
      </c>
      <c r="K31" s="1303">
        <f t="shared" si="17"/>
        <v>1224740543.8499997</v>
      </c>
      <c r="L31" s="1303">
        <f t="shared" si="17"/>
        <v>481842480.06000006</v>
      </c>
      <c r="M31" s="1284">
        <f t="shared" si="17"/>
        <v>0</v>
      </c>
      <c r="N31" s="1303"/>
      <c r="O31" s="1303"/>
      <c r="P31" s="1284"/>
      <c r="Q31" s="1304"/>
      <c r="R31" s="1299"/>
      <c r="S31" s="1303"/>
      <c r="T31" s="1321"/>
      <c r="U31" s="1316"/>
      <c r="V31" s="1321"/>
      <c r="W31" s="1316"/>
      <c r="X31" s="1317"/>
      <c r="Y31" s="1321"/>
      <c r="Z31" s="1321"/>
      <c r="AA31" s="1316"/>
      <c r="AB31" s="1321"/>
      <c r="AC31" s="1316"/>
      <c r="AD31" s="1317"/>
      <c r="AE31" s="1321"/>
      <c r="AF31" s="1299">
        <f>'Проверочная  таблица'!C33</f>
        <v>428210999.02999997</v>
      </c>
      <c r="AG31" s="1300">
        <f>'Проверочная  таблица'!E33</f>
        <v>15000000</v>
      </c>
      <c r="AH31" s="1301">
        <f>'Проверочная  таблица'!AJ33</f>
        <v>78996714.539999992</v>
      </c>
      <c r="AI31" s="1299">
        <f>'Проверочная  таблица'!UP33</f>
        <v>303748631.59999996</v>
      </c>
      <c r="AJ31" s="1303">
        <f>'Проверочная  таблица'!VV33</f>
        <v>30465652.890000001</v>
      </c>
      <c r="AK31" s="1299"/>
      <c r="AL31" s="1284">
        <f t="shared" ref="AL31:AP32" si="18">AF31-AR31</f>
        <v>428210999.02999997</v>
      </c>
      <c r="AM31" s="1303">
        <f t="shared" si="18"/>
        <v>15000000</v>
      </c>
      <c r="AN31" s="1284">
        <f t="shared" si="18"/>
        <v>78996714.539999992</v>
      </c>
      <c r="AO31" s="1303">
        <f t="shared" si="18"/>
        <v>303748631.59999996</v>
      </c>
      <c r="AP31" s="1303">
        <f t="shared" si="18"/>
        <v>30465652.890000001</v>
      </c>
      <c r="AQ31" s="1284"/>
      <c r="AR31" s="1303"/>
      <c r="AS31" s="1284"/>
      <c r="AT31" s="1303"/>
      <c r="AU31" s="1284"/>
      <c r="AV31" s="1303"/>
      <c r="AW31" s="1299"/>
      <c r="AX31" s="1321"/>
      <c r="AY31" s="1316"/>
      <c r="AZ31" s="1321"/>
      <c r="BA31" s="1316"/>
      <c r="BB31" s="1317"/>
      <c r="BC31" s="1321"/>
      <c r="BD31" s="1321"/>
      <c r="BE31" s="1316"/>
      <c r="BF31" s="1321"/>
      <c r="BG31" s="1316"/>
      <c r="BH31" s="1317"/>
      <c r="BI31" s="1321"/>
    </row>
    <row r="32" spans="1:61" ht="21.75" customHeight="1" thickBot="1" x14ac:dyDescent="0.3">
      <c r="A32" s="574" t="s">
        <v>397</v>
      </c>
      <c r="B32" s="1299">
        <f>'Проверочная  таблица'!B34</f>
        <v>16287315458.679998</v>
      </c>
      <c r="C32" s="1300">
        <f>'Проверочная  таблица'!D34</f>
        <v>1868150861.3</v>
      </c>
      <c r="D32" s="1299">
        <f>'Проверочная  таблица'!AI34</f>
        <v>6746573816.3099995</v>
      </c>
      <c r="E32" s="1300">
        <f>'Проверочная  таблица'!UM34</f>
        <v>7046741737.7600002</v>
      </c>
      <c r="F32" s="1299">
        <f>'Проверочная  таблица'!VU34</f>
        <v>625849043.31000006</v>
      </c>
      <c r="G32" s="1299"/>
      <c r="H32" s="1284">
        <f t="shared" si="17"/>
        <v>16287315458.679998</v>
      </c>
      <c r="I32" s="1303">
        <f t="shared" si="17"/>
        <v>1868150861.3</v>
      </c>
      <c r="J32" s="1284">
        <f t="shared" si="17"/>
        <v>6746573816.3099995</v>
      </c>
      <c r="K32" s="1303">
        <f t="shared" si="17"/>
        <v>7046741737.7600002</v>
      </c>
      <c r="L32" s="1303">
        <f t="shared" si="17"/>
        <v>625849043.31000006</v>
      </c>
      <c r="M32" s="1284">
        <f t="shared" si="17"/>
        <v>0</v>
      </c>
      <c r="N32" s="1303"/>
      <c r="O32" s="1303"/>
      <c r="P32" s="1284"/>
      <c r="Q32" s="1304"/>
      <c r="R32" s="1299"/>
      <c r="S32" s="1303"/>
      <c r="T32" s="1321"/>
      <c r="U32" s="1316"/>
      <c r="V32" s="1321"/>
      <c r="W32" s="1316"/>
      <c r="X32" s="1317"/>
      <c r="Y32" s="1321"/>
      <c r="Z32" s="1321"/>
      <c r="AA32" s="1316"/>
      <c r="AB32" s="1321"/>
      <c r="AC32" s="1316"/>
      <c r="AD32" s="1317"/>
      <c r="AE32" s="1321"/>
      <c r="AF32" s="1299">
        <f>'Проверочная  таблица'!C34</f>
        <v>3065914779.5900002</v>
      </c>
      <c r="AG32" s="1300">
        <f>'Проверочная  таблица'!E34</f>
        <v>535240356</v>
      </c>
      <c r="AH32" s="1301">
        <f>'Проверочная  таблица'!AJ34</f>
        <v>661883712.13999999</v>
      </c>
      <c r="AI32" s="1299">
        <f>'Проверочная  таблица'!UP34</f>
        <v>1753122651.6300001</v>
      </c>
      <c r="AJ32" s="1303">
        <f>'Проверочная  таблица'!VV34</f>
        <v>115668059.81999999</v>
      </c>
      <c r="AK32" s="1299"/>
      <c r="AL32" s="1284">
        <f t="shared" si="18"/>
        <v>3065914779.5900002</v>
      </c>
      <c r="AM32" s="1303">
        <f t="shared" si="18"/>
        <v>535240356</v>
      </c>
      <c r="AN32" s="1284">
        <f t="shared" si="18"/>
        <v>661883712.13999999</v>
      </c>
      <c r="AO32" s="1303">
        <f t="shared" si="18"/>
        <v>1753122651.6300001</v>
      </c>
      <c r="AP32" s="1303">
        <f t="shared" si="18"/>
        <v>115668059.81999999</v>
      </c>
      <c r="AQ32" s="1284"/>
      <c r="AR32" s="1303"/>
      <c r="AS32" s="1284"/>
      <c r="AT32" s="1303"/>
      <c r="AU32" s="1284"/>
      <c r="AV32" s="1303"/>
      <c r="AW32" s="1299"/>
      <c r="AX32" s="1321"/>
      <c r="AY32" s="1316"/>
      <c r="AZ32" s="1321"/>
      <c r="BA32" s="1316"/>
      <c r="BB32" s="1317"/>
      <c r="BC32" s="1321"/>
      <c r="BD32" s="1321"/>
      <c r="BE32" s="1316"/>
      <c r="BF32" s="1321"/>
      <c r="BG32" s="1316"/>
      <c r="BH32" s="1317"/>
      <c r="BI32" s="1321"/>
    </row>
    <row r="33" spans="1:61" ht="21.75" customHeight="1" thickBot="1" x14ac:dyDescent="0.3">
      <c r="A33" s="562" t="s">
        <v>398</v>
      </c>
      <c r="B33" s="587">
        <f t="shared" ref="B33:BI33" si="19">SUM(B31:B32)</f>
        <v>19289546413.219997</v>
      </c>
      <c r="C33" s="588">
        <f t="shared" si="19"/>
        <v>2548821129.3000002</v>
      </c>
      <c r="D33" s="587">
        <f>SUM(D31:D32)</f>
        <v>7361551478.9399996</v>
      </c>
      <c r="E33" s="588">
        <f t="shared" si="19"/>
        <v>8271482281.6099997</v>
      </c>
      <c r="F33" s="587">
        <f t="shared" si="19"/>
        <v>1107691523.3700001</v>
      </c>
      <c r="G33" s="587">
        <f t="shared" si="19"/>
        <v>0</v>
      </c>
      <c r="H33" s="588">
        <f t="shared" si="19"/>
        <v>19289546413.219997</v>
      </c>
      <c r="I33" s="587">
        <f>SUM(I31:I32)</f>
        <v>2548821129.3000002</v>
      </c>
      <c r="J33" s="588">
        <f>SUM(J31:J32)</f>
        <v>7361551478.9399996</v>
      </c>
      <c r="K33" s="587">
        <f t="shared" si="19"/>
        <v>8271482281.6099997</v>
      </c>
      <c r="L33" s="587">
        <f t="shared" si="19"/>
        <v>1107691523.3700001</v>
      </c>
      <c r="M33" s="588">
        <f t="shared" si="19"/>
        <v>0</v>
      </c>
      <c r="N33" s="587">
        <f t="shared" si="19"/>
        <v>0</v>
      </c>
      <c r="O33" s="588">
        <f t="shared" si="19"/>
        <v>0</v>
      </c>
      <c r="P33" s="568">
        <f>SUM(P31:P32)</f>
        <v>0</v>
      </c>
      <c r="Q33" s="588">
        <f t="shared" si="19"/>
        <v>0</v>
      </c>
      <c r="R33" s="587">
        <f t="shared" si="19"/>
        <v>0</v>
      </c>
      <c r="S33" s="587">
        <f t="shared" si="19"/>
        <v>0</v>
      </c>
      <c r="T33" s="589">
        <f t="shared" si="19"/>
        <v>0</v>
      </c>
      <c r="U33" s="590">
        <f t="shared" si="19"/>
        <v>0</v>
      </c>
      <c r="V33" s="589">
        <f t="shared" si="19"/>
        <v>0</v>
      </c>
      <c r="W33" s="590">
        <f t="shared" si="19"/>
        <v>0</v>
      </c>
      <c r="X33" s="589">
        <f t="shared" si="19"/>
        <v>0</v>
      </c>
      <c r="Y33" s="589">
        <f t="shared" si="19"/>
        <v>0</v>
      </c>
      <c r="Z33" s="589">
        <f t="shared" si="19"/>
        <v>0</v>
      </c>
      <c r="AA33" s="590">
        <f t="shared" si="19"/>
        <v>0</v>
      </c>
      <c r="AB33" s="589">
        <f t="shared" si="19"/>
        <v>0</v>
      </c>
      <c r="AC33" s="590">
        <f t="shared" si="19"/>
        <v>0</v>
      </c>
      <c r="AD33" s="589">
        <f t="shared" si="19"/>
        <v>0</v>
      </c>
      <c r="AE33" s="589">
        <f t="shared" si="19"/>
        <v>0</v>
      </c>
      <c r="AF33" s="587">
        <f t="shared" si="19"/>
        <v>3494125778.6199999</v>
      </c>
      <c r="AG33" s="588">
        <f t="shared" si="19"/>
        <v>550240356</v>
      </c>
      <c r="AH33" s="591">
        <f>SUM(AH31:AH32)</f>
        <v>740880426.67999995</v>
      </c>
      <c r="AI33" s="568">
        <f t="shared" si="19"/>
        <v>2056871283.23</v>
      </c>
      <c r="AJ33" s="587">
        <f t="shared" si="19"/>
        <v>146133712.70999998</v>
      </c>
      <c r="AK33" s="587">
        <f t="shared" si="19"/>
        <v>0</v>
      </c>
      <c r="AL33" s="588">
        <f t="shared" si="19"/>
        <v>3494125778.6199999</v>
      </c>
      <c r="AM33" s="587">
        <f>SUM(AM31:AM32)</f>
        <v>550240356</v>
      </c>
      <c r="AN33" s="588">
        <f>SUM(AN31:AN32)</f>
        <v>740880426.67999995</v>
      </c>
      <c r="AO33" s="587">
        <f t="shared" si="19"/>
        <v>2056871283.23</v>
      </c>
      <c r="AP33" s="587">
        <f t="shared" si="19"/>
        <v>146133712.70999998</v>
      </c>
      <c r="AQ33" s="588">
        <f t="shared" si="19"/>
        <v>0</v>
      </c>
      <c r="AR33" s="587">
        <f t="shared" si="19"/>
        <v>0</v>
      </c>
      <c r="AS33" s="588">
        <f t="shared" si="19"/>
        <v>0</v>
      </c>
      <c r="AT33" s="587">
        <f>SUM(AT31:AT32)</f>
        <v>0</v>
      </c>
      <c r="AU33" s="588">
        <f t="shared" si="19"/>
        <v>0</v>
      </c>
      <c r="AV33" s="587">
        <f t="shared" si="19"/>
        <v>0</v>
      </c>
      <c r="AW33" s="587">
        <f t="shared" si="19"/>
        <v>0</v>
      </c>
      <c r="AX33" s="589">
        <f t="shared" si="19"/>
        <v>0</v>
      </c>
      <c r="AY33" s="590">
        <f t="shared" si="19"/>
        <v>0</v>
      </c>
      <c r="AZ33" s="589">
        <f t="shared" si="19"/>
        <v>0</v>
      </c>
      <c r="BA33" s="590">
        <f t="shared" si="19"/>
        <v>0</v>
      </c>
      <c r="BB33" s="589">
        <f t="shared" si="19"/>
        <v>0</v>
      </c>
      <c r="BC33" s="589">
        <f t="shared" si="19"/>
        <v>0</v>
      </c>
      <c r="BD33" s="589">
        <f t="shared" si="19"/>
        <v>0</v>
      </c>
      <c r="BE33" s="590">
        <f t="shared" si="19"/>
        <v>0</v>
      </c>
      <c r="BF33" s="589">
        <f t="shared" si="19"/>
        <v>0</v>
      </c>
      <c r="BG33" s="590">
        <f t="shared" si="19"/>
        <v>0</v>
      </c>
      <c r="BH33" s="589">
        <f t="shared" si="19"/>
        <v>0</v>
      </c>
      <c r="BI33" s="589">
        <f t="shared" si="19"/>
        <v>0</v>
      </c>
    </row>
    <row r="34" spans="1:61" ht="21.75" customHeight="1" x14ac:dyDescent="0.25">
      <c r="A34" s="592"/>
      <c r="B34" s="592"/>
      <c r="C34" s="593"/>
      <c r="D34" s="592"/>
      <c r="E34" s="593"/>
      <c r="F34" s="592"/>
      <c r="G34" s="592"/>
      <c r="H34" s="594"/>
      <c r="I34" s="595"/>
      <c r="J34" s="594"/>
      <c r="K34" s="595"/>
      <c r="L34" s="595"/>
      <c r="M34" s="594"/>
      <c r="N34" s="595"/>
      <c r="O34" s="594"/>
      <c r="P34" s="595"/>
      <c r="Q34" s="594"/>
      <c r="R34" s="592"/>
      <c r="S34" s="595"/>
      <c r="T34" s="596"/>
      <c r="U34" s="597"/>
      <c r="V34" s="596"/>
      <c r="W34" s="597"/>
      <c r="X34" s="598"/>
      <c r="Y34" s="596"/>
      <c r="Z34" s="596"/>
      <c r="AA34" s="597"/>
      <c r="AB34" s="596"/>
      <c r="AC34" s="597"/>
      <c r="AD34" s="598"/>
      <c r="AE34" s="596"/>
      <c r="AF34" s="592"/>
      <c r="AG34" s="593"/>
      <c r="AH34" s="592"/>
      <c r="AI34" s="593"/>
      <c r="AJ34" s="592"/>
      <c r="AK34" s="592"/>
      <c r="AL34" s="594"/>
      <c r="AM34" s="595"/>
      <c r="AN34" s="594"/>
      <c r="AO34" s="595"/>
      <c r="AP34" s="592"/>
      <c r="AQ34" s="593"/>
      <c r="AR34" s="595"/>
      <c r="AS34" s="594"/>
      <c r="AT34" s="595"/>
      <c r="AU34" s="594"/>
      <c r="AV34" s="592"/>
      <c r="AW34" s="592"/>
      <c r="AX34" s="596"/>
      <c r="AY34" s="597"/>
      <c r="AZ34" s="596"/>
      <c r="BA34" s="597"/>
      <c r="BB34" s="598"/>
      <c r="BC34" s="596"/>
      <c r="BD34" s="596"/>
      <c r="BE34" s="597"/>
      <c r="BF34" s="596"/>
      <c r="BG34" s="597"/>
      <c r="BH34" s="598"/>
      <c r="BI34" s="596"/>
    </row>
    <row r="35" spans="1:61" ht="21.75" customHeight="1" thickBot="1" x14ac:dyDescent="0.3">
      <c r="A35" s="599"/>
      <c r="B35" s="599"/>
      <c r="C35" s="600"/>
      <c r="D35" s="599"/>
      <c r="E35" s="600"/>
      <c r="F35" s="599"/>
      <c r="G35" s="599"/>
      <c r="H35" s="601"/>
      <c r="I35" s="602"/>
      <c r="J35" s="601"/>
      <c r="K35" s="602"/>
      <c r="L35" s="602"/>
      <c r="M35" s="601"/>
      <c r="N35" s="602"/>
      <c r="O35" s="601"/>
      <c r="P35" s="602"/>
      <c r="Q35" s="601"/>
      <c r="R35" s="599"/>
      <c r="S35" s="602"/>
      <c r="T35" s="603"/>
      <c r="U35" s="604"/>
      <c r="V35" s="603"/>
      <c r="W35" s="604"/>
      <c r="X35" s="605"/>
      <c r="Y35" s="603"/>
      <c r="Z35" s="603"/>
      <c r="AA35" s="604"/>
      <c r="AB35" s="603"/>
      <c r="AC35" s="604"/>
      <c r="AD35" s="605"/>
      <c r="AE35" s="603"/>
      <c r="AF35" s="599"/>
      <c r="AG35" s="600"/>
      <c r="AH35" s="599"/>
      <c r="AI35" s="600"/>
      <c r="AJ35" s="599"/>
      <c r="AK35" s="599"/>
      <c r="AL35" s="601"/>
      <c r="AM35" s="602"/>
      <c r="AN35" s="601"/>
      <c r="AO35" s="602"/>
      <c r="AP35" s="599"/>
      <c r="AQ35" s="600"/>
      <c r="AR35" s="602"/>
      <c r="AS35" s="601"/>
      <c r="AT35" s="602"/>
      <c r="AU35" s="601"/>
      <c r="AV35" s="599"/>
      <c r="AW35" s="599"/>
      <c r="AX35" s="603"/>
      <c r="AY35" s="604"/>
      <c r="AZ35" s="603"/>
      <c r="BA35" s="604"/>
      <c r="BB35" s="605"/>
      <c r="BC35" s="603"/>
      <c r="BD35" s="603"/>
      <c r="BE35" s="604"/>
      <c r="BF35" s="603"/>
      <c r="BG35" s="604"/>
      <c r="BH35" s="605"/>
      <c r="BI35" s="603"/>
    </row>
    <row r="36" spans="1:61" ht="21.75" customHeight="1" thickBot="1" x14ac:dyDescent="0.3">
      <c r="A36" s="562" t="s">
        <v>399</v>
      </c>
      <c r="B36" s="606">
        <f t="shared" ref="B36:BI36" si="20">B29+B33</f>
        <v>37325825800.989998</v>
      </c>
      <c r="C36" s="607">
        <f t="shared" si="20"/>
        <v>5654549016.8400002</v>
      </c>
      <c r="D36" s="606">
        <f t="shared" si="20"/>
        <v>12907882959.319998</v>
      </c>
      <c r="E36" s="607">
        <f t="shared" si="20"/>
        <v>16339333619.299999</v>
      </c>
      <c r="F36" s="606">
        <f t="shared" si="20"/>
        <v>2424060205.5299997</v>
      </c>
      <c r="G36" s="606">
        <f t="shared" si="20"/>
        <v>0</v>
      </c>
      <c r="H36" s="607">
        <f t="shared" si="20"/>
        <v>34260234578.769997</v>
      </c>
      <c r="I36" s="606">
        <f t="shared" si="20"/>
        <v>4154262094.3000002</v>
      </c>
      <c r="J36" s="607">
        <f t="shared" si="20"/>
        <v>11893344673.91</v>
      </c>
      <c r="K36" s="606">
        <f t="shared" si="20"/>
        <v>16302364319.299999</v>
      </c>
      <c r="L36" s="606">
        <f t="shared" si="20"/>
        <v>1910263491.26</v>
      </c>
      <c r="M36" s="607">
        <f t="shared" si="20"/>
        <v>0</v>
      </c>
      <c r="N36" s="606">
        <f t="shared" si="20"/>
        <v>3065591222.2199993</v>
      </c>
      <c r="O36" s="607">
        <f t="shared" si="20"/>
        <v>1500286922.54</v>
      </c>
      <c r="P36" s="606">
        <f t="shared" si="20"/>
        <v>1014538285.41</v>
      </c>
      <c r="Q36" s="607">
        <f t="shared" si="20"/>
        <v>36969300</v>
      </c>
      <c r="R36" s="606">
        <f t="shared" si="20"/>
        <v>513796714.27000004</v>
      </c>
      <c r="S36" s="606">
        <f t="shared" si="20"/>
        <v>0</v>
      </c>
      <c r="T36" s="608">
        <f t="shared" si="20"/>
        <v>1463544119.0800002</v>
      </c>
      <c r="U36" s="609">
        <f t="shared" si="20"/>
        <v>934924867.08000004</v>
      </c>
      <c r="V36" s="608">
        <f t="shared" si="20"/>
        <v>282328290.81</v>
      </c>
      <c r="W36" s="609">
        <f t="shared" si="20"/>
        <v>36969300</v>
      </c>
      <c r="X36" s="608">
        <f t="shared" si="20"/>
        <v>209321661.19</v>
      </c>
      <c r="Y36" s="608">
        <f t="shared" si="20"/>
        <v>0</v>
      </c>
      <c r="Z36" s="608">
        <f t="shared" si="20"/>
        <v>1602047103.1399999</v>
      </c>
      <c r="AA36" s="609">
        <f t="shared" si="20"/>
        <v>565362055.46000004</v>
      </c>
      <c r="AB36" s="608">
        <f t="shared" si="20"/>
        <v>732209994.5999999</v>
      </c>
      <c r="AC36" s="609">
        <f t="shared" si="20"/>
        <v>0</v>
      </c>
      <c r="AD36" s="608">
        <f t="shared" si="20"/>
        <v>304475053.07999998</v>
      </c>
      <c r="AE36" s="608">
        <f t="shared" si="20"/>
        <v>0</v>
      </c>
      <c r="AF36" s="606">
        <f t="shared" si="20"/>
        <v>6764582211.6899996</v>
      </c>
      <c r="AG36" s="607">
        <f t="shared" si="20"/>
        <v>1288153787.99</v>
      </c>
      <c r="AH36" s="606">
        <f t="shared" si="20"/>
        <v>962699882.05999994</v>
      </c>
      <c r="AI36" s="607">
        <f t="shared" si="20"/>
        <v>4121308342.3499999</v>
      </c>
      <c r="AJ36" s="606">
        <f t="shared" si="20"/>
        <v>392420199.28999996</v>
      </c>
      <c r="AK36" s="606">
        <f t="shared" si="20"/>
        <v>0</v>
      </c>
      <c r="AL36" s="607">
        <f t="shared" si="20"/>
        <v>6249931780.6100006</v>
      </c>
      <c r="AM36" s="606">
        <f t="shared" si="20"/>
        <v>894354550.75</v>
      </c>
      <c r="AN36" s="607">
        <f t="shared" si="20"/>
        <v>899910134.7299999</v>
      </c>
      <c r="AO36" s="606">
        <f t="shared" si="20"/>
        <v>4114472795.8399997</v>
      </c>
      <c r="AP36" s="606">
        <f t="shared" si="20"/>
        <v>341194299.28999996</v>
      </c>
      <c r="AQ36" s="607">
        <f t="shared" si="20"/>
        <v>0</v>
      </c>
      <c r="AR36" s="606">
        <f t="shared" si="20"/>
        <v>514650431.07999998</v>
      </c>
      <c r="AS36" s="607">
        <f t="shared" si="20"/>
        <v>393799237.24000001</v>
      </c>
      <c r="AT36" s="606">
        <f t="shared" si="20"/>
        <v>62789747.329999991</v>
      </c>
      <c r="AU36" s="607">
        <f t="shared" si="20"/>
        <v>6835546.5100000016</v>
      </c>
      <c r="AV36" s="606">
        <f t="shared" si="20"/>
        <v>51225900</v>
      </c>
      <c r="AW36" s="606">
        <f t="shared" si="20"/>
        <v>0</v>
      </c>
      <c r="AX36" s="608">
        <f t="shared" si="20"/>
        <v>252548307.71999997</v>
      </c>
      <c r="AY36" s="609">
        <f t="shared" si="20"/>
        <v>242289768.23999998</v>
      </c>
      <c r="AZ36" s="608">
        <f t="shared" si="20"/>
        <v>3422992.9699999937</v>
      </c>
      <c r="BA36" s="609">
        <f t="shared" si="20"/>
        <v>6835546.5100000016</v>
      </c>
      <c r="BB36" s="608">
        <f t="shared" si="20"/>
        <v>0</v>
      </c>
      <c r="BC36" s="608">
        <f t="shared" si="20"/>
        <v>0</v>
      </c>
      <c r="BD36" s="608">
        <f t="shared" si="20"/>
        <v>262102123.35999998</v>
      </c>
      <c r="BE36" s="609">
        <f t="shared" si="20"/>
        <v>151509469</v>
      </c>
      <c r="BF36" s="608">
        <f t="shared" si="20"/>
        <v>59366754.359999999</v>
      </c>
      <c r="BG36" s="609">
        <f t="shared" si="20"/>
        <v>0</v>
      </c>
      <c r="BH36" s="608">
        <f t="shared" si="20"/>
        <v>51225900</v>
      </c>
      <c r="BI36" s="608">
        <f t="shared" si="20"/>
        <v>0</v>
      </c>
    </row>
    <row r="37" spans="1:61" ht="15" x14ac:dyDescent="0.25">
      <c r="B37" s="1342">
        <f>B36-C36-E36-D36-G36-F36</f>
        <v>0</v>
      </c>
      <c r="E37" s="1342"/>
      <c r="H37" s="1342">
        <f>H36-I36-K36-J36-M36-L36</f>
        <v>0</v>
      </c>
      <c r="K37" s="1342"/>
      <c r="N37" s="1342">
        <f>N36-O36-Q36-P36-S36-R36</f>
        <v>-6.5565109252929688E-7</v>
      </c>
      <c r="Q37" s="1342"/>
      <c r="Z37" s="1343">
        <f>SUM(AA37:AE37)</f>
        <v>0</v>
      </c>
      <c r="AA37" s="1343">
        <f>AA36-'Проверочная  таблица'!D53</f>
        <v>0</v>
      </c>
      <c r="AB37" s="1343">
        <f>AB36-'Проверочная  таблица'!AI53</f>
        <v>0</v>
      </c>
      <c r="AC37" s="1343">
        <f>AC36-'Проверочная  таблица'!UM53</f>
        <v>0</v>
      </c>
      <c r="AD37" s="1343">
        <f>AD36-'Проверочная  таблица'!VU53</f>
        <v>0</v>
      </c>
      <c r="AE37" s="1343"/>
      <c r="AF37" s="1342">
        <f>AF36-AG36-AI36-AH36-AK36-AJ36</f>
        <v>0</v>
      </c>
      <c r="AI37" s="1342"/>
      <c r="AL37" s="1342">
        <f>AL36-AM36-AO36-AN36-AQ36-AP36</f>
        <v>1.0728836059570313E-6</v>
      </c>
      <c r="AO37" s="1342"/>
      <c r="AR37" s="1342">
        <f>AR36-AS36-AU36-AT36-AW36-AV36</f>
        <v>0</v>
      </c>
      <c r="AU37" s="1342"/>
      <c r="BD37" s="1343">
        <f>SUM(BE37:BI37)</f>
        <v>0</v>
      </c>
      <c r="BE37" s="1343">
        <f>BE36-'Проверочная  таблица'!E53</f>
        <v>0</v>
      </c>
      <c r="BF37" s="1343">
        <f>BF36-'Проверочная  таблица'!AJ53</f>
        <v>0</v>
      </c>
      <c r="BG37" s="1343">
        <f>BG36-'Проверочная  таблица'!UP53</f>
        <v>0</v>
      </c>
      <c r="BH37" s="1343">
        <f>BH36-'Проверочная  таблица'!VV53</f>
        <v>0</v>
      </c>
      <c r="BI37" s="1343"/>
    </row>
    <row r="38" spans="1:61" x14ac:dyDescent="0.2">
      <c r="B38" s="1342"/>
      <c r="E38" s="1344"/>
      <c r="H38" s="1342">
        <f>H36-'Проверочная  таблица'!B51-'Проверочная  таблица'!B50</f>
        <v>0</v>
      </c>
      <c r="N38" s="1342">
        <f>N36-'Проверочная  таблица'!B52</f>
        <v>0</v>
      </c>
      <c r="AB38" s="1345">
        <f>AB36-[1]Субсидия_факт!$I$35</f>
        <v>0</v>
      </c>
      <c r="AF38" s="1342"/>
      <c r="AL38" s="1342">
        <f>AL36-'Проверочная  таблица'!C51-'Проверочная  таблица'!C50</f>
        <v>0</v>
      </c>
      <c r="AR38" s="1342">
        <f>AR36-'Проверочная  таблица'!C52</f>
        <v>0</v>
      </c>
    </row>
    <row r="39" spans="1:61" ht="15" x14ac:dyDescent="0.25">
      <c r="A39" s="610" t="s">
        <v>824</v>
      </c>
      <c r="B39" s="1346">
        <f>B29-B40</f>
        <v>14550144301.810001</v>
      </c>
      <c r="C39" s="1346">
        <f t="shared" ref="C39:BH39" si="21">C29-C40</f>
        <v>2417229135.54</v>
      </c>
      <c r="D39" s="1346">
        <f t="shared" si="21"/>
        <v>4152610095.2199979</v>
      </c>
      <c r="E39" s="1346">
        <f t="shared" si="21"/>
        <v>6838080452.2299995</v>
      </c>
      <c r="F39" s="1346">
        <f t="shared" si="21"/>
        <v>1142224618.8199999</v>
      </c>
      <c r="G39" s="1346">
        <f t="shared" si="21"/>
        <v>0</v>
      </c>
      <c r="H39" s="1346">
        <f t="shared" si="21"/>
        <v>11484553079.59</v>
      </c>
      <c r="I39" s="1346">
        <f t="shared" si="21"/>
        <v>916942213</v>
      </c>
      <c r="J39" s="1346">
        <f t="shared" si="21"/>
        <v>3138071809.8099999</v>
      </c>
      <c r="K39" s="1346">
        <f t="shared" si="21"/>
        <v>6801111152.2299995</v>
      </c>
      <c r="L39" s="1346">
        <f t="shared" si="21"/>
        <v>628427904.54999995</v>
      </c>
      <c r="M39" s="1346">
        <f t="shared" si="21"/>
        <v>0</v>
      </c>
      <c r="N39" s="1346">
        <f t="shared" si="21"/>
        <v>3065591222.2199993</v>
      </c>
      <c r="O39" s="1346">
        <f t="shared" si="21"/>
        <v>1500286922.54</v>
      </c>
      <c r="P39" s="1346">
        <f t="shared" si="21"/>
        <v>1014538285.41</v>
      </c>
      <c r="Q39" s="1346">
        <f t="shared" si="21"/>
        <v>36969300</v>
      </c>
      <c r="R39" s="1346">
        <f t="shared" si="21"/>
        <v>513796714.27000004</v>
      </c>
      <c r="S39" s="1346">
        <f t="shared" si="21"/>
        <v>0</v>
      </c>
      <c r="T39" s="1346">
        <f t="shared" si="21"/>
        <v>1463544119.0800002</v>
      </c>
      <c r="U39" s="1346">
        <f t="shared" si="21"/>
        <v>934924867.08000004</v>
      </c>
      <c r="V39" s="1346">
        <f t="shared" si="21"/>
        <v>282328290.81</v>
      </c>
      <c r="W39" s="1346">
        <f t="shared" si="21"/>
        <v>36969300</v>
      </c>
      <c r="X39" s="1346">
        <f t="shared" si="21"/>
        <v>209321661.19</v>
      </c>
      <c r="Y39" s="1346">
        <f t="shared" si="21"/>
        <v>0</v>
      </c>
      <c r="Z39" s="1346">
        <f t="shared" si="21"/>
        <v>1602047103.1399999</v>
      </c>
      <c r="AA39" s="1346">
        <f t="shared" si="21"/>
        <v>565362055.46000004</v>
      </c>
      <c r="AB39" s="1346">
        <f t="shared" si="21"/>
        <v>732209994.5999999</v>
      </c>
      <c r="AC39" s="1346">
        <f t="shared" si="21"/>
        <v>0</v>
      </c>
      <c r="AD39" s="1346">
        <f t="shared" si="21"/>
        <v>304475053.07999998</v>
      </c>
      <c r="AE39" s="1346">
        <f t="shared" si="21"/>
        <v>0</v>
      </c>
      <c r="AF39" s="1346">
        <f t="shared" si="21"/>
        <v>2742149087.0999999</v>
      </c>
      <c r="AG39" s="1346">
        <f t="shared" si="21"/>
        <v>620477431.99000001</v>
      </c>
      <c r="AH39" s="1346">
        <f t="shared" si="21"/>
        <v>153219068.23000002</v>
      </c>
      <c r="AI39" s="1346">
        <f t="shared" si="21"/>
        <v>1750314498.3599999</v>
      </c>
      <c r="AJ39" s="1346">
        <f t="shared" si="21"/>
        <v>218138088.52000001</v>
      </c>
      <c r="AK39" s="1346">
        <f t="shared" si="21"/>
        <v>0</v>
      </c>
      <c r="AL39" s="1346">
        <f t="shared" si="21"/>
        <v>2227498656.0200005</v>
      </c>
      <c r="AM39" s="1346">
        <f t="shared" si="21"/>
        <v>226678194.75</v>
      </c>
      <c r="AN39" s="1346">
        <f t="shared" si="21"/>
        <v>90429320.899999991</v>
      </c>
      <c r="AO39" s="1346">
        <f t="shared" si="21"/>
        <v>1743478951.8499997</v>
      </c>
      <c r="AP39" s="1346">
        <f t="shared" si="21"/>
        <v>166912188.52000001</v>
      </c>
      <c r="AQ39" s="1346">
        <f t="shared" si="21"/>
        <v>0</v>
      </c>
      <c r="AR39" s="1346">
        <f t="shared" si="21"/>
        <v>514650431.07999998</v>
      </c>
      <c r="AS39" s="1346">
        <f t="shared" si="21"/>
        <v>393799237.24000001</v>
      </c>
      <c r="AT39" s="1346">
        <f t="shared" si="21"/>
        <v>62789747.329999991</v>
      </c>
      <c r="AU39" s="1346">
        <f t="shared" si="21"/>
        <v>6835546.5100000016</v>
      </c>
      <c r="AV39" s="1346">
        <f t="shared" si="21"/>
        <v>51225900</v>
      </c>
      <c r="AW39" s="1346">
        <f t="shared" si="21"/>
        <v>0</v>
      </c>
      <c r="AX39" s="1346">
        <f t="shared" si="21"/>
        <v>252548307.71999997</v>
      </c>
      <c r="AY39" s="1346">
        <f t="shared" si="21"/>
        <v>242289768.23999998</v>
      </c>
      <c r="AZ39" s="1346">
        <f t="shared" si="21"/>
        <v>3422992.9699999937</v>
      </c>
      <c r="BA39" s="1346">
        <f t="shared" si="21"/>
        <v>6835546.5100000016</v>
      </c>
      <c r="BB39" s="1346">
        <f t="shared" si="21"/>
        <v>0</v>
      </c>
      <c r="BC39" s="1346">
        <f t="shared" si="21"/>
        <v>0</v>
      </c>
      <c r="BD39" s="1346">
        <f t="shared" si="21"/>
        <v>262102123.35999998</v>
      </c>
      <c r="BE39" s="1346">
        <f t="shared" si="21"/>
        <v>151509469</v>
      </c>
      <c r="BF39" s="1346">
        <f t="shared" si="21"/>
        <v>59366754.359999999</v>
      </c>
      <c r="BG39" s="1346">
        <f t="shared" si="21"/>
        <v>0</v>
      </c>
      <c r="BH39" s="1346">
        <f t="shared" si="21"/>
        <v>51225900</v>
      </c>
    </row>
    <row r="40" spans="1:61" ht="15" x14ac:dyDescent="0.25">
      <c r="A40" s="611" t="s">
        <v>825</v>
      </c>
      <c r="B40" s="1347">
        <f>B11+B15+B19+B24</f>
        <v>3486135085.96</v>
      </c>
      <c r="C40" s="1347">
        <f t="shared" ref="C40:BH40" si="22">C11+C15+C19+C24</f>
        <v>688498752</v>
      </c>
      <c r="D40" s="1347">
        <f t="shared" si="22"/>
        <v>1393721385.1600003</v>
      </c>
      <c r="E40" s="1347">
        <f t="shared" si="22"/>
        <v>1229770885.46</v>
      </c>
      <c r="F40" s="1347">
        <f t="shared" si="22"/>
        <v>174144063.33999997</v>
      </c>
      <c r="G40" s="1347">
        <f t="shared" si="22"/>
        <v>0</v>
      </c>
      <c r="H40" s="1347">
        <f t="shared" si="22"/>
        <v>3486135085.96</v>
      </c>
      <c r="I40" s="1347">
        <f t="shared" si="22"/>
        <v>688498752</v>
      </c>
      <c r="J40" s="1347">
        <f t="shared" si="22"/>
        <v>1393721385.1600003</v>
      </c>
      <c r="K40" s="1347">
        <f t="shared" si="22"/>
        <v>1229770885.46</v>
      </c>
      <c r="L40" s="1347">
        <f t="shared" si="22"/>
        <v>174144063.33999997</v>
      </c>
      <c r="M40" s="1347">
        <f t="shared" si="22"/>
        <v>0</v>
      </c>
      <c r="N40" s="1347">
        <f t="shared" si="22"/>
        <v>0</v>
      </c>
      <c r="O40" s="1347">
        <f t="shared" si="22"/>
        <v>0</v>
      </c>
      <c r="P40" s="1347">
        <f t="shared" si="22"/>
        <v>0</v>
      </c>
      <c r="Q40" s="1347">
        <f t="shared" si="22"/>
        <v>0</v>
      </c>
      <c r="R40" s="1347">
        <f t="shared" si="22"/>
        <v>0</v>
      </c>
      <c r="S40" s="1347">
        <f t="shared" si="22"/>
        <v>0</v>
      </c>
      <c r="T40" s="1347">
        <f t="shared" si="22"/>
        <v>0</v>
      </c>
      <c r="U40" s="1347">
        <f t="shared" si="22"/>
        <v>0</v>
      </c>
      <c r="V40" s="1347">
        <f t="shared" si="22"/>
        <v>0</v>
      </c>
      <c r="W40" s="1347">
        <f t="shared" si="22"/>
        <v>0</v>
      </c>
      <c r="X40" s="1347">
        <f t="shared" si="22"/>
        <v>0</v>
      </c>
      <c r="Y40" s="1347">
        <f t="shared" si="22"/>
        <v>0</v>
      </c>
      <c r="Z40" s="1347">
        <f t="shared" si="22"/>
        <v>0</v>
      </c>
      <c r="AA40" s="1347">
        <f t="shared" si="22"/>
        <v>0</v>
      </c>
      <c r="AB40" s="1347">
        <f t="shared" si="22"/>
        <v>0</v>
      </c>
      <c r="AC40" s="1347">
        <f t="shared" si="22"/>
        <v>0</v>
      </c>
      <c r="AD40" s="1347">
        <f t="shared" si="22"/>
        <v>0</v>
      </c>
      <c r="AE40" s="1347">
        <f t="shared" si="22"/>
        <v>0</v>
      </c>
      <c r="AF40" s="1347">
        <f t="shared" si="22"/>
        <v>528307345.96999991</v>
      </c>
      <c r="AG40" s="1347">
        <f t="shared" si="22"/>
        <v>117436000</v>
      </c>
      <c r="AH40" s="1347">
        <f t="shared" si="22"/>
        <v>68600387.149999991</v>
      </c>
      <c r="AI40" s="1347">
        <f t="shared" si="22"/>
        <v>314122560.75999999</v>
      </c>
      <c r="AJ40" s="1347">
        <f t="shared" si="22"/>
        <v>28148398.059999995</v>
      </c>
      <c r="AK40" s="1347">
        <f t="shared" si="22"/>
        <v>0</v>
      </c>
      <c r="AL40" s="1347">
        <f t="shared" si="22"/>
        <v>528307345.96999991</v>
      </c>
      <c r="AM40" s="1347">
        <f t="shared" si="22"/>
        <v>117436000</v>
      </c>
      <c r="AN40" s="1347">
        <f t="shared" si="22"/>
        <v>68600387.149999991</v>
      </c>
      <c r="AO40" s="1347">
        <f t="shared" si="22"/>
        <v>314122560.75999999</v>
      </c>
      <c r="AP40" s="1347">
        <f t="shared" si="22"/>
        <v>28148398.059999995</v>
      </c>
      <c r="AQ40" s="1347">
        <f t="shared" si="22"/>
        <v>0</v>
      </c>
      <c r="AR40" s="1347">
        <f t="shared" si="22"/>
        <v>0</v>
      </c>
      <c r="AS40" s="1347">
        <f t="shared" si="22"/>
        <v>0</v>
      </c>
      <c r="AT40" s="1347">
        <f t="shared" si="22"/>
        <v>0</v>
      </c>
      <c r="AU40" s="1347">
        <f t="shared" si="22"/>
        <v>0</v>
      </c>
      <c r="AV40" s="1347">
        <f t="shared" si="22"/>
        <v>0</v>
      </c>
      <c r="AW40" s="1347">
        <f t="shared" si="22"/>
        <v>0</v>
      </c>
      <c r="AX40" s="1347">
        <f t="shared" si="22"/>
        <v>0</v>
      </c>
      <c r="AY40" s="1347">
        <f t="shared" si="22"/>
        <v>0</v>
      </c>
      <c r="AZ40" s="1347">
        <f t="shared" si="22"/>
        <v>0</v>
      </c>
      <c r="BA40" s="1347">
        <f t="shared" si="22"/>
        <v>0</v>
      </c>
      <c r="BB40" s="1347">
        <f t="shared" si="22"/>
        <v>0</v>
      </c>
      <c r="BC40" s="1347">
        <f t="shared" si="22"/>
        <v>0</v>
      </c>
      <c r="BD40" s="1347">
        <f t="shared" si="22"/>
        <v>0</v>
      </c>
      <c r="BE40" s="1347">
        <f t="shared" si="22"/>
        <v>0</v>
      </c>
      <c r="BF40" s="1347">
        <f t="shared" si="22"/>
        <v>0</v>
      </c>
      <c r="BG40" s="1347">
        <f t="shared" si="22"/>
        <v>0</v>
      </c>
      <c r="BH40" s="1347">
        <f t="shared" si="22"/>
        <v>0</v>
      </c>
    </row>
    <row r="41" spans="1:61" ht="15" x14ac:dyDescent="0.25">
      <c r="A41" s="610" t="s">
        <v>826</v>
      </c>
      <c r="B41" s="1348">
        <f>B33</f>
        <v>19289546413.219997</v>
      </c>
      <c r="C41" s="1348">
        <f t="shared" ref="C41:BH41" si="23">C33</f>
        <v>2548821129.3000002</v>
      </c>
      <c r="D41" s="1348">
        <f t="shared" si="23"/>
        <v>7361551478.9399996</v>
      </c>
      <c r="E41" s="1348">
        <f t="shared" si="23"/>
        <v>8271482281.6099997</v>
      </c>
      <c r="F41" s="1348">
        <f t="shared" si="23"/>
        <v>1107691523.3700001</v>
      </c>
      <c r="G41" s="1348">
        <f t="shared" si="23"/>
        <v>0</v>
      </c>
      <c r="H41" s="1348">
        <f t="shared" si="23"/>
        <v>19289546413.219997</v>
      </c>
      <c r="I41" s="1348">
        <f t="shared" si="23"/>
        <v>2548821129.3000002</v>
      </c>
      <c r="J41" s="1348">
        <f t="shared" si="23"/>
        <v>7361551478.9399996</v>
      </c>
      <c r="K41" s="1348">
        <f t="shared" si="23"/>
        <v>8271482281.6099997</v>
      </c>
      <c r="L41" s="1348">
        <f t="shared" si="23"/>
        <v>1107691523.3700001</v>
      </c>
      <c r="M41" s="1348">
        <f t="shared" si="23"/>
        <v>0</v>
      </c>
      <c r="N41" s="1348">
        <f t="shared" si="23"/>
        <v>0</v>
      </c>
      <c r="O41" s="1348">
        <f t="shared" si="23"/>
        <v>0</v>
      </c>
      <c r="P41" s="1348">
        <f t="shared" si="23"/>
        <v>0</v>
      </c>
      <c r="Q41" s="1348">
        <f t="shared" si="23"/>
        <v>0</v>
      </c>
      <c r="R41" s="1348">
        <f t="shared" si="23"/>
        <v>0</v>
      </c>
      <c r="S41" s="1348">
        <f t="shared" si="23"/>
        <v>0</v>
      </c>
      <c r="T41" s="1348">
        <f t="shared" si="23"/>
        <v>0</v>
      </c>
      <c r="U41" s="1348">
        <f t="shared" si="23"/>
        <v>0</v>
      </c>
      <c r="V41" s="1348">
        <f t="shared" si="23"/>
        <v>0</v>
      </c>
      <c r="W41" s="1348">
        <f t="shared" si="23"/>
        <v>0</v>
      </c>
      <c r="X41" s="1348">
        <f t="shared" si="23"/>
        <v>0</v>
      </c>
      <c r="Y41" s="1348">
        <f t="shared" si="23"/>
        <v>0</v>
      </c>
      <c r="Z41" s="1348">
        <f t="shared" si="23"/>
        <v>0</v>
      </c>
      <c r="AA41" s="1348">
        <f t="shared" si="23"/>
        <v>0</v>
      </c>
      <c r="AB41" s="1348">
        <f t="shared" si="23"/>
        <v>0</v>
      </c>
      <c r="AC41" s="1348">
        <f t="shared" si="23"/>
        <v>0</v>
      </c>
      <c r="AD41" s="1348">
        <f t="shared" si="23"/>
        <v>0</v>
      </c>
      <c r="AE41" s="1348">
        <f t="shared" si="23"/>
        <v>0</v>
      </c>
      <c r="AF41" s="1348">
        <f t="shared" si="23"/>
        <v>3494125778.6199999</v>
      </c>
      <c r="AG41" s="1348">
        <f t="shared" si="23"/>
        <v>550240356</v>
      </c>
      <c r="AH41" s="1348">
        <f t="shared" si="23"/>
        <v>740880426.67999995</v>
      </c>
      <c r="AI41" s="1348">
        <f t="shared" si="23"/>
        <v>2056871283.23</v>
      </c>
      <c r="AJ41" s="1348">
        <f t="shared" si="23"/>
        <v>146133712.70999998</v>
      </c>
      <c r="AK41" s="1348">
        <f t="shared" si="23"/>
        <v>0</v>
      </c>
      <c r="AL41" s="1348">
        <f t="shared" si="23"/>
        <v>3494125778.6199999</v>
      </c>
      <c r="AM41" s="1348">
        <f t="shared" si="23"/>
        <v>550240356</v>
      </c>
      <c r="AN41" s="1348">
        <f t="shared" si="23"/>
        <v>740880426.67999995</v>
      </c>
      <c r="AO41" s="1348">
        <f t="shared" si="23"/>
        <v>2056871283.23</v>
      </c>
      <c r="AP41" s="1348">
        <f t="shared" si="23"/>
        <v>146133712.70999998</v>
      </c>
      <c r="AQ41" s="1348">
        <f t="shared" si="23"/>
        <v>0</v>
      </c>
      <c r="AR41" s="1348">
        <f t="shared" si="23"/>
        <v>0</v>
      </c>
      <c r="AS41" s="1348">
        <f t="shared" si="23"/>
        <v>0</v>
      </c>
      <c r="AT41" s="1348">
        <f t="shared" si="23"/>
        <v>0</v>
      </c>
      <c r="AU41" s="1348">
        <f t="shared" si="23"/>
        <v>0</v>
      </c>
      <c r="AV41" s="1348">
        <f t="shared" si="23"/>
        <v>0</v>
      </c>
      <c r="AW41" s="1348">
        <f t="shared" si="23"/>
        <v>0</v>
      </c>
      <c r="AX41" s="1348">
        <f t="shared" si="23"/>
        <v>0</v>
      </c>
      <c r="AY41" s="1348">
        <f t="shared" si="23"/>
        <v>0</v>
      </c>
      <c r="AZ41" s="1348">
        <f t="shared" si="23"/>
        <v>0</v>
      </c>
      <c r="BA41" s="1348">
        <f t="shared" si="23"/>
        <v>0</v>
      </c>
      <c r="BB41" s="1348">
        <f t="shared" si="23"/>
        <v>0</v>
      </c>
      <c r="BC41" s="1348">
        <f t="shared" si="23"/>
        <v>0</v>
      </c>
      <c r="BD41" s="1348">
        <f t="shared" si="23"/>
        <v>0</v>
      </c>
      <c r="BE41" s="1348">
        <f t="shared" si="23"/>
        <v>0</v>
      </c>
      <c r="BF41" s="1348">
        <f t="shared" si="23"/>
        <v>0</v>
      </c>
      <c r="BG41" s="1348">
        <f t="shared" si="23"/>
        <v>0</v>
      </c>
      <c r="BH41" s="1348">
        <f t="shared" si="23"/>
        <v>0</v>
      </c>
    </row>
    <row r="42" spans="1:61" x14ac:dyDescent="0.2">
      <c r="B42" s="1342"/>
      <c r="E42" s="1344"/>
      <c r="H42" s="1342"/>
      <c r="N42" s="1342"/>
      <c r="AB42" s="1345"/>
      <c r="AF42" s="1342"/>
      <c r="AL42" s="1342"/>
      <c r="AR42" s="1342"/>
    </row>
    <row r="43" spans="1:61" x14ac:dyDescent="0.2">
      <c r="B43" s="1342"/>
      <c r="E43" s="1344"/>
      <c r="H43" s="1342"/>
      <c r="N43" s="1342"/>
      <c r="AB43" s="1345"/>
      <c r="AF43" s="1342"/>
      <c r="AL43" s="1342"/>
      <c r="AR43" s="1342"/>
    </row>
    <row r="44" spans="1:61" ht="21" customHeight="1" x14ac:dyDescent="0.25">
      <c r="A44" s="612" t="s">
        <v>886</v>
      </c>
      <c r="B44" s="1349"/>
      <c r="C44" s="1349"/>
      <c r="D44" s="1349"/>
      <c r="E44" s="1349"/>
      <c r="F44" s="1349"/>
      <c r="G44" s="1349"/>
      <c r="H44" s="1349"/>
      <c r="I44" s="613"/>
      <c r="J44" s="613"/>
      <c r="K44" s="613"/>
      <c r="L44" s="613"/>
      <c r="M44" s="613"/>
      <c r="N44" s="1350">
        <f>'Проверочная  таблица'!H38</f>
        <v>593090602.53999996</v>
      </c>
      <c r="O44" s="1350"/>
      <c r="P44" s="1350"/>
      <c r="Q44" s="1350"/>
      <c r="R44" s="1350"/>
      <c r="S44" s="1350"/>
      <c r="T44" s="1350"/>
      <c r="U44" s="1350"/>
      <c r="V44" s="1350"/>
      <c r="W44" s="1350"/>
      <c r="X44" s="1350"/>
      <c r="Y44" s="1350"/>
      <c r="Z44" s="1350"/>
      <c r="AA44" s="1350"/>
      <c r="AB44" s="1350"/>
      <c r="AC44" s="1350"/>
      <c r="AD44" s="1350"/>
      <c r="AE44" s="1350"/>
      <c r="AF44" s="614"/>
      <c r="AG44" s="614"/>
      <c r="AH44" s="614"/>
      <c r="AI44" s="614"/>
      <c r="AJ44" s="614"/>
      <c r="AK44" s="614"/>
      <c r="AL44" s="613"/>
      <c r="AM44" s="613"/>
      <c r="AN44" s="613"/>
      <c r="AO44" s="613"/>
      <c r="AP44" s="613"/>
      <c r="AQ44" s="613"/>
      <c r="AR44" s="1350">
        <f>'Проверочная  таблица'!I38</f>
        <v>152156444.59</v>
      </c>
      <c r="AS44" s="1349"/>
      <c r="AT44" s="1349"/>
      <c r="AU44" s="1349"/>
      <c r="AV44" s="1349"/>
      <c r="AW44" s="1349"/>
      <c r="AX44" s="1349"/>
      <c r="AY44" s="1349"/>
      <c r="AZ44" s="1349"/>
      <c r="BA44" s="1349"/>
      <c r="BB44" s="1349"/>
      <c r="BC44" s="1349"/>
      <c r="BD44" s="1349"/>
      <c r="BE44" s="1349"/>
      <c r="BF44" s="1349"/>
      <c r="BG44" s="1349"/>
      <c r="BH44" s="1349"/>
      <c r="BI44" s="1349"/>
    </row>
    <row r="45" spans="1:61" ht="21" customHeight="1" x14ac:dyDescent="0.25">
      <c r="A45" s="612" t="s">
        <v>887</v>
      </c>
      <c r="B45" s="1349"/>
      <c r="C45" s="1349"/>
      <c r="D45" s="1349"/>
      <c r="E45" s="1349"/>
      <c r="F45" s="1349"/>
      <c r="G45" s="1349"/>
      <c r="H45" s="1349"/>
      <c r="I45" s="613"/>
      <c r="J45" s="613"/>
      <c r="K45" s="613"/>
      <c r="L45" s="613"/>
      <c r="M45" s="613"/>
      <c r="N45" s="1350">
        <f>'Проверочная  таблица'!P38</f>
        <v>907196320</v>
      </c>
      <c r="O45" s="1350"/>
      <c r="P45" s="1350"/>
      <c r="Q45" s="1350"/>
      <c r="R45" s="1350"/>
      <c r="S45" s="1350"/>
      <c r="T45" s="1350"/>
      <c r="U45" s="1350"/>
      <c r="V45" s="1350"/>
      <c r="W45" s="1350"/>
      <c r="X45" s="1350"/>
      <c r="Y45" s="1350"/>
      <c r="Z45" s="1350"/>
      <c r="AA45" s="1350"/>
      <c r="AB45" s="1350"/>
      <c r="AC45" s="1350"/>
      <c r="AD45" s="1350"/>
      <c r="AE45" s="1350"/>
      <c r="AF45" s="614"/>
      <c r="AG45" s="614"/>
      <c r="AH45" s="614"/>
      <c r="AI45" s="614"/>
      <c r="AJ45" s="614"/>
      <c r="AK45" s="614"/>
      <c r="AL45" s="613"/>
      <c r="AM45" s="613"/>
      <c r="AN45" s="613"/>
      <c r="AO45" s="613"/>
      <c r="AP45" s="613"/>
      <c r="AQ45" s="613"/>
      <c r="AR45" s="1350">
        <f>'Проверочная  таблица'!Q38</f>
        <v>241642792.65000001</v>
      </c>
      <c r="AS45" s="1349"/>
      <c r="AT45" s="1349"/>
      <c r="AU45" s="1351"/>
      <c r="AV45" s="1351"/>
      <c r="AW45" s="1351"/>
      <c r="AX45" s="1351"/>
      <c r="AY45" s="1351"/>
      <c r="AZ45" s="1351"/>
      <c r="BA45" s="1351"/>
      <c r="BB45" s="1351"/>
      <c r="BC45" s="1351"/>
      <c r="BD45" s="1351"/>
      <c r="BE45" s="1351"/>
      <c r="BF45" s="1351"/>
      <c r="BG45" s="1351"/>
      <c r="BH45" s="1351"/>
      <c r="BI45" s="1351"/>
    </row>
    <row r="46" spans="1:61" ht="21" customHeight="1" x14ac:dyDescent="0.25">
      <c r="A46" s="615" t="s">
        <v>888</v>
      </c>
      <c r="B46" s="1351"/>
      <c r="C46" s="1351"/>
      <c r="D46" s="1351"/>
      <c r="E46" s="1351"/>
      <c r="F46" s="1351"/>
      <c r="G46" s="1351"/>
      <c r="H46" s="1351"/>
      <c r="I46" s="616"/>
      <c r="J46" s="616"/>
      <c r="K46" s="616"/>
      <c r="L46" s="616"/>
      <c r="M46" s="616"/>
      <c r="N46" s="1352">
        <f>'Проверочная  таблица'!AA38</f>
        <v>0</v>
      </c>
      <c r="O46" s="1352"/>
      <c r="P46" s="1352"/>
      <c r="Q46" s="1352"/>
      <c r="R46" s="1352"/>
      <c r="S46" s="1352"/>
      <c r="T46" s="1352"/>
      <c r="U46" s="1352"/>
      <c r="V46" s="1352"/>
      <c r="W46" s="1352"/>
      <c r="X46" s="1352"/>
      <c r="Y46" s="1352"/>
      <c r="Z46" s="1352"/>
      <c r="AA46" s="1352"/>
      <c r="AB46" s="1352"/>
      <c r="AC46" s="1352"/>
      <c r="AD46" s="1352"/>
      <c r="AE46" s="1352"/>
      <c r="AF46" s="617"/>
      <c r="AG46" s="617"/>
      <c r="AH46" s="617"/>
      <c r="AI46" s="617"/>
      <c r="AJ46" s="617"/>
      <c r="AK46" s="617"/>
      <c r="AL46" s="616"/>
      <c r="AM46" s="616"/>
      <c r="AN46" s="616"/>
      <c r="AO46" s="616"/>
      <c r="AP46" s="616"/>
      <c r="AQ46" s="616"/>
      <c r="AR46" s="1352">
        <f>'Проверочная  таблица'!AB38</f>
        <v>0</v>
      </c>
      <c r="AS46" s="1349"/>
      <c r="AT46" s="1349"/>
      <c r="AU46" s="1349"/>
      <c r="AV46" s="1349"/>
      <c r="AW46" s="1349"/>
      <c r="AX46" s="1349"/>
      <c r="AY46" s="1349"/>
      <c r="AZ46" s="1349"/>
      <c r="BA46" s="1349"/>
      <c r="BB46" s="1349"/>
      <c r="BC46" s="1349"/>
      <c r="BD46" s="1349"/>
      <c r="BE46" s="1349"/>
      <c r="BF46" s="1349"/>
      <c r="BG46" s="1349"/>
      <c r="BH46" s="1349"/>
      <c r="BI46" s="1349"/>
    </row>
    <row r="47" spans="1:61" ht="21" customHeight="1" x14ac:dyDescent="0.25">
      <c r="A47" s="615" t="s">
        <v>889</v>
      </c>
      <c r="B47" s="1351"/>
      <c r="C47" s="1351"/>
      <c r="D47" s="1351"/>
      <c r="E47" s="1351"/>
      <c r="F47" s="1351"/>
      <c r="G47" s="1351"/>
      <c r="H47" s="1351"/>
      <c r="I47" s="616"/>
      <c r="J47" s="616"/>
      <c r="K47" s="616"/>
      <c r="L47" s="616"/>
      <c r="M47" s="616"/>
      <c r="N47" s="1352">
        <f>'Проверочная  таблица'!BG38</f>
        <v>147402788.39999998</v>
      </c>
      <c r="O47" s="1352"/>
      <c r="P47" s="1352"/>
      <c r="Q47" s="1352"/>
      <c r="R47" s="1352"/>
      <c r="S47" s="1352"/>
      <c r="T47" s="1352"/>
      <c r="U47" s="1352"/>
      <c r="V47" s="1352"/>
      <c r="W47" s="1352"/>
      <c r="X47" s="1352"/>
      <c r="Y47" s="1352"/>
      <c r="Z47" s="1352"/>
      <c r="AA47" s="1352"/>
      <c r="AB47" s="1352"/>
      <c r="AC47" s="1352"/>
      <c r="AD47" s="1352"/>
      <c r="AE47" s="1352"/>
      <c r="AF47" s="617"/>
      <c r="AG47" s="617"/>
      <c r="AH47" s="617"/>
      <c r="AI47" s="617"/>
      <c r="AJ47" s="617"/>
      <c r="AK47" s="617"/>
      <c r="AL47" s="616"/>
      <c r="AM47" s="616"/>
      <c r="AN47" s="616"/>
      <c r="AO47" s="616"/>
      <c r="AP47" s="616"/>
      <c r="AQ47" s="616"/>
      <c r="AR47" s="1352">
        <f>'Проверочная  таблица'!BI38</f>
        <v>59325881.299999997</v>
      </c>
      <c r="AS47" s="1351"/>
      <c r="AT47" s="1351"/>
      <c r="AU47" s="1349"/>
      <c r="AV47" s="1349"/>
      <c r="AW47" s="1349"/>
      <c r="AX47" s="1349"/>
      <c r="AY47" s="1349"/>
      <c r="AZ47" s="1349"/>
      <c r="BA47" s="1349"/>
      <c r="BB47" s="1349"/>
      <c r="BC47" s="1349"/>
      <c r="BD47" s="1349"/>
      <c r="BE47" s="1349"/>
      <c r="BF47" s="1349"/>
      <c r="BG47" s="1349"/>
      <c r="BH47" s="1349"/>
      <c r="BI47" s="1349"/>
    </row>
    <row r="48" spans="1:61" ht="21" customHeight="1" x14ac:dyDescent="0.25">
      <c r="A48" s="615" t="s">
        <v>890</v>
      </c>
      <c r="B48" s="1351"/>
      <c r="C48" s="1351"/>
      <c r="D48" s="1351"/>
      <c r="E48" s="1351"/>
      <c r="F48" s="1351"/>
      <c r="G48" s="1351"/>
      <c r="H48" s="1351"/>
      <c r="I48" s="616"/>
      <c r="J48" s="616"/>
      <c r="K48" s="616"/>
      <c r="L48" s="616"/>
      <c r="M48" s="616"/>
      <c r="N48" s="1352">
        <f>'Проверочная  таблица'!AQ38</f>
        <v>0</v>
      </c>
      <c r="O48" s="1352"/>
      <c r="P48" s="1352"/>
      <c r="Q48" s="1352"/>
      <c r="R48" s="1352"/>
      <c r="S48" s="1352"/>
      <c r="T48" s="1352"/>
      <c r="U48" s="1352"/>
      <c r="V48" s="1352"/>
      <c r="W48" s="1352"/>
      <c r="X48" s="1352"/>
      <c r="Y48" s="1352"/>
      <c r="Z48" s="1352"/>
      <c r="AA48" s="1352"/>
      <c r="AB48" s="1352"/>
      <c r="AC48" s="1352"/>
      <c r="AD48" s="1352"/>
      <c r="AE48" s="1352"/>
      <c r="AF48" s="617"/>
      <c r="AG48" s="617"/>
      <c r="AH48" s="617"/>
      <c r="AI48" s="617"/>
      <c r="AJ48" s="617"/>
      <c r="AK48" s="617"/>
      <c r="AL48" s="616"/>
      <c r="AM48" s="616"/>
      <c r="AN48" s="616"/>
      <c r="AO48" s="616"/>
      <c r="AP48" s="616"/>
      <c r="AQ48" s="616"/>
      <c r="AR48" s="1352">
        <f>'Проверочная  таблица'!AS38</f>
        <v>0</v>
      </c>
      <c r="AS48" s="1351"/>
      <c r="AT48" s="1351"/>
      <c r="AU48" s="1349"/>
      <c r="AV48" s="1349"/>
      <c r="AW48" s="1349"/>
      <c r="AX48" s="1349"/>
      <c r="AY48" s="1349"/>
      <c r="AZ48" s="1349"/>
      <c r="BA48" s="1349"/>
      <c r="BB48" s="1349"/>
      <c r="BC48" s="1349"/>
      <c r="BD48" s="1349"/>
      <c r="BE48" s="1349"/>
      <c r="BF48" s="1349"/>
      <c r="BG48" s="1349"/>
      <c r="BH48" s="1349"/>
      <c r="BI48" s="1349"/>
    </row>
    <row r="49" spans="1:61" ht="33" customHeight="1" x14ac:dyDescent="0.25">
      <c r="A49" s="1626" t="s">
        <v>891</v>
      </c>
      <c r="B49" s="1626"/>
      <c r="C49" s="1626"/>
      <c r="D49" s="1626"/>
      <c r="E49" s="1626"/>
      <c r="F49" s="1626"/>
      <c r="G49" s="1626"/>
      <c r="H49" s="1626"/>
      <c r="I49" s="1626"/>
      <c r="J49" s="1626"/>
      <c r="K49" s="1626"/>
      <c r="L49" s="616"/>
      <c r="M49" s="616"/>
      <c r="N49" s="1352">
        <f>'Проверочная  таблица'!BQ38</f>
        <v>0</v>
      </c>
      <c r="O49" s="1352"/>
      <c r="P49" s="1352"/>
      <c r="Q49" s="1352"/>
      <c r="R49" s="1352"/>
      <c r="S49" s="1352"/>
      <c r="T49" s="1352"/>
      <c r="U49" s="1352"/>
      <c r="V49" s="1352"/>
      <c r="W49" s="1352"/>
      <c r="X49" s="1352"/>
      <c r="Y49" s="1352"/>
      <c r="Z49" s="1352"/>
      <c r="AA49" s="1352"/>
      <c r="AB49" s="1352"/>
      <c r="AC49" s="1352"/>
      <c r="AD49" s="1352"/>
      <c r="AE49" s="1352"/>
      <c r="AF49" s="617"/>
      <c r="AG49" s="617"/>
      <c r="AH49" s="617"/>
      <c r="AI49" s="617"/>
      <c r="AJ49" s="617"/>
      <c r="AK49" s="617"/>
      <c r="AL49" s="616"/>
      <c r="AM49" s="616"/>
      <c r="AN49" s="616"/>
      <c r="AO49" s="616"/>
      <c r="AP49" s="616"/>
      <c r="AQ49" s="616"/>
      <c r="AR49" s="1352">
        <f>'Проверочная  таблица'!BR38</f>
        <v>0</v>
      </c>
      <c r="AS49" s="1351"/>
      <c r="AT49" s="1351"/>
      <c r="AU49" s="1351"/>
      <c r="AV49" s="1349"/>
      <c r="AW49" s="1349"/>
      <c r="AX49" s="1349"/>
      <c r="AY49" s="1349"/>
      <c r="AZ49" s="1349"/>
      <c r="BA49" s="1349"/>
      <c r="BB49" s="1349"/>
      <c r="BC49" s="1349"/>
      <c r="BD49" s="1349"/>
      <c r="BE49" s="1349"/>
      <c r="BF49" s="1349"/>
      <c r="BG49" s="1349"/>
      <c r="BH49" s="1349"/>
      <c r="BI49" s="1349"/>
    </row>
    <row r="50" spans="1:61" ht="15" x14ac:dyDescent="0.25">
      <c r="A50" s="618" t="s">
        <v>892</v>
      </c>
      <c r="B50" s="619"/>
      <c r="C50" s="619"/>
      <c r="D50" s="619"/>
      <c r="E50" s="619"/>
      <c r="F50" s="619"/>
      <c r="G50" s="619"/>
      <c r="H50" s="619"/>
      <c r="I50" s="619"/>
      <c r="J50" s="619"/>
      <c r="K50" s="619"/>
      <c r="L50" s="616"/>
      <c r="M50" s="616"/>
      <c r="N50" s="1352">
        <f>'Проверочная  таблица'!KG38</f>
        <v>0</v>
      </c>
      <c r="O50" s="1352"/>
      <c r="P50" s="1352"/>
      <c r="Q50" s="1352"/>
      <c r="R50" s="1352"/>
      <c r="S50" s="1352"/>
      <c r="T50" s="1352"/>
      <c r="U50" s="1352"/>
      <c r="V50" s="1352"/>
      <c r="W50" s="1352"/>
      <c r="X50" s="1352"/>
      <c r="Y50" s="1352"/>
      <c r="Z50" s="1352"/>
      <c r="AA50" s="1352"/>
      <c r="AB50" s="1352"/>
      <c r="AC50" s="1352"/>
      <c r="AD50" s="1352"/>
      <c r="AE50" s="1352"/>
      <c r="AF50" s="617"/>
      <c r="AG50" s="617"/>
      <c r="AH50" s="617"/>
      <c r="AI50" s="617"/>
      <c r="AJ50" s="617"/>
      <c r="AK50" s="617"/>
      <c r="AL50" s="616"/>
      <c r="AM50" s="616"/>
      <c r="AN50" s="616"/>
      <c r="AO50" s="616"/>
      <c r="AP50" s="616"/>
      <c r="AQ50" s="616"/>
      <c r="AR50" s="1352">
        <f>'Проверочная  таблица'!KL38</f>
        <v>0</v>
      </c>
      <c r="AS50" s="1351"/>
      <c r="AT50" s="1351"/>
      <c r="AU50" s="1351"/>
      <c r="AV50" s="1349"/>
      <c r="AW50" s="1351"/>
      <c r="AX50" s="1351"/>
      <c r="AY50" s="1351"/>
      <c r="AZ50" s="1351"/>
      <c r="BA50" s="1351"/>
      <c r="BB50" s="1351"/>
      <c r="BC50" s="1351"/>
      <c r="BD50" s="1351"/>
      <c r="BE50" s="1351"/>
      <c r="BF50" s="1351"/>
      <c r="BG50" s="1351"/>
      <c r="BH50" s="1351"/>
      <c r="BI50" s="1351"/>
    </row>
    <row r="51" spans="1:61" ht="21" customHeight="1" x14ac:dyDescent="0.25">
      <c r="A51" s="615" t="s">
        <v>893</v>
      </c>
      <c r="B51" s="1351"/>
      <c r="C51" s="1351"/>
      <c r="D51" s="1351"/>
      <c r="E51" s="1351"/>
      <c r="F51" s="1351"/>
      <c r="G51" s="1351"/>
      <c r="H51" s="1351"/>
      <c r="I51" s="616"/>
      <c r="J51" s="616"/>
      <c r="K51" s="616"/>
      <c r="L51" s="616"/>
      <c r="M51" s="616"/>
      <c r="N51" s="1352">
        <f>'Проверочная  таблица'!CA38</f>
        <v>0</v>
      </c>
      <c r="O51" s="1352"/>
      <c r="P51" s="1352"/>
      <c r="Q51" s="1352"/>
      <c r="R51" s="1352"/>
      <c r="S51" s="1352"/>
      <c r="T51" s="1352"/>
      <c r="U51" s="1352"/>
      <c r="V51" s="1352"/>
      <c r="W51" s="1352"/>
      <c r="X51" s="1352"/>
      <c r="Y51" s="1352"/>
      <c r="Z51" s="1352"/>
      <c r="AA51" s="1352"/>
      <c r="AB51" s="1352"/>
      <c r="AC51" s="1352"/>
      <c r="AD51" s="1352"/>
      <c r="AE51" s="1352"/>
      <c r="AF51" s="617"/>
      <c r="AG51" s="617"/>
      <c r="AH51" s="617"/>
      <c r="AI51" s="617"/>
      <c r="AJ51" s="617"/>
      <c r="AK51" s="617"/>
      <c r="AL51" s="616"/>
      <c r="AM51" s="616"/>
      <c r="AN51" s="616"/>
      <c r="AO51" s="616"/>
      <c r="AP51" s="613"/>
      <c r="AQ51" s="613"/>
      <c r="AR51" s="1350">
        <f>'Проверочная  таблица'!CB38</f>
        <v>0</v>
      </c>
      <c r="AS51" s="1349"/>
      <c r="AT51" s="1349"/>
      <c r="AU51" s="1349"/>
      <c r="AV51" s="1349"/>
      <c r="AW51" s="1351"/>
      <c r="AX51" s="1351"/>
      <c r="AY51" s="1351"/>
      <c r="AZ51" s="1351"/>
      <c r="BA51" s="1351"/>
      <c r="BB51" s="1351"/>
      <c r="BC51" s="1351"/>
      <c r="BD51" s="1351"/>
      <c r="BE51" s="1351"/>
      <c r="BF51" s="1351"/>
      <c r="BG51" s="1351"/>
      <c r="BH51" s="1351"/>
      <c r="BI51" s="1351"/>
    </row>
    <row r="52" spans="1:61" ht="21" customHeight="1" x14ac:dyDescent="0.25">
      <c r="A52" s="615" t="s">
        <v>894</v>
      </c>
      <c r="B52" s="1351"/>
      <c r="C52" s="1351"/>
      <c r="D52" s="1351"/>
      <c r="E52" s="1351"/>
      <c r="F52" s="1351"/>
      <c r="G52" s="1351"/>
      <c r="H52" s="1351"/>
      <c r="I52" s="616"/>
      <c r="J52" s="616"/>
      <c r="K52" s="616"/>
      <c r="L52" s="616"/>
      <c r="M52" s="616"/>
      <c r="N52" s="1352">
        <f>'Проверочная  таблица'!EY38</f>
        <v>3880682.69</v>
      </c>
      <c r="O52" s="1352"/>
      <c r="P52" s="1352"/>
      <c r="Q52" s="1352"/>
      <c r="R52" s="1352"/>
      <c r="S52" s="1352"/>
      <c r="T52" s="1352"/>
      <c r="U52" s="1352"/>
      <c r="V52" s="1352"/>
      <c r="W52" s="1352"/>
      <c r="X52" s="1352"/>
      <c r="Y52" s="1352"/>
      <c r="Z52" s="1352"/>
      <c r="AA52" s="1352"/>
      <c r="AB52" s="1352"/>
      <c r="AC52" s="1352"/>
      <c r="AD52" s="1352"/>
      <c r="AE52" s="1352"/>
      <c r="AF52" s="617"/>
      <c r="AG52" s="617"/>
      <c r="AH52" s="617"/>
      <c r="AI52" s="617"/>
      <c r="AJ52" s="617"/>
      <c r="AK52" s="617"/>
      <c r="AL52" s="616"/>
      <c r="AM52" s="616"/>
      <c r="AN52" s="616"/>
      <c r="AO52" s="616"/>
      <c r="AP52" s="613"/>
      <c r="AQ52" s="613"/>
      <c r="AR52" s="1350">
        <f>'Проверочная  таблица'!FB38</f>
        <v>0</v>
      </c>
      <c r="AS52" s="1349"/>
      <c r="AT52" s="1349"/>
      <c r="AU52" s="1349"/>
      <c r="AV52" s="1349"/>
      <c r="AW52" s="1351"/>
      <c r="AX52" s="1351"/>
      <c r="AY52" s="1351"/>
      <c r="AZ52" s="1351"/>
      <c r="BA52" s="1351"/>
      <c r="BB52" s="1351"/>
      <c r="BC52" s="1351"/>
      <c r="BD52" s="1351"/>
      <c r="BE52" s="1351"/>
      <c r="BF52" s="1351"/>
      <c r="BG52" s="1351"/>
      <c r="BH52" s="1351"/>
      <c r="BI52" s="1351"/>
    </row>
    <row r="53" spans="1:61" ht="21" customHeight="1" x14ac:dyDescent="0.25">
      <c r="A53" s="615" t="s">
        <v>895</v>
      </c>
      <c r="B53" s="1351"/>
      <c r="C53" s="1351"/>
      <c r="D53" s="1351"/>
      <c r="E53" s="1351"/>
      <c r="F53" s="1351"/>
      <c r="G53" s="1351"/>
      <c r="H53" s="1351"/>
      <c r="I53" s="616"/>
      <c r="J53" s="616"/>
      <c r="K53" s="616"/>
      <c r="L53" s="616"/>
      <c r="M53" s="616"/>
      <c r="N53" s="1352">
        <f>'Проверочная  таблица'!LK38</f>
        <v>32277567.57</v>
      </c>
      <c r="O53" s="1352"/>
      <c r="P53" s="1352"/>
      <c r="Q53" s="1352"/>
      <c r="R53" s="1352"/>
      <c r="S53" s="1352"/>
      <c r="T53" s="1352"/>
      <c r="U53" s="1352"/>
      <c r="V53" s="1352"/>
      <c r="W53" s="1352"/>
      <c r="X53" s="1352"/>
      <c r="Y53" s="1352"/>
      <c r="Z53" s="1352"/>
      <c r="AA53" s="1352"/>
      <c r="AB53" s="1352"/>
      <c r="AC53" s="1352"/>
      <c r="AD53" s="1352"/>
      <c r="AE53" s="1352"/>
      <c r="AF53" s="617"/>
      <c r="AG53" s="617"/>
      <c r="AH53" s="617"/>
      <c r="AI53" s="617"/>
      <c r="AJ53" s="617"/>
      <c r="AK53" s="617"/>
      <c r="AL53" s="616"/>
      <c r="AM53" s="616"/>
      <c r="AN53" s="616"/>
      <c r="AO53" s="616"/>
      <c r="AP53" s="613"/>
      <c r="AQ53" s="613"/>
      <c r="AR53" s="1350">
        <f>'Проверочная  таблица'!LO38</f>
        <v>0</v>
      </c>
      <c r="AS53" s="1349"/>
      <c r="AT53" s="1349"/>
      <c r="AU53" s="1349"/>
      <c r="AV53" s="1349"/>
      <c r="AW53" s="1351"/>
      <c r="AX53" s="1351"/>
      <c r="AY53" s="1351"/>
      <c r="AZ53" s="1351"/>
      <c r="BA53" s="1351"/>
      <c r="BB53" s="1351"/>
      <c r="BC53" s="1351"/>
      <c r="BD53" s="1351"/>
      <c r="BE53" s="1351"/>
      <c r="BF53" s="1351"/>
      <c r="BG53" s="1351"/>
      <c r="BH53" s="1351"/>
      <c r="BI53" s="1351"/>
    </row>
    <row r="54" spans="1:61" ht="20.100000000000001" customHeight="1" x14ac:dyDescent="0.25">
      <c r="A54" s="1626" t="s">
        <v>896</v>
      </c>
      <c r="B54" s="1626"/>
      <c r="C54" s="1626"/>
      <c r="D54" s="1626"/>
      <c r="E54" s="1626"/>
      <c r="F54" s="1626"/>
      <c r="G54" s="1626"/>
      <c r="H54" s="1626"/>
      <c r="I54" s="1626"/>
      <c r="J54" s="1626"/>
      <c r="K54" s="1626"/>
      <c r="L54" s="1626"/>
      <c r="M54" s="616"/>
      <c r="N54" s="1352">
        <f>'Проверочная  таблица'!HO38</f>
        <v>166170808.08999997</v>
      </c>
      <c r="O54" s="1352"/>
      <c r="P54" s="1352"/>
      <c r="Q54" s="1352"/>
      <c r="R54" s="1352"/>
      <c r="S54" s="1352"/>
      <c r="T54" s="1352"/>
      <c r="U54" s="1352"/>
      <c r="V54" s="1352"/>
      <c r="W54" s="1352"/>
      <c r="X54" s="1352"/>
      <c r="Y54" s="1352"/>
      <c r="Z54" s="1352"/>
      <c r="AA54" s="1352"/>
      <c r="AB54" s="1352"/>
      <c r="AC54" s="1352"/>
      <c r="AD54" s="1352"/>
      <c r="AE54" s="1352"/>
      <c r="AF54" s="617"/>
      <c r="AG54" s="617"/>
      <c r="AH54" s="617"/>
      <c r="AI54" s="617"/>
      <c r="AJ54" s="617"/>
      <c r="AK54" s="617"/>
      <c r="AL54" s="616"/>
      <c r="AM54" s="616"/>
      <c r="AN54" s="616"/>
      <c r="AO54" s="616"/>
      <c r="AP54" s="613"/>
      <c r="AQ54" s="613"/>
      <c r="AR54" s="1350">
        <f>'Проверочная  таблица'!HR38</f>
        <v>0</v>
      </c>
      <c r="AS54" s="1349"/>
      <c r="AT54" s="1349"/>
      <c r="AU54" s="1349"/>
      <c r="AV54" s="1349"/>
      <c r="AW54" s="1351"/>
      <c r="AX54" s="1351"/>
      <c r="AY54" s="1351"/>
      <c r="AZ54" s="1351"/>
      <c r="BA54" s="1351"/>
      <c r="BB54" s="1351"/>
      <c r="BC54" s="1351"/>
      <c r="BD54" s="1351"/>
      <c r="BE54" s="1351"/>
      <c r="BF54" s="1351"/>
      <c r="BG54" s="1351"/>
      <c r="BH54" s="1351"/>
      <c r="BI54" s="1351"/>
    </row>
    <row r="55" spans="1:61" ht="21" customHeight="1" x14ac:dyDescent="0.25">
      <c r="A55" s="612" t="s">
        <v>897</v>
      </c>
      <c r="B55" s="1349"/>
      <c r="C55" s="1349"/>
      <c r="D55" s="1349"/>
      <c r="E55" s="1349"/>
      <c r="F55" s="1349"/>
      <c r="G55" s="1349"/>
      <c r="H55" s="1349"/>
      <c r="I55" s="613"/>
      <c r="J55" s="613"/>
      <c r="K55" s="613"/>
      <c r="L55" s="613"/>
      <c r="M55" s="613"/>
      <c r="N55" s="1350">
        <f>'Проверочная  таблица'!MY38</f>
        <v>70608.919999999984</v>
      </c>
      <c r="O55" s="1350"/>
      <c r="P55" s="1350"/>
      <c r="Q55" s="1350"/>
      <c r="R55" s="1350"/>
      <c r="S55" s="1350"/>
      <c r="T55" s="1350"/>
      <c r="U55" s="1350"/>
      <c r="V55" s="1350"/>
      <c r="W55" s="1350"/>
      <c r="X55" s="1350"/>
      <c r="Y55" s="1350"/>
      <c r="Z55" s="1350"/>
      <c r="AA55" s="1350"/>
      <c r="AB55" s="1350"/>
      <c r="AC55" s="1350"/>
      <c r="AD55" s="1350"/>
      <c r="AE55" s="1350"/>
      <c r="AF55" s="614"/>
      <c r="AG55" s="614"/>
      <c r="AH55" s="614"/>
      <c r="AI55" s="614"/>
      <c r="AJ55" s="614"/>
      <c r="AK55" s="614"/>
      <c r="AL55" s="613"/>
      <c r="AM55" s="613"/>
      <c r="AN55" s="613"/>
      <c r="AO55" s="613"/>
      <c r="AP55" s="613"/>
      <c r="AQ55" s="613"/>
      <c r="AR55" s="1350">
        <f>'Проверочная  таблица'!NB38</f>
        <v>0</v>
      </c>
      <c r="AS55" s="1349"/>
      <c r="AT55" s="1349"/>
      <c r="AU55" s="1349"/>
      <c r="AV55" s="1349"/>
      <c r="AW55" s="1349"/>
      <c r="AX55" s="1349"/>
      <c r="AY55" s="1349"/>
      <c r="AZ55" s="1349"/>
      <c r="BA55" s="1349"/>
      <c r="BB55" s="1349"/>
      <c r="BC55" s="1349"/>
      <c r="BD55" s="1349"/>
      <c r="BE55" s="1349"/>
      <c r="BF55" s="1349"/>
      <c r="BG55" s="1349"/>
      <c r="BH55" s="1349"/>
      <c r="BI55" s="1349"/>
    </row>
    <row r="56" spans="1:61" ht="21" customHeight="1" x14ac:dyDescent="0.25">
      <c r="A56" s="612" t="s">
        <v>898</v>
      </c>
      <c r="B56" s="1349"/>
      <c r="C56" s="1349"/>
      <c r="D56" s="1349"/>
      <c r="E56" s="1349"/>
      <c r="F56" s="1349"/>
      <c r="G56" s="1349"/>
      <c r="H56" s="1349"/>
      <c r="I56" s="613"/>
      <c r="J56" s="613"/>
      <c r="K56" s="613"/>
      <c r="L56" s="613"/>
      <c r="M56" s="613"/>
      <c r="N56" s="1350">
        <f>'Проверочная  таблица'!GU38</f>
        <v>123288200</v>
      </c>
      <c r="O56" s="1350"/>
      <c r="P56" s="1350"/>
      <c r="Q56" s="1350"/>
      <c r="R56" s="1350"/>
      <c r="S56" s="1350"/>
      <c r="T56" s="1350"/>
      <c r="U56" s="1350"/>
      <c r="V56" s="1350"/>
      <c r="W56" s="1350"/>
      <c r="X56" s="1350"/>
      <c r="Y56" s="1350"/>
      <c r="Z56" s="1350"/>
      <c r="AA56" s="1350"/>
      <c r="AB56" s="1350"/>
      <c r="AC56" s="1350"/>
      <c r="AD56" s="1350"/>
      <c r="AE56" s="1350"/>
      <c r="AF56" s="614"/>
      <c r="AG56" s="614"/>
      <c r="AH56" s="614"/>
      <c r="AI56" s="614"/>
      <c r="AJ56" s="614"/>
      <c r="AK56" s="614"/>
      <c r="AL56" s="613"/>
      <c r="AM56" s="613"/>
      <c r="AN56" s="613"/>
      <c r="AO56" s="613"/>
      <c r="AP56" s="613"/>
      <c r="AQ56" s="613"/>
      <c r="AR56" s="1350">
        <f>'Проверочная  таблица'!GW38</f>
        <v>0</v>
      </c>
      <c r="AS56" s="1349"/>
      <c r="AT56" s="1349"/>
      <c r="AU56" s="1349"/>
      <c r="AV56" s="1349"/>
      <c r="AW56" s="1349"/>
      <c r="AX56" s="1349"/>
      <c r="AY56" s="1349"/>
      <c r="AZ56" s="1349"/>
      <c r="BA56" s="1349"/>
      <c r="BB56" s="1349"/>
      <c r="BC56" s="1349"/>
      <c r="BD56" s="1349"/>
      <c r="BE56" s="1349"/>
      <c r="BF56" s="1349"/>
      <c r="BG56" s="1349"/>
      <c r="BH56" s="1349"/>
      <c r="BI56" s="1349"/>
    </row>
    <row r="57" spans="1:61" ht="21" customHeight="1" x14ac:dyDescent="0.25">
      <c r="A57" s="612" t="s">
        <v>899</v>
      </c>
      <c r="B57" s="1349"/>
      <c r="C57" s="1349"/>
      <c r="D57" s="1349"/>
      <c r="E57" s="1349"/>
      <c r="F57" s="1349"/>
      <c r="G57" s="1349"/>
      <c r="H57" s="1349"/>
      <c r="I57" s="613"/>
      <c r="J57" s="613"/>
      <c r="K57" s="613"/>
      <c r="L57" s="613"/>
      <c r="M57" s="613"/>
      <c r="N57" s="1350">
        <f>'Проверочная  таблица'!OG38</f>
        <v>254034099.70999998</v>
      </c>
      <c r="O57" s="1350"/>
      <c r="P57" s="1350"/>
      <c r="Q57" s="1350"/>
      <c r="R57" s="1350"/>
      <c r="S57" s="1350"/>
      <c r="T57" s="1350"/>
      <c r="U57" s="1350"/>
      <c r="V57" s="1350"/>
      <c r="W57" s="1350"/>
      <c r="X57" s="1350"/>
      <c r="Y57" s="1350"/>
      <c r="Z57" s="1350"/>
      <c r="AA57" s="1350"/>
      <c r="AB57" s="1350"/>
      <c r="AC57" s="1350"/>
      <c r="AD57" s="1350"/>
      <c r="AE57" s="1350"/>
      <c r="AF57" s="614"/>
      <c r="AG57" s="614"/>
      <c r="AH57" s="614"/>
      <c r="AI57" s="614"/>
      <c r="AJ57" s="614"/>
      <c r="AK57" s="614"/>
      <c r="AL57" s="613"/>
      <c r="AM57" s="613"/>
      <c r="AN57" s="613"/>
      <c r="AO57" s="613"/>
      <c r="AP57" s="613"/>
      <c r="AQ57" s="613"/>
      <c r="AR57" s="1350">
        <f>'Проверочная  таблица'!OK38</f>
        <v>2539423.2599999998</v>
      </c>
      <c r="AS57" s="1349"/>
      <c r="AT57" s="1349"/>
      <c r="AU57" s="1349"/>
      <c r="AV57" s="1349"/>
      <c r="AW57" s="1349"/>
      <c r="AX57" s="1349"/>
      <c r="AY57" s="1349"/>
      <c r="AZ57" s="1349"/>
      <c r="BA57" s="1349"/>
      <c r="BB57" s="1349"/>
      <c r="BC57" s="1349"/>
      <c r="BD57" s="1349"/>
      <c r="BE57" s="1349"/>
      <c r="BF57" s="1349"/>
      <c r="BG57" s="1349"/>
      <c r="BH57" s="1349"/>
      <c r="BI57" s="1349"/>
    </row>
    <row r="58" spans="1:61" ht="21" customHeight="1" x14ac:dyDescent="0.25">
      <c r="A58" s="612" t="s">
        <v>900</v>
      </c>
      <c r="B58" s="1349"/>
      <c r="C58" s="1349"/>
      <c r="D58" s="1349"/>
      <c r="E58" s="1349"/>
      <c r="F58" s="1349"/>
      <c r="G58" s="1349"/>
      <c r="H58" s="1349"/>
      <c r="I58" s="613"/>
      <c r="J58" s="613"/>
      <c r="K58" s="613"/>
      <c r="L58" s="613"/>
      <c r="M58" s="613"/>
      <c r="N58" s="1350">
        <f>'Проверочная  таблица'!PK38</f>
        <v>7437754.2699999996</v>
      </c>
      <c r="O58" s="1350"/>
      <c r="P58" s="1350"/>
      <c r="Q58" s="1350"/>
      <c r="R58" s="1350"/>
      <c r="S58" s="1350"/>
      <c r="T58" s="1350"/>
      <c r="U58" s="1350"/>
      <c r="V58" s="1350"/>
      <c r="W58" s="1350"/>
      <c r="X58" s="1350"/>
      <c r="Y58" s="1350"/>
      <c r="Z58" s="1350"/>
      <c r="AA58" s="1350"/>
      <c r="AB58" s="1350"/>
      <c r="AC58" s="1350"/>
      <c r="AD58" s="1350"/>
      <c r="AE58" s="1350"/>
      <c r="AF58" s="614"/>
      <c r="AG58" s="614"/>
      <c r="AH58" s="614"/>
      <c r="AI58" s="614"/>
      <c r="AJ58" s="614"/>
      <c r="AK58" s="614"/>
      <c r="AL58" s="613"/>
      <c r="AM58" s="613"/>
      <c r="AN58" s="613"/>
      <c r="AO58" s="613"/>
      <c r="AP58" s="613"/>
      <c r="AQ58" s="613"/>
      <c r="AR58" s="1350">
        <f>'Проверочная  таблица'!PN38</f>
        <v>0</v>
      </c>
      <c r="AS58" s="1349"/>
      <c r="AT58" s="1349"/>
      <c r="AU58" s="1349"/>
      <c r="AV58" s="1349"/>
      <c r="AW58" s="1349"/>
      <c r="AX58" s="1349"/>
      <c r="AY58" s="1349"/>
      <c r="AZ58" s="1349"/>
      <c r="BA58" s="1349"/>
      <c r="BB58" s="1349"/>
      <c r="BC58" s="1349"/>
      <c r="BD58" s="1349"/>
      <c r="BE58" s="1349"/>
      <c r="BF58" s="1349"/>
      <c r="BG58" s="1349"/>
      <c r="BH58" s="1349"/>
      <c r="BI58" s="1349"/>
    </row>
    <row r="59" spans="1:61" ht="21" customHeight="1" x14ac:dyDescent="0.25">
      <c r="A59" s="612" t="s">
        <v>901</v>
      </c>
      <c r="B59" s="1349"/>
      <c r="C59" s="1349"/>
      <c r="D59" s="1349"/>
      <c r="E59" s="1349"/>
      <c r="F59" s="1349"/>
      <c r="G59" s="1349"/>
      <c r="H59" s="1349"/>
      <c r="I59" s="613"/>
      <c r="J59" s="613"/>
      <c r="K59" s="613"/>
      <c r="L59" s="613"/>
      <c r="M59" s="613"/>
      <c r="N59" s="1350">
        <f>'Проверочная  таблица'!SO38</f>
        <v>107188675.54000001</v>
      </c>
      <c r="O59" s="1350"/>
      <c r="P59" s="1350"/>
      <c r="Q59" s="1350"/>
      <c r="R59" s="1350"/>
      <c r="S59" s="1350"/>
      <c r="T59" s="1350"/>
      <c r="U59" s="1350"/>
      <c r="V59" s="1350"/>
      <c r="W59" s="1350"/>
      <c r="X59" s="1350"/>
      <c r="Y59" s="1350"/>
      <c r="Z59" s="1350"/>
      <c r="AA59" s="1350"/>
      <c r="AB59" s="1350"/>
      <c r="AC59" s="1350"/>
      <c r="AD59" s="1350"/>
      <c r="AE59" s="1350"/>
      <c r="AF59" s="614"/>
      <c r="AG59" s="614"/>
      <c r="AH59" s="614"/>
      <c r="AI59" s="614"/>
      <c r="AJ59" s="614"/>
      <c r="AK59" s="614"/>
      <c r="AL59" s="613"/>
      <c r="AM59" s="613"/>
      <c r="AN59" s="613"/>
      <c r="AO59" s="613"/>
      <c r="AP59" s="613"/>
      <c r="AQ59" s="613"/>
      <c r="AR59" s="1350">
        <f>'Проверочная  таблица'!SV38</f>
        <v>0</v>
      </c>
      <c r="AS59" s="1349"/>
      <c r="AT59" s="1349"/>
      <c r="AU59" s="1349"/>
      <c r="AV59" s="1349"/>
      <c r="AW59" s="1349"/>
      <c r="AX59" s="1349"/>
      <c r="AY59" s="1349"/>
      <c r="AZ59" s="1349"/>
      <c r="BA59" s="1349"/>
      <c r="BB59" s="1349"/>
      <c r="BC59" s="1349"/>
      <c r="BD59" s="1349"/>
      <c r="BE59" s="1349"/>
      <c r="BF59" s="1349"/>
      <c r="BG59" s="1349"/>
      <c r="BH59" s="1349"/>
      <c r="BI59" s="1349"/>
    </row>
    <row r="60" spans="1:61" ht="21" customHeight="1" x14ac:dyDescent="0.25">
      <c r="A60" s="1626" t="s">
        <v>902</v>
      </c>
      <c r="B60" s="1626"/>
      <c r="C60" s="1626"/>
      <c r="D60" s="1626"/>
      <c r="E60" s="1626"/>
      <c r="F60" s="1626"/>
      <c r="G60" s="1626"/>
      <c r="H60" s="1626"/>
      <c r="I60" s="1626"/>
      <c r="J60" s="1626"/>
      <c r="K60" s="1626"/>
      <c r="L60" s="1626"/>
      <c r="M60" s="613"/>
      <c r="N60" s="1350">
        <f>'Проверочная  таблица'!DA38</f>
        <v>19567142.100000001</v>
      </c>
      <c r="O60" s="1350"/>
      <c r="P60" s="1350"/>
      <c r="Q60" s="1350"/>
      <c r="R60" s="1350"/>
      <c r="S60" s="1350"/>
      <c r="T60" s="1350"/>
      <c r="U60" s="1350"/>
      <c r="V60" s="1350"/>
      <c r="W60" s="1350"/>
      <c r="X60" s="1350"/>
      <c r="Y60" s="1350"/>
      <c r="Z60" s="1350"/>
      <c r="AA60" s="1350"/>
      <c r="AB60" s="1350"/>
      <c r="AC60" s="1350"/>
      <c r="AD60" s="1350"/>
      <c r="AE60" s="1350"/>
      <c r="AF60" s="614"/>
      <c r="AG60" s="614"/>
      <c r="AH60" s="614"/>
      <c r="AI60" s="614"/>
      <c r="AJ60" s="614"/>
      <c r="AK60" s="614"/>
      <c r="AL60" s="613"/>
      <c r="AM60" s="613"/>
      <c r="AN60" s="613"/>
      <c r="AO60" s="613"/>
      <c r="AP60" s="613"/>
      <c r="AQ60" s="613"/>
      <c r="AR60" s="1350">
        <f>'Проверочная  таблица'!DD38</f>
        <v>0</v>
      </c>
      <c r="AS60" s="1349"/>
      <c r="AT60" s="1349"/>
      <c r="AU60" s="1349"/>
      <c r="AV60" s="1349"/>
      <c r="AW60" s="1349"/>
      <c r="AX60" s="1349"/>
      <c r="AY60" s="1349"/>
      <c r="AZ60" s="1349"/>
      <c r="BA60" s="1349"/>
      <c r="BB60" s="1349"/>
      <c r="BC60" s="1349"/>
      <c r="BD60" s="1349"/>
      <c r="BE60" s="1349"/>
      <c r="BF60" s="1349"/>
      <c r="BG60" s="1349"/>
      <c r="BH60" s="1349"/>
      <c r="BI60" s="1349"/>
    </row>
    <row r="61" spans="1:61" ht="21" customHeight="1" x14ac:dyDescent="0.25">
      <c r="A61" s="620" t="s">
        <v>1349</v>
      </c>
      <c r="B61" s="1128"/>
      <c r="C61" s="1128"/>
      <c r="D61" s="1128"/>
      <c r="E61" s="1128"/>
      <c r="F61" s="1128"/>
      <c r="G61" s="1128"/>
      <c r="H61" s="1128"/>
      <c r="I61" s="1128"/>
      <c r="J61" s="1128"/>
      <c r="K61" s="1128"/>
      <c r="L61" s="1128"/>
      <c r="M61" s="613"/>
      <c r="N61" s="1350">
        <f>'Проверочная  таблица'!GC38</f>
        <v>0</v>
      </c>
      <c r="O61" s="1350"/>
      <c r="P61" s="1350"/>
      <c r="Q61" s="1350"/>
      <c r="R61" s="1350"/>
      <c r="S61" s="1350"/>
      <c r="T61" s="1350"/>
      <c r="U61" s="1350"/>
      <c r="V61" s="1350"/>
      <c r="W61" s="1350"/>
      <c r="X61" s="1350"/>
      <c r="Y61" s="1350"/>
      <c r="Z61" s="1350"/>
      <c r="AA61" s="1350"/>
      <c r="AB61" s="1350"/>
      <c r="AC61" s="1350"/>
      <c r="AD61" s="1350"/>
      <c r="AE61" s="1350"/>
      <c r="AF61" s="614"/>
      <c r="AG61" s="614"/>
      <c r="AH61" s="614"/>
      <c r="AI61" s="614"/>
      <c r="AJ61" s="614"/>
      <c r="AK61" s="614"/>
      <c r="AL61" s="613"/>
      <c r="AM61" s="613"/>
      <c r="AN61" s="613"/>
      <c r="AO61" s="613"/>
      <c r="AP61" s="613"/>
      <c r="AQ61" s="613"/>
      <c r="AR61" s="1350">
        <f>'Проверочная  таблица'!GF38</f>
        <v>0</v>
      </c>
      <c r="AS61" s="1349"/>
      <c r="AT61" s="1349"/>
      <c r="AU61" s="1349"/>
      <c r="AV61" s="1349"/>
      <c r="AW61" s="1349"/>
      <c r="AX61" s="1349"/>
      <c r="AY61" s="1349"/>
      <c r="AZ61" s="1349"/>
      <c r="BA61" s="1349"/>
      <c r="BB61" s="1349"/>
      <c r="BC61" s="1349"/>
      <c r="BD61" s="1349"/>
      <c r="BE61" s="1349"/>
      <c r="BF61" s="1349"/>
      <c r="BG61" s="1349"/>
      <c r="BH61" s="1349"/>
      <c r="BI61" s="1349"/>
    </row>
    <row r="62" spans="1:61" ht="33.6" customHeight="1" x14ac:dyDescent="0.25">
      <c r="A62" s="1626" t="s">
        <v>903</v>
      </c>
      <c r="B62" s="1626"/>
      <c r="C62" s="1626"/>
      <c r="D62" s="1626"/>
      <c r="E62" s="1626"/>
      <c r="F62" s="1626"/>
      <c r="G62" s="1626"/>
      <c r="H62" s="1626"/>
      <c r="I62" s="1626"/>
      <c r="J62" s="1626"/>
      <c r="K62" s="1626"/>
      <c r="L62" s="1626"/>
      <c r="M62" s="613"/>
      <c r="N62" s="1350">
        <f>'Проверочная  таблица'!JE38</f>
        <v>0</v>
      </c>
      <c r="O62" s="1350"/>
      <c r="P62" s="1350"/>
      <c r="Q62" s="1350"/>
      <c r="R62" s="1350"/>
      <c r="S62" s="1350"/>
      <c r="T62" s="1350"/>
      <c r="U62" s="1350"/>
      <c r="V62" s="1350"/>
      <c r="W62" s="1350"/>
      <c r="X62" s="1350"/>
      <c r="Y62" s="1350"/>
      <c r="Z62" s="1350"/>
      <c r="AA62" s="1350"/>
      <c r="AB62" s="1350"/>
      <c r="AC62" s="1350"/>
      <c r="AD62" s="1350"/>
      <c r="AE62" s="1350"/>
      <c r="AF62" s="614"/>
      <c r="AG62" s="614"/>
      <c r="AH62" s="614"/>
      <c r="AI62" s="614"/>
      <c r="AJ62" s="614"/>
      <c r="AK62" s="614"/>
      <c r="AL62" s="613"/>
      <c r="AM62" s="613"/>
      <c r="AN62" s="613"/>
      <c r="AO62" s="613"/>
      <c r="AP62" s="613"/>
      <c r="AQ62" s="613"/>
      <c r="AR62" s="1350">
        <f>'Проверочная  таблица'!JH38</f>
        <v>0</v>
      </c>
      <c r="AS62" s="1349"/>
      <c r="AT62" s="1349"/>
      <c r="AU62" s="1349"/>
      <c r="AV62" s="1349"/>
      <c r="AW62" s="1349"/>
      <c r="AX62" s="1349"/>
      <c r="AY62" s="1349"/>
      <c r="AZ62" s="1349"/>
      <c r="BA62" s="1349"/>
      <c r="BB62" s="1349"/>
      <c r="BC62" s="1349"/>
      <c r="BD62" s="1349"/>
      <c r="BE62" s="1349"/>
      <c r="BF62" s="1349"/>
      <c r="BG62" s="1349"/>
      <c r="BH62" s="1349"/>
      <c r="BI62" s="1349"/>
    </row>
    <row r="63" spans="1:61" ht="20.45" customHeight="1" x14ac:dyDescent="0.25">
      <c r="A63" s="620" t="s">
        <v>904</v>
      </c>
      <c r="B63" s="620"/>
      <c r="C63" s="620"/>
      <c r="D63" s="620"/>
      <c r="E63" s="620"/>
      <c r="F63" s="620"/>
      <c r="G63" s="620"/>
      <c r="H63" s="620"/>
      <c r="I63" s="620"/>
      <c r="J63" s="620"/>
      <c r="K63" s="620"/>
      <c r="L63" s="1128"/>
      <c r="M63" s="613"/>
      <c r="N63" s="1350">
        <f>'Проверочная  таблица'!QO38</f>
        <v>0</v>
      </c>
      <c r="O63" s="1350"/>
      <c r="P63" s="1350"/>
      <c r="Q63" s="1350"/>
      <c r="R63" s="1350"/>
      <c r="S63" s="1350"/>
      <c r="T63" s="1350"/>
      <c r="U63" s="1350"/>
      <c r="V63" s="1350"/>
      <c r="W63" s="1350"/>
      <c r="X63" s="1350"/>
      <c r="Y63" s="1350"/>
      <c r="Z63" s="1350"/>
      <c r="AA63" s="1350"/>
      <c r="AB63" s="1350"/>
      <c r="AC63" s="1350"/>
      <c r="AD63" s="1350"/>
      <c r="AE63" s="1350"/>
      <c r="AF63" s="614"/>
      <c r="AG63" s="614"/>
      <c r="AH63" s="614"/>
      <c r="AI63" s="614"/>
      <c r="AJ63" s="614"/>
      <c r="AK63" s="614"/>
      <c r="AL63" s="613"/>
      <c r="AM63" s="613"/>
      <c r="AN63" s="613"/>
      <c r="AO63" s="613"/>
      <c r="AP63" s="613"/>
      <c r="AQ63" s="613"/>
      <c r="AR63" s="1350">
        <f>'Проверочная  таблица'!QR38</f>
        <v>0</v>
      </c>
      <c r="AS63" s="1349"/>
      <c r="AT63" s="1349"/>
      <c r="AU63" s="1349"/>
      <c r="AV63" s="1349"/>
      <c r="AW63" s="1349"/>
      <c r="AX63" s="1349"/>
      <c r="AY63" s="1349"/>
      <c r="AZ63" s="1349"/>
      <c r="BA63" s="1349"/>
      <c r="BB63" s="1349"/>
      <c r="BC63" s="1349"/>
      <c r="BD63" s="1349"/>
      <c r="BE63" s="1349"/>
      <c r="BF63" s="1349"/>
      <c r="BG63" s="1349"/>
      <c r="BH63" s="1349"/>
      <c r="BI63" s="1349"/>
    </row>
    <row r="64" spans="1:61" ht="21" customHeight="1" x14ac:dyDescent="0.25">
      <c r="A64" s="612" t="s">
        <v>905</v>
      </c>
      <c r="B64" s="1349"/>
      <c r="C64" s="1349"/>
      <c r="D64" s="1349"/>
      <c r="E64" s="1349"/>
      <c r="F64" s="1349"/>
      <c r="G64" s="1349"/>
      <c r="H64" s="1349"/>
      <c r="I64" s="613"/>
      <c r="J64" s="613"/>
      <c r="K64" s="613"/>
      <c r="L64" s="613"/>
      <c r="M64" s="613"/>
      <c r="N64" s="1350">
        <f>'Проверочная  таблица'!UG38</f>
        <v>153219958.11999997</v>
      </c>
      <c r="O64" s="1350"/>
      <c r="P64" s="1350"/>
      <c r="Q64" s="1350"/>
      <c r="R64" s="1350"/>
      <c r="S64" s="1350"/>
      <c r="T64" s="1350"/>
      <c r="U64" s="1350"/>
      <c r="V64" s="1350"/>
      <c r="W64" s="1350"/>
      <c r="X64" s="1350"/>
      <c r="Y64" s="1350"/>
      <c r="Z64" s="1350"/>
      <c r="AA64" s="1350"/>
      <c r="AB64" s="1350"/>
      <c r="AC64" s="1350"/>
      <c r="AD64" s="1350"/>
      <c r="AE64" s="1350"/>
      <c r="AF64" s="614"/>
      <c r="AG64" s="614"/>
      <c r="AH64" s="614"/>
      <c r="AI64" s="614"/>
      <c r="AJ64" s="614"/>
      <c r="AK64" s="614"/>
      <c r="AL64" s="613"/>
      <c r="AM64" s="613"/>
      <c r="AN64" s="613"/>
      <c r="AO64" s="613"/>
      <c r="AP64" s="613"/>
      <c r="AQ64" s="613"/>
      <c r="AR64" s="1350">
        <f>'Проверочная  таблица'!UH38</f>
        <v>924442.77000000014</v>
      </c>
      <c r="AS64" s="1349"/>
      <c r="AT64" s="1349"/>
      <c r="AU64" s="1349"/>
      <c r="AV64" s="1349"/>
      <c r="AW64" s="1349"/>
      <c r="AX64" s="1349"/>
      <c r="AY64" s="1349"/>
      <c r="AZ64" s="1349"/>
      <c r="BA64" s="1349"/>
      <c r="BB64" s="1349"/>
      <c r="BC64" s="1349"/>
      <c r="BD64" s="1349"/>
      <c r="BE64" s="1349"/>
      <c r="BF64" s="1349"/>
      <c r="BG64" s="1349"/>
      <c r="BH64" s="1349"/>
      <c r="BI64" s="1349"/>
    </row>
    <row r="65" spans="1:61" ht="21" customHeight="1" x14ac:dyDescent="0.25">
      <c r="A65" s="612" t="s">
        <v>906</v>
      </c>
      <c r="B65" s="1349"/>
      <c r="C65" s="1349"/>
      <c r="D65" s="1349"/>
      <c r="E65" s="1349"/>
      <c r="F65" s="1349"/>
      <c r="G65" s="1349"/>
      <c r="H65" s="1349"/>
      <c r="I65" s="613"/>
      <c r="J65" s="613"/>
      <c r="K65" s="613"/>
      <c r="L65" s="613"/>
      <c r="M65" s="613"/>
      <c r="N65" s="1350">
        <f>'Проверочная  таблица'!UY38</f>
        <v>36969300</v>
      </c>
      <c r="O65" s="1350"/>
      <c r="P65" s="1350"/>
      <c r="Q65" s="1350"/>
      <c r="R65" s="1350"/>
      <c r="S65" s="1350"/>
      <c r="T65" s="1350"/>
      <c r="U65" s="1350"/>
      <c r="V65" s="1350"/>
      <c r="W65" s="1350"/>
      <c r="X65" s="1350"/>
      <c r="Y65" s="1350"/>
      <c r="Z65" s="1350"/>
      <c r="AA65" s="1350"/>
      <c r="AB65" s="1350"/>
      <c r="AC65" s="1350"/>
      <c r="AD65" s="1350"/>
      <c r="AE65" s="1350"/>
      <c r="AF65" s="614"/>
      <c r="AG65" s="614"/>
      <c r="AH65" s="614"/>
      <c r="AI65" s="614"/>
      <c r="AJ65" s="614"/>
      <c r="AK65" s="614"/>
      <c r="AL65" s="613"/>
      <c r="AM65" s="613"/>
      <c r="AN65" s="613"/>
      <c r="AO65" s="613"/>
      <c r="AP65" s="613"/>
      <c r="AQ65" s="613"/>
      <c r="AR65" s="1350">
        <f>'Проверочная  таблица'!UZ38</f>
        <v>6835546.5100000016</v>
      </c>
      <c r="AS65" s="1349"/>
      <c r="AT65" s="1349"/>
      <c r="AU65" s="1349"/>
      <c r="AV65" s="1349"/>
      <c r="AW65" s="1349"/>
      <c r="AX65" s="1349"/>
      <c r="AY65" s="1349"/>
      <c r="AZ65" s="1349"/>
      <c r="BA65" s="1349"/>
      <c r="BB65" s="1349"/>
      <c r="BC65" s="1349"/>
      <c r="BD65" s="1349"/>
      <c r="BE65" s="1349"/>
      <c r="BF65" s="1349"/>
      <c r="BG65" s="1349"/>
      <c r="BH65" s="1349"/>
      <c r="BI65" s="1349"/>
    </row>
    <row r="66" spans="1:61" ht="36" customHeight="1" x14ac:dyDescent="0.25">
      <c r="A66" s="1626" t="s">
        <v>907</v>
      </c>
      <c r="B66" s="1626"/>
      <c r="C66" s="1626"/>
      <c r="D66" s="1626"/>
      <c r="E66" s="1626"/>
      <c r="F66" s="1626"/>
      <c r="G66" s="1626"/>
      <c r="H66" s="1626"/>
      <c r="I66" s="1626"/>
      <c r="J66" s="1626"/>
      <c r="K66" s="1626"/>
      <c r="L66" s="1626"/>
      <c r="M66" s="621"/>
      <c r="N66" s="1353">
        <f>'Проверочная  таблица'!WS38</f>
        <v>240950249.07999998</v>
      </c>
      <c r="O66" s="1353"/>
      <c r="P66" s="1353"/>
      <c r="Q66" s="1353"/>
      <c r="R66" s="1353"/>
      <c r="S66" s="1353"/>
      <c r="T66" s="1353"/>
      <c r="U66" s="1353"/>
      <c r="V66" s="1353"/>
      <c r="W66" s="1353"/>
      <c r="X66" s="1353"/>
      <c r="Y66" s="1353"/>
      <c r="Z66" s="1353"/>
      <c r="AA66" s="1353"/>
      <c r="AB66" s="1353"/>
      <c r="AC66" s="1353"/>
      <c r="AD66" s="1353"/>
      <c r="AE66" s="1353"/>
      <c r="AF66" s="622"/>
      <c r="AG66" s="622"/>
      <c r="AH66" s="622"/>
      <c r="AI66" s="622"/>
      <c r="AJ66" s="622"/>
      <c r="AK66" s="622"/>
      <c r="AL66" s="621"/>
      <c r="AM66" s="621"/>
      <c r="AN66" s="621"/>
      <c r="AO66" s="621"/>
      <c r="AP66" s="621"/>
      <c r="AQ66" s="621"/>
      <c r="AR66" s="1353">
        <f>'Проверочная  таблица'!WU38</f>
        <v>0</v>
      </c>
      <c r="AS66" s="1354"/>
      <c r="AT66" s="1354"/>
      <c r="AU66" s="1354"/>
      <c r="AV66" s="1354"/>
      <c r="AW66" s="1349"/>
      <c r="AX66" s="1349"/>
      <c r="AY66" s="1349"/>
      <c r="AZ66" s="1349"/>
      <c r="BA66" s="1349"/>
      <c r="BB66" s="1349"/>
      <c r="BC66" s="1349"/>
      <c r="BD66" s="1349"/>
      <c r="BE66" s="1349"/>
      <c r="BF66" s="1349"/>
      <c r="BG66" s="1349"/>
      <c r="BH66" s="1349"/>
      <c r="BI66" s="1349"/>
    </row>
    <row r="67" spans="1:61" ht="21" customHeight="1" x14ac:dyDescent="0.25">
      <c r="A67" s="623" t="s">
        <v>908</v>
      </c>
      <c r="B67" s="1354"/>
      <c r="C67" s="1354"/>
      <c r="D67" s="1354"/>
      <c r="E67" s="1354"/>
      <c r="F67" s="1354"/>
      <c r="G67" s="1354"/>
      <c r="H67" s="1354"/>
      <c r="I67" s="621"/>
      <c r="J67" s="621"/>
      <c r="K67" s="621"/>
      <c r="L67" s="621"/>
      <c r="M67" s="621"/>
      <c r="N67" s="1353">
        <f>'Проверочная  таблица'!XW38</f>
        <v>272846465.19</v>
      </c>
      <c r="O67" s="1353"/>
      <c r="P67" s="1353"/>
      <c r="Q67" s="1353"/>
      <c r="R67" s="1353"/>
      <c r="S67" s="1353"/>
      <c r="T67" s="1353"/>
      <c r="U67" s="1353"/>
      <c r="V67" s="1353"/>
      <c r="W67" s="1353"/>
      <c r="X67" s="1353"/>
      <c r="Y67" s="1353"/>
      <c r="Z67" s="1353"/>
      <c r="AA67" s="1353"/>
      <c r="AB67" s="1353"/>
      <c r="AC67" s="1353"/>
      <c r="AD67" s="1353"/>
      <c r="AE67" s="1353"/>
      <c r="AF67" s="622"/>
      <c r="AG67" s="622"/>
      <c r="AH67" s="622"/>
      <c r="AI67" s="622"/>
      <c r="AJ67" s="622"/>
      <c r="AK67" s="622"/>
      <c r="AL67" s="621"/>
      <c r="AM67" s="621"/>
      <c r="AN67" s="621"/>
      <c r="AO67" s="621"/>
      <c r="AP67" s="621"/>
      <c r="AQ67" s="621"/>
      <c r="AR67" s="1353">
        <f>'Проверочная  таблица'!YC38</f>
        <v>51225900</v>
      </c>
      <c r="AS67" s="1354"/>
      <c r="AT67" s="1354"/>
      <c r="AU67" s="1354"/>
      <c r="AV67" s="1354"/>
      <c r="AW67" s="1349"/>
      <c r="AX67" s="1349"/>
      <c r="AY67" s="1349"/>
      <c r="AZ67" s="1349"/>
      <c r="BA67" s="1349"/>
      <c r="BB67" s="1349"/>
      <c r="BC67" s="1349"/>
      <c r="BD67" s="1349"/>
      <c r="BE67" s="1349"/>
      <c r="BF67" s="1349"/>
      <c r="BG67" s="1349"/>
      <c r="BH67" s="1349"/>
      <c r="BI67" s="1349"/>
    </row>
    <row r="68" spans="1:61" ht="21" customHeight="1" x14ac:dyDescent="0.2">
      <c r="A68" s="624" t="s">
        <v>482</v>
      </c>
      <c r="B68" s="35"/>
      <c r="C68" s="35"/>
      <c r="D68" s="35"/>
      <c r="E68" s="35"/>
      <c r="F68" s="35"/>
      <c r="G68" s="35"/>
      <c r="H68" s="35"/>
      <c r="I68" s="624"/>
      <c r="J68" s="624"/>
      <c r="K68" s="624"/>
      <c r="L68" s="624"/>
      <c r="M68" s="624"/>
      <c r="N68" s="1355">
        <f>SUM(N44:N67)-N36</f>
        <v>0</v>
      </c>
      <c r="O68" s="1355"/>
      <c r="P68" s="1355"/>
      <c r="Q68" s="1355"/>
      <c r="R68" s="1355"/>
      <c r="S68" s="1355"/>
      <c r="T68" s="1355"/>
      <c r="U68" s="1355"/>
      <c r="V68" s="1355"/>
      <c r="W68" s="1355"/>
      <c r="X68" s="1355"/>
      <c r="Y68" s="1355"/>
      <c r="Z68" s="1355"/>
      <c r="AA68" s="1355"/>
      <c r="AB68" s="1355"/>
      <c r="AC68" s="1355"/>
      <c r="AD68" s="1355"/>
      <c r="AE68" s="1355"/>
      <c r="AF68" s="35"/>
      <c r="AG68" s="35"/>
      <c r="AH68" s="35"/>
      <c r="AI68" s="35"/>
      <c r="AJ68" s="35"/>
      <c r="AK68" s="35"/>
      <c r="AL68" s="624"/>
      <c r="AM68" s="624"/>
      <c r="AN68" s="624"/>
      <c r="AO68" s="624"/>
      <c r="AP68" s="624"/>
      <c r="AQ68" s="624"/>
      <c r="AR68" s="1355">
        <f>SUM(AR44:AR67)-AR36</f>
        <v>0</v>
      </c>
      <c r="AS68" s="35"/>
      <c r="AT68" s="35"/>
      <c r="AU68" s="35"/>
      <c r="AV68" s="35"/>
      <c r="AW68" s="35"/>
    </row>
    <row r="72" spans="1:61" s="1356" customFormat="1" ht="31.5" x14ac:dyDescent="0.25">
      <c r="B72" s="625" t="s">
        <v>909</v>
      </c>
      <c r="C72" s="625" t="s">
        <v>910</v>
      </c>
      <c r="D72" s="234" t="s">
        <v>402</v>
      </c>
      <c r="E72" s="234" t="s">
        <v>403</v>
      </c>
      <c r="F72" s="234" t="s">
        <v>404</v>
      </c>
      <c r="H72" s="234" t="s">
        <v>405</v>
      </c>
      <c r="I72" s="234" t="s">
        <v>406</v>
      </c>
      <c r="J72" s="234" t="s">
        <v>407</v>
      </c>
      <c r="K72" s="234" t="s">
        <v>408</v>
      </c>
      <c r="L72" s="234" t="s">
        <v>409</v>
      </c>
      <c r="N72" s="234" t="s">
        <v>410</v>
      </c>
      <c r="O72" s="234" t="s">
        <v>411</v>
      </c>
      <c r="AF72" s="1357"/>
      <c r="AR72" s="1357"/>
    </row>
    <row r="73" spans="1:61" ht="15.75" x14ac:dyDescent="0.25">
      <c r="A73" s="626" t="s">
        <v>911</v>
      </c>
      <c r="B73" s="1358">
        <f>D73+F73+I73+K73+N73</f>
        <v>37325825.80099</v>
      </c>
      <c r="C73" s="1358">
        <f>E73+H73+J73+L73+O73</f>
        <v>6764582.2116900003</v>
      </c>
      <c r="D73" s="1359">
        <f>H33/1000</f>
        <v>19289546.413219996</v>
      </c>
      <c r="E73" s="1359">
        <f>AL33/1000</f>
        <v>3494125.77862</v>
      </c>
      <c r="F73" s="1359">
        <f>H29/1000-N73</f>
        <v>11484553.07959</v>
      </c>
      <c r="G73" s="1360"/>
      <c r="H73" s="1359">
        <f>AL29/1000-O73</f>
        <v>2227498.6560200006</v>
      </c>
      <c r="I73" s="1359">
        <f>Z36/1000</f>
        <v>1602047.1031399998</v>
      </c>
      <c r="J73" s="1359">
        <f>BD36/1000</f>
        <v>262102.12336</v>
      </c>
      <c r="K73" s="1359">
        <f>T36/1000</f>
        <v>1463544.1190800001</v>
      </c>
      <c r="L73" s="1359">
        <f>AX36/1000</f>
        <v>252548.30771999998</v>
      </c>
      <c r="N73" s="1359">
        <f>(H11+H15+H19+H24)/1000</f>
        <v>3486135.0859599998</v>
      </c>
      <c r="O73" s="1359">
        <f>(AL11+AL15+AL19+AL24)/1000</f>
        <v>528307.34596999991</v>
      </c>
      <c r="P73" s="1356"/>
      <c r="Q73" s="1356"/>
      <c r="AF73" s="1342"/>
      <c r="AR73" s="1342"/>
    </row>
    <row r="74" spans="1:61" x14ac:dyDescent="0.2">
      <c r="A74" s="627"/>
      <c r="B74" s="628"/>
      <c r="C74" s="628"/>
      <c r="D74" s="629"/>
      <c r="E74" s="629"/>
      <c r="F74" s="629"/>
      <c r="G74" s="1360"/>
      <c r="H74" s="629"/>
      <c r="I74" s="629"/>
      <c r="J74" s="629"/>
      <c r="K74" s="629"/>
      <c r="L74" s="629"/>
      <c r="N74" s="629"/>
      <c r="O74" s="629"/>
      <c r="P74" s="1356"/>
      <c r="Q74" s="1356"/>
      <c r="AF74" s="1342"/>
      <c r="AR74" s="1342"/>
    </row>
    <row r="75" spans="1:61" ht="15.75" x14ac:dyDescent="0.25">
      <c r="A75" s="626" t="s">
        <v>912</v>
      </c>
      <c r="B75" s="1358">
        <f t="shared" ref="B75:B78" si="24">D75+F75+I75+K75+N75</f>
        <v>5654549.0168400006</v>
      </c>
      <c r="C75" s="1358">
        <f>E75+H75+J75+L75+O75</f>
        <v>1288153.7879900001</v>
      </c>
      <c r="D75" s="1359">
        <f>I33/1000</f>
        <v>2548821.1293000001</v>
      </c>
      <c r="E75" s="1359">
        <f>AM33/1000</f>
        <v>550240.35600000003</v>
      </c>
      <c r="F75" s="1359">
        <f>(I29-I11-I15-I19-I24)/1000</f>
        <v>916942.21299999999</v>
      </c>
      <c r="G75" s="1360"/>
      <c r="H75" s="1359">
        <f>(AM29-AM11-AM15-AM19-AM24)/1000</f>
        <v>226678.19475</v>
      </c>
      <c r="I75" s="1359">
        <f>AA36/1000</f>
        <v>565362.05546000006</v>
      </c>
      <c r="J75" s="1359">
        <f>BE36/1000</f>
        <v>151509.46900000001</v>
      </c>
      <c r="K75" s="1359">
        <f>U36/1000</f>
        <v>934924.86708</v>
      </c>
      <c r="L75" s="1359">
        <f>AY36/1000</f>
        <v>242289.76823999998</v>
      </c>
      <c r="N75" s="1359">
        <f>(I11+I15+I19+I24)/1000</f>
        <v>688498.75199999998</v>
      </c>
      <c r="O75" s="1359">
        <f>(AM11+AM15+AM19+AM24)/1000</f>
        <v>117436</v>
      </c>
      <c r="P75" s="1356"/>
      <c r="Q75" s="1356"/>
      <c r="AF75" s="1342"/>
      <c r="AR75" s="1342"/>
    </row>
    <row r="76" spans="1:61" ht="15.75" x14ac:dyDescent="0.25">
      <c r="A76" s="626" t="s">
        <v>913</v>
      </c>
      <c r="B76" s="1358">
        <f t="shared" si="24"/>
        <v>3404309.6968399999</v>
      </c>
      <c r="C76" s="1358">
        <f>E76+H76+J76+L76+O76</f>
        <v>853347.99534000002</v>
      </c>
      <c r="D76" s="1361">
        <f>'Проверочная  таблица'!F35/1000</f>
        <v>1335521.1292999999</v>
      </c>
      <c r="E76" s="1361">
        <f>'Проверочная  таблица'!G35/1000</f>
        <v>370240.35600000003</v>
      </c>
      <c r="F76" s="1361">
        <f>'Проверочная  таблица'!F31/1000-N76</f>
        <v>803779.21300000011</v>
      </c>
      <c r="G76" s="1361"/>
      <c r="H76" s="1361">
        <f>'Проверочная  таблица'!G31/1000-O76</f>
        <v>213515.19475000002</v>
      </c>
      <c r="I76" s="1361">
        <f>'Проверочная  таблица'!L38/1000</f>
        <v>150186.06745999999</v>
      </c>
      <c r="J76" s="1361">
        <f>'Проверочная  таблица'!M38/1000</f>
        <v>37627.105000000003</v>
      </c>
      <c r="K76" s="1361">
        <f>'Проверочная  таблица'!J38/1000</f>
        <v>442904.53508</v>
      </c>
      <c r="L76" s="1361">
        <f>'Проверочная  таблица'!K38/1000</f>
        <v>114529.33959</v>
      </c>
      <c r="M76" s="1362">
        <v>132564.29999999999</v>
      </c>
      <c r="N76" s="1361">
        <f>('Проверочная  таблица'!F13+'Проверочная  таблица'!F17+'Проверочная  таблица'!F21+'Проверочная  таблица'!F26)/1000</f>
        <v>671918.75199999998</v>
      </c>
      <c r="O76" s="1361">
        <f>('Проверочная  таблица'!G13+'Проверочная  таблица'!G17+'Проверочная  таблица'!G21+'Проверочная  таблица'!G26)/1000</f>
        <v>117436</v>
      </c>
      <c r="P76" s="1356"/>
      <c r="Q76" s="1356"/>
      <c r="AF76" s="1342"/>
      <c r="AR76" s="1342"/>
    </row>
    <row r="77" spans="1:61" ht="15.75" x14ac:dyDescent="0.25">
      <c r="A77" s="626" t="s">
        <v>914</v>
      </c>
      <c r="B77" s="1358">
        <f t="shared" si="24"/>
        <v>2250239.3200000003</v>
      </c>
      <c r="C77" s="1358">
        <f>E77+H77+J77+L77+O77</f>
        <v>434805.79265000002</v>
      </c>
      <c r="D77" s="1361">
        <f>'Проверочная  таблица'!N35/1000</f>
        <v>1213300</v>
      </c>
      <c r="E77" s="1361">
        <f>'Проверочная  таблица'!O35/1000</f>
        <v>180000</v>
      </c>
      <c r="F77" s="1361">
        <f>'Проверочная  таблица'!N31/1000-N77</f>
        <v>-16450257</v>
      </c>
      <c r="G77" s="1361"/>
      <c r="H77" s="1361">
        <f>'Проверочная  таблица'!O31/1000-O77</f>
        <v>13163</v>
      </c>
      <c r="I77" s="1361">
        <f>'Проверочная  таблица'!T31/1000</f>
        <v>415175.98800000001</v>
      </c>
      <c r="J77" s="1361">
        <f>'Проверочная  таблица'!U31/1000</f>
        <v>113882.364</v>
      </c>
      <c r="K77" s="1361">
        <f>'Проверочная  таблица'!R31/1000</f>
        <v>492020.33200000005</v>
      </c>
      <c r="L77" s="1361">
        <f>'Проверочная  таблица'!S31/1000</f>
        <v>127760.42865</v>
      </c>
      <c r="M77" s="1362">
        <v>15020</v>
      </c>
      <c r="N77" s="1361">
        <f>'Проверочная  таблица'!N13+'Проверочная  таблица'!N17+'Проверочная  таблица'!N21+'Проверочная  таблица'!N26</f>
        <v>16580000</v>
      </c>
      <c r="O77" s="1361">
        <f>'Проверочная  таблица'!O13+'Проверочная  таблица'!O17+'Проверочная  таблица'!O21+'Проверочная  таблица'!O26</f>
        <v>0</v>
      </c>
      <c r="P77" s="1356"/>
      <c r="Q77" s="1356"/>
      <c r="AF77" s="1342"/>
      <c r="AR77" s="1342"/>
    </row>
    <row r="78" spans="1:61" ht="15.75" x14ac:dyDescent="0.25">
      <c r="A78" s="626" t="s">
        <v>915</v>
      </c>
      <c r="B78" s="1358">
        <f t="shared" si="24"/>
        <v>0</v>
      </c>
      <c r="C78" s="1358">
        <f>E78+H78+J78+L78+O78</f>
        <v>-2.9103830456733704E-11</v>
      </c>
      <c r="D78" s="1361">
        <f t="shared" ref="D78:L78" si="25">D75-D76-D77</f>
        <v>0</v>
      </c>
      <c r="E78" s="1361">
        <f t="shared" si="25"/>
        <v>0</v>
      </c>
      <c r="F78" s="1361">
        <f t="shared" si="25"/>
        <v>16563420</v>
      </c>
      <c r="G78" s="1361">
        <f t="shared" si="25"/>
        <v>0</v>
      </c>
      <c r="H78" s="1361">
        <f t="shared" si="25"/>
        <v>-2.9103830456733704E-11</v>
      </c>
      <c r="I78" s="1361">
        <f t="shared" si="25"/>
        <v>0</v>
      </c>
      <c r="J78" s="1361">
        <f t="shared" si="25"/>
        <v>0</v>
      </c>
      <c r="K78" s="1361">
        <f t="shared" si="25"/>
        <v>0</v>
      </c>
      <c r="L78" s="1361">
        <f t="shared" si="25"/>
        <v>0</v>
      </c>
      <c r="N78" s="1361">
        <f t="shared" ref="N78" si="26">N75-N76-N77</f>
        <v>-16563420</v>
      </c>
      <c r="O78" s="1361">
        <f>O75-O76-O77</f>
        <v>0</v>
      </c>
      <c r="P78" s="1356"/>
      <c r="Q78" s="1356"/>
      <c r="AF78" s="1342"/>
      <c r="AR78" s="1342"/>
    </row>
    <row r="79" spans="1:61" x14ac:dyDescent="0.2">
      <c r="A79" s="627"/>
      <c r="B79" s="628"/>
      <c r="C79" s="628"/>
      <c r="D79" s="629"/>
      <c r="E79" s="629"/>
      <c r="F79" s="629"/>
      <c r="G79" s="1360"/>
      <c r="H79" s="629"/>
      <c r="I79" s="629"/>
      <c r="J79" s="629"/>
      <c r="K79" s="629"/>
      <c r="L79" s="629"/>
      <c r="N79" s="629"/>
      <c r="O79" s="629"/>
      <c r="P79" s="1356"/>
      <c r="Q79" s="1356"/>
      <c r="AF79" s="1342"/>
      <c r="AR79" s="1342"/>
    </row>
    <row r="80" spans="1:61" ht="15.75" x14ac:dyDescent="0.25">
      <c r="A80" s="626" t="s">
        <v>916</v>
      </c>
      <c r="B80" s="1358">
        <f>D80+F80+I80+K80+N80</f>
        <v>12907882.959320001</v>
      </c>
      <c r="C80" s="1358">
        <f>E80+H80+J80+L80+O80</f>
        <v>962699.88205999997</v>
      </c>
      <c r="D80" s="1359">
        <f>J33/1000</f>
        <v>7361551.4789399998</v>
      </c>
      <c r="E80" s="1359">
        <f>AN33/1000</f>
        <v>740880.42667999992</v>
      </c>
      <c r="F80" s="1359">
        <f>J29/1000-N80</f>
        <v>3138071.8098100005</v>
      </c>
      <c r="G80" s="1360"/>
      <c r="H80" s="1359">
        <f>AN29/1000-O80</f>
        <v>90429.320899999992</v>
      </c>
      <c r="I80" s="1359">
        <f>AB36/1000</f>
        <v>732209.99459999986</v>
      </c>
      <c r="J80" s="1359">
        <f>BF36/1000</f>
        <v>59366.754359999999</v>
      </c>
      <c r="K80" s="1359">
        <f>V36/1000</f>
        <v>282328.29080999998</v>
      </c>
      <c r="L80" s="1359">
        <f>AZ36/1000</f>
        <v>3422.9929699999939</v>
      </c>
      <c r="N80" s="1359">
        <f>(J11+J15+J19+J24)/1000</f>
        <v>1393721.3851600003</v>
      </c>
      <c r="O80" s="1359">
        <f>(AN11+AN15+AN19+AN24)/1000</f>
        <v>68600.387149999995</v>
      </c>
      <c r="P80" s="1356"/>
      <c r="Q80" s="1356"/>
      <c r="AF80" s="1342"/>
      <c r="AR80" s="1342"/>
    </row>
    <row r="81" spans="1:44" x14ac:dyDescent="0.2">
      <c r="A81" s="627"/>
      <c r="B81" s="628"/>
      <c r="C81" s="628"/>
      <c r="D81" s="629"/>
      <c r="E81" s="629"/>
      <c r="F81" s="629"/>
      <c r="G81" s="1360"/>
      <c r="H81" s="629"/>
      <c r="I81" s="629"/>
      <c r="J81" s="629"/>
      <c r="K81" s="629"/>
      <c r="L81" s="629"/>
      <c r="N81" s="629"/>
      <c r="O81" s="629"/>
      <c r="P81" s="1356"/>
      <c r="Q81" s="1356"/>
      <c r="AF81" s="1342"/>
      <c r="AR81" s="1342"/>
    </row>
    <row r="82" spans="1:44" ht="15.75" x14ac:dyDescent="0.25">
      <c r="A82" s="626" t="s">
        <v>917</v>
      </c>
      <c r="B82" s="1358">
        <f>D82+F82+I82+K82+N82</f>
        <v>16339333.6193</v>
      </c>
      <c r="C82" s="1358">
        <f>E82+H82+J82+L82+O82</f>
        <v>4121308.3423499991</v>
      </c>
      <c r="D82" s="1359">
        <f>K33/1000</f>
        <v>8271482.2816099999</v>
      </c>
      <c r="E82" s="1359">
        <f>AO33/1000</f>
        <v>2056871.2832299999</v>
      </c>
      <c r="F82" s="1359">
        <f>K29/1000-N82</f>
        <v>6801111.1522300001</v>
      </c>
      <c r="G82" s="1360"/>
      <c r="H82" s="1359">
        <f>AO29/1000-O82</f>
        <v>1743478.9518499996</v>
      </c>
      <c r="I82" s="1359"/>
      <c r="J82" s="1359"/>
      <c r="K82" s="1359">
        <f>W36/1000</f>
        <v>36969.300000000003</v>
      </c>
      <c r="L82" s="1359">
        <f>BA36/1000</f>
        <v>6835.5465100000019</v>
      </c>
      <c r="N82" s="1359">
        <f>(K11+K15+K19+K24)/1000</f>
        <v>1229770.88546</v>
      </c>
      <c r="O82" s="1359">
        <f>(AO11+AO15+AO19+AO24)/1000</f>
        <v>314122.56075999996</v>
      </c>
      <c r="P82" s="1356"/>
      <c r="Q82" s="1356"/>
      <c r="AF82" s="1342"/>
      <c r="AR82" s="1342"/>
    </row>
    <row r="83" spans="1:44" x14ac:dyDescent="0.2">
      <c r="A83" s="627"/>
      <c r="B83" s="628"/>
      <c r="C83" s="628"/>
      <c r="D83" s="629"/>
      <c r="E83" s="629"/>
      <c r="F83" s="629"/>
      <c r="G83" s="1360"/>
      <c r="H83" s="629"/>
      <c r="I83" s="629"/>
      <c r="J83" s="629"/>
      <c r="K83" s="629"/>
      <c r="L83" s="629"/>
      <c r="N83" s="629"/>
      <c r="O83" s="629"/>
      <c r="P83" s="1356"/>
      <c r="Q83" s="1356"/>
      <c r="AF83" s="1342"/>
      <c r="AR83" s="1342"/>
    </row>
    <row r="84" spans="1:44" ht="15.75" x14ac:dyDescent="0.25">
      <c r="A84" s="626" t="s">
        <v>918</v>
      </c>
      <c r="B84" s="1358">
        <f>D84+F84+I84+K84+N84</f>
        <v>2424060.2055299999</v>
      </c>
      <c r="C84" s="1358">
        <f>E84+H84+J84+L84+O84</f>
        <v>392420.19928999996</v>
      </c>
      <c r="D84" s="1359">
        <f>L33/1000</f>
        <v>1107691.5233700001</v>
      </c>
      <c r="E84" s="1359">
        <f>AP33/1000</f>
        <v>146133.71270999999</v>
      </c>
      <c r="F84" s="1359">
        <f>L29/1000-N84</f>
        <v>628427.90454999986</v>
      </c>
      <c r="G84" s="1360"/>
      <c r="H84" s="1359">
        <f>AP29/1000-O84</f>
        <v>166912.18852</v>
      </c>
      <c r="I84" s="1359">
        <f>AD36/1000</f>
        <v>304475.05307999998</v>
      </c>
      <c r="J84" s="1359">
        <f>BH36/1000</f>
        <v>51225.9</v>
      </c>
      <c r="K84" s="1359">
        <f>X36/1000</f>
        <v>209321.66118999998</v>
      </c>
      <c r="L84" s="1359">
        <f>BB36/1000</f>
        <v>0</v>
      </c>
      <c r="N84" s="1359">
        <f>(L11+L15+L19+L24)/1000</f>
        <v>174144.06333999996</v>
      </c>
      <c r="O84" s="1359">
        <f>(AP11+AP15+AP19+AP24)/1000</f>
        <v>28148.398059999996</v>
      </c>
      <c r="P84" s="1356"/>
      <c r="Q84" s="1356"/>
      <c r="AF84" s="1342"/>
      <c r="AR84" s="1342"/>
    </row>
    <row r="85" spans="1:44" x14ac:dyDescent="0.2">
      <c r="B85" s="1360"/>
      <c r="C85" s="1360"/>
      <c r="D85" s="1360"/>
      <c r="E85" s="1360"/>
      <c r="F85" s="1360"/>
      <c r="G85" s="1360"/>
      <c r="H85" s="1360"/>
      <c r="I85" s="1360"/>
      <c r="J85" s="1360"/>
      <c r="K85" s="1360"/>
      <c r="L85" s="1360"/>
      <c r="N85" s="1360"/>
      <c r="O85" s="1360"/>
      <c r="P85" s="1356"/>
      <c r="Q85" s="1356"/>
      <c r="AF85" s="1342"/>
      <c r="AR85" s="1342"/>
    </row>
    <row r="86" spans="1:44" ht="15.75" x14ac:dyDescent="0.25">
      <c r="B86" s="1363">
        <f>B73-B75-B80-B82-B84</f>
        <v>0</v>
      </c>
      <c r="C86" s="1363">
        <f>C73-C75-C80-C82-C84</f>
        <v>1.3387762010097504E-9</v>
      </c>
      <c r="D86" s="1363">
        <f>D73-D75-D80-D82-D84</f>
        <v>-5.1222741603851318E-9</v>
      </c>
      <c r="E86" s="1363">
        <f>E73-E75-E80-E82-E84</f>
        <v>0</v>
      </c>
      <c r="F86" s="1363">
        <f>F73-F75-F80-F82-F84</f>
        <v>0</v>
      </c>
      <c r="G86" s="1360"/>
      <c r="H86" s="1363">
        <f>H73-H75-H80-H82-H84</f>
        <v>1.0186340659856796E-9</v>
      </c>
      <c r="I86" s="1363">
        <f>I73-I75-I80-I82-I84</f>
        <v>0</v>
      </c>
      <c r="J86" s="1363">
        <f>J73-J75-J80-J82-J84</f>
        <v>0</v>
      </c>
      <c r="K86" s="1363">
        <f>K73-K75-K80-K82-K84</f>
        <v>0</v>
      </c>
      <c r="L86" s="1363">
        <f>L73-L75-L80-L82-L84</f>
        <v>1.0913936421275139E-11</v>
      </c>
      <c r="N86" s="1363">
        <f>N73-N75-N80-N82-N84</f>
        <v>-3.2014213502407074E-10</v>
      </c>
      <c r="O86" s="1363">
        <f>O73-O75-O80-O82-O84</f>
        <v>0</v>
      </c>
      <c r="AF86" s="1342"/>
      <c r="AR86" s="1342"/>
    </row>
    <row r="87" spans="1:44" ht="15.75" x14ac:dyDescent="0.25">
      <c r="B87" s="1364">
        <f>B73-B36/1000</f>
        <v>0</v>
      </c>
      <c r="C87" s="1364">
        <f>C73-AF36/1000</f>
        <v>0</v>
      </c>
    </row>
  </sheetData>
  <mergeCells count="34">
    <mergeCell ref="BD9:BD10"/>
    <mergeCell ref="BE9:BI9"/>
    <mergeCell ref="AA9:AE9"/>
    <mergeCell ref="O9:S9"/>
    <mergeCell ref="T9:T10"/>
    <mergeCell ref="AF8:AF10"/>
    <mergeCell ref="AG8:AK9"/>
    <mergeCell ref="AL8:AW8"/>
    <mergeCell ref="AX8:BC8"/>
    <mergeCell ref="A62:L62"/>
    <mergeCell ref="Z9:Z10"/>
    <mergeCell ref="N9:N10"/>
    <mergeCell ref="B8:B10"/>
    <mergeCell ref="C8:G9"/>
    <mergeCell ref="H8:S8"/>
    <mergeCell ref="T8:Y8"/>
    <mergeCell ref="Z8:AE8"/>
    <mergeCell ref="I9:M9"/>
    <mergeCell ref="A66:L66"/>
    <mergeCell ref="AY9:BC9"/>
    <mergeCell ref="A49:K49"/>
    <mergeCell ref="A54:L54"/>
    <mergeCell ref="A60:L60"/>
    <mergeCell ref="AL9:AL10"/>
    <mergeCell ref="AM9:AQ9"/>
    <mergeCell ref="AR9:AR10"/>
    <mergeCell ref="AS9:AW9"/>
    <mergeCell ref="AX9:AX10"/>
    <mergeCell ref="A6:A10"/>
    <mergeCell ref="B6:AE7"/>
    <mergeCell ref="U9:Y9"/>
    <mergeCell ref="AF6:BI7"/>
    <mergeCell ref="BD8:BI8"/>
    <mergeCell ref="H9:H10"/>
  </mergeCells>
  <pageMargins left="0.31" right="0.22" top="0.78740157480314965" bottom="0.59055118110236227" header="0.51181102362204722" footer="0.51181102362204722"/>
  <pageSetup paperSize="9" scale="41" fitToWidth="4" orientation="landscape" r:id="rId1"/>
  <headerFooter alignWithMargins="0">
    <oddFooter>&amp;L&amp;P&amp;R&amp;F&amp;A</oddFooter>
  </headerFooter>
  <colBreaks count="4" manualBreakCount="4">
    <brk id="13" max="1048575" man="1"/>
    <brk id="25" max="1048575" man="1"/>
    <brk id="37" max="1048575" man="1"/>
    <brk id="4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D45"/>
  <sheetViews>
    <sheetView topLeftCell="A2" zoomScale="40" zoomScaleNormal="40" zoomScaleSheetLayoutView="40" workbookViewId="0">
      <pane xSplit="1" ySplit="9" topLeftCell="B29" activePane="bottomRight" state="frozen"/>
      <selection activeCell="A2" sqref="A2"/>
      <selection pane="topRight" activeCell="B2" sqref="B2"/>
      <selection pane="bottomLeft" activeCell="A11" sqref="A11"/>
      <selection pane="bottomRight" activeCell="AF14" sqref="AF14"/>
    </sheetView>
  </sheetViews>
  <sheetFormatPr defaultColWidth="9.140625" defaultRowHeight="12.75" x14ac:dyDescent="0.2"/>
  <cols>
    <col min="1" max="1" width="32.140625" style="1" customWidth="1"/>
    <col min="2" max="3" width="28.140625" style="1" customWidth="1"/>
    <col min="4" max="9" width="32.140625" style="1" customWidth="1"/>
    <col min="10" max="10" width="25" style="1" customWidth="1"/>
    <col min="11" max="11" width="23.85546875" style="1" bestFit="1" customWidth="1"/>
    <col min="12" max="12" width="26.42578125" style="1" customWidth="1"/>
    <col min="13" max="13" width="23.42578125" style="1" customWidth="1"/>
    <col min="14" max="21" width="24.85546875" style="1" customWidth="1"/>
    <col min="22" max="23" width="26.85546875" style="1" customWidth="1"/>
    <col min="24" max="53" width="24.85546875" style="1" customWidth="1"/>
    <col min="54" max="55" width="26.140625" style="1" customWidth="1"/>
    <col min="56" max="59" width="24" style="1" customWidth="1"/>
    <col min="60" max="61" width="25.140625" style="1" customWidth="1"/>
    <col min="62" max="63" width="28.85546875" style="1" customWidth="1"/>
    <col min="64" max="65" width="25.5703125" style="1" customWidth="1"/>
    <col min="66" max="71" width="24.85546875" style="1" customWidth="1"/>
    <col min="72" max="75" width="25.5703125" style="1" customWidth="1"/>
    <col min="76" max="77" width="36" style="1" customWidth="1"/>
    <col min="78" max="81" width="25.5703125" style="1" customWidth="1"/>
    <col min="82" max="82" width="24.140625" style="1" customWidth="1"/>
    <col min="83" max="83" width="24.5703125" style="1" customWidth="1"/>
    <col min="84" max="84" width="22.85546875" style="1" customWidth="1"/>
    <col min="85" max="89" width="20.42578125" style="1" customWidth="1"/>
    <col min="90" max="93" width="20.5703125" style="1" customWidth="1"/>
    <col min="94" max="94" width="24.42578125" style="1" customWidth="1"/>
    <col min="95" max="95" width="23.5703125" style="1" customWidth="1"/>
    <col min="96" max="97" width="21.85546875" style="1" customWidth="1"/>
    <col min="98" max="98" width="23.5703125" style="1" customWidth="1"/>
    <col min="99" max="99" width="22.85546875" style="1" customWidth="1"/>
    <col min="100" max="103" width="22.7109375" style="1" customWidth="1"/>
    <col min="104" max="105" width="23.85546875" style="1" customWidth="1"/>
    <col min="106" max="106" width="9.140625" style="1"/>
    <col min="107" max="108" width="16" style="1" bestFit="1" customWidth="1"/>
    <col min="109" max="16384" width="9.140625" style="1"/>
  </cols>
  <sheetData>
    <row r="2" spans="1:108" ht="19.5" x14ac:dyDescent="0.3">
      <c r="D2" s="37" t="s">
        <v>791</v>
      </c>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row>
    <row r="3" spans="1:108" ht="19.5" x14ac:dyDescent="0.3">
      <c r="E3" s="457" t="str">
        <f>'Федеральные  средства'!A3</f>
        <v>ПО  СОСТОЯНИЮ  НА  1  АПРЕЛЯ  2024  ГОДА</v>
      </c>
    </row>
    <row r="4" spans="1:108" ht="15.75" x14ac:dyDescent="0.25">
      <c r="J4" s="458"/>
      <c r="K4" s="458"/>
    </row>
    <row r="5" spans="1:108" ht="17.25" thickBot="1" x14ac:dyDescent="0.3">
      <c r="J5" s="459" t="s">
        <v>430</v>
      </c>
    </row>
    <row r="6" spans="1:108" ht="27" customHeight="1" thickBot="1" x14ac:dyDescent="0.25">
      <c r="A6" s="1651" t="s">
        <v>320</v>
      </c>
      <c r="B6" s="1654" t="s">
        <v>8</v>
      </c>
      <c r="C6" s="1655"/>
      <c r="D6" s="1654" t="s">
        <v>792</v>
      </c>
      <c r="E6" s="1655"/>
      <c r="F6" s="1660" t="s">
        <v>793</v>
      </c>
      <c r="G6" s="1661"/>
      <c r="H6" s="1661"/>
      <c r="I6" s="1662"/>
      <c r="J6" s="1663" t="s">
        <v>794</v>
      </c>
      <c r="K6" s="1664"/>
      <c r="L6" s="460"/>
      <c r="M6" s="461"/>
      <c r="N6" s="461"/>
      <c r="O6" s="461" t="s">
        <v>435</v>
      </c>
      <c r="P6" s="461"/>
      <c r="Q6" s="461"/>
      <c r="R6" s="461"/>
      <c r="S6" s="461"/>
      <c r="T6" s="461"/>
      <c r="U6" s="461"/>
      <c r="V6" s="461"/>
      <c r="W6" s="461"/>
      <c r="X6" s="461"/>
      <c r="Y6" s="461"/>
      <c r="Z6" s="461"/>
      <c r="AA6" s="461"/>
      <c r="AB6" s="461"/>
      <c r="AC6" s="461"/>
      <c r="AD6" s="461"/>
      <c r="AE6" s="461"/>
      <c r="AF6" s="461"/>
      <c r="AG6" s="461"/>
      <c r="AH6" s="461"/>
      <c r="AI6" s="461"/>
      <c r="AJ6" s="461"/>
      <c r="AK6" s="461"/>
      <c r="AL6" s="461"/>
      <c r="AM6" s="461"/>
      <c r="AN6" s="461"/>
      <c r="AO6" s="461"/>
      <c r="AP6" s="461"/>
      <c r="AQ6" s="461"/>
      <c r="AR6" s="461"/>
      <c r="AS6" s="461"/>
      <c r="AT6" s="461"/>
      <c r="AU6" s="461"/>
      <c r="AV6" s="461"/>
      <c r="AW6" s="461"/>
      <c r="AX6" s="461"/>
      <c r="AY6" s="461"/>
      <c r="AZ6" s="461"/>
      <c r="BA6" s="461"/>
      <c r="BB6" s="461"/>
      <c r="BC6" s="461"/>
      <c r="BD6" s="461"/>
      <c r="BE6" s="461"/>
      <c r="BF6" s="461"/>
      <c r="BG6" s="461"/>
      <c r="BH6" s="461"/>
      <c r="BI6" s="461"/>
      <c r="BJ6" s="461"/>
      <c r="BK6" s="461"/>
      <c r="BL6" s="461"/>
      <c r="BM6" s="461"/>
      <c r="BN6" s="461"/>
      <c r="BO6" s="461"/>
      <c r="BP6" s="461"/>
      <c r="BQ6" s="461"/>
      <c r="BR6" s="461"/>
      <c r="BS6" s="461"/>
      <c r="BT6" s="461"/>
      <c r="BU6" s="461"/>
      <c r="BV6" s="461"/>
      <c r="BW6" s="461"/>
      <c r="BX6" s="461"/>
      <c r="BY6" s="461"/>
      <c r="BZ6" s="461"/>
      <c r="CA6" s="461"/>
      <c r="CB6" s="461"/>
      <c r="CC6" s="461"/>
      <c r="CD6" s="461"/>
      <c r="CE6" s="461"/>
      <c r="CF6" s="461"/>
      <c r="CG6" s="461"/>
      <c r="CH6" s="461"/>
      <c r="CI6" s="461"/>
      <c r="CJ6" s="461"/>
      <c r="CK6" s="461"/>
      <c r="CL6" s="461"/>
      <c r="CM6" s="461"/>
      <c r="CN6" s="461"/>
      <c r="CO6" s="461"/>
      <c r="CP6" s="461"/>
      <c r="CQ6" s="461"/>
      <c r="CR6" s="461"/>
      <c r="CS6" s="461"/>
      <c r="CT6" s="461"/>
      <c r="CU6" s="461"/>
      <c r="CV6" s="461"/>
      <c r="CW6" s="461"/>
      <c r="CX6" s="461"/>
      <c r="CY6" s="461"/>
      <c r="CZ6" s="461"/>
      <c r="DA6" s="462"/>
    </row>
    <row r="7" spans="1:108" ht="47.1" customHeight="1" thickBot="1" x14ac:dyDescent="0.25">
      <c r="A7" s="1652"/>
      <c r="B7" s="1656"/>
      <c r="C7" s="1657"/>
      <c r="D7" s="1656"/>
      <c r="E7" s="1657"/>
      <c r="F7" s="1670" t="s">
        <v>328</v>
      </c>
      <c r="G7" s="1671"/>
      <c r="H7" s="1676" t="s">
        <v>329</v>
      </c>
      <c r="I7" s="1677"/>
      <c r="J7" s="1665"/>
      <c r="K7" s="1666"/>
      <c r="L7" s="1682" t="s">
        <v>795</v>
      </c>
      <c r="M7" s="1683"/>
      <c r="N7" s="1683"/>
      <c r="O7" s="1683"/>
      <c r="P7" s="1683"/>
      <c r="Q7" s="1683"/>
      <c r="R7" s="1683"/>
      <c r="S7" s="1683"/>
      <c r="T7" s="1683"/>
      <c r="U7" s="1683"/>
      <c r="V7" s="1683"/>
      <c r="W7" s="1683"/>
      <c r="X7" s="463"/>
      <c r="Y7" s="463"/>
      <c r="Z7" s="463"/>
      <c r="AA7" s="463"/>
      <c r="AB7" s="463"/>
      <c r="AC7" s="463"/>
      <c r="AD7" s="463"/>
      <c r="AE7" s="463"/>
      <c r="AF7" s="463"/>
      <c r="AG7" s="463"/>
      <c r="AH7" s="463"/>
      <c r="AI7" s="463"/>
      <c r="AJ7" s="463"/>
      <c r="AK7" s="463"/>
      <c r="AL7" s="463"/>
      <c r="AM7" s="463"/>
      <c r="AN7" s="463"/>
      <c r="AO7" s="463"/>
      <c r="AP7" s="463"/>
      <c r="AQ7" s="463"/>
      <c r="AR7" s="463"/>
      <c r="AS7" s="463"/>
      <c r="AT7" s="463"/>
      <c r="AU7" s="463"/>
      <c r="AV7" s="463"/>
      <c r="AW7" s="463"/>
      <c r="AX7" s="463"/>
      <c r="AY7" s="463"/>
      <c r="AZ7" s="463"/>
      <c r="BA7" s="463"/>
      <c r="BB7" s="463"/>
      <c r="BC7" s="463"/>
      <c r="BD7" s="463"/>
      <c r="BE7" s="463"/>
      <c r="BF7" s="463"/>
      <c r="BG7" s="463"/>
      <c r="BH7" s="463"/>
      <c r="BI7" s="463"/>
      <c r="BJ7" s="463"/>
      <c r="BK7" s="463"/>
      <c r="BL7" s="463"/>
      <c r="BM7" s="463"/>
      <c r="BN7" s="463"/>
      <c r="BO7" s="463"/>
      <c r="BP7" s="463"/>
      <c r="BQ7" s="463"/>
      <c r="BR7" s="463"/>
      <c r="BS7" s="463"/>
      <c r="BT7" s="463"/>
      <c r="BU7" s="463"/>
      <c r="BV7" s="463"/>
      <c r="BW7" s="463"/>
      <c r="BX7" s="463"/>
      <c r="BY7" s="463"/>
      <c r="BZ7" s="463"/>
      <c r="CA7" s="463"/>
      <c r="CB7" s="463"/>
      <c r="CC7" s="463"/>
      <c r="CD7" s="1684" t="s">
        <v>796</v>
      </c>
      <c r="CE7" s="1685"/>
      <c r="CF7" s="1685"/>
      <c r="CG7" s="1685"/>
      <c r="CH7" s="1685"/>
      <c r="CI7" s="1685"/>
      <c r="CJ7" s="1685"/>
      <c r="CK7" s="1685"/>
      <c r="CL7" s="1685"/>
      <c r="CM7" s="1685"/>
      <c r="CN7" s="1685"/>
      <c r="CO7" s="1685"/>
      <c r="CP7" s="1685"/>
      <c r="CQ7" s="1685"/>
      <c r="CR7" s="41"/>
      <c r="CS7" s="464"/>
      <c r="CT7" s="1689" t="s">
        <v>797</v>
      </c>
      <c r="CU7" s="1690"/>
      <c r="CV7" s="1690"/>
      <c r="CW7" s="1690"/>
      <c r="CX7" s="1690"/>
      <c r="CY7" s="1690"/>
      <c r="CZ7" s="1690"/>
      <c r="DA7" s="1691"/>
    </row>
    <row r="8" spans="1:108" ht="60.95" customHeight="1" thickBot="1" x14ac:dyDescent="0.25">
      <c r="A8" s="1652"/>
      <c r="B8" s="1656"/>
      <c r="C8" s="1657"/>
      <c r="D8" s="1656"/>
      <c r="E8" s="1657"/>
      <c r="F8" s="1672"/>
      <c r="G8" s="1673"/>
      <c r="H8" s="1678"/>
      <c r="I8" s="1679"/>
      <c r="J8" s="1665"/>
      <c r="K8" s="1667"/>
      <c r="L8" s="1652" t="s">
        <v>323</v>
      </c>
      <c r="M8" s="1652" t="s">
        <v>327</v>
      </c>
      <c r="N8" s="1686" t="s">
        <v>330</v>
      </c>
      <c r="O8" s="1692"/>
      <c r="P8" s="1692"/>
      <c r="Q8" s="1692"/>
      <c r="R8" s="1692"/>
      <c r="S8" s="1688"/>
      <c r="T8" s="1693" t="s">
        <v>331</v>
      </c>
      <c r="U8" s="1693"/>
      <c r="V8" s="1689" t="s">
        <v>332</v>
      </c>
      <c r="W8" s="1690"/>
      <c r="X8" s="1695" t="s">
        <v>333</v>
      </c>
      <c r="Y8" s="1696"/>
      <c r="Z8" s="1695" t="s">
        <v>334</v>
      </c>
      <c r="AA8" s="1696"/>
      <c r="AB8" s="1660" t="s">
        <v>335</v>
      </c>
      <c r="AC8" s="1661"/>
      <c r="AD8" s="1660" t="s">
        <v>336</v>
      </c>
      <c r="AE8" s="1662"/>
      <c r="AF8" s="1660" t="s">
        <v>337</v>
      </c>
      <c r="AG8" s="1662"/>
      <c r="AH8" s="1660" t="s">
        <v>338</v>
      </c>
      <c r="AI8" s="1662"/>
      <c r="AJ8" s="1660" t="s">
        <v>798</v>
      </c>
      <c r="AK8" s="1662"/>
      <c r="AL8" s="1660" t="s">
        <v>339</v>
      </c>
      <c r="AM8" s="1662"/>
      <c r="AN8" s="1660" t="s">
        <v>340</v>
      </c>
      <c r="AO8" s="1662"/>
      <c r="AP8" s="1660" t="s">
        <v>341</v>
      </c>
      <c r="AQ8" s="1662"/>
      <c r="AR8" s="1661" t="s">
        <v>342</v>
      </c>
      <c r="AS8" s="1662"/>
      <c r="AT8" s="1695" t="s">
        <v>343</v>
      </c>
      <c r="AU8" s="1696"/>
      <c r="AV8" s="1660" t="s">
        <v>799</v>
      </c>
      <c r="AW8" s="1661"/>
      <c r="AX8" s="1661"/>
      <c r="AY8" s="1662"/>
      <c r="AZ8" s="1660" t="s">
        <v>345</v>
      </c>
      <c r="BA8" s="1662"/>
      <c r="BB8" s="1686" t="s">
        <v>346</v>
      </c>
      <c r="BC8" s="1692"/>
      <c r="BD8" s="1692"/>
      <c r="BE8" s="1692"/>
      <c r="BF8" s="1692"/>
      <c r="BG8" s="1688"/>
      <c r="BH8" s="1695" t="s">
        <v>347</v>
      </c>
      <c r="BI8" s="1696"/>
      <c r="BJ8" s="1686" t="s">
        <v>348</v>
      </c>
      <c r="BK8" s="1687"/>
      <c r="BL8" s="1689" t="s">
        <v>349</v>
      </c>
      <c r="BM8" s="1691"/>
      <c r="BN8" s="1660" t="s">
        <v>350</v>
      </c>
      <c r="BO8" s="1662"/>
      <c r="BP8" s="1660" t="s">
        <v>351</v>
      </c>
      <c r="BQ8" s="1662"/>
      <c r="BR8" s="1660" t="s">
        <v>800</v>
      </c>
      <c r="BS8" s="1662"/>
      <c r="BT8" s="1703" t="s">
        <v>801</v>
      </c>
      <c r="BU8" s="1704"/>
      <c r="BV8" s="1703" t="s">
        <v>802</v>
      </c>
      <c r="BW8" s="1704"/>
      <c r="BX8" s="1689" t="s">
        <v>355</v>
      </c>
      <c r="BY8" s="1690"/>
      <c r="BZ8" s="1690"/>
      <c r="CA8" s="1690"/>
      <c r="CB8" s="1690"/>
      <c r="CC8" s="1691"/>
      <c r="CD8" s="1660" t="s">
        <v>323</v>
      </c>
      <c r="CE8" s="1651" t="s">
        <v>327</v>
      </c>
      <c r="CF8" s="1695" t="s">
        <v>803</v>
      </c>
      <c r="CG8" s="1696"/>
      <c r="CH8" s="1695" t="s">
        <v>804</v>
      </c>
      <c r="CI8" s="1696"/>
      <c r="CJ8" s="1695" t="s">
        <v>805</v>
      </c>
      <c r="CK8" s="1696"/>
      <c r="CL8" s="1695" t="s">
        <v>806</v>
      </c>
      <c r="CM8" s="1696"/>
      <c r="CN8" s="1713" t="s">
        <v>807</v>
      </c>
      <c r="CO8" s="1714"/>
      <c r="CP8" s="1699" t="s">
        <v>808</v>
      </c>
      <c r="CQ8" s="1700"/>
      <c r="CR8" s="1703" t="s">
        <v>809</v>
      </c>
      <c r="CS8" s="1704"/>
      <c r="CT8" s="1660" t="s">
        <v>323</v>
      </c>
      <c r="CU8" s="1651" t="s">
        <v>327</v>
      </c>
      <c r="CV8" s="1709" t="s">
        <v>810</v>
      </c>
      <c r="CW8" s="1710"/>
      <c r="CX8" s="1709" t="s">
        <v>811</v>
      </c>
      <c r="CY8" s="1710"/>
      <c r="CZ8" s="1709" t="s">
        <v>812</v>
      </c>
      <c r="DA8" s="1710"/>
    </row>
    <row r="9" spans="1:108" ht="211.5" customHeight="1" thickBot="1" x14ac:dyDescent="0.25">
      <c r="A9" s="1652"/>
      <c r="B9" s="1658"/>
      <c r="C9" s="1659"/>
      <c r="D9" s="1658"/>
      <c r="E9" s="1659"/>
      <c r="F9" s="1674"/>
      <c r="G9" s="1675"/>
      <c r="H9" s="1680"/>
      <c r="I9" s="1681"/>
      <c r="J9" s="1668"/>
      <c r="K9" s="1669"/>
      <c r="L9" s="1652"/>
      <c r="M9" s="1652"/>
      <c r="N9" s="1697" t="s">
        <v>813</v>
      </c>
      <c r="O9" s="1698"/>
      <c r="P9" s="1697" t="s">
        <v>814</v>
      </c>
      <c r="Q9" s="1698"/>
      <c r="R9" s="1697" t="s">
        <v>815</v>
      </c>
      <c r="S9" s="1698"/>
      <c r="T9" s="1694"/>
      <c r="U9" s="1694"/>
      <c r="V9" s="1686" t="s">
        <v>816</v>
      </c>
      <c r="W9" s="1688"/>
      <c r="X9" s="1697"/>
      <c r="Y9" s="1698"/>
      <c r="Z9" s="1697"/>
      <c r="AA9" s="1698"/>
      <c r="AB9" s="1697"/>
      <c r="AC9" s="1694"/>
      <c r="AD9" s="1697"/>
      <c r="AE9" s="1698"/>
      <c r="AF9" s="1697"/>
      <c r="AG9" s="1698"/>
      <c r="AH9" s="1697"/>
      <c r="AI9" s="1698"/>
      <c r="AJ9" s="1697"/>
      <c r="AK9" s="1698"/>
      <c r="AL9" s="1697"/>
      <c r="AM9" s="1698"/>
      <c r="AN9" s="1697"/>
      <c r="AO9" s="1698"/>
      <c r="AP9" s="1697"/>
      <c r="AQ9" s="1698"/>
      <c r="AR9" s="1694"/>
      <c r="AS9" s="1698"/>
      <c r="AT9" s="1697"/>
      <c r="AU9" s="1698"/>
      <c r="AV9" s="1686" t="s">
        <v>817</v>
      </c>
      <c r="AW9" s="1688"/>
      <c r="AX9" s="1686" t="s">
        <v>362</v>
      </c>
      <c r="AY9" s="1688"/>
      <c r="AZ9" s="1697"/>
      <c r="BA9" s="1698"/>
      <c r="BB9" s="1697" t="s">
        <v>818</v>
      </c>
      <c r="BC9" s="1698"/>
      <c r="BD9" s="1697" t="s">
        <v>819</v>
      </c>
      <c r="BE9" s="1698"/>
      <c r="BF9" s="1694" t="s">
        <v>820</v>
      </c>
      <c r="BG9" s="1698"/>
      <c r="BH9" s="1697"/>
      <c r="BI9" s="1698"/>
      <c r="BJ9" s="1686" t="s">
        <v>368</v>
      </c>
      <c r="BK9" s="1687"/>
      <c r="BL9" s="1686" t="s">
        <v>369</v>
      </c>
      <c r="BM9" s="1688"/>
      <c r="BN9" s="1697"/>
      <c r="BO9" s="1698"/>
      <c r="BP9" s="1697"/>
      <c r="BQ9" s="1698"/>
      <c r="BR9" s="1697"/>
      <c r="BS9" s="1698"/>
      <c r="BT9" s="1701"/>
      <c r="BU9" s="1705"/>
      <c r="BV9" s="1701"/>
      <c r="BW9" s="1705"/>
      <c r="BX9" s="1692" t="s">
        <v>821</v>
      </c>
      <c r="BY9" s="1688"/>
      <c r="BZ9" s="1686" t="s">
        <v>372</v>
      </c>
      <c r="CA9" s="1692"/>
      <c r="CB9" s="1686" t="s">
        <v>822</v>
      </c>
      <c r="CC9" s="1688"/>
      <c r="CD9" s="1695"/>
      <c r="CE9" s="1652"/>
      <c r="CF9" s="1697"/>
      <c r="CG9" s="1698"/>
      <c r="CH9" s="1697"/>
      <c r="CI9" s="1698"/>
      <c r="CJ9" s="1697"/>
      <c r="CK9" s="1698"/>
      <c r="CL9" s="1697"/>
      <c r="CM9" s="1698"/>
      <c r="CN9" s="1711"/>
      <c r="CO9" s="1712"/>
      <c r="CP9" s="1701"/>
      <c r="CQ9" s="1702"/>
      <c r="CR9" s="1701"/>
      <c r="CS9" s="1705"/>
      <c r="CT9" s="1695"/>
      <c r="CU9" s="1652"/>
      <c r="CV9" s="1711"/>
      <c r="CW9" s="1712"/>
      <c r="CX9" s="1711"/>
      <c r="CY9" s="1712"/>
      <c r="CZ9" s="1711"/>
      <c r="DA9" s="1712"/>
    </row>
    <row r="10" spans="1:108" ht="21" customHeight="1" thickBot="1" x14ac:dyDescent="0.3">
      <c r="A10" s="1653"/>
      <c r="B10" s="49" t="s">
        <v>374</v>
      </c>
      <c r="C10" s="465" t="s">
        <v>376</v>
      </c>
      <c r="D10" s="49" t="s">
        <v>374</v>
      </c>
      <c r="E10" s="465" t="s">
        <v>376</v>
      </c>
      <c r="F10" s="466" t="s">
        <v>374</v>
      </c>
      <c r="G10" s="467" t="s">
        <v>376</v>
      </c>
      <c r="H10" s="466" t="s">
        <v>374</v>
      </c>
      <c r="I10" s="467" t="s">
        <v>376</v>
      </c>
      <c r="J10" s="468" t="s">
        <v>374</v>
      </c>
      <c r="K10" s="468" t="s">
        <v>376</v>
      </c>
      <c r="L10" s="1653"/>
      <c r="M10" s="1653"/>
      <c r="N10" s="49" t="s">
        <v>374</v>
      </c>
      <c r="O10" s="465" t="s">
        <v>376</v>
      </c>
      <c r="P10" s="469" t="s">
        <v>374</v>
      </c>
      <c r="Q10" s="465" t="s">
        <v>376</v>
      </c>
      <c r="R10" s="49" t="s">
        <v>374</v>
      </c>
      <c r="S10" s="465" t="s">
        <v>376</v>
      </c>
      <c r="T10" s="465" t="s">
        <v>374</v>
      </c>
      <c r="U10" s="49" t="s">
        <v>376</v>
      </c>
      <c r="V10" s="49" t="s">
        <v>374</v>
      </c>
      <c r="W10" s="465" t="s">
        <v>376</v>
      </c>
      <c r="X10" s="465" t="s">
        <v>374</v>
      </c>
      <c r="Y10" s="465" t="s">
        <v>376</v>
      </c>
      <c r="Z10" s="49" t="s">
        <v>374</v>
      </c>
      <c r="AA10" s="465" t="s">
        <v>376</v>
      </c>
      <c r="AB10" s="49" t="s">
        <v>374</v>
      </c>
      <c r="AC10" s="49" t="s">
        <v>376</v>
      </c>
      <c r="AD10" s="49" t="s">
        <v>374</v>
      </c>
      <c r="AE10" s="465" t="s">
        <v>376</v>
      </c>
      <c r="AF10" s="49" t="s">
        <v>374</v>
      </c>
      <c r="AG10" s="465" t="s">
        <v>376</v>
      </c>
      <c r="AH10" s="49" t="s">
        <v>374</v>
      </c>
      <c r="AI10" s="465" t="s">
        <v>376</v>
      </c>
      <c r="AJ10" s="49" t="s">
        <v>374</v>
      </c>
      <c r="AK10" s="465" t="s">
        <v>376</v>
      </c>
      <c r="AL10" s="49" t="s">
        <v>374</v>
      </c>
      <c r="AM10" s="465" t="s">
        <v>376</v>
      </c>
      <c r="AN10" s="49" t="s">
        <v>374</v>
      </c>
      <c r="AO10" s="465" t="s">
        <v>376</v>
      </c>
      <c r="AP10" s="52" t="s">
        <v>374</v>
      </c>
      <c r="AQ10" s="465" t="s">
        <v>376</v>
      </c>
      <c r="AR10" s="52" t="s">
        <v>374</v>
      </c>
      <c r="AS10" s="465" t="s">
        <v>376</v>
      </c>
      <c r="AT10" s="49" t="s">
        <v>374</v>
      </c>
      <c r="AU10" s="465" t="s">
        <v>376</v>
      </c>
      <c r="AV10" s="49" t="s">
        <v>374</v>
      </c>
      <c r="AW10" s="465" t="s">
        <v>376</v>
      </c>
      <c r="AX10" s="49" t="s">
        <v>374</v>
      </c>
      <c r="AY10" s="465" t="s">
        <v>376</v>
      </c>
      <c r="AZ10" s="49" t="s">
        <v>374</v>
      </c>
      <c r="BA10" s="465" t="s">
        <v>376</v>
      </c>
      <c r="BB10" s="49" t="s">
        <v>374</v>
      </c>
      <c r="BC10" s="465" t="s">
        <v>376</v>
      </c>
      <c r="BD10" s="49" t="s">
        <v>374</v>
      </c>
      <c r="BE10" s="465" t="s">
        <v>376</v>
      </c>
      <c r="BF10" s="52" t="s">
        <v>374</v>
      </c>
      <c r="BG10" s="49" t="s">
        <v>376</v>
      </c>
      <c r="BH10" s="465" t="s">
        <v>374</v>
      </c>
      <c r="BI10" s="465" t="s">
        <v>376</v>
      </c>
      <c r="BJ10" s="52" t="s">
        <v>374</v>
      </c>
      <c r="BK10" s="465" t="s">
        <v>376</v>
      </c>
      <c r="BL10" s="49" t="s">
        <v>374</v>
      </c>
      <c r="BM10" s="465" t="s">
        <v>376</v>
      </c>
      <c r="BN10" s="49" t="s">
        <v>374</v>
      </c>
      <c r="BO10" s="465" t="s">
        <v>376</v>
      </c>
      <c r="BP10" s="49" t="s">
        <v>374</v>
      </c>
      <c r="BQ10" s="465" t="s">
        <v>376</v>
      </c>
      <c r="BR10" s="49" t="s">
        <v>374</v>
      </c>
      <c r="BS10" s="465" t="s">
        <v>376</v>
      </c>
      <c r="BT10" s="49" t="s">
        <v>374</v>
      </c>
      <c r="BU10" s="465" t="s">
        <v>376</v>
      </c>
      <c r="BV10" s="49" t="s">
        <v>374</v>
      </c>
      <c r="BW10" s="465" t="s">
        <v>376</v>
      </c>
      <c r="BX10" s="469" t="s">
        <v>374</v>
      </c>
      <c r="BY10" s="465" t="s">
        <v>376</v>
      </c>
      <c r="BZ10" s="49" t="s">
        <v>374</v>
      </c>
      <c r="CA10" s="49" t="s">
        <v>376</v>
      </c>
      <c r="CB10" s="49" t="s">
        <v>374</v>
      </c>
      <c r="CC10" s="465" t="s">
        <v>376</v>
      </c>
      <c r="CD10" s="1695"/>
      <c r="CE10" s="1695"/>
      <c r="CF10" s="469" t="s">
        <v>374</v>
      </c>
      <c r="CG10" s="469" t="s">
        <v>376</v>
      </c>
      <c r="CH10" s="470" t="s">
        <v>374</v>
      </c>
      <c r="CI10" s="469" t="s">
        <v>376</v>
      </c>
      <c r="CJ10" s="49" t="s">
        <v>374</v>
      </c>
      <c r="CK10" s="465" t="s">
        <v>376</v>
      </c>
      <c r="CL10" s="52" t="s">
        <v>374</v>
      </c>
      <c r="CM10" s="465" t="s">
        <v>376</v>
      </c>
      <c r="CN10" s="52" t="s">
        <v>374</v>
      </c>
      <c r="CO10" s="465" t="s">
        <v>376</v>
      </c>
      <c r="CP10" s="49" t="s">
        <v>374</v>
      </c>
      <c r="CQ10" s="49" t="s">
        <v>376</v>
      </c>
      <c r="CR10" s="49" t="s">
        <v>374</v>
      </c>
      <c r="CS10" s="465" t="s">
        <v>376</v>
      </c>
      <c r="CT10" s="1695"/>
      <c r="CU10" s="1652"/>
      <c r="CV10" s="49" t="s">
        <v>374</v>
      </c>
      <c r="CW10" s="465" t="s">
        <v>376</v>
      </c>
      <c r="CX10" s="49" t="s">
        <v>374</v>
      </c>
      <c r="CY10" s="465" t="s">
        <v>376</v>
      </c>
      <c r="CZ10" s="49" t="s">
        <v>374</v>
      </c>
      <c r="DA10" s="465" t="s">
        <v>376</v>
      </c>
      <c r="DC10" s="1706" t="s">
        <v>823</v>
      </c>
      <c r="DD10" s="1706"/>
    </row>
    <row r="11" spans="1:108" ht="25.5" customHeight="1" x14ac:dyDescent="0.25">
      <c r="A11" s="471" t="s">
        <v>377</v>
      </c>
      <c r="B11" s="472">
        <f>D11+J11</f>
        <v>28884864.790000003</v>
      </c>
      <c r="C11" s="473">
        <f>E11+K11</f>
        <v>3765024.63</v>
      </c>
      <c r="D11" s="474">
        <f>F11+H11</f>
        <v>0</v>
      </c>
      <c r="E11" s="475">
        <f>G11+I11</f>
        <v>0</v>
      </c>
      <c r="F11" s="476">
        <f>'Проверочная  таблица'!BO13+'Проверочная  таблица'!BQ13</f>
        <v>0</v>
      </c>
      <c r="G11" s="477">
        <f>'Проверочная  таблица'!BP13+'Проверочная  таблица'!BR13</f>
        <v>0</v>
      </c>
      <c r="H11" s="477">
        <f>'Проверочная  таблица'!BW13</f>
        <v>0</v>
      </c>
      <c r="I11" s="478">
        <f>'Проверочная  таблица'!BX13</f>
        <v>0</v>
      </c>
      <c r="J11" s="479">
        <f t="shared" ref="J11:K28" si="0">L11+CD11+CT11</f>
        <v>28884864.790000003</v>
      </c>
      <c r="K11" s="480">
        <f t="shared" si="0"/>
        <v>3765024.63</v>
      </c>
      <c r="L11" s="91">
        <f>T11+BF11+AT11+BJ11+BH11+AR11+V11+AZ11+AB11+N11+BL11+BX11+CB11+X11+BB11+BD11+Z11+BZ11+P11+BV11+AH11+BP11+BR11+AV11+R11+BT11+BN11+AX11+AJ11+AF11+AL11+AD11+AN11+AP11</f>
        <v>12856813.65</v>
      </c>
      <c r="M11" s="91">
        <f>U11+BG11+AU11+BK11+BI11+AS11+W11+BA11+AC11+O11+BM11+BY11+CC11+Y11+BC11+BE11+AA11+CA11+Q11+BW11+AI11+BQ11+BS11+AW11+S11+BU11+BO11+AY11+AK11+AG11+AM11+AE11+AO11+AQ11</f>
        <v>0</v>
      </c>
      <c r="N11" s="480">
        <f>'Проверочная  таблица'!CO13</f>
        <v>0</v>
      </c>
      <c r="O11" s="480">
        <f>'Проверочная  таблица'!CV13</f>
        <v>0</v>
      </c>
      <c r="P11" s="480">
        <f>'Проверочная  таблица'!CQ13+'Проверочная  таблица'!DC13</f>
        <v>0</v>
      </c>
      <c r="Q11" s="80">
        <f>'Проверочная  таблица'!CX13+'Проверочная  таблица'!DF13</f>
        <v>0</v>
      </c>
      <c r="R11" s="479">
        <f>'Проверочная  таблица'!CS13</f>
        <v>0</v>
      </c>
      <c r="S11" s="80">
        <f>'Проверочная  таблица'!CZ13</f>
        <v>0</v>
      </c>
      <c r="T11" s="481">
        <f>'Проверочная  таблица'!DU13</f>
        <v>0</v>
      </c>
      <c r="U11" s="480">
        <f>'Проверочная  таблица'!DX13</f>
        <v>0</v>
      </c>
      <c r="V11" s="480">
        <f>'Проверочная  таблица'!EA13</f>
        <v>0</v>
      </c>
      <c r="W11" s="80">
        <f>'Проверочная  таблица'!ED13</f>
        <v>0</v>
      </c>
      <c r="X11" s="80">
        <f>'Проверочная  таблица'!EH13</f>
        <v>0</v>
      </c>
      <c r="Y11" s="80">
        <f>'Проверочная  таблица'!EL13</f>
        <v>0</v>
      </c>
      <c r="Z11" s="480">
        <f>'Проверочная  таблица'!EO13</f>
        <v>0</v>
      </c>
      <c r="AA11" s="80">
        <f>'Проверочная  таблица'!ER13</f>
        <v>0</v>
      </c>
      <c r="AB11" s="479">
        <f>'Проверочная  таблица'!EU13+'Проверочная  таблица'!FA13</f>
        <v>0</v>
      </c>
      <c r="AC11" s="480">
        <f>'Проверочная  таблица'!EX13+'Проверочная  таблица'!FD13</f>
        <v>0</v>
      </c>
      <c r="AD11" s="480">
        <f>'Проверочная  таблица'!FS13</f>
        <v>0</v>
      </c>
      <c r="AE11" s="480">
        <f>'Проверочная  таблица'!FV13</f>
        <v>0</v>
      </c>
      <c r="AF11" s="480">
        <f>'Проверочная  таблица'!FY13+'Проверочная  таблица'!GE13</f>
        <v>0</v>
      </c>
      <c r="AG11" s="80">
        <f>'Проверочная  таблица'!GB13+'Проверочная  таблица'!GH13</f>
        <v>0</v>
      </c>
      <c r="AH11" s="481">
        <f>'Проверочная  таблица'!GO13</f>
        <v>0</v>
      </c>
      <c r="AI11" s="480">
        <f>'Проверочная  таблица'!GS13</f>
        <v>0</v>
      </c>
      <c r="AJ11" s="480">
        <f>'Проверочная  таблица'!HE13</f>
        <v>0</v>
      </c>
      <c r="AK11" s="480">
        <f>'Проверочная  таблица'!HH13</f>
        <v>0</v>
      </c>
      <c r="AL11" s="480">
        <f>'Проверочная  таблица'!HK13+'Проверочная  таблица'!HQ13</f>
        <v>0</v>
      </c>
      <c r="AM11" s="480">
        <f>'Проверочная  таблица'!HN13+'Проверочная  таблица'!HT13</f>
        <v>0</v>
      </c>
      <c r="AN11" s="480">
        <f>'Проверочная  таблица'!II13</f>
        <v>0</v>
      </c>
      <c r="AO11" s="80">
        <f>'Проверочная  таблица'!IL13</f>
        <v>0</v>
      </c>
      <c r="AP11" s="479">
        <f>'Проверочная  таблица'!IO13</f>
        <v>0</v>
      </c>
      <c r="AQ11" s="80">
        <f>'Проверочная  таблица'!IR13</f>
        <v>0</v>
      </c>
      <c r="AR11" s="479">
        <f>'Проверочная  таблица'!IU13</f>
        <v>0</v>
      </c>
      <c r="AS11" s="80">
        <f>'Проверочная  таблица'!IX13</f>
        <v>0</v>
      </c>
      <c r="AT11" s="479">
        <f>'Проверочная  таблица'!JA13+'Проверочная  таблица'!JG13</f>
        <v>0</v>
      </c>
      <c r="AU11" s="480">
        <f>'Проверочная  таблица'!JD13+'Проверочная  таблица'!JJ13</f>
        <v>0</v>
      </c>
      <c r="AV11" s="480">
        <f>'Проверочная  таблица'!JY13+'Проверочная  таблица'!KI13</f>
        <v>0</v>
      </c>
      <c r="AW11" s="80">
        <f>'Проверочная  таблица'!KN13+'Проверочная  таблица'!KD13</f>
        <v>0</v>
      </c>
      <c r="AX11" s="480">
        <f>'Проверочная  таблица'!KA13+'Проверочная  таблица'!KK13</f>
        <v>49290</v>
      </c>
      <c r="AY11" s="80">
        <f>'Проверочная  таблица'!KP13+'Проверочная  таблица'!KF13</f>
        <v>0</v>
      </c>
      <c r="AZ11" s="479">
        <f>'Проверочная  таблица'!LF13+'Проверочная  таблица'!LN13</f>
        <v>5900400</v>
      </c>
      <c r="BA11" s="80">
        <f>'Проверочная  таблица'!LR13+'Проверочная  таблица'!LJ13</f>
        <v>0</v>
      </c>
      <c r="BB11" s="480">
        <f>'Проверочная  таблица'!MM13</f>
        <v>0</v>
      </c>
      <c r="BC11" s="80">
        <f>'Проверочная  таблица'!MU13</f>
        <v>0</v>
      </c>
      <c r="BD11" s="480">
        <f>'Проверочная  таблица'!MK13</f>
        <v>0</v>
      </c>
      <c r="BE11" s="80">
        <f>'Проверочная  таблица'!MS13</f>
        <v>0</v>
      </c>
      <c r="BF11" s="479">
        <f>'Проверочная  таблица'!MP13+'Проверочная  таблица'!NA13</f>
        <v>118506.83</v>
      </c>
      <c r="BG11" s="480">
        <f>'Проверочная  таблица'!ND13+'Проверочная  таблица'!MX13</f>
        <v>0</v>
      </c>
      <c r="BH11" s="80">
        <f>'Проверочная  таблица'!NS13</f>
        <v>0</v>
      </c>
      <c r="BI11" s="80">
        <f>'Проверочная  таблица'!NW13</f>
        <v>0</v>
      </c>
      <c r="BJ11" s="479">
        <f>'Проверочная  таблица'!OA13+'Проверочная  таблица'!OI13</f>
        <v>0</v>
      </c>
      <c r="BK11" s="480">
        <f>'Проверочная  таблица'!OE13+'Проверочная  таблица'!OM13</f>
        <v>0</v>
      </c>
      <c r="BL11" s="480">
        <f>'Проверочная  таблица'!PM13+'Проверочная  таблица'!PG13</f>
        <v>0</v>
      </c>
      <c r="BM11" s="80">
        <f>'Проверочная  таблица'!PP13+'Проверочная  таблица'!PJ13</f>
        <v>0</v>
      </c>
      <c r="BN11" s="479">
        <f>'Проверочная  таблица'!QE13</f>
        <v>0</v>
      </c>
      <c r="BO11" s="80">
        <f>'Проверочная  таблица'!QH13</f>
        <v>0</v>
      </c>
      <c r="BP11" s="479">
        <f>'Проверочная  таблица'!QK13+'Проверочная  таблица'!QQ13</f>
        <v>0</v>
      </c>
      <c r="BQ11" s="80">
        <f>'Проверочная  таблица'!QN13+'Проверочная  таблица'!QT13</f>
        <v>0</v>
      </c>
      <c r="BR11" s="479">
        <f>'Проверочная  таблица'!RI13</f>
        <v>0</v>
      </c>
      <c r="BS11" s="480">
        <f>'Проверочная  таблица'!RL13</f>
        <v>0</v>
      </c>
      <c r="BT11" s="480">
        <f>'Проверочная  таблица'!RP13</f>
        <v>0</v>
      </c>
      <c r="BU11" s="80">
        <f>'Проверочная  таблица'!RT13</f>
        <v>0</v>
      </c>
      <c r="BV11" s="479">
        <f>'Проверочная  таблица'!RW13</f>
        <v>0</v>
      </c>
      <c r="BW11" s="480">
        <f>'Проверочная  таблица'!RZ13</f>
        <v>0</v>
      </c>
      <c r="BX11" s="480">
        <f>'Проверочная  таблица'!SQ13+'Проверочная  таблица'!SC13</f>
        <v>6788616.8200000003</v>
      </c>
      <c r="BY11" s="80">
        <f>'Проверочная  таблица'!SX13+'Проверочная  таблица'!SJ13</f>
        <v>0</v>
      </c>
      <c r="BZ11" s="479">
        <f>'Проверочная  таблица'!SE13+'Проверочная  таблица'!SS13</f>
        <v>0</v>
      </c>
      <c r="CA11" s="480">
        <f>'Проверочная  таблица'!SZ13+'Проверочная  таблица'!SL13</f>
        <v>0</v>
      </c>
      <c r="CB11" s="480">
        <f>'Проверочная  таблица'!SU13+'Проверочная  таблица'!SG13</f>
        <v>0</v>
      </c>
      <c r="CC11" s="80">
        <f>'Проверочная  таблица'!TB13+'Проверочная  таблица'!SN13</f>
        <v>0</v>
      </c>
      <c r="CD11" s="480">
        <f>CR11+CF11+CL11+CH11+CJ11+CN11+CP11</f>
        <v>6357731.4100000001</v>
      </c>
      <c r="CE11" s="480">
        <f>CS11+CG11+CM11+CI11+CK11+CO11+CQ11</f>
        <v>1411316.51</v>
      </c>
      <c r="CF11" s="91">
        <f>'Проверочная  таблица'!UY13+'Проверочная  таблица'!UW13</f>
        <v>2362800</v>
      </c>
      <c r="CG11" s="91">
        <f>'Проверочная  таблица'!UZ13+'Проверочная  таблица'!UX13</f>
        <v>170890.34</v>
      </c>
      <c r="CH11" s="99">
        <f>'Проверочная  таблица'!VA13</f>
        <v>0</v>
      </c>
      <c r="CI11" s="99">
        <f>'Проверочная  таблица'!VB13</f>
        <v>0</v>
      </c>
      <c r="CJ11" s="482">
        <f>'Проверочная  таблица'!VC13</f>
        <v>0</v>
      </c>
      <c r="CK11" s="483">
        <f>'Проверочная  таблица'!VD13</f>
        <v>0</v>
      </c>
      <c r="CL11" s="484">
        <f>'Проверочная  таблица'!VE13</f>
        <v>0</v>
      </c>
      <c r="CM11" s="483">
        <f>'Проверочная  таблица'!VF13</f>
        <v>0</v>
      </c>
      <c r="CN11" s="484">
        <f>'Проверочная  таблица'!VG13</f>
        <v>0</v>
      </c>
      <c r="CO11" s="482">
        <f>'Проверочная  таблица'!VH13</f>
        <v>0</v>
      </c>
      <c r="CP11" s="480">
        <f>'Проверочная  таблица'!VK13</f>
        <v>3144931.41</v>
      </c>
      <c r="CQ11" s="480">
        <f>'Проверочная  таблица'!VN13</f>
        <v>1019831</v>
      </c>
      <c r="CR11" s="480">
        <f>'Проверочная  таблица'!VQ13</f>
        <v>850000</v>
      </c>
      <c r="CS11" s="480">
        <f>'Проверочная  таблица'!VT13</f>
        <v>220595.17</v>
      </c>
      <c r="CT11" s="480">
        <f>CZ11+CX11+CV11</f>
        <v>9670319.7300000004</v>
      </c>
      <c r="CU11" s="80">
        <f>DA11+CY11+CW11</f>
        <v>2353708.12</v>
      </c>
      <c r="CV11" s="485">
        <f>'Проверочная  таблица'!VY13</f>
        <v>0</v>
      </c>
      <c r="CW11" s="486">
        <f>'Проверочная  таблица'!WB13</f>
        <v>0</v>
      </c>
      <c r="CX11" s="480">
        <f>'Проверочная  таблица'!WE13</f>
        <v>1024552.7300000001</v>
      </c>
      <c r="CY11" s="80">
        <f>'Проверочная  таблица'!WH13</f>
        <v>263506.12</v>
      </c>
      <c r="CZ11" s="479">
        <f>'Проверочная  таблица'!WK13</f>
        <v>8645767</v>
      </c>
      <c r="DA11" s="80">
        <f>'Проверочная  таблица'!WN13</f>
        <v>2090202</v>
      </c>
      <c r="DC11" s="487">
        <f t="shared" ref="DC11:DD36" si="1">(CD11-CF11)/1000</f>
        <v>3994.9314100000001</v>
      </c>
      <c r="DD11" s="487">
        <f t="shared" si="1"/>
        <v>1240.42617</v>
      </c>
    </row>
    <row r="12" spans="1:108" ht="25.5" customHeight="1" x14ac:dyDescent="0.25">
      <c r="A12" s="90" t="s">
        <v>378</v>
      </c>
      <c r="B12" s="488">
        <f t="shared" ref="B12:C28" si="2">D12+J12</f>
        <v>196022820.00999999</v>
      </c>
      <c r="C12" s="489">
        <f t="shared" si="2"/>
        <v>20591153.300000001</v>
      </c>
      <c r="D12" s="490">
        <f t="shared" ref="D12:E28" si="3">F12+H12</f>
        <v>0</v>
      </c>
      <c r="E12" s="491">
        <f t="shared" si="3"/>
        <v>0</v>
      </c>
      <c r="F12" s="476">
        <f>'Проверочная  таблица'!BO14+'Проверочная  таблица'!BQ14</f>
        <v>0</v>
      </c>
      <c r="G12" s="477">
        <f>'Проверочная  таблица'!BP14+'Проверочная  таблица'!BR14</f>
        <v>0</v>
      </c>
      <c r="H12" s="492">
        <f>'Проверочная  таблица'!BW14</f>
        <v>0</v>
      </c>
      <c r="I12" s="493">
        <f>'Проверочная  таблица'!BX14</f>
        <v>0</v>
      </c>
      <c r="J12" s="97">
        <f t="shared" si="0"/>
        <v>196022820.00999999</v>
      </c>
      <c r="K12" s="98">
        <f t="shared" si="0"/>
        <v>20591153.300000001</v>
      </c>
      <c r="L12" s="91">
        <f t="shared" ref="L12:M28" si="4">T12+BF12+AT12+BJ12+BH12+AR12+V12+AZ12+AB12+N12+BL12+BX12+CB12+X12+BB12+BD12+Z12+BZ12+P12+BV12+AH12+BP12+BR12+AV12+R12+BT12+BN12+AX12+AJ12+AF12+AL12+AD12+AN12+AP12</f>
        <v>124600778.46000001</v>
      </c>
      <c r="M12" s="91">
        <f t="shared" si="4"/>
        <v>0</v>
      </c>
      <c r="N12" s="98">
        <f>'Проверочная  таблица'!CO14</f>
        <v>0</v>
      </c>
      <c r="O12" s="98">
        <f>'Проверочная  таблица'!CV14</f>
        <v>0</v>
      </c>
      <c r="P12" s="98">
        <f>'Проверочная  таблица'!CQ14+'Проверочная  таблица'!DC14</f>
        <v>0</v>
      </c>
      <c r="Q12" s="93">
        <f>'Проверочная  таблица'!CX14+'Проверочная  таблица'!DF14</f>
        <v>0</v>
      </c>
      <c r="R12" s="97">
        <f>'Проверочная  таблица'!CS14</f>
        <v>0</v>
      </c>
      <c r="S12" s="93">
        <f>'Проверочная  таблица'!CZ14</f>
        <v>0</v>
      </c>
      <c r="T12" s="99">
        <f>'Проверочная  таблица'!DU14</f>
        <v>2991400</v>
      </c>
      <c r="U12" s="98">
        <f>'Проверочная  таблица'!DX14</f>
        <v>0</v>
      </c>
      <c r="V12" s="98">
        <f>'Проверочная  таблица'!EA14</f>
        <v>0</v>
      </c>
      <c r="W12" s="93">
        <f>'Проверочная  таблица'!ED14</f>
        <v>0</v>
      </c>
      <c r="X12" s="93">
        <f>'Проверочная  таблица'!EH14</f>
        <v>0</v>
      </c>
      <c r="Y12" s="93">
        <f>'Проверочная  таблица'!EL14</f>
        <v>0</v>
      </c>
      <c r="Z12" s="98">
        <f>'Проверочная  таблица'!EO14</f>
        <v>0</v>
      </c>
      <c r="AA12" s="93">
        <f>'Проверочная  таблица'!ER14</f>
        <v>0</v>
      </c>
      <c r="AB12" s="97">
        <f>'Проверочная  таблица'!EU14+'Проверочная  таблица'!FA14</f>
        <v>0</v>
      </c>
      <c r="AC12" s="98">
        <f>'Проверочная  таблица'!EX14+'Проверочная  таблица'!FD14</f>
        <v>0</v>
      </c>
      <c r="AD12" s="98">
        <f>'Проверочная  таблица'!FS14</f>
        <v>0</v>
      </c>
      <c r="AE12" s="98">
        <f>'Проверочная  таблица'!FV14</f>
        <v>0</v>
      </c>
      <c r="AF12" s="98">
        <f>'Проверочная  таблица'!FY14+'Проверочная  таблица'!GE14</f>
        <v>0</v>
      </c>
      <c r="AG12" s="93">
        <f>'Проверочная  таблица'!GB14+'Проверочная  таблица'!GH14</f>
        <v>0</v>
      </c>
      <c r="AH12" s="99">
        <f>'Проверочная  таблица'!GO14</f>
        <v>0</v>
      </c>
      <c r="AI12" s="98">
        <f>'Проверочная  таблица'!GS14</f>
        <v>0</v>
      </c>
      <c r="AJ12" s="98">
        <f>'Проверочная  таблица'!HE14</f>
        <v>0</v>
      </c>
      <c r="AK12" s="98">
        <f>'Проверочная  таблица'!HH14</f>
        <v>0</v>
      </c>
      <c r="AL12" s="98">
        <f>'Проверочная  таблица'!HK14+'Проверочная  таблица'!HQ14</f>
        <v>92125100</v>
      </c>
      <c r="AM12" s="98">
        <f>'Проверочная  таблица'!HN14+'Проверочная  таблица'!HT14</f>
        <v>0</v>
      </c>
      <c r="AN12" s="98">
        <f>'Проверочная  таблица'!II14</f>
        <v>0</v>
      </c>
      <c r="AO12" s="93">
        <f>'Проверочная  таблица'!IL14</f>
        <v>0</v>
      </c>
      <c r="AP12" s="97">
        <f>'Проверочная  таблица'!IO14</f>
        <v>0</v>
      </c>
      <c r="AQ12" s="93">
        <f>'Проверочная  таблица'!IR14</f>
        <v>0</v>
      </c>
      <c r="AR12" s="97">
        <f>'Проверочная  таблица'!IU14</f>
        <v>0</v>
      </c>
      <c r="AS12" s="93">
        <f>'Проверочная  таблица'!IX14</f>
        <v>0</v>
      </c>
      <c r="AT12" s="97">
        <f>'Проверочная  таблица'!JA14+'Проверочная  таблица'!JG14</f>
        <v>0</v>
      </c>
      <c r="AU12" s="98">
        <f>'Проверочная  таблица'!JD14+'Проверочная  таблица'!JJ14</f>
        <v>0</v>
      </c>
      <c r="AV12" s="98">
        <f>'Проверочная  таблица'!JY14+'Проверочная  таблица'!KI14</f>
        <v>0</v>
      </c>
      <c r="AW12" s="93">
        <f>'Проверочная  таблица'!KN14+'Проверочная  таблица'!KD14</f>
        <v>0</v>
      </c>
      <c r="AX12" s="98">
        <f>'Проверочная  таблица'!KA14+'Проверочная  таблица'!KK14</f>
        <v>1650230</v>
      </c>
      <c r="AY12" s="93">
        <f>'Проверочная  таблица'!KP14+'Проверочная  таблица'!KF14</f>
        <v>0</v>
      </c>
      <c r="AZ12" s="97">
        <f>'Проверочная  таблица'!LF14+'Проверочная  таблица'!LN14</f>
        <v>0</v>
      </c>
      <c r="BA12" s="93">
        <f>'Проверочная  таблица'!LR14+'Проверочная  таблица'!LJ14</f>
        <v>0</v>
      </c>
      <c r="BB12" s="98">
        <f>'Проверочная  таблица'!MM14</f>
        <v>0</v>
      </c>
      <c r="BC12" s="93">
        <f>'Проверочная  таблица'!MU14</f>
        <v>0</v>
      </c>
      <c r="BD12" s="98">
        <f>'Проверочная  таблица'!MK14</f>
        <v>0</v>
      </c>
      <c r="BE12" s="93">
        <f>'Проверочная  таблица'!MS14</f>
        <v>0</v>
      </c>
      <c r="BF12" s="97">
        <f>'Проверочная  таблица'!MP14+'Проверочная  таблица'!NA14</f>
        <v>179042.41</v>
      </c>
      <c r="BG12" s="98">
        <f>'Проверочная  таблица'!ND14+'Проверочная  таблица'!MX14</f>
        <v>0</v>
      </c>
      <c r="BH12" s="93">
        <f>'Проверочная  таблица'!NS14</f>
        <v>0</v>
      </c>
      <c r="BI12" s="93">
        <f>'Проверочная  таблица'!NW14</f>
        <v>0</v>
      </c>
      <c r="BJ12" s="97">
        <f>'Проверочная  таблица'!OA14+'Проверочная  таблица'!OI14</f>
        <v>26000000</v>
      </c>
      <c r="BK12" s="98">
        <f>'Проверочная  таблица'!OE14+'Проверочная  таблица'!OM14</f>
        <v>0</v>
      </c>
      <c r="BL12" s="98">
        <f>'Проверочная  таблица'!PM14+'Проверочная  таблица'!PG14</f>
        <v>1655006.05</v>
      </c>
      <c r="BM12" s="93">
        <f>'Проверочная  таблица'!PP14+'Проверочная  таблица'!PJ14</f>
        <v>0</v>
      </c>
      <c r="BN12" s="97">
        <f>'Проверочная  таблица'!QE14</f>
        <v>0</v>
      </c>
      <c r="BO12" s="93">
        <f>'Проверочная  таблица'!QH14</f>
        <v>0</v>
      </c>
      <c r="BP12" s="97">
        <f>'Проверочная  таблица'!QK14+'Проверочная  таблица'!QQ14</f>
        <v>0</v>
      </c>
      <c r="BQ12" s="93">
        <f>'Проверочная  таблица'!QN14+'Проверочная  таблица'!QT14</f>
        <v>0</v>
      </c>
      <c r="BR12" s="97">
        <f>'Проверочная  таблица'!RI14</f>
        <v>0</v>
      </c>
      <c r="BS12" s="98">
        <f>'Проверочная  таблица'!RL14</f>
        <v>0</v>
      </c>
      <c r="BT12" s="98">
        <f>'Проверочная  таблица'!RP14</f>
        <v>0</v>
      </c>
      <c r="BU12" s="93">
        <f>'Проверочная  таблица'!RT14</f>
        <v>0</v>
      </c>
      <c r="BV12" s="97">
        <f>'Проверочная  таблица'!RW14</f>
        <v>0</v>
      </c>
      <c r="BW12" s="98">
        <f>'Проверочная  таблица'!RZ14</f>
        <v>0</v>
      </c>
      <c r="BX12" s="98">
        <f>'Проверочная  таблица'!SQ14+'Проверочная  таблица'!SC14</f>
        <v>0</v>
      </c>
      <c r="BY12" s="93">
        <f>'Проверочная  таблица'!SX14+'Проверочная  таблица'!SJ14</f>
        <v>0</v>
      </c>
      <c r="BZ12" s="97">
        <f>'Проверочная  таблица'!SE14+'Проверочная  таблица'!SS14</f>
        <v>0</v>
      </c>
      <c r="CA12" s="98">
        <f>'Проверочная  таблица'!SZ14+'Проверочная  таблица'!SL14</f>
        <v>0</v>
      </c>
      <c r="CB12" s="98">
        <f>'Проверочная  таблица'!SU14+'Проверочная  таблица'!SG14</f>
        <v>0</v>
      </c>
      <c r="CC12" s="93">
        <f>'Проверочная  таблица'!TB14+'Проверочная  таблица'!SN14</f>
        <v>0</v>
      </c>
      <c r="CD12" s="98">
        <f t="shared" ref="CD12:CE28" si="5">CR12+CF12+CL12+CH12+CJ12+CN12+CP12</f>
        <v>33391672.73</v>
      </c>
      <c r="CE12" s="98">
        <f t="shared" si="5"/>
        <v>10973153.300000001</v>
      </c>
      <c r="CF12" s="93">
        <f>'Проверочная  таблица'!UY14+'Проверочная  таблица'!UW14</f>
        <v>3142100</v>
      </c>
      <c r="CG12" s="93">
        <f>'Проверочная  таблица'!UZ14+'Проверочная  таблица'!UX14</f>
        <v>635378.53000000014</v>
      </c>
      <c r="CH12" s="99">
        <f>'Проверочная  таблица'!VA14</f>
        <v>0</v>
      </c>
      <c r="CI12" s="99">
        <f>'Проверочная  таблица'!VB14</f>
        <v>0</v>
      </c>
      <c r="CJ12" s="494">
        <f>'Проверочная  таблица'!VC14</f>
        <v>0</v>
      </c>
      <c r="CK12" s="495">
        <f>'Проверочная  таблица'!VD14</f>
        <v>0</v>
      </c>
      <c r="CL12" s="496">
        <f>'Проверочная  таблица'!VE14</f>
        <v>0</v>
      </c>
      <c r="CM12" s="495">
        <f>'Проверочная  таблица'!VF14</f>
        <v>0</v>
      </c>
      <c r="CN12" s="496">
        <f>'Проверочная  таблица'!VG14</f>
        <v>0</v>
      </c>
      <c r="CO12" s="494">
        <f>'Проверочная  таблица'!VH14</f>
        <v>0</v>
      </c>
      <c r="CP12" s="98">
        <f>'Проверочная  таблица'!VK14</f>
        <v>29129572.73</v>
      </c>
      <c r="CQ12" s="98">
        <f>'Проверочная  таблица'!VN14</f>
        <v>9768000</v>
      </c>
      <c r="CR12" s="98">
        <f>'Проверочная  таблица'!VQ14</f>
        <v>1120000</v>
      </c>
      <c r="CS12" s="98">
        <f>'Проверочная  таблица'!VT14</f>
        <v>569774.77</v>
      </c>
      <c r="CT12" s="98">
        <f t="shared" ref="CT12:CU28" si="6">CZ12+CX12+CV12</f>
        <v>38030368.82</v>
      </c>
      <c r="CU12" s="93">
        <f t="shared" si="6"/>
        <v>9618000</v>
      </c>
      <c r="CV12" s="97">
        <f>'Проверочная  таблица'!VY14</f>
        <v>0</v>
      </c>
      <c r="CW12" s="93">
        <f>'Проверочная  таблица'!WB14</f>
        <v>0</v>
      </c>
      <c r="CX12" s="97">
        <f>'Проверочная  таблица'!WE14</f>
        <v>5378901.8200000003</v>
      </c>
      <c r="CY12" s="93">
        <f>'Проверочная  таблица'!WH14</f>
        <v>1368000</v>
      </c>
      <c r="CZ12" s="97">
        <f>'Проверочная  таблица'!WK14</f>
        <v>32651467</v>
      </c>
      <c r="DA12" s="93">
        <f>'Проверочная  таблица'!WN14</f>
        <v>8250000</v>
      </c>
      <c r="DC12" s="487">
        <f t="shared" si="1"/>
        <v>30249.57273</v>
      </c>
      <c r="DD12" s="487">
        <f t="shared" si="1"/>
        <v>10337.774770000002</v>
      </c>
    </row>
    <row r="13" spans="1:108" ht="25.5" customHeight="1" x14ac:dyDescent="0.25">
      <c r="A13" s="66" t="s">
        <v>379</v>
      </c>
      <c r="B13" s="488">
        <f t="shared" si="2"/>
        <v>141431063.69</v>
      </c>
      <c r="C13" s="489">
        <f t="shared" si="2"/>
        <v>8053974.0199999996</v>
      </c>
      <c r="D13" s="490">
        <f t="shared" si="3"/>
        <v>0</v>
      </c>
      <c r="E13" s="491">
        <f t="shared" si="3"/>
        <v>0</v>
      </c>
      <c r="F13" s="476">
        <f>'Проверочная  таблица'!BO15+'Проверочная  таблица'!BQ15</f>
        <v>0</v>
      </c>
      <c r="G13" s="477">
        <f>'Проверочная  таблица'!BP15+'Проверочная  таблица'!BR15</f>
        <v>0</v>
      </c>
      <c r="H13" s="492">
        <f>'Проверочная  таблица'!BW15</f>
        <v>0</v>
      </c>
      <c r="I13" s="493">
        <f>'Проверочная  таблица'!BX15</f>
        <v>0</v>
      </c>
      <c r="J13" s="97">
        <f t="shared" si="0"/>
        <v>141431063.69</v>
      </c>
      <c r="K13" s="98">
        <f t="shared" si="0"/>
        <v>8053974.0199999996</v>
      </c>
      <c r="L13" s="91">
        <f t="shared" si="4"/>
        <v>109089569.38</v>
      </c>
      <c r="M13" s="91">
        <f t="shared" si="4"/>
        <v>0</v>
      </c>
      <c r="N13" s="98">
        <f>'Проверочная  таблица'!CO15</f>
        <v>0</v>
      </c>
      <c r="O13" s="98">
        <f>'Проверочная  таблица'!CV15</f>
        <v>0</v>
      </c>
      <c r="P13" s="98">
        <f>'Проверочная  таблица'!CQ15+'Проверочная  таблица'!DC15</f>
        <v>0</v>
      </c>
      <c r="Q13" s="93">
        <f>'Проверочная  таблица'!CX15+'Проверочная  таблица'!DF15</f>
        <v>0</v>
      </c>
      <c r="R13" s="97">
        <f>'Проверочная  таблица'!CS15</f>
        <v>0</v>
      </c>
      <c r="S13" s="93">
        <f>'Проверочная  таблица'!CZ15</f>
        <v>0</v>
      </c>
      <c r="T13" s="99">
        <f>'Проверочная  таблица'!DU15</f>
        <v>0</v>
      </c>
      <c r="U13" s="98">
        <f>'Проверочная  таблица'!DX15</f>
        <v>0</v>
      </c>
      <c r="V13" s="98">
        <f>'Проверочная  таблица'!EA15</f>
        <v>0</v>
      </c>
      <c r="W13" s="93">
        <f>'Проверочная  таблица'!ED15</f>
        <v>0</v>
      </c>
      <c r="X13" s="93">
        <f>'Проверочная  таблица'!EH15</f>
        <v>0</v>
      </c>
      <c r="Y13" s="93">
        <f>'Проверочная  таблица'!EL15</f>
        <v>0</v>
      </c>
      <c r="Z13" s="98">
        <f>'Проверочная  таблица'!EO15</f>
        <v>0</v>
      </c>
      <c r="AA13" s="93">
        <f>'Проверочная  таблица'!ER15</f>
        <v>0</v>
      </c>
      <c r="AB13" s="97">
        <f>'Проверочная  таблица'!EU15+'Проверочная  таблица'!FA15</f>
        <v>0</v>
      </c>
      <c r="AC13" s="98">
        <f>'Проверочная  таблица'!EX15+'Проверочная  таблица'!FD15</f>
        <v>0</v>
      </c>
      <c r="AD13" s="98">
        <f>'Проверочная  таблица'!FS15</f>
        <v>0</v>
      </c>
      <c r="AE13" s="98">
        <f>'Проверочная  таблица'!FV15</f>
        <v>0</v>
      </c>
      <c r="AF13" s="98">
        <f>'Проверочная  таблица'!FY15+'Проверочная  таблица'!GE15</f>
        <v>0</v>
      </c>
      <c r="AG13" s="93">
        <f>'Проверочная  таблица'!GB15+'Проверочная  таблица'!GH15</f>
        <v>0</v>
      </c>
      <c r="AH13" s="99">
        <f>'Проверочная  таблица'!GO15</f>
        <v>0</v>
      </c>
      <c r="AI13" s="98">
        <f>'Проверочная  таблица'!GS15</f>
        <v>0</v>
      </c>
      <c r="AJ13" s="98">
        <f>'Проверочная  таблица'!HE15</f>
        <v>0</v>
      </c>
      <c r="AK13" s="98">
        <f>'Проверочная  таблица'!HH15</f>
        <v>0</v>
      </c>
      <c r="AL13" s="98">
        <f>'Проверочная  таблица'!HK15+'Проверочная  таблица'!HQ15</f>
        <v>72384000</v>
      </c>
      <c r="AM13" s="98">
        <f>'Проверочная  таблица'!HN15+'Проверочная  таблица'!HT15</f>
        <v>0</v>
      </c>
      <c r="AN13" s="98">
        <f>'Проверочная  таблица'!II15</f>
        <v>0</v>
      </c>
      <c r="AO13" s="93">
        <f>'Проверочная  таблица'!IL15</f>
        <v>0</v>
      </c>
      <c r="AP13" s="97">
        <f>'Проверочная  таблица'!IO15</f>
        <v>0</v>
      </c>
      <c r="AQ13" s="93">
        <f>'Проверочная  таблица'!IR15</f>
        <v>0</v>
      </c>
      <c r="AR13" s="97">
        <f>'Проверочная  таблица'!IU15</f>
        <v>0</v>
      </c>
      <c r="AS13" s="93">
        <f>'Проверочная  таблица'!IX15</f>
        <v>0</v>
      </c>
      <c r="AT13" s="97">
        <f>'Проверочная  таблица'!JA15+'Проверочная  таблица'!JG15</f>
        <v>0</v>
      </c>
      <c r="AU13" s="98">
        <f>'Проверочная  таблица'!JD15+'Проверочная  таблица'!JJ15</f>
        <v>0</v>
      </c>
      <c r="AV13" s="98">
        <f>'Проверочная  таблица'!JY15+'Проверочная  таблица'!KI15</f>
        <v>0</v>
      </c>
      <c r="AW13" s="93">
        <f>'Проверочная  таблица'!KN15+'Проверочная  таблица'!KD15</f>
        <v>0</v>
      </c>
      <c r="AX13" s="98">
        <f>'Проверочная  таблица'!KA15+'Проверочная  таблица'!KK15</f>
        <v>39310</v>
      </c>
      <c r="AY13" s="93">
        <f>'Проверочная  таблица'!KP15+'Проверочная  таблица'!KF15</f>
        <v>0</v>
      </c>
      <c r="AZ13" s="97">
        <f>'Проверочная  таблица'!LF15+'Проверочная  таблица'!LN15</f>
        <v>0</v>
      </c>
      <c r="BA13" s="93">
        <f>'Проверочная  таблица'!LR15+'Проверочная  таблица'!LJ15</f>
        <v>0</v>
      </c>
      <c r="BB13" s="98">
        <f>'Проверочная  таблица'!MM15</f>
        <v>0</v>
      </c>
      <c r="BC13" s="93">
        <f>'Проверочная  таблица'!MU15</f>
        <v>0</v>
      </c>
      <c r="BD13" s="98">
        <f>'Проверочная  таблица'!MK15</f>
        <v>0</v>
      </c>
      <c r="BE13" s="93">
        <f>'Проверочная  таблица'!MS15</f>
        <v>0</v>
      </c>
      <c r="BF13" s="97">
        <f>'Проверочная  таблица'!MP15+'Проверочная  таблица'!NA15</f>
        <v>216139.53</v>
      </c>
      <c r="BG13" s="98">
        <f>'Проверочная  таблица'!ND15+'Проверочная  таблица'!MX15</f>
        <v>0</v>
      </c>
      <c r="BH13" s="93">
        <f>'Проверочная  таблица'!NS15</f>
        <v>0</v>
      </c>
      <c r="BI13" s="93">
        <f>'Проверочная  таблица'!NW15</f>
        <v>0</v>
      </c>
      <c r="BJ13" s="97">
        <f>'Проверочная  таблица'!OA15+'Проверочная  таблица'!OI15</f>
        <v>15600000</v>
      </c>
      <c r="BK13" s="98">
        <f>'Проверочная  таблица'!OE15+'Проверочная  таблица'!OM15</f>
        <v>0</v>
      </c>
      <c r="BL13" s="98">
        <f>'Проверочная  таблица'!PM15+'Проверочная  таблица'!PG15</f>
        <v>1615705.51</v>
      </c>
      <c r="BM13" s="93">
        <f>'Проверочная  таблица'!PP15+'Проверочная  таблица'!PJ15</f>
        <v>0</v>
      </c>
      <c r="BN13" s="97">
        <f>'Проверочная  таблица'!QE15</f>
        <v>0</v>
      </c>
      <c r="BO13" s="93">
        <f>'Проверочная  таблица'!QH15</f>
        <v>0</v>
      </c>
      <c r="BP13" s="97">
        <f>'Проверочная  таблица'!QK15+'Проверочная  таблица'!QQ15</f>
        <v>0</v>
      </c>
      <c r="BQ13" s="93">
        <f>'Проверочная  таблица'!QN15+'Проверочная  таблица'!QT15</f>
        <v>0</v>
      </c>
      <c r="BR13" s="97">
        <f>'Проверочная  таблица'!RI15</f>
        <v>0</v>
      </c>
      <c r="BS13" s="98">
        <f>'Проверочная  таблица'!RL15</f>
        <v>0</v>
      </c>
      <c r="BT13" s="98">
        <f>'Проверочная  таблица'!RP15</f>
        <v>0</v>
      </c>
      <c r="BU13" s="93">
        <f>'Проверочная  таблица'!RT15</f>
        <v>0</v>
      </c>
      <c r="BV13" s="97">
        <f>'Проверочная  таблица'!RW15</f>
        <v>0</v>
      </c>
      <c r="BW13" s="98">
        <f>'Проверочная  таблица'!RZ15</f>
        <v>0</v>
      </c>
      <c r="BX13" s="98">
        <f>'Проверочная  таблица'!SQ15+'Проверочная  таблица'!SC15</f>
        <v>19234414.34</v>
      </c>
      <c r="BY13" s="93">
        <f>'Проверочная  таблица'!SX15+'Проверочная  таблица'!SJ15</f>
        <v>0</v>
      </c>
      <c r="BZ13" s="97">
        <f>'Проверочная  таблица'!SE15+'Проверочная  таблица'!SS15</f>
        <v>0</v>
      </c>
      <c r="CA13" s="98">
        <f>'Проверочная  таблица'!SZ15+'Проверочная  таблица'!SL15</f>
        <v>0</v>
      </c>
      <c r="CB13" s="98">
        <f>'Проверочная  таблица'!SU15+'Проверочная  таблица'!SG15</f>
        <v>0</v>
      </c>
      <c r="CC13" s="93">
        <f>'Проверочная  таблица'!TB15+'Проверочная  таблица'!SN15</f>
        <v>0</v>
      </c>
      <c r="CD13" s="98">
        <f t="shared" si="5"/>
        <v>15316035.4</v>
      </c>
      <c r="CE13" s="98">
        <f t="shared" si="5"/>
        <v>3784183.67</v>
      </c>
      <c r="CF13" s="93">
        <f>'Проверочная  таблица'!UY15+'Проверочная  таблица'!UW15</f>
        <v>2100700</v>
      </c>
      <c r="CG13" s="93">
        <f>'Проверочная  таблица'!UZ15+'Проверочная  таблица'!UX15</f>
        <v>283183.67</v>
      </c>
      <c r="CH13" s="99">
        <f>'Проверочная  таблица'!VA15</f>
        <v>0</v>
      </c>
      <c r="CI13" s="99">
        <f>'Проверочная  таблица'!VB15</f>
        <v>0</v>
      </c>
      <c r="CJ13" s="494">
        <f>'Проверочная  таблица'!VC15</f>
        <v>0</v>
      </c>
      <c r="CK13" s="495">
        <f>'Проверочная  таблица'!VD15</f>
        <v>0</v>
      </c>
      <c r="CL13" s="496">
        <f>'Проверочная  таблица'!VE15</f>
        <v>1553000</v>
      </c>
      <c r="CM13" s="495">
        <f>'Проверочная  таблица'!VF15</f>
        <v>0</v>
      </c>
      <c r="CN13" s="496">
        <f>'Проверочная  таблица'!VG15</f>
        <v>0</v>
      </c>
      <c r="CO13" s="494">
        <f>'Проверочная  таблица'!VH15</f>
        <v>0</v>
      </c>
      <c r="CP13" s="98">
        <f>'Проверочная  таблица'!VK15</f>
        <v>10507335.4</v>
      </c>
      <c r="CQ13" s="98">
        <f>'Проверочная  таблица'!VN15</f>
        <v>3501000</v>
      </c>
      <c r="CR13" s="98">
        <f>'Проверочная  таблица'!VQ15</f>
        <v>1155000</v>
      </c>
      <c r="CS13" s="98">
        <f>'Проверочная  таблица'!VT15</f>
        <v>0</v>
      </c>
      <c r="CT13" s="98">
        <f t="shared" si="6"/>
        <v>17025458.91</v>
      </c>
      <c r="CU13" s="93">
        <f t="shared" si="6"/>
        <v>4269790.3499999996</v>
      </c>
      <c r="CV13" s="97">
        <f>'Проверочная  таблица'!VY15</f>
        <v>0</v>
      </c>
      <c r="CW13" s="93">
        <f>'Проверочная  таблица'!WB15</f>
        <v>0</v>
      </c>
      <c r="CX13" s="97">
        <f>'Проверочная  таблица'!WE15</f>
        <v>1280690.9099999999</v>
      </c>
      <c r="CY13" s="93">
        <f>'Проверочная  таблица'!WH15</f>
        <v>324790.34999999998</v>
      </c>
      <c r="CZ13" s="97">
        <f>'Проверочная  таблица'!WK15</f>
        <v>15744768</v>
      </c>
      <c r="DA13" s="93">
        <f>'Проверочная  таблица'!WN15</f>
        <v>3945000</v>
      </c>
      <c r="DC13" s="487">
        <f t="shared" si="1"/>
        <v>13215.3354</v>
      </c>
      <c r="DD13" s="487">
        <f t="shared" si="1"/>
        <v>3501</v>
      </c>
    </row>
    <row r="14" spans="1:108" ht="25.5" customHeight="1" x14ac:dyDescent="0.25">
      <c r="A14" s="90" t="s">
        <v>380</v>
      </c>
      <c r="B14" s="488">
        <f t="shared" si="2"/>
        <v>45007311.25</v>
      </c>
      <c r="C14" s="489">
        <f t="shared" si="2"/>
        <v>6871164.9199999999</v>
      </c>
      <c r="D14" s="490">
        <f t="shared" si="3"/>
        <v>0</v>
      </c>
      <c r="E14" s="491">
        <f t="shared" si="3"/>
        <v>0</v>
      </c>
      <c r="F14" s="476">
        <f>'Проверочная  таблица'!BO16+'Проверочная  таблица'!BQ16</f>
        <v>0</v>
      </c>
      <c r="G14" s="477">
        <f>'Проверочная  таблица'!BP16+'Проверочная  таблица'!BR16</f>
        <v>0</v>
      </c>
      <c r="H14" s="492">
        <f>'Проверочная  таблица'!BW16</f>
        <v>0</v>
      </c>
      <c r="I14" s="493">
        <f>'Проверочная  таблица'!BX16</f>
        <v>0</v>
      </c>
      <c r="J14" s="97">
        <f t="shared" si="0"/>
        <v>45007311.25</v>
      </c>
      <c r="K14" s="98">
        <f t="shared" si="0"/>
        <v>6871164.9199999999</v>
      </c>
      <c r="L14" s="91">
        <f t="shared" si="4"/>
        <v>17419037.640000001</v>
      </c>
      <c r="M14" s="91">
        <f t="shared" si="4"/>
        <v>0</v>
      </c>
      <c r="N14" s="98">
        <f>'Проверочная  таблица'!CO16</f>
        <v>0</v>
      </c>
      <c r="O14" s="98">
        <f>'Проверочная  таблица'!CV16</f>
        <v>0</v>
      </c>
      <c r="P14" s="98">
        <f>'Проверочная  таблица'!CQ16+'Проверочная  таблица'!DC16</f>
        <v>0</v>
      </c>
      <c r="Q14" s="93">
        <f>'Проверочная  таблица'!CX16+'Проверочная  таблица'!DF16</f>
        <v>0</v>
      </c>
      <c r="R14" s="97">
        <f>'Проверочная  таблица'!CS16</f>
        <v>0</v>
      </c>
      <c r="S14" s="93">
        <f>'Проверочная  таблица'!CZ16</f>
        <v>0</v>
      </c>
      <c r="T14" s="99">
        <f>'Проверочная  таблица'!DU16</f>
        <v>0</v>
      </c>
      <c r="U14" s="98">
        <f>'Проверочная  таблица'!DX16</f>
        <v>0</v>
      </c>
      <c r="V14" s="98">
        <f>'Проверочная  таблица'!EA16</f>
        <v>0</v>
      </c>
      <c r="W14" s="93">
        <f>'Проверочная  таблица'!ED16</f>
        <v>0</v>
      </c>
      <c r="X14" s="93">
        <f>'Проверочная  таблица'!EH16</f>
        <v>0</v>
      </c>
      <c r="Y14" s="93">
        <f>'Проверочная  таблица'!EL16</f>
        <v>0</v>
      </c>
      <c r="Z14" s="98">
        <f>'Проверочная  таблица'!EO16</f>
        <v>0</v>
      </c>
      <c r="AA14" s="93">
        <f>'Проверочная  таблица'!ER16</f>
        <v>0</v>
      </c>
      <c r="AB14" s="97">
        <f>'Проверочная  таблица'!EU16+'Проверочная  таблица'!FA16</f>
        <v>0</v>
      </c>
      <c r="AC14" s="98">
        <f>'Проверочная  таблица'!EX16+'Проверочная  таблица'!FD16</f>
        <v>0</v>
      </c>
      <c r="AD14" s="98">
        <f>'Проверочная  таблица'!FS16</f>
        <v>0</v>
      </c>
      <c r="AE14" s="98">
        <f>'Проверочная  таблица'!FV16</f>
        <v>0</v>
      </c>
      <c r="AF14" s="98">
        <f>'Проверочная  таблица'!FY16+'Проверочная  таблица'!GE16</f>
        <v>0</v>
      </c>
      <c r="AG14" s="93">
        <f>'Проверочная  таблица'!GB16+'Проверочная  таблица'!GH16</f>
        <v>0</v>
      </c>
      <c r="AH14" s="99">
        <f>'Проверочная  таблица'!GO16</f>
        <v>0</v>
      </c>
      <c r="AI14" s="98">
        <f>'Проверочная  таблица'!GS16</f>
        <v>0</v>
      </c>
      <c r="AJ14" s="98">
        <f>'Проверочная  таблица'!HE16</f>
        <v>0</v>
      </c>
      <c r="AK14" s="98">
        <f>'Проверочная  таблица'!HH16</f>
        <v>0</v>
      </c>
      <c r="AL14" s="98">
        <f>'Проверочная  таблица'!HK16+'Проверочная  таблица'!HQ16</f>
        <v>0</v>
      </c>
      <c r="AM14" s="98">
        <f>'Проверочная  таблица'!HN16+'Проверочная  таблица'!HT16</f>
        <v>0</v>
      </c>
      <c r="AN14" s="98">
        <f>'Проверочная  таблица'!II16</f>
        <v>0</v>
      </c>
      <c r="AO14" s="93">
        <f>'Проверочная  таблица'!IL16</f>
        <v>0</v>
      </c>
      <c r="AP14" s="97">
        <f>'Проверочная  таблица'!IO16</f>
        <v>0</v>
      </c>
      <c r="AQ14" s="93">
        <f>'Проверочная  таблица'!IR16</f>
        <v>0</v>
      </c>
      <c r="AR14" s="97">
        <f>'Проверочная  таблица'!IU16</f>
        <v>0</v>
      </c>
      <c r="AS14" s="93">
        <f>'Проверочная  таблица'!IX16</f>
        <v>0</v>
      </c>
      <c r="AT14" s="97">
        <f>'Проверочная  таблица'!JA16+'Проверочная  таблица'!JG16</f>
        <v>0</v>
      </c>
      <c r="AU14" s="98">
        <f>'Проверочная  таблица'!JD16+'Проверочная  таблица'!JJ16</f>
        <v>0</v>
      </c>
      <c r="AV14" s="98">
        <f>'Проверочная  таблица'!JY16+'Проверочная  таблица'!KI16</f>
        <v>0</v>
      </c>
      <c r="AW14" s="93">
        <f>'Проверочная  таблица'!KN16+'Проверочная  таблица'!KD16</f>
        <v>0</v>
      </c>
      <c r="AX14" s="98">
        <f>'Проверочная  таблица'!KA16+'Проверочная  таблица'!KK16</f>
        <v>29090</v>
      </c>
      <c r="AY14" s="93">
        <f>'Проверочная  таблица'!KP16+'Проверочная  таблица'!KF16</f>
        <v>0</v>
      </c>
      <c r="AZ14" s="97">
        <f>'Проверочная  таблица'!LF16+'Проверочная  таблица'!LN16</f>
        <v>0</v>
      </c>
      <c r="BA14" s="93">
        <f>'Проверочная  таблица'!LR16+'Проверочная  таблица'!LJ16</f>
        <v>0</v>
      </c>
      <c r="BB14" s="98">
        <f>'Проверочная  таблица'!MM16</f>
        <v>4757600</v>
      </c>
      <c r="BC14" s="93">
        <f>'Проверочная  таблица'!MU16</f>
        <v>0</v>
      </c>
      <c r="BD14" s="98">
        <f>'Проверочная  таблица'!MK16</f>
        <v>0</v>
      </c>
      <c r="BE14" s="93">
        <f>'Проверочная  таблица'!MS16</f>
        <v>0</v>
      </c>
      <c r="BF14" s="97">
        <f>'Проверочная  таблица'!MP16+'Проверочная  таблица'!NA16</f>
        <v>186550.13</v>
      </c>
      <c r="BG14" s="98">
        <f>'Проверочная  таблица'!ND16+'Проверочная  таблица'!MX16</f>
        <v>0</v>
      </c>
      <c r="BH14" s="93">
        <f>'Проверочная  таблица'!NS16</f>
        <v>0</v>
      </c>
      <c r="BI14" s="93">
        <f>'Проверочная  таблица'!NW16</f>
        <v>0</v>
      </c>
      <c r="BJ14" s="97">
        <f>'Проверочная  таблица'!OA16+'Проверочная  таблица'!OI16</f>
        <v>0</v>
      </c>
      <c r="BK14" s="98">
        <f>'Проверочная  таблица'!OE16+'Проверочная  таблица'!OM16</f>
        <v>0</v>
      </c>
      <c r="BL14" s="98">
        <f>'Проверочная  таблица'!PM16+'Проверочная  таблица'!PG16</f>
        <v>0</v>
      </c>
      <c r="BM14" s="93">
        <f>'Проверочная  таблица'!PP16+'Проверочная  таблица'!PJ16</f>
        <v>0</v>
      </c>
      <c r="BN14" s="97">
        <f>'Проверочная  таблица'!QE16</f>
        <v>0</v>
      </c>
      <c r="BO14" s="93">
        <f>'Проверочная  таблица'!QH16</f>
        <v>0</v>
      </c>
      <c r="BP14" s="97">
        <f>'Проверочная  таблица'!QK16+'Проверочная  таблица'!QQ16</f>
        <v>0</v>
      </c>
      <c r="BQ14" s="93">
        <f>'Проверочная  таблица'!QN16+'Проверочная  таблица'!QT16</f>
        <v>0</v>
      </c>
      <c r="BR14" s="97">
        <f>'Проверочная  таблица'!RI16</f>
        <v>0</v>
      </c>
      <c r="BS14" s="98">
        <f>'Проверочная  таблица'!RL16</f>
        <v>0</v>
      </c>
      <c r="BT14" s="98">
        <f>'Проверочная  таблица'!RP16</f>
        <v>0</v>
      </c>
      <c r="BU14" s="93">
        <f>'Проверочная  таблица'!RT16</f>
        <v>0</v>
      </c>
      <c r="BV14" s="97">
        <f>'Проверочная  таблица'!RW16</f>
        <v>0</v>
      </c>
      <c r="BW14" s="98">
        <f>'Проверочная  таблица'!RZ16</f>
        <v>0</v>
      </c>
      <c r="BX14" s="98">
        <f>'Проверочная  таблица'!SQ16+'Проверочная  таблица'!SC16</f>
        <v>12445797.51</v>
      </c>
      <c r="BY14" s="93">
        <f>'Проверочная  таблица'!SX16+'Проверочная  таблица'!SJ16</f>
        <v>0</v>
      </c>
      <c r="BZ14" s="97">
        <f>'Проверочная  таблица'!SE16+'Проверочная  таблица'!SS16</f>
        <v>0</v>
      </c>
      <c r="CA14" s="98">
        <f>'Проверочная  таблица'!SZ16+'Проверочная  таблица'!SL16</f>
        <v>0</v>
      </c>
      <c r="CB14" s="98">
        <f>'Проверочная  таблица'!SU16+'Проверочная  таблица'!SG16</f>
        <v>0</v>
      </c>
      <c r="CC14" s="93">
        <f>'Проверочная  таблица'!TB16+'Проверочная  таблица'!SN16</f>
        <v>0</v>
      </c>
      <c r="CD14" s="98">
        <f t="shared" si="5"/>
        <v>12255951.699999999</v>
      </c>
      <c r="CE14" s="98">
        <f t="shared" si="5"/>
        <v>3403015.4699999997</v>
      </c>
      <c r="CF14" s="93">
        <f>'Проверочная  таблица'!UY16+'Проверочная  таблица'!UW16</f>
        <v>2944300</v>
      </c>
      <c r="CG14" s="93">
        <f>'Проверочная  таблица'!UZ16+'Проверочная  таблица'!UX16</f>
        <v>461404.14</v>
      </c>
      <c r="CH14" s="99">
        <f>'Проверочная  таблица'!VA16</f>
        <v>0</v>
      </c>
      <c r="CI14" s="99">
        <f>'Проверочная  таблица'!VB16</f>
        <v>0</v>
      </c>
      <c r="CJ14" s="494">
        <f>'Проверочная  таблица'!VC16</f>
        <v>0</v>
      </c>
      <c r="CK14" s="495">
        <f>'Проверочная  таблица'!VD16</f>
        <v>0</v>
      </c>
      <c r="CL14" s="496">
        <f>'Проверочная  таблица'!VE16</f>
        <v>0</v>
      </c>
      <c r="CM14" s="495">
        <f>'Проверочная  таблица'!VF16</f>
        <v>0</v>
      </c>
      <c r="CN14" s="496">
        <f>'Проверочная  таблица'!VG16</f>
        <v>0</v>
      </c>
      <c r="CO14" s="494">
        <f>'Проверочная  таблица'!VH16</f>
        <v>0</v>
      </c>
      <c r="CP14" s="98">
        <f>'Проверочная  таблица'!VK16</f>
        <v>8516651.6999999993</v>
      </c>
      <c r="CQ14" s="98">
        <f>'Проверочная  таблица'!VN16</f>
        <v>2820664</v>
      </c>
      <c r="CR14" s="98">
        <f>'Проверочная  таблица'!VQ16</f>
        <v>795000</v>
      </c>
      <c r="CS14" s="98">
        <f>'Проверочная  таблица'!VT16</f>
        <v>120947.33</v>
      </c>
      <c r="CT14" s="98">
        <f t="shared" si="6"/>
        <v>15332321.91</v>
      </c>
      <c r="CU14" s="93">
        <f t="shared" si="6"/>
        <v>3468149.45</v>
      </c>
      <c r="CV14" s="97">
        <f>'Проверочная  таблица'!VY16</f>
        <v>0</v>
      </c>
      <c r="CW14" s="93">
        <f>'Проверочная  таблица'!WB16</f>
        <v>0</v>
      </c>
      <c r="CX14" s="97">
        <f>'Проверочная  таблица'!WE16</f>
        <v>1280690.9099999999</v>
      </c>
      <c r="CY14" s="93">
        <f>'Проверочная  таблица'!WH16</f>
        <v>320172.71999999997</v>
      </c>
      <c r="CZ14" s="97">
        <f>'Проверочная  таблица'!WK16</f>
        <v>14051631</v>
      </c>
      <c r="DA14" s="93">
        <f>'Проверочная  таблица'!WN16</f>
        <v>3147976.73</v>
      </c>
      <c r="DC14" s="487">
        <f t="shared" si="1"/>
        <v>9311.6516999999985</v>
      </c>
      <c r="DD14" s="487">
        <f t="shared" si="1"/>
        <v>2941.6113299999997</v>
      </c>
    </row>
    <row r="15" spans="1:108" ht="25.5" customHeight="1" x14ac:dyDescent="0.25">
      <c r="A15" s="497" t="s">
        <v>381</v>
      </c>
      <c r="B15" s="498">
        <f t="shared" si="2"/>
        <v>761207662.38999999</v>
      </c>
      <c r="C15" s="499">
        <f t="shared" si="2"/>
        <v>8207698.6600000001</v>
      </c>
      <c r="D15" s="490">
        <f t="shared" si="3"/>
        <v>0</v>
      </c>
      <c r="E15" s="491">
        <f t="shared" si="3"/>
        <v>0</v>
      </c>
      <c r="F15" s="476">
        <f>'Проверочная  таблица'!BO17+'Проверочная  таблица'!BQ17</f>
        <v>0</v>
      </c>
      <c r="G15" s="477">
        <f>'Проверочная  таблица'!BP17+'Проверочная  таблица'!BR17</f>
        <v>0</v>
      </c>
      <c r="H15" s="492">
        <f>'Проверочная  таблица'!BW17</f>
        <v>0</v>
      </c>
      <c r="I15" s="493">
        <f>'Проверочная  таблица'!BX17</f>
        <v>0</v>
      </c>
      <c r="J15" s="97">
        <f t="shared" si="0"/>
        <v>761207662.38999999</v>
      </c>
      <c r="K15" s="98">
        <f t="shared" si="0"/>
        <v>8207698.6600000001</v>
      </c>
      <c r="L15" s="91">
        <f t="shared" si="4"/>
        <v>730798008.65999997</v>
      </c>
      <c r="M15" s="91">
        <f t="shared" si="4"/>
        <v>0</v>
      </c>
      <c r="N15" s="98">
        <f>'Проверочная  таблица'!CO17</f>
        <v>0</v>
      </c>
      <c r="O15" s="98">
        <f>'Проверочная  таблица'!CV17</f>
        <v>0</v>
      </c>
      <c r="P15" s="98">
        <f>'Проверочная  таблица'!CQ17+'Проверочная  таблица'!DC17</f>
        <v>0</v>
      </c>
      <c r="Q15" s="93">
        <f>'Проверочная  таблица'!CX17+'Проверочная  таблица'!DF17</f>
        <v>0</v>
      </c>
      <c r="R15" s="97">
        <f>'Проверочная  таблица'!CS17</f>
        <v>0</v>
      </c>
      <c r="S15" s="93">
        <f>'Проверочная  таблица'!CZ17</f>
        <v>0</v>
      </c>
      <c r="T15" s="99">
        <f>'Проверочная  таблица'!DU17</f>
        <v>0</v>
      </c>
      <c r="U15" s="98">
        <f>'Проверочная  таблица'!DX17</f>
        <v>0</v>
      </c>
      <c r="V15" s="98">
        <f>'Проверочная  таблица'!EA17</f>
        <v>0</v>
      </c>
      <c r="W15" s="93">
        <f>'Проверочная  таблица'!ED17</f>
        <v>0</v>
      </c>
      <c r="X15" s="93">
        <f>'Проверочная  таблица'!EH17</f>
        <v>0</v>
      </c>
      <c r="Y15" s="93">
        <f>'Проверочная  таблица'!EL17</f>
        <v>0</v>
      </c>
      <c r="Z15" s="98">
        <f>'Проверочная  таблица'!EO17</f>
        <v>0</v>
      </c>
      <c r="AA15" s="93">
        <f>'Проверочная  таблица'!ER17</f>
        <v>0</v>
      </c>
      <c r="AB15" s="97">
        <f>'Проверочная  таблица'!EU17+'Проверочная  таблица'!FA17</f>
        <v>0</v>
      </c>
      <c r="AC15" s="98">
        <f>'Проверочная  таблица'!EX17+'Проверочная  таблица'!FD17</f>
        <v>0</v>
      </c>
      <c r="AD15" s="98">
        <f>'Проверочная  таблица'!FS17</f>
        <v>0</v>
      </c>
      <c r="AE15" s="98">
        <f>'Проверочная  таблица'!FV17</f>
        <v>0</v>
      </c>
      <c r="AF15" s="98">
        <f>'Проверочная  таблица'!FY17+'Проверочная  таблица'!GE17</f>
        <v>0</v>
      </c>
      <c r="AG15" s="93">
        <f>'Проверочная  таблица'!GB17+'Проверочная  таблица'!GH17</f>
        <v>0</v>
      </c>
      <c r="AH15" s="99">
        <f>'Проверочная  таблица'!GO17</f>
        <v>0</v>
      </c>
      <c r="AI15" s="98">
        <f>'Проверочная  таблица'!GS17</f>
        <v>0</v>
      </c>
      <c r="AJ15" s="98">
        <f>'Проверочная  таблица'!HE17</f>
        <v>0</v>
      </c>
      <c r="AK15" s="98">
        <f>'Проверочная  таблица'!HH17</f>
        <v>0</v>
      </c>
      <c r="AL15" s="98">
        <f>'Проверочная  таблица'!HK17+'Проверочная  таблица'!HQ17</f>
        <v>0</v>
      </c>
      <c r="AM15" s="98">
        <f>'Проверочная  таблица'!HN17+'Проверочная  таблица'!HT17</f>
        <v>0</v>
      </c>
      <c r="AN15" s="98">
        <f>'Проверочная  таблица'!II17</f>
        <v>0</v>
      </c>
      <c r="AO15" s="93">
        <f>'Проверочная  таблица'!IL17</f>
        <v>0</v>
      </c>
      <c r="AP15" s="97">
        <f>'Проверочная  таблица'!IO17</f>
        <v>0</v>
      </c>
      <c r="AQ15" s="93">
        <f>'Проверочная  таблица'!IR17</f>
        <v>0</v>
      </c>
      <c r="AR15" s="97">
        <f>'Проверочная  таблица'!IU17</f>
        <v>0</v>
      </c>
      <c r="AS15" s="93">
        <f>'Проверочная  таблица'!IX17</f>
        <v>0</v>
      </c>
      <c r="AT15" s="97">
        <f>'Проверочная  таблица'!JA17+'Проверочная  таблица'!JG17</f>
        <v>0</v>
      </c>
      <c r="AU15" s="98">
        <f>'Проверочная  таблица'!JD17+'Проверочная  таблица'!JJ17</f>
        <v>0</v>
      </c>
      <c r="AV15" s="98">
        <f>'Проверочная  таблица'!JY17+'Проверочная  таблица'!KI17</f>
        <v>0</v>
      </c>
      <c r="AW15" s="93">
        <f>'Проверочная  таблица'!KN17+'Проверочная  таблица'!KD17</f>
        <v>0</v>
      </c>
      <c r="AX15" s="98">
        <f>'Проверочная  таблица'!KA17+'Проверочная  таблица'!KK17</f>
        <v>205190</v>
      </c>
      <c r="AY15" s="93">
        <f>'Проверочная  таблица'!KP17+'Проверочная  таблица'!KF17</f>
        <v>0</v>
      </c>
      <c r="AZ15" s="97">
        <f>'Проверочная  таблица'!LF17+'Проверочная  таблица'!LN17</f>
        <v>0</v>
      </c>
      <c r="BA15" s="93">
        <f>'Проверочная  таблица'!LR17+'Проверочная  таблица'!LJ17</f>
        <v>0</v>
      </c>
      <c r="BB15" s="98">
        <f>'Проверочная  таблица'!MM17</f>
        <v>0</v>
      </c>
      <c r="BC15" s="93">
        <f>'Проверочная  таблица'!MU17</f>
        <v>0</v>
      </c>
      <c r="BD15" s="98">
        <f>'Проверочная  таблица'!MK17</f>
        <v>0</v>
      </c>
      <c r="BE15" s="93">
        <f>'Проверочная  таблица'!MS17</f>
        <v>0</v>
      </c>
      <c r="BF15" s="97">
        <f>'Проверочная  таблица'!MP17+'Проверочная  таблица'!NA17</f>
        <v>235043.77</v>
      </c>
      <c r="BG15" s="98">
        <f>'Проверочная  таблица'!ND17+'Проверочная  таблица'!MX17</f>
        <v>0</v>
      </c>
      <c r="BH15" s="93">
        <f>'Проверочная  таблица'!NS17</f>
        <v>0</v>
      </c>
      <c r="BI15" s="93">
        <f>'Проверочная  таблица'!NW17</f>
        <v>0</v>
      </c>
      <c r="BJ15" s="97">
        <f>'Проверочная  таблица'!OA17+'Проверочная  таблица'!OI17</f>
        <v>0</v>
      </c>
      <c r="BK15" s="98">
        <f>'Проверочная  таблица'!OE17+'Проверочная  таблица'!OM17</f>
        <v>0</v>
      </c>
      <c r="BL15" s="98">
        <f>'Проверочная  таблица'!PM17+'Проверочная  таблица'!PG17</f>
        <v>3243333.44</v>
      </c>
      <c r="BM15" s="93">
        <f>'Проверочная  таблица'!PP17+'Проверочная  таблица'!PJ17</f>
        <v>0</v>
      </c>
      <c r="BN15" s="97">
        <f>'Проверочная  таблица'!QE17</f>
        <v>0</v>
      </c>
      <c r="BO15" s="93">
        <f>'Проверочная  таблица'!QH17</f>
        <v>0</v>
      </c>
      <c r="BP15" s="97">
        <f>'Проверочная  таблица'!QK17+'Проверочная  таблица'!QQ17</f>
        <v>0</v>
      </c>
      <c r="BQ15" s="93">
        <f>'Проверочная  таблица'!QN17+'Проверочная  таблица'!QT17</f>
        <v>0</v>
      </c>
      <c r="BR15" s="97">
        <f>'Проверочная  таблица'!RI17</f>
        <v>0</v>
      </c>
      <c r="BS15" s="98">
        <f>'Проверочная  таблица'!RL17</f>
        <v>0</v>
      </c>
      <c r="BT15" s="98">
        <f>'Проверочная  таблица'!RP17</f>
        <v>0</v>
      </c>
      <c r="BU15" s="93">
        <f>'Проверочная  таблица'!RT17</f>
        <v>0</v>
      </c>
      <c r="BV15" s="97">
        <f>'Проверочная  таблица'!RW17</f>
        <v>0</v>
      </c>
      <c r="BW15" s="98">
        <f>'Проверочная  таблица'!RZ17</f>
        <v>0</v>
      </c>
      <c r="BX15" s="98">
        <f>'Проверочная  таблица'!SQ17+'Проверочная  таблица'!SC17</f>
        <v>110880741.45</v>
      </c>
      <c r="BY15" s="93">
        <f>'Проверочная  таблица'!SX17+'Проверочная  таблица'!SJ17</f>
        <v>0</v>
      </c>
      <c r="BZ15" s="97">
        <f>'Проверочная  таблица'!SE17+'Проверочная  таблица'!SS17</f>
        <v>0</v>
      </c>
      <c r="CA15" s="98">
        <f>'Проверочная  таблица'!SZ17+'Проверочная  таблица'!SL17</f>
        <v>0</v>
      </c>
      <c r="CB15" s="98">
        <f>'Проверочная  таблица'!SU17+'Проверочная  таблица'!SG17</f>
        <v>616233700</v>
      </c>
      <c r="CC15" s="93">
        <f>'Проверочная  таблица'!TB17+'Проверочная  таблица'!SN17</f>
        <v>0</v>
      </c>
      <c r="CD15" s="98">
        <f t="shared" si="5"/>
        <v>11554646.370000001</v>
      </c>
      <c r="CE15" s="98">
        <f t="shared" si="5"/>
        <v>3489229.57</v>
      </c>
      <c r="CF15" s="93">
        <f>'Проверочная  таблица'!UY17+'Проверочная  таблица'!UW17</f>
        <v>2743300</v>
      </c>
      <c r="CG15" s="93">
        <f>'Проверочная  таблица'!UZ17+'Проверочная  таблица'!UX17</f>
        <v>117444.51</v>
      </c>
      <c r="CH15" s="99">
        <f>'Проверочная  таблица'!VA17</f>
        <v>0</v>
      </c>
      <c r="CI15" s="99">
        <f>'Проверочная  таблица'!VB17</f>
        <v>0</v>
      </c>
      <c r="CJ15" s="494">
        <f>'Проверочная  таблица'!VC17</f>
        <v>0</v>
      </c>
      <c r="CK15" s="495">
        <f>'Проверочная  таблица'!VD17</f>
        <v>0</v>
      </c>
      <c r="CL15" s="496">
        <f>'Проверочная  таблица'!VE17</f>
        <v>0</v>
      </c>
      <c r="CM15" s="495">
        <f>'Проверочная  таблица'!VF17</f>
        <v>0</v>
      </c>
      <c r="CN15" s="496">
        <f>'Проверочная  таблица'!VG17</f>
        <v>0</v>
      </c>
      <c r="CO15" s="494">
        <f>'Проверочная  таблица'!VH17</f>
        <v>0</v>
      </c>
      <c r="CP15" s="98">
        <f>'Проверочная  таблица'!VK17</f>
        <v>8056346.3700000001</v>
      </c>
      <c r="CQ15" s="98">
        <f>'Проверочная  таблица'!VN17</f>
        <v>3267417</v>
      </c>
      <c r="CR15" s="98">
        <f>'Проверочная  таблица'!VQ17</f>
        <v>755000</v>
      </c>
      <c r="CS15" s="98">
        <f>'Проверочная  таблица'!VT17</f>
        <v>104368.06</v>
      </c>
      <c r="CT15" s="98">
        <f t="shared" si="6"/>
        <v>18855007.359999999</v>
      </c>
      <c r="CU15" s="93">
        <f t="shared" si="6"/>
        <v>4718469.09</v>
      </c>
      <c r="CV15" s="97">
        <f>'Проверочная  таблица'!VY17</f>
        <v>0</v>
      </c>
      <c r="CW15" s="93">
        <f>'Проверочная  таблица'!WB17</f>
        <v>0</v>
      </c>
      <c r="CX15" s="97">
        <f>'Проверочная  таблица'!WE17</f>
        <v>3329796.36</v>
      </c>
      <c r="CY15" s="93">
        <f>'Проверочная  таблица'!WH17</f>
        <v>832449.09</v>
      </c>
      <c r="CZ15" s="97">
        <f>'Проверочная  таблица'!WK17</f>
        <v>15525211</v>
      </c>
      <c r="DA15" s="93">
        <f>'Проверочная  таблица'!WN17</f>
        <v>3886020</v>
      </c>
      <c r="DC15" s="487">
        <f t="shared" si="1"/>
        <v>8811.3463700000011</v>
      </c>
      <c r="DD15" s="487">
        <f t="shared" si="1"/>
        <v>3371.7850600000002</v>
      </c>
    </row>
    <row r="16" spans="1:108" ht="25.5" customHeight="1" x14ac:dyDescent="0.25">
      <c r="A16" s="90" t="s">
        <v>382</v>
      </c>
      <c r="B16" s="488">
        <f t="shared" si="2"/>
        <v>22287500.009999998</v>
      </c>
      <c r="C16" s="489">
        <f t="shared" si="2"/>
        <v>5017339.3599999994</v>
      </c>
      <c r="D16" s="490">
        <f t="shared" si="3"/>
        <v>0</v>
      </c>
      <c r="E16" s="491">
        <f t="shared" si="3"/>
        <v>0</v>
      </c>
      <c r="F16" s="476">
        <f>'Проверочная  таблица'!BO18+'Проверочная  таблица'!BQ18</f>
        <v>0</v>
      </c>
      <c r="G16" s="477">
        <f>'Проверочная  таблица'!BP18+'Проверочная  таблица'!BR18</f>
        <v>0</v>
      </c>
      <c r="H16" s="492">
        <f>'Проверочная  таблица'!BW18</f>
        <v>0</v>
      </c>
      <c r="I16" s="493">
        <f>'Проверочная  таблица'!BX18</f>
        <v>0</v>
      </c>
      <c r="J16" s="97">
        <f t="shared" si="0"/>
        <v>22287500.009999998</v>
      </c>
      <c r="K16" s="98">
        <f t="shared" si="0"/>
        <v>5017339.3599999994</v>
      </c>
      <c r="L16" s="91">
        <f t="shared" si="4"/>
        <v>2335678.3199999998</v>
      </c>
      <c r="M16" s="91">
        <f t="shared" si="4"/>
        <v>0</v>
      </c>
      <c r="N16" s="98">
        <f>'Проверочная  таблица'!CO18</f>
        <v>0</v>
      </c>
      <c r="O16" s="98">
        <f>'Проверочная  таблица'!CV18</f>
        <v>0</v>
      </c>
      <c r="P16" s="98">
        <f>'Проверочная  таблица'!CQ18+'Проверочная  таблица'!DC18</f>
        <v>0</v>
      </c>
      <c r="Q16" s="93">
        <f>'Проверочная  таблица'!CX18+'Проверочная  таблица'!DF18</f>
        <v>0</v>
      </c>
      <c r="R16" s="97">
        <f>'Проверочная  таблица'!CS18</f>
        <v>0</v>
      </c>
      <c r="S16" s="93">
        <f>'Проверочная  таблица'!CZ18</f>
        <v>0</v>
      </c>
      <c r="T16" s="99">
        <f>'Проверочная  таблица'!DU18</f>
        <v>0</v>
      </c>
      <c r="U16" s="98">
        <f>'Проверочная  таблица'!DX18</f>
        <v>0</v>
      </c>
      <c r="V16" s="98">
        <f>'Проверочная  таблица'!EA18</f>
        <v>0</v>
      </c>
      <c r="W16" s="93">
        <f>'Проверочная  таблица'!ED18</f>
        <v>0</v>
      </c>
      <c r="X16" s="93">
        <f>'Проверочная  таблица'!EH18</f>
        <v>0</v>
      </c>
      <c r="Y16" s="93">
        <f>'Проверочная  таблица'!EL18</f>
        <v>0</v>
      </c>
      <c r="Z16" s="98">
        <f>'Проверочная  таблица'!EO18</f>
        <v>0</v>
      </c>
      <c r="AA16" s="93">
        <f>'Проверочная  таблица'!ER18</f>
        <v>0</v>
      </c>
      <c r="AB16" s="97">
        <f>'Проверочная  таблица'!EU18+'Проверочная  таблица'!FA18</f>
        <v>312911.32</v>
      </c>
      <c r="AC16" s="98">
        <f>'Проверочная  таблица'!EX18+'Проверочная  таблица'!FD18</f>
        <v>0</v>
      </c>
      <c r="AD16" s="98">
        <f>'Проверочная  таблица'!FS18</f>
        <v>0</v>
      </c>
      <c r="AE16" s="98">
        <f>'Проверочная  таблица'!FV18</f>
        <v>0</v>
      </c>
      <c r="AF16" s="98">
        <f>'Проверочная  таблица'!FY18+'Проверочная  таблица'!GE18</f>
        <v>0</v>
      </c>
      <c r="AG16" s="93">
        <f>'Проверочная  таблица'!GB18+'Проверочная  таблица'!GH18</f>
        <v>0</v>
      </c>
      <c r="AH16" s="99">
        <f>'Проверочная  таблица'!GO18</f>
        <v>0</v>
      </c>
      <c r="AI16" s="98">
        <f>'Проверочная  таблица'!GS18</f>
        <v>0</v>
      </c>
      <c r="AJ16" s="98">
        <f>'Проверочная  таблица'!HE18</f>
        <v>0</v>
      </c>
      <c r="AK16" s="98">
        <f>'Проверочная  таблица'!HH18</f>
        <v>0</v>
      </c>
      <c r="AL16" s="98">
        <f>'Проверочная  таблица'!HK18+'Проверочная  таблица'!HQ18</f>
        <v>0</v>
      </c>
      <c r="AM16" s="98">
        <f>'Проверочная  таблица'!HN18+'Проверочная  таблица'!HT18</f>
        <v>0</v>
      </c>
      <c r="AN16" s="98">
        <f>'Проверочная  таблица'!II18</f>
        <v>0</v>
      </c>
      <c r="AO16" s="93">
        <f>'Проверочная  таблица'!IL18</f>
        <v>0</v>
      </c>
      <c r="AP16" s="97">
        <f>'Проверочная  таблица'!IO18</f>
        <v>0</v>
      </c>
      <c r="AQ16" s="93">
        <f>'Проверочная  таблица'!IR18</f>
        <v>0</v>
      </c>
      <c r="AR16" s="97">
        <f>'Проверочная  таблица'!IU18</f>
        <v>0</v>
      </c>
      <c r="AS16" s="93">
        <f>'Проверочная  таблица'!IX18</f>
        <v>0</v>
      </c>
      <c r="AT16" s="97">
        <f>'Проверочная  таблица'!JA18+'Проверочная  таблица'!JG18</f>
        <v>0</v>
      </c>
      <c r="AU16" s="98">
        <f>'Проверочная  таблица'!JD18+'Проверочная  таблица'!JJ18</f>
        <v>0</v>
      </c>
      <c r="AV16" s="98">
        <f>'Проверочная  таблица'!JY18+'Проверочная  таблица'!KI18</f>
        <v>0</v>
      </c>
      <c r="AW16" s="93">
        <f>'Проверочная  таблица'!KN18+'Проверочная  таблица'!KD18</f>
        <v>0</v>
      </c>
      <c r="AX16" s="98">
        <f>'Проверочная  таблица'!KA18+'Проверочная  таблица'!KK18</f>
        <v>66040</v>
      </c>
      <c r="AY16" s="93">
        <f>'Проверочная  таблица'!KP18+'Проверочная  таблица'!KF18</f>
        <v>0</v>
      </c>
      <c r="AZ16" s="97">
        <f>'Проверочная  таблица'!LF18+'Проверочная  таблица'!LN18</f>
        <v>0</v>
      </c>
      <c r="BA16" s="93">
        <f>'Проверочная  таблица'!LR18+'Проверочная  таблица'!LJ18</f>
        <v>0</v>
      </c>
      <c r="BB16" s="98">
        <f>'Проверочная  таблица'!MM18</f>
        <v>0</v>
      </c>
      <c r="BC16" s="93">
        <f>'Проверочная  таблица'!MU18</f>
        <v>0</v>
      </c>
      <c r="BD16" s="98">
        <f>'Проверочная  таблица'!MK18</f>
        <v>0</v>
      </c>
      <c r="BE16" s="93">
        <f>'Проверочная  таблица'!MS18</f>
        <v>0</v>
      </c>
      <c r="BF16" s="97">
        <f>'Проверочная  таблица'!MP18+'Проверочная  таблица'!NA18</f>
        <v>61477</v>
      </c>
      <c r="BG16" s="98">
        <f>'Проверочная  таблица'!ND18+'Проверочная  таблица'!MX18</f>
        <v>0</v>
      </c>
      <c r="BH16" s="93">
        <f>'Проверочная  таблица'!NS18</f>
        <v>0</v>
      </c>
      <c r="BI16" s="93">
        <f>'Проверочная  таблица'!NW18</f>
        <v>0</v>
      </c>
      <c r="BJ16" s="97">
        <f>'Проверочная  таблица'!OA18+'Проверочная  таблица'!OI18</f>
        <v>0</v>
      </c>
      <c r="BK16" s="98">
        <f>'Проверочная  таблица'!OE18+'Проверочная  таблица'!OM18</f>
        <v>0</v>
      </c>
      <c r="BL16" s="98">
        <f>'Проверочная  таблица'!PM18+'Проверочная  таблица'!PG18</f>
        <v>1895250</v>
      </c>
      <c r="BM16" s="93">
        <f>'Проверочная  таблица'!PP18+'Проверочная  таблица'!PJ18</f>
        <v>0</v>
      </c>
      <c r="BN16" s="97">
        <f>'Проверочная  таблица'!QE18</f>
        <v>0</v>
      </c>
      <c r="BO16" s="93">
        <f>'Проверочная  таблица'!QH18</f>
        <v>0</v>
      </c>
      <c r="BP16" s="97">
        <f>'Проверочная  таблица'!QK18+'Проверочная  таблица'!QQ18</f>
        <v>0</v>
      </c>
      <c r="BQ16" s="93">
        <f>'Проверочная  таблица'!QN18+'Проверочная  таблица'!QT18</f>
        <v>0</v>
      </c>
      <c r="BR16" s="97">
        <f>'Проверочная  таблица'!RI18</f>
        <v>0</v>
      </c>
      <c r="BS16" s="98">
        <f>'Проверочная  таблица'!RL18</f>
        <v>0</v>
      </c>
      <c r="BT16" s="98">
        <f>'Проверочная  таблица'!RP18</f>
        <v>0</v>
      </c>
      <c r="BU16" s="93">
        <f>'Проверочная  таблица'!RT18</f>
        <v>0</v>
      </c>
      <c r="BV16" s="97">
        <f>'Проверочная  таблица'!RW18</f>
        <v>0</v>
      </c>
      <c r="BW16" s="98">
        <f>'Проверочная  таблица'!RZ18</f>
        <v>0</v>
      </c>
      <c r="BX16" s="98">
        <f>'Проверочная  таблица'!SQ18+'Проверочная  таблица'!SC18</f>
        <v>0</v>
      </c>
      <c r="BY16" s="93">
        <f>'Проверочная  таблица'!SX18+'Проверочная  таблица'!SJ18</f>
        <v>0</v>
      </c>
      <c r="BZ16" s="97">
        <f>'Проверочная  таблица'!SE18+'Проверочная  таблица'!SS18</f>
        <v>0</v>
      </c>
      <c r="CA16" s="98">
        <f>'Проверочная  таблица'!SZ18+'Проверочная  таблица'!SL18</f>
        <v>0</v>
      </c>
      <c r="CB16" s="98">
        <f>'Проверочная  таблица'!SU18+'Проверочная  таблица'!SG18</f>
        <v>0</v>
      </c>
      <c r="CC16" s="93">
        <f>'Проверочная  таблица'!TB18+'Проверочная  таблица'!SN18</f>
        <v>0</v>
      </c>
      <c r="CD16" s="98">
        <f t="shared" si="5"/>
        <v>7034646.4199999999</v>
      </c>
      <c r="CE16" s="98">
        <f t="shared" si="5"/>
        <v>1932547.3599999999</v>
      </c>
      <c r="CF16" s="93">
        <f>'Проверочная  таблица'!UY18+'Проверочная  таблица'!UW18</f>
        <v>1769300</v>
      </c>
      <c r="CG16" s="93">
        <f>'Проверочная  таблица'!UZ18+'Проверочная  таблица'!UX18</f>
        <v>329662.84999999998</v>
      </c>
      <c r="CH16" s="99">
        <f>'Проверочная  таблица'!VA18</f>
        <v>0</v>
      </c>
      <c r="CI16" s="99">
        <f>'Проверочная  таблица'!VB18</f>
        <v>0</v>
      </c>
      <c r="CJ16" s="494">
        <f>'Проверочная  таблица'!VC18</f>
        <v>0</v>
      </c>
      <c r="CK16" s="495">
        <f>'Проверочная  таблица'!VD18</f>
        <v>0</v>
      </c>
      <c r="CL16" s="496">
        <f>'Проверочная  таблица'!VE18</f>
        <v>0</v>
      </c>
      <c r="CM16" s="495">
        <f>'Проверочная  таблица'!VF18</f>
        <v>0</v>
      </c>
      <c r="CN16" s="496">
        <f>'Проверочная  таблица'!VG18</f>
        <v>0</v>
      </c>
      <c r="CO16" s="494">
        <f>'Проверочная  таблица'!VH18</f>
        <v>0</v>
      </c>
      <c r="CP16" s="98">
        <f>'Проверочная  таблица'!VK18</f>
        <v>4580346.42</v>
      </c>
      <c r="CQ16" s="98">
        <f>'Проверочная  таблица'!VN18</f>
        <v>1527000</v>
      </c>
      <c r="CR16" s="98">
        <f>'Проверочная  таблица'!VQ18</f>
        <v>685000</v>
      </c>
      <c r="CS16" s="98">
        <f>'Проверочная  таблица'!VT18</f>
        <v>75884.509999999995</v>
      </c>
      <c r="CT16" s="98">
        <f t="shared" si="6"/>
        <v>12917175.27</v>
      </c>
      <c r="CU16" s="93">
        <f t="shared" si="6"/>
        <v>3084792</v>
      </c>
      <c r="CV16" s="97">
        <f>'Проверочная  таблица'!VY18</f>
        <v>0</v>
      </c>
      <c r="CW16" s="93">
        <f>'Проверочная  таблица'!WB18</f>
        <v>0</v>
      </c>
      <c r="CX16" s="97">
        <f>'Проверочная  таблица'!WE18</f>
        <v>1792967.27</v>
      </c>
      <c r="CY16" s="93">
        <f>'Проверочная  таблица'!WH18</f>
        <v>448242</v>
      </c>
      <c r="CZ16" s="97">
        <f>'Проверочная  таблица'!WK18</f>
        <v>11124208</v>
      </c>
      <c r="DA16" s="93">
        <f>'Проверочная  таблица'!WN18</f>
        <v>2636550</v>
      </c>
      <c r="DC16" s="487">
        <f t="shared" si="1"/>
        <v>5265.3464199999999</v>
      </c>
      <c r="DD16" s="487">
        <f t="shared" si="1"/>
        <v>1602.8845099999999</v>
      </c>
    </row>
    <row r="17" spans="1:108" ht="25.5" customHeight="1" x14ac:dyDescent="0.25">
      <c r="A17" s="66" t="s">
        <v>383</v>
      </c>
      <c r="B17" s="488">
        <f t="shared" si="2"/>
        <v>29028812.550000001</v>
      </c>
      <c r="C17" s="489">
        <f t="shared" si="2"/>
        <v>7815345.9700000007</v>
      </c>
      <c r="D17" s="490">
        <f t="shared" si="3"/>
        <v>0</v>
      </c>
      <c r="E17" s="491">
        <f t="shared" si="3"/>
        <v>0</v>
      </c>
      <c r="F17" s="476">
        <f>'Проверочная  таблица'!BO19+'Проверочная  таблица'!BQ19</f>
        <v>0</v>
      </c>
      <c r="G17" s="477">
        <f>'Проверочная  таблица'!BP19+'Проверочная  таблица'!BR19</f>
        <v>0</v>
      </c>
      <c r="H17" s="492">
        <f>'Проверочная  таблица'!BW19</f>
        <v>0</v>
      </c>
      <c r="I17" s="493">
        <f>'Проверочная  таблица'!BX19</f>
        <v>0</v>
      </c>
      <c r="J17" s="97">
        <f t="shared" si="0"/>
        <v>29028812.550000001</v>
      </c>
      <c r="K17" s="98">
        <f t="shared" si="0"/>
        <v>7815345.9700000007</v>
      </c>
      <c r="L17" s="91">
        <f t="shared" si="4"/>
        <v>770396.52</v>
      </c>
      <c r="M17" s="91">
        <f t="shared" si="4"/>
        <v>0</v>
      </c>
      <c r="N17" s="98">
        <f>'Проверочная  таблица'!CO19</f>
        <v>0</v>
      </c>
      <c r="O17" s="98">
        <f>'Проверочная  таблица'!CV19</f>
        <v>0</v>
      </c>
      <c r="P17" s="98">
        <f>'Проверочная  таблица'!CQ19+'Проверочная  таблица'!DC19</f>
        <v>0</v>
      </c>
      <c r="Q17" s="93">
        <f>'Проверочная  таблица'!CX19+'Проверочная  таблица'!DF19</f>
        <v>0</v>
      </c>
      <c r="R17" s="97">
        <f>'Проверочная  таблица'!CS19</f>
        <v>0</v>
      </c>
      <c r="S17" s="93">
        <f>'Проверочная  таблица'!CZ19</f>
        <v>0</v>
      </c>
      <c r="T17" s="99">
        <f>'Проверочная  таблица'!DU19</f>
        <v>0</v>
      </c>
      <c r="U17" s="98">
        <f>'Проверочная  таблица'!DX19</f>
        <v>0</v>
      </c>
      <c r="V17" s="98">
        <f>'Проверочная  таблица'!EA19</f>
        <v>0</v>
      </c>
      <c r="W17" s="93">
        <f>'Проверочная  таблица'!ED19</f>
        <v>0</v>
      </c>
      <c r="X17" s="93">
        <f>'Проверочная  таблица'!EH19</f>
        <v>0</v>
      </c>
      <c r="Y17" s="93">
        <f>'Проверочная  таблица'!EL19</f>
        <v>0</v>
      </c>
      <c r="Z17" s="98">
        <f>'Проверочная  таблица'!EO19</f>
        <v>0</v>
      </c>
      <c r="AA17" s="93">
        <f>'Проверочная  таблица'!ER19</f>
        <v>0</v>
      </c>
      <c r="AB17" s="97">
        <f>'Проверочная  таблица'!EU19+'Проверочная  таблица'!FA19</f>
        <v>567893.5</v>
      </c>
      <c r="AC17" s="98">
        <f>'Проверочная  таблица'!EX19+'Проверочная  таблица'!FD19</f>
        <v>0</v>
      </c>
      <c r="AD17" s="98">
        <f>'Проверочная  таблица'!FS19</f>
        <v>0</v>
      </c>
      <c r="AE17" s="98">
        <f>'Проверочная  таблица'!FV19</f>
        <v>0</v>
      </c>
      <c r="AF17" s="98">
        <f>'Проверочная  таблица'!FY19+'Проверочная  таблица'!GE19</f>
        <v>0</v>
      </c>
      <c r="AG17" s="93">
        <f>'Проверочная  таблица'!GB19+'Проверочная  таблица'!GH19</f>
        <v>0</v>
      </c>
      <c r="AH17" s="99">
        <f>'Проверочная  таблица'!GO19</f>
        <v>0</v>
      </c>
      <c r="AI17" s="98">
        <f>'Проверочная  таблица'!GS19</f>
        <v>0</v>
      </c>
      <c r="AJ17" s="98">
        <f>'Проверочная  таблица'!HE19</f>
        <v>0</v>
      </c>
      <c r="AK17" s="98">
        <f>'Проверочная  таблица'!HH19</f>
        <v>0</v>
      </c>
      <c r="AL17" s="98">
        <f>'Проверочная  таблица'!HK19+'Проверочная  таблица'!HQ19</f>
        <v>0</v>
      </c>
      <c r="AM17" s="98">
        <f>'Проверочная  таблица'!HN19+'Проверочная  таблица'!HT19</f>
        <v>0</v>
      </c>
      <c r="AN17" s="98">
        <f>'Проверочная  таблица'!II19</f>
        <v>0</v>
      </c>
      <c r="AO17" s="93">
        <f>'Проверочная  таблица'!IL19</f>
        <v>0</v>
      </c>
      <c r="AP17" s="97">
        <f>'Проверочная  таблица'!IO19</f>
        <v>0</v>
      </c>
      <c r="AQ17" s="93">
        <f>'Проверочная  таблица'!IR19</f>
        <v>0</v>
      </c>
      <c r="AR17" s="97">
        <f>'Проверочная  таблица'!IU19</f>
        <v>0</v>
      </c>
      <c r="AS17" s="93">
        <f>'Проверочная  таблица'!IX19</f>
        <v>0</v>
      </c>
      <c r="AT17" s="97">
        <f>'Проверочная  таблица'!JA19+'Проверочная  таблица'!JG19</f>
        <v>0</v>
      </c>
      <c r="AU17" s="98">
        <f>'Проверочная  таблица'!JD19+'Проверочная  таблица'!JJ19</f>
        <v>0</v>
      </c>
      <c r="AV17" s="98">
        <f>'Проверочная  таблица'!JY19+'Проверочная  таблица'!KI19</f>
        <v>0</v>
      </c>
      <c r="AW17" s="93">
        <f>'Проверочная  таблица'!KN19+'Проверочная  таблица'!KD19</f>
        <v>0</v>
      </c>
      <c r="AX17" s="98">
        <f>'Проверочная  таблица'!KA19+'Проверочная  таблица'!KK19</f>
        <v>85690</v>
      </c>
      <c r="AY17" s="93">
        <f>'Проверочная  таблица'!KP19+'Проверочная  таблица'!KF19</f>
        <v>0</v>
      </c>
      <c r="AZ17" s="97">
        <f>'Проверочная  таблица'!LF19+'Проверочная  таблица'!LN19</f>
        <v>0</v>
      </c>
      <c r="BA17" s="93">
        <f>'Проверочная  таблица'!LR19+'Проверочная  таблица'!LJ19</f>
        <v>0</v>
      </c>
      <c r="BB17" s="98">
        <f>'Проверочная  таблица'!MM19</f>
        <v>0</v>
      </c>
      <c r="BC17" s="93">
        <f>'Проверочная  таблица'!MU19</f>
        <v>0</v>
      </c>
      <c r="BD17" s="98">
        <f>'Проверочная  таблица'!MK19</f>
        <v>0</v>
      </c>
      <c r="BE17" s="93">
        <f>'Проверочная  таблица'!MS19</f>
        <v>0</v>
      </c>
      <c r="BF17" s="97">
        <f>'Проверочная  таблица'!MP19+'Проверочная  таблица'!NA19</f>
        <v>116813.02</v>
      </c>
      <c r="BG17" s="98">
        <f>'Проверочная  таблица'!ND19+'Проверочная  таблица'!MX19</f>
        <v>0</v>
      </c>
      <c r="BH17" s="93">
        <f>'Проверочная  таблица'!NS19</f>
        <v>0</v>
      </c>
      <c r="BI17" s="93">
        <f>'Проверочная  таблица'!NW19</f>
        <v>0</v>
      </c>
      <c r="BJ17" s="97">
        <f>'Проверочная  таблица'!OA19+'Проверочная  таблица'!OI19</f>
        <v>0</v>
      </c>
      <c r="BK17" s="98">
        <f>'Проверочная  таблица'!OE19+'Проверочная  таблица'!OM19</f>
        <v>0</v>
      </c>
      <c r="BL17" s="98">
        <f>'Проверочная  таблица'!PM19+'Проверочная  таблица'!PG19</f>
        <v>0</v>
      </c>
      <c r="BM17" s="93">
        <f>'Проверочная  таблица'!PP19+'Проверочная  таблица'!PJ19</f>
        <v>0</v>
      </c>
      <c r="BN17" s="97">
        <f>'Проверочная  таблица'!QE19</f>
        <v>0</v>
      </c>
      <c r="BO17" s="93">
        <f>'Проверочная  таблица'!QH19</f>
        <v>0</v>
      </c>
      <c r="BP17" s="97">
        <f>'Проверочная  таблица'!QK19+'Проверочная  таблица'!QQ19</f>
        <v>0</v>
      </c>
      <c r="BQ17" s="93">
        <f>'Проверочная  таблица'!QN19+'Проверочная  таблица'!QT19</f>
        <v>0</v>
      </c>
      <c r="BR17" s="97">
        <f>'Проверочная  таблица'!RI19</f>
        <v>0</v>
      </c>
      <c r="BS17" s="98">
        <f>'Проверочная  таблица'!RL19</f>
        <v>0</v>
      </c>
      <c r="BT17" s="98">
        <f>'Проверочная  таблица'!RP19</f>
        <v>0</v>
      </c>
      <c r="BU17" s="93">
        <f>'Проверочная  таблица'!RT19</f>
        <v>0</v>
      </c>
      <c r="BV17" s="97">
        <f>'Проверочная  таблица'!RW19</f>
        <v>0</v>
      </c>
      <c r="BW17" s="98">
        <f>'Проверочная  таблица'!RZ19</f>
        <v>0</v>
      </c>
      <c r="BX17" s="98">
        <f>'Проверочная  таблица'!SQ19+'Проверочная  таблица'!SC19</f>
        <v>0</v>
      </c>
      <c r="BY17" s="93">
        <f>'Проверочная  таблица'!SX19+'Проверочная  таблица'!SJ19</f>
        <v>0</v>
      </c>
      <c r="BZ17" s="97">
        <f>'Проверочная  таблица'!SE19+'Проверочная  таблица'!SS19</f>
        <v>0</v>
      </c>
      <c r="CA17" s="98">
        <f>'Проверочная  таблица'!SZ19+'Проверочная  таблица'!SL19</f>
        <v>0</v>
      </c>
      <c r="CB17" s="98">
        <f>'Проверочная  таблица'!SU19+'Проверочная  таблица'!SG19</f>
        <v>0</v>
      </c>
      <c r="CC17" s="93">
        <f>'Проверочная  таблица'!TB19+'Проверочная  таблица'!SN19</f>
        <v>0</v>
      </c>
      <c r="CD17" s="98">
        <f t="shared" si="5"/>
        <v>11974682.120000001</v>
      </c>
      <c r="CE17" s="98">
        <f t="shared" si="5"/>
        <v>3881895.97</v>
      </c>
      <c r="CF17" s="93">
        <f>'Проверочная  таблица'!UY19+'Проверочная  таблица'!UW19</f>
        <v>2786400</v>
      </c>
      <c r="CG17" s="93">
        <f>'Проверочная  таблица'!UZ19+'Проверочная  таблица'!UX19</f>
        <v>559463.22000000009</v>
      </c>
      <c r="CH17" s="99">
        <f>'Проверочная  таблица'!VA19</f>
        <v>0</v>
      </c>
      <c r="CI17" s="99">
        <f>'Проверочная  таблица'!VB19</f>
        <v>0</v>
      </c>
      <c r="CJ17" s="494">
        <f>'Проверочная  таблица'!VC19</f>
        <v>0</v>
      </c>
      <c r="CK17" s="495">
        <f>'Проверочная  таблица'!VD19</f>
        <v>0</v>
      </c>
      <c r="CL17" s="496">
        <f>'Проверочная  таблица'!VE19</f>
        <v>0</v>
      </c>
      <c r="CM17" s="495">
        <f>'Проверочная  таблица'!VF19</f>
        <v>0</v>
      </c>
      <c r="CN17" s="496">
        <f>'Проверочная  таблица'!VG19</f>
        <v>0</v>
      </c>
      <c r="CO17" s="494">
        <f>'Проверочная  таблица'!VH19</f>
        <v>0</v>
      </c>
      <c r="CP17" s="98">
        <f>'Проверочная  таблица'!VK19</f>
        <v>8255282.1200000001</v>
      </c>
      <c r="CQ17" s="98">
        <f>'Проверочная  таблица'!VN19</f>
        <v>3200000</v>
      </c>
      <c r="CR17" s="98">
        <f>'Проверочная  таблица'!VQ19</f>
        <v>933000</v>
      </c>
      <c r="CS17" s="98">
        <f>'Проверочная  таблица'!VT19</f>
        <v>122432.75</v>
      </c>
      <c r="CT17" s="98">
        <f t="shared" si="6"/>
        <v>16283733.91</v>
      </c>
      <c r="CU17" s="93">
        <f t="shared" si="6"/>
        <v>3933450</v>
      </c>
      <c r="CV17" s="97">
        <f>'Проверочная  таблица'!VY19</f>
        <v>0</v>
      </c>
      <c r="CW17" s="93">
        <f>'Проверочная  таблица'!WB19</f>
        <v>0</v>
      </c>
      <c r="CX17" s="97">
        <f>'Проверочная  таблица'!WE19</f>
        <v>1280690.9099999999</v>
      </c>
      <c r="CY17" s="93">
        <f>'Проверочная  таблица'!WH19</f>
        <v>320400</v>
      </c>
      <c r="CZ17" s="97">
        <f>'Проверочная  таблица'!WK19</f>
        <v>15003043</v>
      </c>
      <c r="DA17" s="93">
        <f>'Проверочная  таблица'!WN19</f>
        <v>3613050</v>
      </c>
      <c r="DC17" s="487">
        <f t="shared" si="1"/>
        <v>9188.2821200000017</v>
      </c>
      <c r="DD17" s="487">
        <f t="shared" si="1"/>
        <v>3322.4327499999999</v>
      </c>
    </row>
    <row r="18" spans="1:108" ht="25.5" customHeight="1" x14ac:dyDescent="0.25">
      <c r="A18" s="90" t="s">
        <v>384</v>
      </c>
      <c r="B18" s="488">
        <f t="shared" si="2"/>
        <v>180213323.28000003</v>
      </c>
      <c r="C18" s="489">
        <f t="shared" si="2"/>
        <v>9911842.2400000002</v>
      </c>
      <c r="D18" s="490">
        <f t="shared" si="3"/>
        <v>0</v>
      </c>
      <c r="E18" s="491">
        <f t="shared" si="3"/>
        <v>0</v>
      </c>
      <c r="F18" s="476">
        <f>'Проверочная  таблица'!BO20+'Проверочная  таблица'!BQ20</f>
        <v>0</v>
      </c>
      <c r="G18" s="477">
        <f>'Проверочная  таблица'!BP20+'Проверочная  таблица'!BR20</f>
        <v>0</v>
      </c>
      <c r="H18" s="492">
        <f>'Проверочная  таблица'!BW20</f>
        <v>0</v>
      </c>
      <c r="I18" s="493">
        <f>'Проверочная  таблица'!BX20</f>
        <v>0</v>
      </c>
      <c r="J18" s="97">
        <f t="shared" si="0"/>
        <v>180213323.28000003</v>
      </c>
      <c r="K18" s="98">
        <f t="shared" si="0"/>
        <v>9911842.2400000002</v>
      </c>
      <c r="L18" s="91">
        <f t="shared" si="4"/>
        <v>153032965.67000002</v>
      </c>
      <c r="M18" s="91">
        <f t="shared" si="4"/>
        <v>1922838.65</v>
      </c>
      <c r="N18" s="98">
        <f>'Проверочная  таблица'!CO20</f>
        <v>0</v>
      </c>
      <c r="O18" s="98">
        <f>'Проверочная  таблица'!CV20</f>
        <v>0</v>
      </c>
      <c r="P18" s="98">
        <f>'Проверочная  таблица'!CQ20+'Проверочная  таблица'!DC20</f>
        <v>0</v>
      </c>
      <c r="Q18" s="93">
        <f>'Проверочная  таблица'!CX20+'Проверочная  таблица'!DF20</f>
        <v>0</v>
      </c>
      <c r="R18" s="97">
        <f>'Проверочная  таблица'!CS20</f>
        <v>0</v>
      </c>
      <c r="S18" s="93">
        <f>'Проверочная  таблица'!CZ20</f>
        <v>0</v>
      </c>
      <c r="T18" s="99">
        <f>'Проверочная  таблица'!DU20</f>
        <v>0</v>
      </c>
      <c r="U18" s="98">
        <f>'Проверочная  таблица'!DX20</f>
        <v>0</v>
      </c>
      <c r="V18" s="98">
        <f>'Проверочная  таблица'!EA20</f>
        <v>0</v>
      </c>
      <c r="W18" s="93">
        <f>'Проверочная  таблица'!ED20</f>
        <v>0</v>
      </c>
      <c r="X18" s="93">
        <f>'Проверочная  таблица'!EH20</f>
        <v>0</v>
      </c>
      <c r="Y18" s="93">
        <f>'Проверочная  таблица'!EL20</f>
        <v>0</v>
      </c>
      <c r="Z18" s="98">
        <f>'Проверочная  таблица'!EO20</f>
        <v>0</v>
      </c>
      <c r="AA18" s="93">
        <f>'Проверочная  таблица'!ER20</f>
        <v>0</v>
      </c>
      <c r="AB18" s="97">
        <f>'Проверочная  таблица'!EU20+'Проверочная  таблица'!FA20</f>
        <v>0</v>
      </c>
      <c r="AC18" s="98">
        <f>'Проверочная  таблица'!EX20+'Проверочная  таблица'!FD20</f>
        <v>0</v>
      </c>
      <c r="AD18" s="98">
        <f>'Проверочная  таблица'!FS20</f>
        <v>0</v>
      </c>
      <c r="AE18" s="98">
        <f>'Проверочная  таблица'!FV20</f>
        <v>0</v>
      </c>
      <c r="AF18" s="98">
        <f>'Проверочная  таблица'!FY20+'Проверочная  таблица'!GE20</f>
        <v>0</v>
      </c>
      <c r="AG18" s="93">
        <f>'Проверочная  таблица'!GB20+'Проверочная  таблица'!GH20</f>
        <v>0</v>
      </c>
      <c r="AH18" s="99">
        <f>'Проверочная  таблица'!GO20</f>
        <v>0</v>
      </c>
      <c r="AI18" s="98">
        <f>'Проверочная  таблица'!GS20</f>
        <v>0</v>
      </c>
      <c r="AJ18" s="98">
        <f>'Проверочная  таблица'!HE20</f>
        <v>0</v>
      </c>
      <c r="AK18" s="98">
        <f>'Проверочная  таблица'!HH20</f>
        <v>0</v>
      </c>
      <c r="AL18" s="98">
        <f>'Проверочная  таблица'!HK20+'Проверочная  таблица'!HQ20</f>
        <v>0</v>
      </c>
      <c r="AM18" s="98">
        <f>'Проверочная  таблица'!HN20+'Проверочная  таблица'!HT20</f>
        <v>0</v>
      </c>
      <c r="AN18" s="98">
        <f>'Проверочная  таблица'!II20</f>
        <v>0</v>
      </c>
      <c r="AO18" s="93">
        <f>'Проверочная  таблица'!IL20</f>
        <v>0</v>
      </c>
      <c r="AP18" s="97">
        <f>'Проверочная  таблица'!IO20</f>
        <v>0</v>
      </c>
      <c r="AQ18" s="93">
        <f>'Проверочная  таблица'!IR20</f>
        <v>0</v>
      </c>
      <c r="AR18" s="97">
        <f>'Проверочная  таблица'!IU20</f>
        <v>0</v>
      </c>
      <c r="AS18" s="93">
        <f>'Проверочная  таблица'!IX20</f>
        <v>0</v>
      </c>
      <c r="AT18" s="97">
        <f>'Проверочная  таблица'!JA20+'Проверочная  таблица'!JG20</f>
        <v>0</v>
      </c>
      <c r="AU18" s="98">
        <f>'Проверочная  таблица'!JD20+'Проверочная  таблица'!JJ20</f>
        <v>0</v>
      </c>
      <c r="AV18" s="98">
        <f>'Проверочная  таблица'!JY20+'Проверочная  таблица'!KI20</f>
        <v>0</v>
      </c>
      <c r="AW18" s="93">
        <f>'Проверочная  таблица'!KN20+'Проверочная  таблица'!KD20</f>
        <v>0</v>
      </c>
      <c r="AX18" s="98">
        <f>'Проверочная  таблица'!KA20+'Проверочная  таблица'!KK20</f>
        <v>99060</v>
      </c>
      <c r="AY18" s="93">
        <f>'Проверочная  таблица'!KP20+'Проверочная  таблица'!KF20</f>
        <v>0</v>
      </c>
      <c r="AZ18" s="97">
        <f>'Проверочная  таблица'!LF20+'Проверочная  таблица'!LN20</f>
        <v>0</v>
      </c>
      <c r="BA18" s="93">
        <f>'Проверочная  таблица'!LR20+'Проверочная  таблица'!LJ20</f>
        <v>0</v>
      </c>
      <c r="BB18" s="98">
        <f>'Проверочная  таблица'!MM20</f>
        <v>0</v>
      </c>
      <c r="BC18" s="93">
        <f>'Проверочная  таблица'!MU20</f>
        <v>0</v>
      </c>
      <c r="BD18" s="98">
        <f>'Проверочная  таблица'!MK20</f>
        <v>0</v>
      </c>
      <c r="BE18" s="93">
        <f>'Проверочная  таблица'!MS20</f>
        <v>0</v>
      </c>
      <c r="BF18" s="97">
        <f>'Проверочная  таблица'!MP20+'Проверочная  таблица'!NA20</f>
        <v>129205.67</v>
      </c>
      <c r="BG18" s="98">
        <f>'Проверочная  таблица'!ND20+'Проверочная  таблица'!MX20</f>
        <v>0</v>
      </c>
      <c r="BH18" s="93">
        <f>'Проверочная  таблица'!NS20</f>
        <v>0</v>
      </c>
      <c r="BI18" s="93">
        <f>'Проверочная  таблица'!NW20</f>
        <v>0</v>
      </c>
      <c r="BJ18" s="97">
        <f>'Проверочная  таблица'!OA20+'Проверочная  таблица'!OI20</f>
        <v>15600000</v>
      </c>
      <c r="BK18" s="98">
        <f>'Проверочная  таблица'!OE20+'Проверочная  таблица'!OM20</f>
        <v>0</v>
      </c>
      <c r="BL18" s="98">
        <f>'Проверочная  таблица'!PM20+'Проверочная  таблица'!PG20</f>
        <v>0</v>
      </c>
      <c r="BM18" s="93">
        <f>'Проверочная  таблица'!PP20+'Проверочная  таблица'!PJ20</f>
        <v>0</v>
      </c>
      <c r="BN18" s="97">
        <f>'Проверочная  таблица'!QE20</f>
        <v>0</v>
      </c>
      <c r="BO18" s="93">
        <f>'Проверочная  таблица'!QH20</f>
        <v>0</v>
      </c>
      <c r="BP18" s="97">
        <f>'Проверочная  таблица'!QK20+'Проверочная  таблица'!QQ20</f>
        <v>0</v>
      </c>
      <c r="BQ18" s="93">
        <f>'Проверочная  таблица'!QN20+'Проверочная  таблица'!QT20</f>
        <v>0</v>
      </c>
      <c r="BR18" s="97">
        <f>'Проверочная  таблица'!RI20</f>
        <v>0</v>
      </c>
      <c r="BS18" s="98">
        <f>'Проверочная  таблица'!RL20</f>
        <v>0</v>
      </c>
      <c r="BT18" s="98">
        <f>'Проверочная  таблица'!RP20</f>
        <v>75218600</v>
      </c>
      <c r="BU18" s="93">
        <f>'Проверочная  таблица'!RT20</f>
        <v>0</v>
      </c>
      <c r="BV18" s="97">
        <f>'Проверочная  таблица'!RW20</f>
        <v>0</v>
      </c>
      <c r="BW18" s="98">
        <f>'Проверочная  таблица'!RZ20</f>
        <v>0</v>
      </c>
      <c r="BX18" s="98">
        <f>'Проверочная  таблица'!SQ20+'Проверочная  таблица'!SC20</f>
        <v>0</v>
      </c>
      <c r="BY18" s="93">
        <f>'Проверочная  таблица'!SX20+'Проверочная  таблица'!SJ20</f>
        <v>0</v>
      </c>
      <c r="BZ18" s="97">
        <f>'Проверочная  таблица'!SE20+'Проверочная  таблица'!SS20</f>
        <v>0</v>
      </c>
      <c r="CA18" s="98">
        <f>'Проверочная  таблица'!SZ20+'Проверочная  таблица'!SL20</f>
        <v>0</v>
      </c>
      <c r="CB18" s="98">
        <f>'Проверочная  таблица'!SU20+'Проверочная  таблица'!SG20</f>
        <v>61986100</v>
      </c>
      <c r="CC18" s="93">
        <f>'Проверочная  таблица'!TB20+'Проверочная  таблица'!SN20</f>
        <v>1922838.65</v>
      </c>
      <c r="CD18" s="98">
        <f t="shared" si="5"/>
        <v>12347594.52</v>
      </c>
      <c r="CE18" s="98">
        <f t="shared" si="5"/>
        <v>4123998.86</v>
      </c>
      <c r="CF18" s="93">
        <f>'Проверочная  таблица'!UY20+'Проверочная  таблица'!UW20</f>
        <v>2705300</v>
      </c>
      <c r="CG18" s="93">
        <f>'Проверочная  таблица'!UZ20+'Проверочная  таблица'!UX20</f>
        <v>535040.61</v>
      </c>
      <c r="CH18" s="99">
        <f>'Проверочная  таблица'!VA20</f>
        <v>0</v>
      </c>
      <c r="CI18" s="99">
        <f>'Проверочная  таблица'!VB20</f>
        <v>0</v>
      </c>
      <c r="CJ18" s="494">
        <f>'Проверочная  таблица'!VC20</f>
        <v>0</v>
      </c>
      <c r="CK18" s="495">
        <f>'Проверочная  таблица'!VD20</f>
        <v>0</v>
      </c>
      <c r="CL18" s="496">
        <f>'Проверочная  таблица'!VE20</f>
        <v>0</v>
      </c>
      <c r="CM18" s="495">
        <f>'Проверочная  таблица'!VF20</f>
        <v>0</v>
      </c>
      <c r="CN18" s="496">
        <f>'Проверочная  таблица'!VG20</f>
        <v>0</v>
      </c>
      <c r="CO18" s="494">
        <f>'Проверочная  таблица'!VH20</f>
        <v>0</v>
      </c>
      <c r="CP18" s="98">
        <f>'Проверочная  таблица'!VK20</f>
        <v>8942294.5199999996</v>
      </c>
      <c r="CQ18" s="98">
        <f>'Проверочная  таблица'!VN20</f>
        <v>3367153</v>
      </c>
      <c r="CR18" s="98">
        <f>'Проверочная  таблица'!VQ20</f>
        <v>700000</v>
      </c>
      <c r="CS18" s="98">
        <f>'Проверочная  таблица'!VT20</f>
        <v>221805.25</v>
      </c>
      <c r="CT18" s="98">
        <f t="shared" si="6"/>
        <v>14832763.09</v>
      </c>
      <c r="CU18" s="93">
        <f t="shared" si="6"/>
        <v>3865004.73</v>
      </c>
      <c r="CV18" s="97">
        <f>'Проверочная  таблица'!VY20</f>
        <v>0</v>
      </c>
      <c r="CW18" s="93">
        <f>'Проверочная  таблица'!WB20</f>
        <v>0</v>
      </c>
      <c r="CX18" s="97">
        <f>'Проверочная  таблица'!WE20</f>
        <v>1536829.0899999999</v>
      </c>
      <c r="CY18" s="93">
        <f>'Проверочная  таблица'!WH20</f>
        <v>384202.17</v>
      </c>
      <c r="CZ18" s="97">
        <f>'Проверочная  таблица'!WK20</f>
        <v>13295934</v>
      </c>
      <c r="DA18" s="93">
        <f>'Проверочная  таблица'!WN20</f>
        <v>3480802.56</v>
      </c>
      <c r="DC18" s="487">
        <f t="shared" si="1"/>
        <v>9642.2945199999995</v>
      </c>
      <c r="DD18" s="487">
        <f t="shared" si="1"/>
        <v>3588.9582500000001</v>
      </c>
    </row>
    <row r="19" spans="1:108" ht="25.5" customHeight="1" x14ac:dyDescent="0.25">
      <c r="A19" s="497" t="s">
        <v>385</v>
      </c>
      <c r="B19" s="498">
        <f t="shared" si="2"/>
        <v>222747818.28</v>
      </c>
      <c r="C19" s="499">
        <f t="shared" si="2"/>
        <v>63805749.659999996</v>
      </c>
      <c r="D19" s="490">
        <f t="shared" si="3"/>
        <v>0</v>
      </c>
      <c r="E19" s="491">
        <f t="shared" si="3"/>
        <v>0</v>
      </c>
      <c r="F19" s="476">
        <f>'Проверочная  таблица'!BO21+'Проверочная  таблица'!BQ21</f>
        <v>0</v>
      </c>
      <c r="G19" s="477">
        <f>'Проверочная  таблица'!BP21+'Проверочная  таблица'!BR21</f>
        <v>0</v>
      </c>
      <c r="H19" s="492">
        <f>'Проверочная  таблица'!BW21</f>
        <v>0</v>
      </c>
      <c r="I19" s="493">
        <f>'Проверочная  таблица'!BX21</f>
        <v>0</v>
      </c>
      <c r="J19" s="97">
        <f t="shared" si="0"/>
        <v>222747818.28</v>
      </c>
      <c r="K19" s="98">
        <f t="shared" si="0"/>
        <v>63805749.659999996</v>
      </c>
      <c r="L19" s="91">
        <f t="shared" si="4"/>
        <v>203819541.99000001</v>
      </c>
      <c r="M19" s="91">
        <f t="shared" si="4"/>
        <v>59539111.619999997</v>
      </c>
      <c r="N19" s="98">
        <f>'Проверочная  таблица'!CO21</f>
        <v>0</v>
      </c>
      <c r="O19" s="98">
        <f>'Проверочная  таблица'!CV21</f>
        <v>0</v>
      </c>
      <c r="P19" s="98">
        <f>'Проверочная  таблица'!CQ21+'Проверочная  таблица'!DC21</f>
        <v>0</v>
      </c>
      <c r="Q19" s="93">
        <f>'Проверочная  таблица'!CX21+'Проверочная  таблица'!DF21</f>
        <v>0</v>
      </c>
      <c r="R19" s="97">
        <f>'Проверочная  таблица'!CS21</f>
        <v>0</v>
      </c>
      <c r="S19" s="93">
        <f>'Проверочная  таблица'!CZ21</f>
        <v>0</v>
      </c>
      <c r="T19" s="99">
        <f>'Проверочная  таблица'!DU21</f>
        <v>0</v>
      </c>
      <c r="U19" s="98">
        <f>'Проверочная  таблица'!DX21</f>
        <v>0</v>
      </c>
      <c r="V19" s="98">
        <f>'Проверочная  таблица'!EA21</f>
        <v>0</v>
      </c>
      <c r="W19" s="93">
        <f>'Проверочная  таблица'!ED21</f>
        <v>0</v>
      </c>
      <c r="X19" s="93">
        <f>'Проверочная  таблица'!EH21</f>
        <v>0</v>
      </c>
      <c r="Y19" s="93">
        <f>'Проверочная  таблица'!EL21</f>
        <v>0</v>
      </c>
      <c r="Z19" s="98">
        <f>'Проверочная  таблица'!EO21</f>
        <v>0</v>
      </c>
      <c r="AA19" s="93">
        <f>'Проверочная  таблица'!ER21</f>
        <v>0</v>
      </c>
      <c r="AB19" s="97">
        <f>'Проверочная  таблица'!EU21+'Проверочная  таблица'!FA21</f>
        <v>1497946.03</v>
      </c>
      <c r="AC19" s="98">
        <f>'Проверочная  таблица'!EX21+'Проверочная  таблица'!FD21</f>
        <v>0</v>
      </c>
      <c r="AD19" s="98">
        <f>'Проверочная  таблица'!FS21</f>
        <v>0</v>
      </c>
      <c r="AE19" s="98">
        <f>'Проверочная  таблица'!FV21</f>
        <v>0</v>
      </c>
      <c r="AF19" s="98">
        <f>'Проверочная  таблица'!FY21+'Проверочная  таблица'!GE21</f>
        <v>0</v>
      </c>
      <c r="AG19" s="93">
        <f>'Проверочная  таблица'!GB21+'Проверочная  таблица'!GH21</f>
        <v>0</v>
      </c>
      <c r="AH19" s="99">
        <f>'Проверочная  таблица'!GO21</f>
        <v>0</v>
      </c>
      <c r="AI19" s="98">
        <f>'Проверочная  таблица'!GS21</f>
        <v>0</v>
      </c>
      <c r="AJ19" s="98">
        <f>'Проверочная  таблица'!HE21</f>
        <v>0</v>
      </c>
      <c r="AK19" s="98">
        <f>'Проверочная  таблица'!HH21</f>
        <v>0</v>
      </c>
      <c r="AL19" s="98">
        <f>'Проверочная  таблица'!HK21+'Проверочная  таблица'!HQ21</f>
        <v>0</v>
      </c>
      <c r="AM19" s="98">
        <f>'Проверочная  таблица'!HN21+'Проверочная  таблица'!HT21</f>
        <v>0</v>
      </c>
      <c r="AN19" s="98">
        <f>'Проверочная  таблица'!II21</f>
        <v>0</v>
      </c>
      <c r="AO19" s="93">
        <f>'Проверочная  таблица'!IL21</f>
        <v>0</v>
      </c>
      <c r="AP19" s="97">
        <f>'Проверочная  таблица'!IO21</f>
        <v>0</v>
      </c>
      <c r="AQ19" s="93">
        <f>'Проверочная  таблица'!IR21</f>
        <v>0</v>
      </c>
      <c r="AR19" s="97">
        <f>'Проверочная  таблица'!IU21</f>
        <v>0</v>
      </c>
      <c r="AS19" s="93">
        <f>'Проверочная  таблица'!IX21</f>
        <v>0</v>
      </c>
      <c r="AT19" s="97">
        <f>'Проверочная  таблица'!JA21+'Проверочная  таблица'!JG21</f>
        <v>0</v>
      </c>
      <c r="AU19" s="98">
        <f>'Проверочная  таблица'!JD21+'Проверочная  таблица'!JJ21</f>
        <v>0</v>
      </c>
      <c r="AV19" s="98">
        <f>'Проверочная  таблица'!JY21+'Проверочная  таблица'!KI21</f>
        <v>0</v>
      </c>
      <c r="AW19" s="93">
        <f>'Проверочная  таблица'!KN21+'Проверочная  таблица'!KD21</f>
        <v>0</v>
      </c>
      <c r="AX19" s="98">
        <f>'Проверочная  таблица'!KA21+'Проверочная  таблица'!KK21</f>
        <v>55030</v>
      </c>
      <c r="AY19" s="93">
        <f>'Проверочная  таблица'!KP21+'Проверочная  таблица'!KF21</f>
        <v>0</v>
      </c>
      <c r="AZ19" s="97">
        <f>'Проверочная  таблица'!LF21+'Проверочная  таблица'!LN21</f>
        <v>0</v>
      </c>
      <c r="BA19" s="93">
        <f>'Проверочная  таблица'!LR21+'Проверочная  таблица'!LJ21</f>
        <v>0</v>
      </c>
      <c r="BB19" s="98">
        <f>'Проверочная  таблица'!MM21</f>
        <v>0</v>
      </c>
      <c r="BC19" s="93">
        <f>'Проверочная  таблица'!MU21</f>
        <v>0</v>
      </c>
      <c r="BD19" s="98">
        <f>'Проверочная  таблица'!MK21</f>
        <v>0</v>
      </c>
      <c r="BE19" s="93">
        <f>'Проверочная  таблица'!MS21</f>
        <v>0</v>
      </c>
      <c r="BF19" s="97">
        <f>'Проверочная  таблица'!MP21+'Проверочная  таблица'!NA21</f>
        <v>90665.96</v>
      </c>
      <c r="BG19" s="98">
        <f>'Проверочная  таблица'!ND21+'Проверочная  таблица'!MX21</f>
        <v>0</v>
      </c>
      <c r="BH19" s="93">
        <f>'Проверочная  таблица'!NS21</f>
        <v>0</v>
      </c>
      <c r="BI19" s="93">
        <f>'Проверочная  таблица'!NW21</f>
        <v>0</v>
      </c>
      <c r="BJ19" s="97">
        <f>'Проверочная  таблица'!OA21+'Проверочная  таблица'!OI21</f>
        <v>0</v>
      </c>
      <c r="BK19" s="98">
        <f>'Проверочная  таблица'!OE21+'Проверочная  таблица'!OM21</f>
        <v>0</v>
      </c>
      <c r="BL19" s="98">
        <f>'Проверочная  таблица'!PM21+'Проверочная  таблица'!PG21</f>
        <v>0</v>
      </c>
      <c r="BM19" s="93">
        <f>'Проверочная  таблица'!PP21+'Проверочная  таблица'!PJ21</f>
        <v>0</v>
      </c>
      <c r="BN19" s="97">
        <f>'Проверочная  таблица'!QE21</f>
        <v>0</v>
      </c>
      <c r="BO19" s="93">
        <f>'Проверочная  таблица'!QH21</f>
        <v>0</v>
      </c>
      <c r="BP19" s="97">
        <f>'Проверочная  таблица'!QK21+'Проверочная  таблица'!QQ21</f>
        <v>0</v>
      </c>
      <c r="BQ19" s="93">
        <f>'Проверочная  таблица'!QN21+'Проверочная  таблица'!QT21</f>
        <v>0</v>
      </c>
      <c r="BR19" s="97">
        <f>'Проверочная  таблица'!RI21</f>
        <v>0</v>
      </c>
      <c r="BS19" s="98">
        <f>'Проверочная  таблица'!RL21</f>
        <v>0</v>
      </c>
      <c r="BT19" s="98">
        <f>'Проверочная  таблица'!RP21</f>
        <v>0</v>
      </c>
      <c r="BU19" s="93">
        <f>'Проверочная  таблица'!RT21</f>
        <v>0</v>
      </c>
      <c r="BV19" s="97">
        <f>'Проверочная  таблица'!RW21</f>
        <v>0</v>
      </c>
      <c r="BW19" s="98">
        <f>'Проверочная  таблица'!RZ21</f>
        <v>0</v>
      </c>
      <c r="BX19" s="98">
        <f>'Проверочная  таблица'!SQ21+'Проверочная  таблица'!SC21</f>
        <v>0</v>
      </c>
      <c r="BY19" s="93">
        <f>'Проверочная  таблица'!SX21+'Проверочная  таблица'!SJ21</f>
        <v>0</v>
      </c>
      <c r="BZ19" s="97">
        <f>'Проверочная  таблица'!SE21+'Проверочная  таблица'!SS21</f>
        <v>0</v>
      </c>
      <c r="CA19" s="98">
        <f>'Проверочная  таблица'!SZ21+'Проверочная  таблица'!SL21</f>
        <v>0</v>
      </c>
      <c r="CB19" s="98">
        <f>'Проверочная  таблица'!SU21+'Проверочная  таблица'!SG21</f>
        <v>202175900</v>
      </c>
      <c r="CC19" s="93">
        <f>'Проверочная  таблица'!TB21+'Проверочная  таблица'!SN21</f>
        <v>59539111.619999997</v>
      </c>
      <c r="CD19" s="98">
        <f t="shared" si="5"/>
        <v>7174264.8399999999</v>
      </c>
      <c r="CE19" s="98">
        <f t="shared" si="5"/>
        <v>1352168.04</v>
      </c>
      <c r="CF19" s="93">
        <f>'Проверочная  таблица'!UY21+'Проверочная  таблица'!UW21</f>
        <v>2029300</v>
      </c>
      <c r="CG19" s="93">
        <f>'Проверочная  таблица'!UZ21+'Проверочная  таблица'!UX21</f>
        <v>115212.33</v>
      </c>
      <c r="CH19" s="99">
        <f>'Проверочная  таблица'!VA21</f>
        <v>0</v>
      </c>
      <c r="CI19" s="99">
        <f>'Проверочная  таблица'!VB21</f>
        <v>0</v>
      </c>
      <c r="CJ19" s="494">
        <f>'Проверочная  таблица'!VC21</f>
        <v>0</v>
      </c>
      <c r="CK19" s="495">
        <f>'Проверочная  таблица'!VD21</f>
        <v>0</v>
      </c>
      <c r="CL19" s="496">
        <f>'Проверочная  таблица'!VE21</f>
        <v>0</v>
      </c>
      <c r="CM19" s="495">
        <f>'Проверочная  таблица'!VF21</f>
        <v>0</v>
      </c>
      <c r="CN19" s="496">
        <f>'Проверочная  таблица'!VG21</f>
        <v>0</v>
      </c>
      <c r="CO19" s="494">
        <f>'Проверочная  таблица'!VH21</f>
        <v>0</v>
      </c>
      <c r="CP19" s="98">
        <f>'Проверочная  таблица'!VK21</f>
        <v>4324964.84</v>
      </c>
      <c r="CQ19" s="98">
        <f>'Проверочная  таблица'!VN21</f>
        <v>1110000</v>
      </c>
      <c r="CR19" s="98">
        <f>'Проверочная  таблица'!VQ21</f>
        <v>820000</v>
      </c>
      <c r="CS19" s="98">
        <f>'Проверочная  таблица'!VT21</f>
        <v>126955.71</v>
      </c>
      <c r="CT19" s="98">
        <f t="shared" si="6"/>
        <v>11754011.449999999</v>
      </c>
      <c r="CU19" s="93">
        <f t="shared" si="6"/>
        <v>2914470</v>
      </c>
      <c r="CV19" s="97">
        <f>'Проверочная  таблица'!VY21</f>
        <v>0</v>
      </c>
      <c r="CW19" s="93">
        <f>'Проверочная  таблица'!WB21</f>
        <v>0</v>
      </c>
      <c r="CX19" s="97">
        <f>'Проверочная  таблица'!WE21</f>
        <v>2049105.45</v>
      </c>
      <c r="CY19" s="93">
        <f>'Проверочная  таблица'!WH21</f>
        <v>512280</v>
      </c>
      <c r="CZ19" s="97">
        <f>'Проверочная  таблица'!WK21</f>
        <v>9704906</v>
      </c>
      <c r="DA19" s="93">
        <f>'Проверочная  таблица'!WN21</f>
        <v>2402190</v>
      </c>
      <c r="DC19" s="487">
        <f t="shared" si="1"/>
        <v>5144.9648399999996</v>
      </c>
      <c r="DD19" s="487">
        <f t="shared" si="1"/>
        <v>1236.95571</v>
      </c>
    </row>
    <row r="20" spans="1:108" ht="25.5" customHeight="1" x14ac:dyDescent="0.25">
      <c r="A20" s="90" t="s">
        <v>386</v>
      </c>
      <c r="B20" s="488">
        <f t="shared" si="2"/>
        <v>27949885.469999999</v>
      </c>
      <c r="C20" s="489">
        <f t="shared" si="2"/>
        <v>3821692.9299999997</v>
      </c>
      <c r="D20" s="490">
        <f t="shared" si="3"/>
        <v>0</v>
      </c>
      <c r="E20" s="491">
        <f t="shared" si="3"/>
        <v>0</v>
      </c>
      <c r="F20" s="476">
        <f>'Проверочная  таблица'!BO22+'Проверочная  таблица'!BQ22</f>
        <v>0</v>
      </c>
      <c r="G20" s="477">
        <f>'Проверочная  таблица'!BP22+'Проверочная  таблица'!BR22</f>
        <v>0</v>
      </c>
      <c r="H20" s="492">
        <f>'Проверочная  таблица'!BW22</f>
        <v>0</v>
      </c>
      <c r="I20" s="493">
        <f>'Проверочная  таблица'!BX22</f>
        <v>0</v>
      </c>
      <c r="J20" s="97">
        <f t="shared" si="0"/>
        <v>27949885.469999999</v>
      </c>
      <c r="K20" s="98">
        <f t="shared" si="0"/>
        <v>3821692.9299999997</v>
      </c>
      <c r="L20" s="91">
        <f t="shared" si="4"/>
        <v>13705714.459999999</v>
      </c>
      <c r="M20" s="91">
        <f t="shared" si="4"/>
        <v>0</v>
      </c>
      <c r="N20" s="98">
        <f>'Проверочная  таблица'!CO22</f>
        <v>0</v>
      </c>
      <c r="O20" s="98">
        <f>'Проверочная  таблица'!CV22</f>
        <v>0</v>
      </c>
      <c r="P20" s="98">
        <f>'Проверочная  таблица'!CQ22+'Проверочная  таблица'!DC22</f>
        <v>0</v>
      </c>
      <c r="Q20" s="93">
        <f>'Проверочная  таблица'!CX22+'Проверочная  таблица'!DF22</f>
        <v>0</v>
      </c>
      <c r="R20" s="97">
        <f>'Проверочная  таблица'!CS22</f>
        <v>0</v>
      </c>
      <c r="S20" s="93">
        <f>'Проверочная  таблица'!CZ22</f>
        <v>0</v>
      </c>
      <c r="T20" s="99">
        <f>'Проверочная  таблица'!DU22</f>
        <v>0</v>
      </c>
      <c r="U20" s="98">
        <f>'Проверочная  таблица'!DX22</f>
        <v>0</v>
      </c>
      <c r="V20" s="98">
        <f>'Проверочная  таблица'!EA22</f>
        <v>0</v>
      </c>
      <c r="W20" s="93">
        <f>'Проверочная  таблица'!ED22</f>
        <v>0</v>
      </c>
      <c r="X20" s="93">
        <f>'Проверочная  таблица'!EH22</f>
        <v>0</v>
      </c>
      <c r="Y20" s="93">
        <f>'Проверочная  таблица'!EL22</f>
        <v>0</v>
      </c>
      <c r="Z20" s="98">
        <f>'Проверочная  таблица'!EO22</f>
        <v>0</v>
      </c>
      <c r="AA20" s="93">
        <f>'Проверочная  таблица'!ER22</f>
        <v>0</v>
      </c>
      <c r="AB20" s="97">
        <f>'Проверочная  таблица'!EU22+'Проверочная  таблица'!FA22</f>
        <v>0</v>
      </c>
      <c r="AC20" s="98">
        <f>'Проверочная  таблица'!EX22+'Проверочная  таблица'!FD22</f>
        <v>0</v>
      </c>
      <c r="AD20" s="98">
        <f>'Проверочная  таблица'!FS22</f>
        <v>0</v>
      </c>
      <c r="AE20" s="98">
        <f>'Проверочная  таблица'!FV22</f>
        <v>0</v>
      </c>
      <c r="AF20" s="98">
        <f>'Проверочная  таблица'!FY22+'Проверочная  таблица'!GE22</f>
        <v>0</v>
      </c>
      <c r="AG20" s="93">
        <f>'Проверочная  таблица'!GB22+'Проверочная  таблица'!GH22</f>
        <v>0</v>
      </c>
      <c r="AH20" s="99">
        <f>'Проверочная  таблица'!GO22</f>
        <v>0</v>
      </c>
      <c r="AI20" s="98">
        <f>'Проверочная  таблица'!GS22</f>
        <v>0</v>
      </c>
      <c r="AJ20" s="98">
        <f>'Проверочная  таблица'!HE22</f>
        <v>0</v>
      </c>
      <c r="AK20" s="98">
        <f>'Проверочная  таблица'!HH22</f>
        <v>0</v>
      </c>
      <c r="AL20" s="98">
        <f>'Проверочная  таблица'!HK22+'Проверочная  таблица'!HQ22</f>
        <v>0</v>
      </c>
      <c r="AM20" s="98">
        <f>'Проверочная  таблица'!HN22+'Проверочная  таблица'!HT22</f>
        <v>0</v>
      </c>
      <c r="AN20" s="98">
        <f>'Проверочная  таблица'!II22</f>
        <v>0</v>
      </c>
      <c r="AO20" s="93">
        <f>'Проверочная  таблица'!IL22</f>
        <v>0</v>
      </c>
      <c r="AP20" s="97">
        <f>'Проверочная  таблица'!IO22</f>
        <v>0</v>
      </c>
      <c r="AQ20" s="93">
        <f>'Проверочная  таблица'!IR22</f>
        <v>0</v>
      </c>
      <c r="AR20" s="97">
        <f>'Проверочная  таблица'!IU22</f>
        <v>0</v>
      </c>
      <c r="AS20" s="93">
        <f>'Проверочная  таблица'!IX22</f>
        <v>0</v>
      </c>
      <c r="AT20" s="97">
        <f>'Проверочная  таблица'!JA22+'Проверочная  таблица'!JG22</f>
        <v>0</v>
      </c>
      <c r="AU20" s="98">
        <f>'Проверочная  таблица'!JD22+'Проверочная  таблица'!JJ22</f>
        <v>0</v>
      </c>
      <c r="AV20" s="98">
        <f>'Проверочная  таблица'!JY22+'Проверочная  таблица'!KI22</f>
        <v>0</v>
      </c>
      <c r="AW20" s="93">
        <f>'Проверочная  таблица'!KN22+'Проверочная  таблица'!KD22</f>
        <v>0</v>
      </c>
      <c r="AX20" s="98">
        <f>'Проверочная  таблица'!KA22+'Проверочная  таблица'!KK22</f>
        <v>64470</v>
      </c>
      <c r="AY20" s="93">
        <f>'Проверочная  таблица'!KP22+'Проверочная  таблица'!KF22</f>
        <v>0</v>
      </c>
      <c r="AZ20" s="97">
        <f>'Проверочная  таблица'!LF22+'Проверочная  таблица'!LN22</f>
        <v>0</v>
      </c>
      <c r="BA20" s="93">
        <f>'Проверочная  таблица'!LR22+'Проверочная  таблица'!LJ22</f>
        <v>0</v>
      </c>
      <c r="BB20" s="98">
        <f>'Проверочная  таблица'!MM22</f>
        <v>0</v>
      </c>
      <c r="BC20" s="93">
        <f>'Проверочная  таблица'!MU22</f>
        <v>0</v>
      </c>
      <c r="BD20" s="98">
        <f>'Проверочная  таблица'!MK22</f>
        <v>0</v>
      </c>
      <c r="BE20" s="93">
        <f>'Проверочная  таблица'!MS22</f>
        <v>0</v>
      </c>
      <c r="BF20" s="97">
        <f>'Проверочная  таблица'!MP22+'Проверочная  таблица'!NA22</f>
        <v>64021.45</v>
      </c>
      <c r="BG20" s="98">
        <f>'Проверочная  таблица'!ND22+'Проверочная  таблица'!MX22</f>
        <v>0</v>
      </c>
      <c r="BH20" s="93">
        <f>'Проверочная  таблица'!NS22</f>
        <v>0</v>
      </c>
      <c r="BI20" s="93">
        <f>'Проверочная  таблица'!NW22</f>
        <v>0</v>
      </c>
      <c r="BJ20" s="97">
        <f>'Проверочная  таблица'!OA22+'Проверочная  таблица'!OI22</f>
        <v>0</v>
      </c>
      <c r="BK20" s="98">
        <f>'Проверочная  таблица'!OE22+'Проверочная  таблица'!OM22</f>
        <v>0</v>
      </c>
      <c r="BL20" s="98">
        <f>'Проверочная  таблица'!PM22+'Проверочная  таблица'!PG22</f>
        <v>0</v>
      </c>
      <c r="BM20" s="93">
        <f>'Проверочная  таблица'!PP22+'Проверочная  таблица'!PJ22</f>
        <v>0</v>
      </c>
      <c r="BN20" s="97">
        <f>'Проверочная  таблица'!QE22</f>
        <v>0</v>
      </c>
      <c r="BO20" s="93">
        <f>'Проверочная  таблица'!QH22</f>
        <v>0</v>
      </c>
      <c r="BP20" s="97">
        <f>'Проверочная  таблица'!QK22+'Проверочная  таблица'!QQ22</f>
        <v>0</v>
      </c>
      <c r="BQ20" s="93">
        <f>'Проверочная  таблица'!QN22+'Проверочная  таблица'!QT22</f>
        <v>0</v>
      </c>
      <c r="BR20" s="97">
        <f>'Проверочная  таблица'!RI22</f>
        <v>0</v>
      </c>
      <c r="BS20" s="98">
        <f>'Проверочная  таблица'!RL22</f>
        <v>0</v>
      </c>
      <c r="BT20" s="98">
        <f>'Проверочная  таблица'!RP22</f>
        <v>0</v>
      </c>
      <c r="BU20" s="93">
        <f>'Проверочная  таблица'!RT22</f>
        <v>0</v>
      </c>
      <c r="BV20" s="97">
        <f>'Проверочная  таблица'!RW22</f>
        <v>0</v>
      </c>
      <c r="BW20" s="98">
        <f>'Проверочная  таблица'!RZ22</f>
        <v>0</v>
      </c>
      <c r="BX20" s="98">
        <f>'Проверочная  таблица'!SQ22+'Проверочная  таблица'!SC22</f>
        <v>13577223.01</v>
      </c>
      <c r="BY20" s="93">
        <f>'Проверочная  таблица'!SX22+'Проверочная  таблица'!SJ22</f>
        <v>0</v>
      </c>
      <c r="BZ20" s="97">
        <f>'Проверочная  таблица'!SE22+'Проверочная  таблица'!SS22</f>
        <v>0</v>
      </c>
      <c r="CA20" s="98">
        <f>'Проверочная  таблица'!SZ22+'Проверочная  таблица'!SL22</f>
        <v>0</v>
      </c>
      <c r="CB20" s="98">
        <f>'Проверочная  таблица'!SU22+'Проверочная  таблица'!SG22</f>
        <v>0</v>
      </c>
      <c r="CC20" s="93">
        <f>'Проверочная  таблица'!TB22+'Проверочная  таблица'!SN22</f>
        <v>0</v>
      </c>
      <c r="CD20" s="98">
        <f t="shared" si="5"/>
        <v>6266988.2800000003</v>
      </c>
      <c r="CE20" s="98">
        <f t="shared" si="5"/>
        <v>1866444.77</v>
      </c>
      <c r="CF20" s="93">
        <f>'Проверочная  таблица'!UY22+'Проверочная  таблица'!UW22</f>
        <v>1137400</v>
      </c>
      <c r="CG20" s="93">
        <f>'Проверочная  таблица'!UZ22+'Проверочная  таблица'!UX22</f>
        <v>260175.3</v>
      </c>
      <c r="CH20" s="99">
        <f>'Проверочная  таблица'!VA22</f>
        <v>0</v>
      </c>
      <c r="CI20" s="99">
        <f>'Проверочная  таблица'!VB22</f>
        <v>0</v>
      </c>
      <c r="CJ20" s="494">
        <f>'Проверочная  таблица'!VC22</f>
        <v>0</v>
      </c>
      <c r="CK20" s="495">
        <f>'Проверочная  таблица'!VD22</f>
        <v>0</v>
      </c>
      <c r="CL20" s="496">
        <f>'Проверочная  таблица'!VE22</f>
        <v>0</v>
      </c>
      <c r="CM20" s="495">
        <f>'Проверочная  таблица'!VF22</f>
        <v>0</v>
      </c>
      <c r="CN20" s="496">
        <f>'Проверочная  таблица'!VG22</f>
        <v>0</v>
      </c>
      <c r="CO20" s="494">
        <f>'Проверочная  таблица'!VH22</f>
        <v>0</v>
      </c>
      <c r="CP20" s="98">
        <f>'Проверочная  таблица'!VK22</f>
        <v>4344588.28</v>
      </c>
      <c r="CQ20" s="98">
        <f>'Проверочная  таблица'!VN22</f>
        <v>1407727</v>
      </c>
      <c r="CR20" s="98">
        <f>'Проверочная  таблица'!VQ22</f>
        <v>785000</v>
      </c>
      <c r="CS20" s="98">
        <f>'Проверочная  таблица'!VT22</f>
        <v>198542.47</v>
      </c>
      <c r="CT20" s="98">
        <f t="shared" si="6"/>
        <v>7977182.7300000004</v>
      </c>
      <c r="CU20" s="93">
        <f t="shared" si="6"/>
        <v>1955248.16</v>
      </c>
      <c r="CV20" s="97">
        <f>'Проверочная  таблица'!VY22</f>
        <v>0</v>
      </c>
      <c r="CW20" s="93">
        <f>'Проверочная  таблица'!WB22</f>
        <v>0</v>
      </c>
      <c r="CX20" s="97">
        <f>'Проверочная  таблица'!WE22</f>
        <v>1024552.7300000001</v>
      </c>
      <c r="CY20" s="93">
        <f>'Проверочная  таблица'!WH22</f>
        <v>256138.16</v>
      </c>
      <c r="CZ20" s="97">
        <f>'Проверочная  таблица'!WK22</f>
        <v>6952630</v>
      </c>
      <c r="DA20" s="93">
        <f>'Проверочная  таблица'!WN22</f>
        <v>1699110</v>
      </c>
      <c r="DC20" s="487">
        <f t="shared" si="1"/>
        <v>5129.5882799999999</v>
      </c>
      <c r="DD20" s="487">
        <f t="shared" si="1"/>
        <v>1606.26947</v>
      </c>
    </row>
    <row r="21" spans="1:108" ht="25.5" customHeight="1" x14ac:dyDescent="0.25">
      <c r="A21" s="66" t="s">
        <v>387</v>
      </c>
      <c r="B21" s="488">
        <f t="shared" si="2"/>
        <v>472127797.21999997</v>
      </c>
      <c r="C21" s="489">
        <f t="shared" si="2"/>
        <v>10246285.08</v>
      </c>
      <c r="D21" s="490">
        <f t="shared" si="3"/>
        <v>0</v>
      </c>
      <c r="E21" s="491">
        <f t="shared" si="3"/>
        <v>0</v>
      </c>
      <c r="F21" s="476">
        <f>'Проверочная  таблица'!BO23+'Проверочная  таблица'!BQ23</f>
        <v>0</v>
      </c>
      <c r="G21" s="477">
        <f>'Проверочная  таблица'!BP23+'Проверочная  таблица'!BR23</f>
        <v>0</v>
      </c>
      <c r="H21" s="492">
        <f>'Проверочная  таблица'!BW23</f>
        <v>0</v>
      </c>
      <c r="I21" s="493">
        <f>'Проверочная  таблица'!BX23</f>
        <v>0</v>
      </c>
      <c r="J21" s="97">
        <f t="shared" si="0"/>
        <v>472127797.21999997</v>
      </c>
      <c r="K21" s="98">
        <f t="shared" si="0"/>
        <v>10246285.08</v>
      </c>
      <c r="L21" s="91">
        <f t="shared" si="4"/>
        <v>433721612.38999999</v>
      </c>
      <c r="M21" s="91">
        <f t="shared" si="4"/>
        <v>0</v>
      </c>
      <c r="N21" s="98">
        <f>'Проверочная  таблица'!CO23</f>
        <v>0</v>
      </c>
      <c r="O21" s="98">
        <f>'Проверочная  таблица'!CV23</f>
        <v>0</v>
      </c>
      <c r="P21" s="98">
        <f>'Проверочная  таблица'!CQ23+'Проверочная  таблица'!DC23</f>
        <v>0</v>
      </c>
      <c r="Q21" s="93">
        <f>'Проверочная  таблица'!CX23+'Проверочная  таблица'!DF23</f>
        <v>0</v>
      </c>
      <c r="R21" s="97">
        <f>'Проверочная  таблица'!CS23</f>
        <v>0</v>
      </c>
      <c r="S21" s="93">
        <f>'Проверочная  таблица'!CZ23</f>
        <v>0</v>
      </c>
      <c r="T21" s="99">
        <f>'Проверочная  таблица'!DU23</f>
        <v>0</v>
      </c>
      <c r="U21" s="98">
        <f>'Проверочная  таблица'!DX23</f>
        <v>0</v>
      </c>
      <c r="V21" s="98">
        <f>'Проверочная  таблица'!EA23</f>
        <v>0</v>
      </c>
      <c r="W21" s="93">
        <f>'Проверочная  таблица'!ED23</f>
        <v>0</v>
      </c>
      <c r="X21" s="93">
        <f>'Проверочная  таблица'!EH23</f>
        <v>0</v>
      </c>
      <c r="Y21" s="93">
        <f>'Проверочная  таблица'!EL23</f>
        <v>0</v>
      </c>
      <c r="Z21" s="98">
        <f>'Проверочная  таблица'!EO23</f>
        <v>0</v>
      </c>
      <c r="AA21" s="93">
        <f>'Проверочная  таблица'!ER23</f>
        <v>0</v>
      </c>
      <c r="AB21" s="97">
        <f>'Проверочная  таблица'!EU23+'Проверочная  таблица'!FA23</f>
        <v>0</v>
      </c>
      <c r="AC21" s="98">
        <f>'Проверочная  таблица'!EX23+'Проверочная  таблица'!FD23</f>
        <v>0</v>
      </c>
      <c r="AD21" s="98">
        <f>'Проверочная  таблица'!FS23</f>
        <v>0</v>
      </c>
      <c r="AE21" s="98">
        <f>'Проверочная  таблица'!FV23</f>
        <v>0</v>
      </c>
      <c r="AF21" s="98">
        <f>'Проверочная  таблица'!FY23+'Проверочная  таблица'!GE23</f>
        <v>0</v>
      </c>
      <c r="AG21" s="93">
        <f>'Проверочная  таблица'!GB23+'Проверочная  таблица'!GH23</f>
        <v>0</v>
      </c>
      <c r="AH21" s="99">
        <f>'Проверочная  таблица'!GO23</f>
        <v>0</v>
      </c>
      <c r="AI21" s="98">
        <f>'Проверочная  таблица'!GS23</f>
        <v>0</v>
      </c>
      <c r="AJ21" s="98">
        <f>'Проверочная  таблица'!HE23</f>
        <v>0</v>
      </c>
      <c r="AK21" s="98">
        <f>'Проверочная  таблица'!HH23</f>
        <v>0</v>
      </c>
      <c r="AL21" s="98">
        <f>'Проверочная  таблица'!HK23+'Проверочная  таблица'!HQ23</f>
        <v>0</v>
      </c>
      <c r="AM21" s="98">
        <f>'Проверочная  таблица'!HN23+'Проверочная  таблица'!HT23</f>
        <v>0</v>
      </c>
      <c r="AN21" s="98">
        <f>'Проверочная  таблица'!II23</f>
        <v>0</v>
      </c>
      <c r="AO21" s="93">
        <f>'Проверочная  таблица'!IL23</f>
        <v>0</v>
      </c>
      <c r="AP21" s="97">
        <f>'Проверочная  таблица'!IO23</f>
        <v>0</v>
      </c>
      <c r="AQ21" s="93">
        <f>'Проверочная  таблица'!IR23</f>
        <v>0</v>
      </c>
      <c r="AR21" s="97">
        <f>'Проверочная  таблица'!IU23</f>
        <v>0</v>
      </c>
      <c r="AS21" s="93">
        <f>'Проверочная  таблица'!IX23</f>
        <v>0</v>
      </c>
      <c r="AT21" s="97">
        <f>'Проверочная  таблица'!JA23+'Проверочная  таблица'!JG23</f>
        <v>0</v>
      </c>
      <c r="AU21" s="98">
        <f>'Проверочная  таблица'!JD23+'Проверочная  таблица'!JJ23</f>
        <v>0</v>
      </c>
      <c r="AV21" s="98">
        <f>'Проверочная  таблица'!JY23+'Проверочная  таблица'!KI23</f>
        <v>0</v>
      </c>
      <c r="AW21" s="93">
        <f>'Проверочная  таблица'!KN23+'Проверочная  таблица'!KD23</f>
        <v>0</v>
      </c>
      <c r="AX21" s="98">
        <f>'Проверочная  таблица'!KA23+'Проверочная  таблица'!KK23</f>
        <v>56600</v>
      </c>
      <c r="AY21" s="93">
        <f>'Проверочная  таблица'!KP23+'Проверочная  таблица'!KF23</f>
        <v>0</v>
      </c>
      <c r="AZ21" s="97">
        <f>'Проверочная  таблица'!LF23+'Проверочная  таблица'!LN23</f>
        <v>0</v>
      </c>
      <c r="BA21" s="93">
        <f>'Проверочная  таблица'!LR23+'Проверочная  таблица'!LJ23</f>
        <v>0</v>
      </c>
      <c r="BB21" s="98">
        <f>'Проверочная  таблица'!MM23</f>
        <v>0</v>
      </c>
      <c r="BC21" s="93">
        <f>'Проверочная  таблица'!MU23</f>
        <v>0</v>
      </c>
      <c r="BD21" s="98">
        <f>'Проверочная  таблица'!MK23</f>
        <v>0</v>
      </c>
      <c r="BE21" s="93">
        <f>'Проверочная  таблица'!MS23</f>
        <v>0</v>
      </c>
      <c r="BF21" s="97">
        <f>'Проверочная  таблица'!MP23+'Проверочная  таблица'!NA23</f>
        <v>235625.78</v>
      </c>
      <c r="BG21" s="98">
        <f>'Проверочная  таблица'!ND23+'Проверочная  таблица'!MX23</f>
        <v>0</v>
      </c>
      <c r="BH21" s="93">
        <f>'Проверочная  таблица'!NS23</f>
        <v>0</v>
      </c>
      <c r="BI21" s="93">
        <f>'Проверочная  таблица'!NW23</f>
        <v>0</v>
      </c>
      <c r="BJ21" s="97">
        <f>'Проверочная  таблица'!OA23+'Проверочная  таблица'!OI23</f>
        <v>15600000</v>
      </c>
      <c r="BK21" s="98">
        <f>'Проверочная  таблица'!OE23+'Проверочная  таблица'!OM23</f>
        <v>0</v>
      </c>
      <c r="BL21" s="98">
        <f>'Проверочная  таблица'!PM23+'Проверочная  таблица'!PG23</f>
        <v>0</v>
      </c>
      <c r="BM21" s="93">
        <f>'Проверочная  таблица'!PP23+'Проверочная  таблица'!PJ23</f>
        <v>0</v>
      </c>
      <c r="BN21" s="97">
        <f>'Проверочная  таблица'!QE23</f>
        <v>0</v>
      </c>
      <c r="BO21" s="93">
        <f>'Проверочная  таблица'!QH23</f>
        <v>0</v>
      </c>
      <c r="BP21" s="97">
        <f>'Проверочная  таблица'!QK23+'Проверочная  таблица'!QQ23</f>
        <v>0</v>
      </c>
      <c r="BQ21" s="93">
        <f>'Проверочная  таблица'!QN23+'Проверочная  таблица'!QT23</f>
        <v>0</v>
      </c>
      <c r="BR21" s="97">
        <f>'Проверочная  таблица'!RI23</f>
        <v>0</v>
      </c>
      <c r="BS21" s="98">
        <f>'Проверочная  таблица'!RL23</f>
        <v>0</v>
      </c>
      <c r="BT21" s="98">
        <f>'Проверочная  таблица'!RP23</f>
        <v>0</v>
      </c>
      <c r="BU21" s="93">
        <f>'Проверочная  таблица'!RT23</f>
        <v>0</v>
      </c>
      <c r="BV21" s="97">
        <f>'Проверочная  таблица'!RW23</f>
        <v>0</v>
      </c>
      <c r="BW21" s="98">
        <f>'Проверочная  таблица'!RZ23</f>
        <v>0</v>
      </c>
      <c r="BX21" s="98">
        <f>'Проверочная  таблица'!SQ23+'Проверочная  таблица'!SC23</f>
        <v>21497286.609999999</v>
      </c>
      <c r="BY21" s="93">
        <f>'Проверочная  таблица'!SX23+'Проверочная  таблица'!SJ23</f>
        <v>0</v>
      </c>
      <c r="BZ21" s="97">
        <f>'Проверочная  таблица'!SE23+'Проверочная  таблица'!SS23</f>
        <v>0</v>
      </c>
      <c r="CA21" s="98">
        <f>'Проверочная  таблица'!SZ23+'Проверочная  таблица'!SL23</f>
        <v>0</v>
      </c>
      <c r="CB21" s="98">
        <f>'Проверочная  таблица'!SU23+'Проверочная  таблица'!SG23</f>
        <v>396332100</v>
      </c>
      <c r="CC21" s="93">
        <f>'Проверочная  таблица'!TB23+'Проверочная  таблица'!SN23</f>
        <v>0</v>
      </c>
      <c r="CD21" s="98">
        <f t="shared" si="5"/>
        <v>17109295.009999998</v>
      </c>
      <c r="CE21" s="98">
        <f t="shared" si="5"/>
        <v>4957799.6500000004</v>
      </c>
      <c r="CF21" s="93">
        <f>'Проверочная  таблица'!UY23+'Проверочная  таблица'!UW23</f>
        <v>2813500</v>
      </c>
      <c r="CG21" s="93">
        <f>'Проверочная  таблица'!UZ23+'Проверочная  таблица'!UX23</f>
        <v>392535.14999999997</v>
      </c>
      <c r="CH21" s="99">
        <f>'Проверочная  таблица'!VA23</f>
        <v>0</v>
      </c>
      <c r="CI21" s="99">
        <f>'Проверочная  таблица'!VB23</f>
        <v>0</v>
      </c>
      <c r="CJ21" s="494">
        <f>'Проверочная  таблица'!VC23</f>
        <v>0</v>
      </c>
      <c r="CK21" s="495">
        <f>'Проверочная  таблица'!VD23</f>
        <v>0</v>
      </c>
      <c r="CL21" s="496">
        <f>'Проверочная  таблица'!VE23</f>
        <v>0</v>
      </c>
      <c r="CM21" s="495">
        <f>'Проверочная  таблица'!VF23</f>
        <v>0</v>
      </c>
      <c r="CN21" s="496">
        <f>'Проверочная  таблица'!VG23</f>
        <v>0</v>
      </c>
      <c r="CO21" s="494">
        <f>'Проверочная  таблица'!VH23</f>
        <v>0</v>
      </c>
      <c r="CP21" s="98">
        <f>'Проверочная  таблица'!VK23</f>
        <v>13695795.01</v>
      </c>
      <c r="CQ21" s="98">
        <f>'Проверочная  таблица'!VN23</f>
        <v>4565264.5</v>
      </c>
      <c r="CR21" s="98">
        <f>'Проверочная  таблица'!VQ23</f>
        <v>600000</v>
      </c>
      <c r="CS21" s="98">
        <f>'Проверочная  таблица'!VT23</f>
        <v>0</v>
      </c>
      <c r="CT21" s="98">
        <f t="shared" si="6"/>
        <v>21296889.82</v>
      </c>
      <c r="CU21" s="93">
        <f t="shared" si="6"/>
        <v>5288485.43</v>
      </c>
      <c r="CV21" s="97">
        <f>'Проверочная  таблица'!VY23</f>
        <v>0</v>
      </c>
      <c r="CW21" s="93">
        <f>'Проверочная  таблица'!WB23</f>
        <v>0</v>
      </c>
      <c r="CX21" s="97">
        <f>'Проверочная  таблица'!WE23</f>
        <v>2561381.8199999998</v>
      </c>
      <c r="CY21" s="93">
        <f>'Проверочная  таблица'!WH23</f>
        <v>640345.43000000005</v>
      </c>
      <c r="CZ21" s="97">
        <f>'Проверочная  таблица'!WK23</f>
        <v>18735508</v>
      </c>
      <c r="DA21" s="93">
        <f>'Проверочная  таблица'!WN23</f>
        <v>4648140</v>
      </c>
      <c r="DC21" s="487">
        <f t="shared" si="1"/>
        <v>14295.795009999998</v>
      </c>
      <c r="DD21" s="487">
        <f t="shared" si="1"/>
        <v>4565.2645000000002</v>
      </c>
    </row>
    <row r="22" spans="1:108" ht="25.5" customHeight="1" x14ac:dyDescent="0.25">
      <c r="A22" s="90" t="s">
        <v>388</v>
      </c>
      <c r="B22" s="488">
        <f t="shared" si="2"/>
        <v>19342523.82</v>
      </c>
      <c r="C22" s="489">
        <f t="shared" si="2"/>
        <v>4898812.95</v>
      </c>
      <c r="D22" s="490">
        <f t="shared" si="3"/>
        <v>0</v>
      </c>
      <c r="E22" s="491">
        <f t="shared" si="3"/>
        <v>0</v>
      </c>
      <c r="F22" s="476">
        <f>'Проверочная  таблица'!BO24+'Проверочная  таблица'!BQ24</f>
        <v>0</v>
      </c>
      <c r="G22" s="477">
        <f>'Проверочная  таблица'!BP24+'Проверочная  таблица'!BR24</f>
        <v>0</v>
      </c>
      <c r="H22" s="492">
        <f>'Проверочная  таблица'!BW24</f>
        <v>0</v>
      </c>
      <c r="I22" s="493">
        <f>'Проверочная  таблица'!BX24</f>
        <v>0</v>
      </c>
      <c r="J22" s="97">
        <f t="shared" si="0"/>
        <v>19342523.82</v>
      </c>
      <c r="K22" s="98">
        <f t="shared" si="0"/>
        <v>4898812.95</v>
      </c>
      <c r="L22" s="91">
        <f t="shared" si="4"/>
        <v>183111.95</v>
      </c>
      <c r="M22" s="91">
        <f t="shared" si="4"/>
        <v>106061.95</v>
      </c>
      <c r="N22" s="98">
        <f>'Проверочная  таблица'!CO24</f>
        <v>0</v>
      </c>
      <c r="O22" s="98">
        <f>'Проверочная  таблица'!CV24</f>
        <v>0</v>
      </c>
      <c r="P22" s="98">
        <f>'Проверочная  таблица'!CQ24+'Проверочная  таблица'!DC24</f>
        <v>0</v>
      </c>
      <c r="Q22" s="93">
        <f>'Проверочная  таблица'!CX24+'Проверочная  таблица'!DF24</f>
        <v>0</v>
      </c>
      <c r="R22" s="97">
        <f>'Проверочная  таблица'!CS24</f>
        <v>0</v>
      </c>
      <c r="S22" s="93">
        <f>'Проверочная  таблица'!CZ24</f>
        <v>0</v>
      </c>
      <c r="T22" s="99">
        <f>'Проверочная  таблица'!DU24</f>
        <v>0</v>
      </c>
      <c r="U22" s="98">
        <f>'Проверочная  таблица'!DX24</f>
        <v>0</v>
      </c>
      <c r="V22" s="98">
        <f>'Проверочная  таблица'!EA24</f>
        <v>0</v>
      </c>
      <c r="W22" s="93">
        <f>'Проверочная  таблица'!ED24</f>
        <v>0</v>
      </c>
      <c r="X22" s="93">
        <f>'Проверочная  таблица'!EH24</f>
        <v>0</v>
      </c>
      <c r="Y22" s="93">
        <f>'Проверочная  таблица'!EL24</f>
        <v>0</v>
      </c>
      <c r="Z22" s="98">
        <f>'Проверочная  таблица'!EO24</f>
        <v>0</v>
      </c>
      <c r="AA22" s="93">
        <f>'Проверочная  таблица'!ER24</f>
        <v>0</v>
      </c>
      <c r="AB22" s="97">
        <f>'Проверочная  таблица'!EU24+'Проверочная  таблица'!FA24</f>
        <v>0</v>
      </c>
      <c r="AC22" s="98">
        <f>'Проверочная  таблица'!EX24+'Проверочная  таблица'!FD24</f>
        <v>0</v>
      </c>
      <c r="AD22" s="98">
        <f>'Проверочная  таблица'!FS24</f>
        <v>0</v>
      </c>
      <c r="AE22" s="98">
        <f>'Проверочная  таблица'!FV24</f>
        <v>0</v>
      </c>
      <c r="AF22" s="98">
        <f>'Проверочная  таблица'!FY24+'Проверочная  таблица'!GE24</f>
        <v>0</v>
      </c>
      <c r="AG22" s="93">
        <f>'Проверочная  таблица'!GB24+'Проверочная  таблица'!GH24</f>
        <v>0</v>
      </c>
      <c r="AH22" s="99">
        <f>'Проверочная  таблица'!GO24</f>
        <v>0</v>
      </c>
      <c r="AI22" s="98">
        <f>'Проверочная  таблица'!GS24</f>
        <v>0</v>
      </c>
      <c r="AJ22" s="98">
        <f>'Проверочная  таблица'!HE24</f>
        <v>0</v>
      </c>
      <c r="AK22" s="98">
        <f>'Проверочная  таблица'!HH24</f>
        <v>0</v>
      </c>
      <c r="AL22" s="98">
        <f>'Проверочная  таблица'!HK24+'Проверочная  таблица'!HQ24</f>
        <v>0</v>
      </c>
      <c r="AM22" s="98">
        <f>'Проверочная  таблица'!HN24+'Проверочная  таблица'!HT24</f>
        <v>0</v>
      </c>
      <c r="AN22" s="98">
        <f>'Проверочная  таблица'!II24</f>
        <v>0</v>
      </c>
      <c r="AO22" s="93">
        <f>'Проверочная  таблица'!IL24</f>
        <v>0</v>
      </c>
      <c r="AP22" s="97">
        <f>'Проверочная  таблица'!IO24</f>
        <v>0</v>
      </c>
      <c r="AQ22" s="93">
        <f>'Проверочная  таблица'!IR24</f>
        <v>0</v>
      </c>
      <c r="AR22" s="97">
        <f>'Проверочная  таблица'!IU24</f>
        <v>0</v>
      </c>
      <c r="AS22" s="93">
        <f>'Проверочная  таблица'!IX24</f>
        <v>0</v>
      </c>
      <c r="AT22" s="97">
        <f>'Проверочная  таблица'!JA24+'Проверочная  таблица'!JG24</f>
        <v>0</v>
      </c>
      <c r="AU22" s="98">
        <f>'Проверочная  таблица'!JD24+'Проверочная  таблица'!JJ24</f>
        <v>0</v>
      </c>
      <c r="AV22" s="98">
        <f>'Проверочная  таблица'!JY24+'Проверочная  таблица'!KI24</f>
        <v>0</v>
      </c>
      <c r="AW22" s="93">
        <f>'Проверочная  таблица'!KN24+'Проверочная  таблица'!KD24</f>
        <v>0</v>
      </c>
      <c r="AX22" s="98">
        <f>'Проверочная  таблица'!KA24+'Проверочная  таблица'!KK24</f>
        <v>77050</v>
      </c>
      <c r="AY22" s="93">
        <f>'Проверочная  таблица'!KP24+'Проверочная  таблица'!KF24</f>
        <v>0</v>
      </c>
      <c r="AZ22" s="97">
        <f>'Проверочная  таблица'!LF24+'Проверочная  таблица'!LN24</f>
        <v>0</v>
      </c>
      <c r="BA22" s="93">
        <f>'Проверочная  таблица'!LR24+'Проверочная  таблица'!LJ24</f>
        <v>0</v>
      </c>
      <c r="BB22" s="98">
        <f>'Проверочная  таблица'!MM24</f>
        <v>0</v>
      </c>
      <c r="BC22" s="93">
        <f>'Проверочная  таблица'!MU24</f>
        <v>0</v>
      </c>
      <c r="BD22" s="98">
        <f>'Проверочная  таблица'!MK24</f>
        <v>0</v>
      </c>
      <c r="BE22" s="93">
        <f>'Проверочная  таблица'!MS24</f>
        <v>0</v>
      </c>
      <c r="BF22" s="97">
        <f>'Проверочная  таблица'!MP24+'Проверочная  таблица'!NA24</f>
        <v>106061.95</v>
      </c>
      <c r="BG22" s="98">
        <f>'Проверочная  таблица'!ND24+'Проверочная  таблица'!MX24</f>
        <v>106061.95</v>
      </c>
      <c r="BH22" s="93">
        <f>'Проверочная  таблица'!NS24</f>
        <v>0</v>
      </c>
      <c r="BI22" s="93">
        <f>'Проверочная  таблица'!NW24</f>
        <v>0</v>
      </c>
      <c r="BJ22" s="97">
        <f>'Проверочная  таблица'!OA24+'Проверочная  таблица'!OI24</f>
        <v>0</v>
      </c>
      <c r="BK22" s="98">
        <f>'Проверочная  таблица'!OE24+'Проверочная  таблица'!OM24</f>
        <v>0</v>
      </c>
      <c r="BL22" s="98">
        <f>'Проверочная  таблица'!PM24+'Проверочная  таблица'!PG24</f>
        <v>0</v>
      </c>
      <c r="BM22" s="93">
        <f>'Проверочная  таблица'!PP24+'Проверочная  таблица'!PJ24</f>
        <v>0</v>
      </c>
      <c r="BN22" s="97">
        <f>'Проверочная  таблица'!QE24</f>
        <v>0</v>
      </c>
      <c r="BO22" s="93">
        <f>'Проверочная  таблица'!QH24</f>
        <v>0</v>
      </c>
      <c r="BP22" s="97">
        <f>'Проверочная  таблица'!QK24+'Проверочная  таблица'!QQ24</f>
        <v>0</v>
      </c>
      <c r="BQ22" s="93">
        <f>'Проверочная  таблица'!QN24+'Проверочная  таблица'!QT24</f>
        <v>0</v>
      </c>
      <c r="BR22" s="97">
        <f>'Проверочная  таблица'!RI24</f>
        <v>0</v>
      </c>
      <c r="BS22" s="98">
        <f>'Проверочная  таблица'!RL24</f>
        <v>0</v>
      </c>
      <c r="BT22" s="98">
        <f>'Проверочная  таблица'!RP24</f>
        <v>0</v>
      </c>
      <c r="BU22" s="93">
        <f>'Проверочная  таблица'!RT24</f>
        <v>0</v>
      </c>
      <c r="BV22" s="97">
        <f>'Проверочная  таблица'!RW24</f>
        <v>0</v>
      </c>
      <c r="BW22" s="98">
        <f>'Проверочная  таблица'!RZ24</f>
        <v>0</v>
      </c>
      <c r="BX22" s="98">
        <f>'Проверочная  таблица'!SQ24+'Проверочная  таблица'!SC24</f>
        <v>0</v>
      </c>
      <c r="BY22" s="93">
        <f>'Проверочная  таблица'!SX24+'Проверочная  таблица'!SJ24</f>
        <v>0</v>
      </c>
      <c r="BZ22" s="97">
        <f>'Проверочная  таблица'!SE24+'Проверочная  таблица'!SS24</f>
        <v>0</v>
      </c>
      <c r="CA22" s="98">
        <f>'Проверочная  таблица'!SZ24+'Проверочная  таблица'!SL24</f>
        <v>0</v>
      </c>
      <c r="CB22" s="98">
        <f>'Проверочная  таблица'!SU24+'Проверочная  таблица'!SG24</f>
        <v>0</v>
      </c>
      <c r="CC22" s="93">
        <f>'Проверочная  таблица'!TB24+'Проверочная  таблица'!SN24</f>
        <v>0</v>
      </c>
      <c r="CD22" s="98">
        <f t="shared" si="5"/>
        <v>7193626.96</v>
      </c>
      <c r="CE22" s="98">
        <f t="shared" si="5"/>
        <v>1796968.27</v>
      </c>
      <c r="CF22" s="93">
        <f>'Проверочная  таблица'!UY24+'Проверочная  таблица'!UW24</f>
        <v>1594500</v>
      </c>
      <c r="CG22" s="93">
        <f>'Проверочная  таблица'!UZ24+'Проверочная  таблица'!UX24</f>
        <v>250289.66</v>
      </c>
      <c r="CH22" s="99">
        <f>'Проверочная  таблица'!VA24</f>
        <v>0</v>
      </c>
      <c r="CI22" s="99">
        <f>'Проверочная  таблица'!VB24</f>
        <v>0</v>
      </c>
      <c r="CJ22" s="494">
        <f>'Проверочная  таблица'!VC24</f>
        <v>0</v>
      </c>
      <c r="CK22" s="495">
        <f>'Проверочная  таблица'!VD24</f>
        <v>0</v>
      </c>
      <c r="CL22" s="496">
        <f>'Проверочная  таблица'!VE24</f>
        <v>0</v>
      </c>
      <c r="CM22" s="495">
        <f>'Проверочная  таблица'!VF24</f>
        <v>0</v>
      </c>
      <c r="CN22" s="496">
        <f>'Проверочная  таблица'!VG24</f>
        <v>0</v>
      </c>
      <c r="CO22" s="494">
        <f>'Проверочная  таблица'!VH24</f>
        <v>0</v>
      </c>
      <c r="CP22" s="98">
        <f>'Проверочная  таблица'!VK24</f>
        <v>4819126.96</v>
      </c>
      <c r="CQ22" s="98">
        <f>'Проверочная  таблица'!VN24</f>
        <v>1440200</v>
      </c>
      <c r="CR22" s="98">
        <f>'Проверочная  таблица'!VQ24</f>
        <v>780000</v>
      </c>
      <c r="CS22" s="98">
        <f>'Проверочная  таблица'!VT24</f>
        <v>106478.61</v>
      </c>
      <c r="CT22" s="98">
        <f t="shared" si="6"/>
        <v>11965784.91</v>
      </c>
      <c r="CU22" s="93">
        <f t="shared" si="6"/>
        <v>2995782.73</v>
      </c>
      <c r="CV22" s="97">
        <f>'Проверочная  таблица'!VY24</f>
        <v>0</v>
      </c>
      <c r="CW22" s="93">
        <f>'Проверочная  таблица'!WB24</f>
        <v>0</v>
      </c>
      <c r="CX22" s="97">
        <f>'Проверочная  таблица'!WE24</f>
        <v>1280690.9099999999</v>
      </c>
      <c r="CY22" s="93">
        <f>'Проверочная  таблица'!WH24</f>
        <v>320172.73</v>
      </c>
      <c r="CZ22" s="97">
        <f>'Проверочная  таблица'!WK24</f>
        <v>10685094</v>
      </c>
      <c r="DA22" s="93">
        <f>'Проверочная  таблица'!WN24</f>
        <v>2675610</v>
      </c>
      <c r="DC22" s="487">
        <f t="shared" si="1"/>
        <v>5599.1269599999996</v>
      </c>
      <c r="DD22" s="487">
        <f t="shared" si="1"/>
        <v>1546.6786100000002</v>
      </c>
    </row>
    <row r="23" spans="1:108" ht="25.5" customHeight="1" x14ac:dyDescent="0.25">
      <c r="A23" s="66" t="s">
        <v>389</v>
      </c>
      <c r="B23" s="488">
        <f t="shared" si="2"/>
        <v>346519041.79000002</v>
      </c>
      <c r="C23" s="489">
        <f t="shared" si="2"/>
        <v>11048321.98</v>
      </c>
      <c r="D23" s="490">
        <f t="shared" si="3"/>
        <v>0</v>
      </c>
      <c r="E23" s="491">
        <f t="shared" si="3"/>
        <v>0</v>
      </c>
      <c r="F23" s="476">
        <f>'Проверочная  таблица'!BO25+'Проверочная  таблица'!BQ25</f>
        <v>0</v>
      </c>
      <c r="G23" s="477">
        <f>'Проверочная  таблица'!BP25+'Проверочная  таблица'!BR25</f>
        <v>0</v>
      </c>
      <c r="H23" s="492">
        <f>'Проверочная  таблица'!BW25</f>
        <v>0</v>
      </c>
      <c r="I23" s="493">
        <f>'Проверочная  таблица'!BX25</f>
        <v>0</v>
      </c>
      <c r="J23" s="97">
        <f t="shared" si="0"/>
        <v>346519041.79000002</v>
      </c>
      <c r="K23" s="98">
        <f t="shared" si="0"/>
        <v>11048321.98</v>
      </c>
      <c r="L23" s="91">
        <f t="shared" si="4"/>
        <v>294450878.47000003</v>
      </c>
      <c r="M23" s="91">
        <f t="shared" si="4"/>
        <v>0</v>
      </c>
      <c r="N23" s="98">
        <f>'Проверочная  таблица'!CO25</f>
        <v>0</v>
      </c>
      <c r="O23" s="98">
        <f>'Проверочная  таблица'!CV25</f>
        <v>0</v>
      </c>
      <c r="P23" s="98">
        <f>'Проверочная  таблица'!CQ25+'Проверочная  таблица'!DC25</f>
        <v>275500000</v>
      </c>
      <c r="Q23" s="93">
        <f>'Проверочная  таблица'!CX25+'Проверочная  таблица'!DF25</f>
        <v>0</v>
      </c>
      <c r="R23" s="97">
        <f>'Проверочная  таблица'!CS25</f>
        <v>0</v>
      </c>
      <c r="S23" s="93">
        <f>'Проверочная  таблица'!CZ25</f>
        <v>0</v>
      </c>
      <c r="T23" s="99">
        <f>'Проверочная  таблица'!DU25</f>
        <v>0</v>
      </c>
      <c r="U23" s="98">
        <f>'Проверочная  таблица'!DX25</f>
        <v>0</v>
      </c>
      <c r="V23" s="98">
        <f>'Проверочная  таблица'!EA25</f>
        <v>0</v>
      </c>
      <c r="W23" s="93">
        <f>'Проверочная  таблица'!ED25</f>
        <v>0</v>
      </c>
      <c r="X23" s="93">
        <f>'Проверочная  таблица'!EH25</f>
        <v>0</v>
      </c>
      <c r="Y23" s="93">
        <f>'Проверочная  таблица'!EL25</f>
        <v>0</v>
      </c>
      <c r="Z23" s="98">
        <f>'Проверочная  таблица'!EO25</f>
        <v>0</v>
      </c>
      <c r="AA23" s="93">
        <f>'Проверочная  таблица'!ER25</f>
        <v>0</v>
      </c>
      <c r="AB23" s="97">
        <f>'Проверочная  таблица'!EU25+'Проверочная  таблица'!FA25</f>
        <v>0</v>
      </c>
      <c r="AC23" s="98">
        <f>'Проверочная  таблица'!EX25+'Проверочная  таблица'!FD25</f>
        <v>0</v>
      </c>
      <c r="AD23" s="98">
        <f>'Проверочная  таблица'!FS25</f>
        <v>0</v>
      </c>
      <c r="AE23" s="98">
        <f>'Проверочная  таблица'!FV25</f>
        <v>0</v>
      </c>
      <c r="AF23" s="98">
        <f>'Проверочная  таблица'!FY25+'Проверочная  таблица'!GE25</f>
        <v>0</v>
      </c>
      <c r="AG23" s="93">
        <f>'Проверочная  таблица'!GB25+'Проверочная  таблица'!GH25</f>
        <v>0</v>
      </c>
      <c r="AH23" s="99">
        <f>'Проверочная  таблица'!GO25</f>
        <v>0</v>
      </c>
      <c r="AI23" s="98">
        <f>'Проверочная  таблица'!GS25</f>
        <v>0</v>
      </c>
      <c r="AJ23" s="98">
        <f>'Проверочная  таблица'!HE25</f>
        <v>0</v>
      </c>
      <c r="AK23" s="98">
        <f>'Проверочная  таблица'!HH25</f>
        <v>0</v>
      </c>
      <c r="AL23" s="98">
        <f>'Проверочная  таблица'!HK25+'Проверочная  таблица'!HQ25</f>
        <v>0</v>
      </c>
      <c r="AM23" s="98">
        <f>'Проверочная  таблица'!HN25+'Проверочная  таблица'!HT25</f>
        <v>0</v>
      </c>
      <c r="AN23" s="98">
        <f>'Проверочная  таблица'!II25</f>
        <v>0</v>
      </c>
      <c r="AO23" s="93">
        <f>'Проверочная  таблица'!IL25</f>
        <v>0</v>
      </c>
      <c r="AP23" s="97">
        <f>'Проверочная  таблица'!IO25</f>
        <v>0</v>
      </c>
      <c r="AQ23" s="93">
        <f>'Проверочная  таблица'!IR25</f>
        <v>0</v>
      </c>
      <c r="AR23" s="97">
        <f>'Проверочная  таблица'!IU25</f>
        <v>0</v>
      </c>
      <c r="AS23" s="93">
        <f>'Проверочная  таблица'!IX25</f>
        <v>0</v>
      </c>
      <c r="AT23" s="97">
        <f>'Проверочная  таблица'!JA25+'Проверочная  таблица'!JG25</f>
        <v>0</v>
      </c>
      <c r="AU23" s="98">
        <f>'Проверочная  таблица'!JD25+'Проверочная  таблица'!JJ25</f>
        <v>0</v>
      </c>
      <c r="AV23" s="98">
        <f>'Проверочная  таблица'!JY25+'Проверочная  таблица'!KI25</f>
        <v>0</v>
      </c>
      <c r="AW23" s="93">
        <f>'Проверочная  таблица'!KN25+'Проверочная  таблица'!KD25</f>
        <v>0</v>
      </c>
      <c r="AX23" s="98">
        <f>'Проверочная  таблица'!KA25+'Проверочная  таблица'!KK25</f>
        <v>1533870</v>
      </c>
      <c r="AY23" s="93">
        <f>'Проверочная  таблица'!KP25+'Проверочная  таблица'!KF25</f>
        <v>0</v>
      </c>
      <c r="AZ23" s="97">
        <f>'Проверочная  таблица'!LF25+'Проверочная  таблица'!LN25</f>
        <v>15412800</v>
      </c>
      <c r="BA23" s="93">
        <f>'Проверочная  таблица'!LR25+'Проверочная  таблица'!LJ25</f>
        <v>0</v>
      </c>
      <c r="BB23" s="98">
        <f>'Проверочная  таблица'!MM25</f>
        <v>0</v>
      </c>
      <c r="BC23" s="93">
        <f>'Проверочная  таблица'!MU25</f>
        <v>0</v>
      </c>
      <c r="BD23" s="98">
        <f>'Проверочная  таблица'!MK25</f>
        <v>0</v>
      </c>
      <c r="BE23" s="93">
        <f>'Проверочная  таблица'!MS25</f>
        <v>0</v>
      </c>
      <c r="BF23" s="97">
        <f>'Проверочная  таблица'!MP25+'Проверочная  таблица'!NA25</f>
        <v>104303.47</v>
      </c>
      <c r="BG23" s="98">
        <f>'Проверочная  таблица'!ND25+'Проверочная  таблица'!MX25</f>
        <v>0</v>
      </c>
      <c r="BH23" s="93">
        <f>'Проверочная  таблица'!NS25</f>
        <v>0</v>
      </c>
      <c r="BI23" s="93">
        <f>'Проверочная  таблица'!NW25</f>
        <v>0</v>
      </c>
      <c r="BJ23" s="97">
        <f>'Проверочная  таблица'!OA25+'Проверочная  таблица'!OI25</f>
        <v>0</v>
      </c>
      <c r="BK23" s="98">
        <f>'Проверочная  таблица'!OE25+'Проверочная  таблица'!OM25</f>
        <v>0</v>
      </c>
      <c r="BL23" s="98">
        <f>'Проверочная  таблица'!PM25+'Проверочная  таблица'!PG25</f>
        <v>1899905</v>
      </c>
      <c r="BM23" s="93">
        <f>'Проверочная  таблица'!PP25+'Проверочная  таблица'!PJ25</f>
        <v>0</v>
      </c>
      <c r="BN23" s="97">
        <f>'Проверочная  таблица'!QE25</f>
        <v>0</v>
      </c>
      <c r="BO23" s="93">
        <f>'Проверочная  таблица'!QH25</f>
        <v>0</v>
      </c>
      <c r="BP23" s="97">
        <f>'Проверочная  таблица'!QK25+'Проверочная  таблица'!QQ25</f>
        <v>0</v>
      </c>
      <c r="BQ23" s="93">
        <f>'Проверочная  таблица'!QN25+'Проверочная  таблица'!QT25</f>
        <v>0</v>
      </c>
      <c r="BR23" s="97">
        <f>'Проверочная  таблица'!RI25</f>
        <v>0</v>
      </c>
      <c r="BS23" s="98">
        <f>'Проверочная  таблица'!RL25</f>
        <v>0</v>
      </c>
      <c r="BT23" s="98">
        <f>'Проверочная  таблица'!RP25</f>
        <v>0</v>
      </c>
      <c r="BU23" s="93">
        <f>'Проверочная  таблица'!RT25</f>
        <v>0</v>
      </c>
      <c r="BV23" s="97">
        <f>'Проверочная  таблица'!RW25</f>
        <v>0</v>
      </c>
      <c r="BW23" s="98">
        <f>'Проверочная  таблица'!RZ25</f>
        <v>0</v>
      </c>
      <c r="BX23" s="98">
        <f>'Проверочная  таблица'!SQ25+'Проверочная  таблица'!SC25</f>
        <v>0</v>
      </c>
      <c r="BY23" s="93">
        <f>'Проверочная  таблица'!SX25+'Проверочная  таблица'!SJ25</f>
        <v>0</v>
      </c>
      <c r="BZ23" s="97">
        <f>'Проверочная  таблица'!SE25+'Проверочная  таблица'!SS25</f>
        <v>0</v>
      </c>
      <c r="CA23" s="98">
        <f>'Проверочная  таблица'!SZ25+'Проверочная  таблица'!SL25</f>
        <v>0</v>
      </c>
      <c r="CB23" s="98">
        <f>'Проверочная  таблица'!SU25+'Проверочная  таблица'!SG25</f>
        <v>0</v>
      </c>
      <c r="CC23" s="93">
        <f>'Проверочная  таблица'!TB25+'Проверочная  таблица'!SN25</f>
        <v>0</v>
      </c>
      <c r="CD23" s="98">
        <f t="shared" si="5"/>
        <v>25428749.140000001</v>
      </c>
      <c r="CE23" s="98">
        <f t="shared" si="5"/>
        <v>6762108.1799999997</v>
      </c>
      <c r="CF23" s="93">
        <f>'Проверочная  таблица'!UY25+'Проверочная  таблица'!UW25</f>
        <v>4907000</v>
      </c>
      <c r="CG23" s="93">
        <f>'Проверочная  таблица'!UZ25+'Проверочная  таблица'!UX25</f>
        <v>772234.33000000007</v>
      </c>
      <c r="CH23" s="99">
        <f>'Проверочная  таблица'!VA25</f>
        <v>0</v>
      </c>
      <c r="CI23" s="99">
        <f>'Проверочная  таблица'!VB25</f>
        <v>0</v>
      </c>
      <c r="CJ23" s="494">
        <f>'Проверочная  таблица'!VC25</f>
        <v>0</v>
      </c>
      <c r="CK23" s="495">
        <f>'Проверочная  таблица'!VD25</f>
        <v>0</v>
      </c>
      <c r="CL23" s="496">
        <f>'Проверочная  таблица'!VE25</f>
        <v>0</v>
      </c>
      <c r="CM23" s="495">
        <f>'Проверочная  таблица'!VF25</f>
        <v>0</v>
      </c>
      <c r="CN23" s="496">
        <f>'Проверочная  таблица'!VG25</f>
        <v>0</v>
      </c>
      <c r="CO23" s="494">
        <f>'Проверочная  таблица'!VH25</f>
        <v>0</v>
      </c>
      <c r="CP23" s="98">
        <f>'Проверочная  таблица'!VK25</f>
        <v>19616749.140000001</v>
      </c>
      <c r="CQ23" s="98">
        <f>'Проверочная  таблица'!VN25</f>
        <v>5885025</v>
      </c>
      <c r="CR23" s="98">
        <f>'Проверочная  таблица'!VQ25</f>
        <v>905000</v>
      </c>
      <c r="CS23" s="98">
        <f>'Проверочная  таблица'!VT25</f>
        <v>104848.85</v>
      </c>
      <c r="CT23" s="98">
        <f t="shared" si="6"/>
        <v>26639414.18</v>
      </c>
      <c r="CU23" s="93">
        <f t="shared" si="6"/>
        <v>4286213.8</v>
      </c>
      <c r="CV23" s="97">
        <f>'Проверочная  таблица'!VY25</f>
        <v>0</v>
      </c>
      <c r="CW23" s="93">
        <f>'Проверочная  таблица'!WB25</f>
        <v>0</v>
      </c>
      <c r="CX23" s="97">
        <f>'Проверочная  таблица'!WE25</f>
        <v>3073658.1799999997</v>
      </c>
      <c r="CY23" s="93">
        <f>'Проверочная  таблица'!WH25</f>
        <v>523007.84</v>
      </c>
      <c r="CZ23" s="97">
        <f>'Проверочная  таблица'!WK25</f>
        <v>23565756</v>
      </c>
      <c r="DA23" s="93">
        <f>'Проверочная  таблица'!WN25</f>
        <v>3763205.96</v>
      </c>
      <c r="DC23" s="487">
        <f t="shared" si="1"/>
        <v>20521.74914</v>
      </c>
      <c r="DD23" s="487">
        <f t="shared" si="1"/>
        <v>5989.8738499999999</v>
      </c>
    </row>
    <row r="24" spans="1:108" ht="25.5" customHeight="1" x14ac:dyDescent="0.25">
      <c r="A24" s="500" t="s">
        <v>390</v>
      </c>
      <c r="B24" s="498">
        <f t="shared" si="2"/>
        <v>20511925.530000001</v>
      </c>
      <c r="C24" s="499">
        <f t="shared" si="2"/>
        <v>4791292.83</v>
      </c>
      <c r="D24" s="490">
        <f t="shared" si="3"/>
        <v>0</v>
      </c>
      <c r="E24" s="491">
        <f t="shared" si="3"/>
        <v>0</v>
      </c>
      <c r="F24" s="476">
        <f>'Проверочная  таблица'!BO26+'Проверочная  таблица'!BQ26</f>
        <v>0</v>
      </c>
      <c r="G24" s="477">
        <f>'Проверочная  таблица'!BP26+'Проверочная  таблица'!BR26</f>
        <v>0</v>
      </c>
      <c r="H24" s="492">
        <f>'Проверочная  таблица'!BW26</f>
        <v>0</v>
      </c>
      <c r="I24" s="493">
        <f>'Проверочная  таблица'!BX26</f>
        <v>0</v>
      </c>
      <c r="J24" s="97">
        <f t="shared" si="0"/>
        <v>20511925.530000001</v>
      </c>
      <c r="K24" s="98">
        <f t="shared" si="0"/>
        <v>4791292.83</v>
      </c>
      <c r="L24" s="91">
        <f t="shared" si="4"/>
        <v>161584.71</v>
      </c>
      <c r="M24" s="91">
        <f t="shared" si="4"/>
        <v>0</v>
      </c>
      <c r="N24" s="98">
        <f>'Проверочная  таблица'!CO26</f>
        <v>0</v>
      </c>
      <c r="O24" s="98">
        <f>'Проверочная  таблица'!CV26</f>
        <v>0</v>
      </c>
      <c r="P24" s="98">
        <f>'Проверочная  таблица'!CQ26+'Проверочная  таблица'!DC26</f>
        <v>0</v>
      </c>
      <c r="Q24" s="93">
        <f>'Проверочная  таблица'!CX26+'Проверочная  таблица'!DF26</f>
        <v>0</v>
      </c>
      <c r="R24" s="97">
        <f>'Проверочная  таблица'!CS26</f>
        <v>0</v>
      </c>
      <c r="S24" s="93">
        <f>'Проверочная  таблица'!CZ26</f>
        <v>0</v>
      </c>
      <c r="T24" s="99">
        <f>'Проверочная  таблица'!DU26</f>
        <v>0</v>
      </c>
      <c r="U24" s="98">
        <f>'Проверочная  таблица'!DX26</f>
        <v>0</v>
      </c>
      <c r="V24" s="98">
        <f>'Проверочная  таблица'!EA26</f>
        <v>0</v>
      </c>
      <c r="W24" s="93">
        <f>'Проверочная  таблица'!ED26</f>
        <v>0</v>
      </c>
      <c r="X24" s="93">
        <f>'Проверочная  таблица'!EH26</f>
        <v>0</v>
      </c>
      <c r="Y24" s="93">
        <f>'Проверочная  таблица'!EL26</f>
        <v>0</v>
      </c>
      <c r="Z24" s="98">
        <f>'Проверочная  таблица'!EO26</f>
        <v>0</v>
      </c>
      <c r="AA24" s="93">
        <f>'Проверочная  таблица'!ER26</f>
        <v>0</v>
      </c>
      <c r="AB24" s="97">
        <f>'Проверочная  таблица'!EU26+'Проверочная  таблица'!FA26</f>
        <v>0</v>
      </c>
      <c r="AC24" s="98">
        <f>'Проверочная  таблица'!EX26+'Проверочная  таблица'!FD26</f>
        <v>0</v>
      </c>
      <c r="AD24" s="98">
        <f>'Проверочная  таблица'!FS26</f>
        <v>0</v>
      </c>
      <c r="AE24" s="98">
        <f>'Проверочная  таблица'!FV26</f>
        <v>0</v>
      </c>
      <c r="AF24" s="98">
        <f>'Проверочная  таблица'!FY26+'Проверочная  таблица'!GE26</f>
        <v>0</v>
      </c>
      <c r="AG24" s="93">
        <f>'Проверочная  таблица'!GB26+'Проверочная  таблица'!GH26</f>
        <v>0</v>
      </c>
      <c r="AH24" s="99">
        <f>'Проверочная  таблица'!GO26</f>
        <v>0</v>
      </c>
      <c r="AI24" s="98">
        <f>'Проверочная  таблица'!GS26</f>
        <v>0</v>
      </c>
      <c r="AJ24" s="98">
        <f>'Проверочная  таблица'!HE26</f>
        <v>0</v>
      </c>
      <c r="AK24" s="98">
        <f>'Проверочная  таблица'!HH26</f>
        <v>0</v>
      </c>
      <c r="AL24" s="98">
        <f>'Проверочная  таблица'!HK26+'Проверочная  таблица'!HQ26</f>
        <v>0</v>
      </c>
      <c r="AM24" s="98">
        <f>'Проверочная  таблица'!HN26+'Проверочная  таблица'!HT26</f>
        <v>0</v>
      </c>
      <c r="AN24" s="98">
        <f>'Проверочная  таблица'!II26</f>
        <v>0</v>
      </c>
      <c r="AO24" s="93">
        <f>'Проверочная  таблица'!IL26</f>
        <v>0</v>
      </c>
      <c r="AP24" s="97">
        <f>'Проверочная  таблица'!IO26</f>
        <v>0</v>
      </c>
      <c r="AQ24" s="93">
        <f>'Проверочная  таблица'!IR26</f>
        <v>0</v>
      </c>
      <c r="AR24" s="97">
        <f>'Проверочная  таблица'!IU26</f>
        <v>0</v>
      </c>
      <c r="AS24" s="93">
        <f>'Проверочная  таблица'!IX26</f>
        <v>0</v>
      </c>
      <c r="AT24" s="97">
        <f>'Проверочная  таблица'!JA26+'Проверочная  таблица'!JG26</f>
        <v>0</v>
      </c>
      <c r="AU24" s="98">
        <f>'Проверочная  таблица'!JD26+'Проверочная  таблица'!JJ26</f>
        <v>0</v>
      </c>
      <c r="AV24" s="98">
        <f>'Проверочная  таблица'!JY26+'Проверочная  таблица'!KI26</f>
        <v>0</v>
      </c>
      <c r="AW24" s="93">
        <f>'Проверочная  таблица'!KN26+'Проверочная  таблица'!KD26</f>
        <v>0</v>
      </c>
      <c r="AX24" s="98">
        <f>'Проверочная  таблица'!KA26+'Проверочная  таблица'!KK26</f>
        <v>21230</v>
      </c>
      <c r="AY24" s="93">
        <f>'Проверочная  таблица'!KP26+'Проверочная  таблица'!KF26</f>
        <v>0</v>
      </c>
      <c r="AZ24" s="97">
        <f>'Проверочная  таблица'!LF26+'Проверочная  таблица'!LN26</f>
        <v>0</v>
      </c>
      <c r="BA24" s="93">
        <f>'Проверочная  таблица'!LR26+'Проверочная  таблица'!LJ26</f>
        <v>0</v>
      </c>
      <c r="BB24" s="98">
        <f>'Проверочная  таблица'!MM26</f>
        <v>0</v>
      </c>
      <c r="BC24" s="93">
        <f>'Проверочная  таблица'!MU26</f>
        <v>0</v>
      </c>
      <c r="BD24" s="98">
        <f>'Проверочная  таблица'!MK26</f>
        <v>0</v>
      </c>
      <c r="BE24" s="93">
        <f>'Проверочная  таблица'!MS26</f>
        <v>0</v>
      </c>
      <c r="BF24" s="97">
        <f>'Проверочная  таблица'!MP26+'Проверочная  таблица'!NA26</f>
        <v>140354.71</v>
      </c>
      <c r="BG24" s="98">
        <f>'Проверочная  таблица'!ND26+'Проверочная  таблица'!MX26</f>
        <v>0</v>
      </c>
      <c r="BH24" s="93">
        <f>'Проверочная  таблица'!NS26</f>
        <v>0</v>
      </c>
      <c r="BI24" s="93">
        <f>'Проверочная  таблица'!NW26</f>
        <v>0</v>
      </c>
      <c r="BJ24" s="97">
        <f>'Проверочная  таблица'!OA26+'Проверочная  таблица'!OI26</f>
        <v>0</v>
      </c>
      <c r="BK24" s="98">
        <f>'Проверочная  таблица'!OE26+'Проверочная  таблица'!OM26</f>
        <v>0</v>
      </c>
      <c r="BL24" s="98">
        <f>'Проверочная  таблица'!PM26+'Проверочная  таблица'!PG26</f>
        <v>0</v>
      </c>
      <c r="BM24" s="93">
        <f>'Проверочная  таблица'!PP26+'Проверочная  таблица'!PJ26</f>
        <v>0</v>
      </c>
      <c r="BN24" s="97">
        <f>'Проверочная  таблица'!QE26</f>
        <v>0</v>
      </c>
      <c r="BO24" s="93">
        <f>'Проверочная  таблица'!QH26</f>
        <v>0</v>
      </c>
      <c r="BP24" s="97">
        <f>'Проверочная  таблица'!QK26+'Проверочная  таблица'!QQ26</f>
        <v>0</v>
      </c>
      <c r="BQ24" s="93">
        <f>'Проверочная  таблица'!QN26+'Проверочная  таблица'!QT26</f>
        <v>0</v>
      </c>
      <c r="BR24" s="97">
        <f>'Проверочная  таблица'!RI26</f>
        <v>0</v>
      </c>
      <c r="BS24" s="98">
        <f>'Проверочная  таблица'!RL26</f>
        <v>0</v>
      </c>
      <c r="BT24" s="98">
        <f>'Проверочная  таблица'!RP26</f>
        <v>0</v>
      </c>
      <c r="BU24" s="93">
        <f>'Проверочная  таблица'!RT26</f>
        <v>0</v>
      </c>
      <c r="BV24" s="97">
        <f>'Проверочная  таблица'!RW26</f>
        <v>0</v>
      </c>
      <c r="BW24" s="98">
        <f>'Проверочная  таблица'!RZ26</f>
        <v>0</v>
      </c>
      <c r="BX24" s="98">
        <f>'Проверочная  таблица'!SQ26+'Проверочная  таблица'!SC26</f>
        <v>0</v>
      </c>
      <c r="BY24" s="93">
        <f>'Проверочная  таблица'!SX26+'Проверочная  таблица'!SJ26</f>
        <v>0</v>
      </c>
      <c r="BZ24" s="97">
        <f>'Проверочная  таблица'!SE26+'Проверочная  таблица'!SS26</f>
        <v>0</v>
      </c>
      <c r="CA24" s="98">
        <f>'Проверочная  таблица'!SZ26+'Проверочная  таблица'!SL26</f>
        <v>0</v>
      </c>
      <c r="CB24" s="98">
        <f>'Проверочная  таблица'!SU26+'Проверочная  таблица'!SG26</f>
        <v>0</v>
      </c>
      <c r="CC24" s="93">
        <f>'Проверочная  таблица'!TB26+'Проверочная  таблица'!SN26</f>
        <v>0</v>
      </c>
      <c r="CD24" s="98">
        <f t="shared" si="5"/>
        <v>8311369.9100000001</v>
      </c>
      <c r="CE24" s="98">
        <f t="shared" si="5"/>
        <v>1854103.83</v>
      </c>
      <c r="CF24" s="93">
        <f>'Проверочная  таблица'!UY26+'Проверочная  таблица'!UW26</f>
        <v>2348100</v>
      </c>
      <c r="CG24" s="93">
        <f>'Проверочная  таблица'!UZ26+'Проверочная  таблица'!UX26</f>
        <v>70242.75</v>
      </c>
      <c r="CH24" s="99">
        <f>'Проверочная  таблица'!VA26</f>
        <v>0</v>
      </c>
      <c r="CI24" s="99">
        <f>'Проверочная  таблица'!VB26</f>
        <v>0</v>
      </c>
      <c r="CJ24" s="494">
        <f>'Проверочная  таблица'!VC26</f>
        <v>0</v>
      </c>
      <c r="CK24" s="495">
        <f>'Проверочная  таблица'!VD26</f>
        <v>0</v>
      </c>
      <c r="CL24" s="496">
        <f>'Проверочная  таблица'!VE26</f>
        <v>0</v>
      </c>
      <c r="CM24" s="495">
        <f>'Проверочная  таблица'!VF26</f>
        <v>0</v>
      </c>
      <c r="CN24" s="496">
        <f>'Проверочная  таблица'!VG26</f>
        <v>0</v>
      </c>
      <c r="CO24" s="494">
        <f>'Проверочная  таблица'!VH26</f>
        <v>0</v>
      </c>
      <c r="CP24" s="98">
        <f>'Проверочная  таблица'!VK26</f>
        <v>5138269.91</v>
      </c>
      <c r="CQ24" s="98">
        <f>'Проверочная  таблица'!VN26</f>
        <v>1669440</v>
      </c>
      <c r="CR24" s="98">
        <f>'Проверочная  таблица'!VQ26</f>
        <v>825000</v>
      </c>
      <c r="CS24" s="98">
        <f>'Проверочная  таблица'!VT26</f>
        <v>114421.08</v>
      </c>
      <c r="CT24" s="98">
        <f t="shared" si="6"/>
        <v>12038970.91</v>
      </c>
      <c r="CU24" s="93">
        <f t="shared" si="6"/>
        <v>2937189</v>
      </c>
      <c r="CV24" s="97">
        <f>'Проверочная  таблица'!VY26</f>
        <v>0</v>
      </c>
      <c r="CW24" s="93">
        <f>'Проверочная  таблица'!WB26</f>
        <v>0</v>
      </c>
      <c r="CX24" s="97">
        <f>'Проверочная  таблица'!WE26</f>
        <v>1280690.9099999999</v>
      </c>
      <c r="CY24" s="93">
        <f>'Проверочная  таблица'!WH26</f>
        <v>320169</v>
      </c>
      <c r="CZ24" s="97">
        <f>'Проверочная  таблица'!WK26</f>
        <v>10758280</v>
      </c>
      <c r="DA24" s="93">
        <f>'Проверочная  таблица'!WN26</f>
        <v>2617020</v>
      </c>
      <c r="DC24" s="487">
        <f t="shared" si="1"/>
        <v>5963.26991</v>
      </c>
      <c r="DD24" s="487">
        <f t="shared" si="1"/>
        <v>1783.8610800000001</v>
      </c>
    </row>
    <row r="25" spans="1:108" ht="25.5" customHeight="1" x14ac:dyDescent="0.25">
      <c r="A25" s="66" t="s">
        <v>391</v>
      </c>
      <c r="B25" s="488">
        <f t="shared" si="2"/>
        <v>26269634.300000001</v>
      </c>
      <c r="C25" s="489">
        <f t="shared" si="2"/>
        <v>6854526.0600000005</v>
      </c>
      <c r="D25" s="490">
        <f t="shared" si="3"/>
        <v>0</v>
      </c>
      <c r="E25" s="491">
        <f t="shared" si="3"/>
        <v>0</v>
      </c>
      <c r="F25" s="476">
        <f>'Проверочная  таблица'!BO27+'Проверочная  таблица'!BQ27</f>
        <v>0</v>
      </c>
      <c r="G25" s="477">
        <f>'Проверочная  таблица'!BP27+'Проверочная  таблица'!BR27</f>
        <v>0</v>
      </c>
      <c r="H25" s="492">
        <f>'Проверочная  таблица'!BW27</f>
        <v>0</v>
      </c>
      <c r="I25" s="493">
        <f>'Проверочная  таблица'!BX27</f>
        <v>0</v>
      </c>
      <c r="J25" s="97">
        <f t="shared" si="0"/>
        <v>26269634.300000001</v>
      </c>
      <c r="K25" s="98">
        <f t="shared" si="0"/>
        <v>6854526.0600000005</v>
      </c>
      <c r="L25" s="91">
        <f t="shared" si="4"/>
        <v>2005191.5</v>
      </c>
      <c r="M25" s="91">
        <f t="shared" si="4"/>
        <v>150995.1</v>
      </c>
      <c r="N25" s="98">
        <f>'Проверочная  таблица'!CO27</f>
        <v>0</v>
      </c>
      <c r="O25" s="98">
        <f>'Проверочная  таблица'!CV27</f>
        <v>0</v>
      </c>
      <c r="P25" s="98">
        <f>'Проверочная  таблица'!CQ27+'Проверочная  таблица'!DC27</f>
        <v>0</v>
      </c>
      <c r="Q25" s="93">
        <f>'Проверочная  таблица'!CX27+'Проверочная  таблица'!DF27</f>
        <v>0</v>
      </c>
      <c r="R25" s="97">
        <f>'Проверочная  таблица'!CS27</f>
        <v>0</v>
      </c>
      <c r="S25" s="93">
        <f>'Проверочная  таблица'!CZ27</f>
        <v>0</v>
      </c>
      <c r="T25" s="99">
        <f>'Проверочная  таблица'!DU27</f>
        <v>0</v>
      </c>
      <c r="U25" s="98">
        <f>'Проверочная  таблица'!DX27</f>
        <v>0</v>
      </c>
      <c r="V25" s="98">
        <f>'Проверочная  таблица'!EA27</f>
        <v>0</v>
      </c>
      <c r="W25" s="93">
        <f>'Проверочная  таблица'!ED27</f>
        <v>0</v>
      </c>
      <c r="X25" s="93">
        <f>'Проверочная  таблица'!EH27</f>
        <v>0</v>
      </c>
      <c r="Y25" s="93">
        <f>'Проверочная  таблица'!EL27</f>
        <v>0</v>
      </c>
      <c r="Z25" s="98">
        <f>'Проверочная  таблица'!EO27</f>
        <v>0</v>
      </c>
      <c r="AA25" s="93">
        <f>'Проверочная  таблица'!ER27</f>
        <v>0</v>
      </c>
      <c r="AB25" s="97">
        <f>'Проверочная  таблица'!EU27+'Проверочная  таблица'!FA27</f>
        <v>1762206.4</v>
      </c>
      <c r="AC25" s="98">
        <f>'Проверочная  таблица'!EX27+'Проверочная  таблица'!FD27</f>
        <v>0</v>
      </c>
      <c r="AD25" s="98">
        <f>'Проверочная  таблица'!FS27</f>
        <v>0</v>
      </c>
      <c r="AE25" s="98">
        <f>'Проверочная  таблица'!FV27</f>
        <v>0</v>
      </c>
      <c r="AF25" s="98">
        <f>'Проверочная  таблица'!FY27+'Проверочная  таблица'!GE27</f>
        <v>0</v>
      </c>
      <c r="AG25" s="93">
        <f>'Проверочная  таблица'!GB27+'Проверочная  таблица'!GH27</f>
        <v>0</v>
      </c>
      <c r="AH25" s="99">
        <f>'Проверочная  таблица'!GO27</f>
        <v>0</v>
      </c>
      <c r="AI25" s="98">
        <f>'Проверочная  таблица'!GS27</f>
        <v>0</v>
      </c>
      <c r="AJ25" s="98">
        <f>'Проверочная  таблица'!HE27</f>
        <v>0</v>
      </c>
      <c r="AK25" s="98">
        <f>'Проверочная  таблица'!HH27</f>
        <v>0</v>
      </c>
      <c r="AL25" s="98">
        <f>'Проверочная  таблица'!HK27+'Проверочная  таблица'!HQ27</f>
        <v>0</v>
      </c>
      <c r="AM25" s="98">
        <f>'Проверочная  таблица'!HN27+'Проверочная  таблица'!HT27</f>
        <v>0</v>
      </c>
      <c r="AN25" s="98">
        <f>'Проверочная  таблица'!II27</f>
        <v>0</v>
      </c>
      <c r="AO25" s="93">
        <f>'Проверочная  таблица'!IL27</f>
        <v>0</v>
      </c>
      <c r="AP25" s="97">
        <f>'Проверочная  таблица'!IO27</f>
        <v>0</v>
      </c>
      <c r="AQ25" s="93">
        <f>'Проверочная  таблица'!IR27</f>
        <v>0</v>
      </c>
      <c r="AR25" s="97">
        <f>'Проверочная  таблица'!IU27</f>
        <v>0</v>
      </c>
      <c r="AS25" s="93">
        <f>'Проверочная  таблица'!IX27</f>
        <v>0</v>
      </c>
      <c r="AT25" s="97">
        <f>'Проверочная  таблица'!JA27+'Проверочная  таблица'!JG27</f>
        <v>0</v>
      </c>
      <c r="AU25" s="98">
        <f>'Проверочная  таблица'!JD27+'Проверочная  таблица'!JJ27</f>
        <v>0</v>
      </c>
      <c r="AV25" s="98">
        <f>'Проверочная  таблица'!JY27+'Проверочная  таблица'!KI27</f>
        <v>0</v>
      </c>
      <c r="AW25" s="93">
        <f>'Проверочная  таблица'!KN27+'Проверочная  таблица'!KD27</f>
        <v>0</v>
      </c>
      <c r="AX25" s="98">
        <f>'Проверочная  таблица'!KA27+'Проверочная  таблица'!KK27</f>
        <v>91990</v>
      </c>
      <c r="AY25" s="93">
        <f>'Проверочная  таблица'!KP27+'Проверочная  таблица'!KF27</f>
        <v>0</v>
      </c>
      <c r="AZ25" s="97">
        <f>'Проверочная  таблица'!LF27+'Проверочная  таблица'!LN27</f>
        <v>0</v>
      </c>
      <c r="BA25" s="93">
        <f>'Проверочная  таблица'!LR27+'Проверочная  таблица'!LJ27</f>
        <v>0</v>
      </c>
      <c r="BB25" s="98">
        <f>'Проверочная  таблица'!MM27</f>
        <v>0</v>
      </c>
      <c r="BC25" s="93">
        <f>'Проверочная  таблица'!MU27</f>
        <v>0</v>
      </c>
      <c r="BD25" s="98">
        <f>'Проверочная  таблица'!MK27</f>
        <v>0</v>
      </c>
      <c r="BE25" s="93">
        <f>'Проверочная  таблица'!MS27</f>
        <v>0</v>
      </c>
      <c r="BF25" s="97">
        <f>'Проверочная  таблица'!MP27+'Проверочная  таблица'!NA27</f>
        <v>150995.1</v>
      </c>
      <c r="BG25" s="98">
        <f>'Проверочная  таблица'!ND27+'Проверочная  таблица'!MX27</f>
        <v>150995.1</v>
      </c>
      <c r="BH25" s="93">
        <f>'Проверочная  таблица'!NS27</f>
        <v>0</v>
      </c>
      <c r="BI25" s="93">
        <f>'Проверочная  таблица'!NW27</f>
        <v>0</v>
      </c>
      <c r="BJ25" s="97">
        <f>'Проверочная  таблица'!OA27+'Проверочная  таблица'!OI27</f>
        <v>0</v>
      </c>
      <c r="BK25" s="98">
        <f>'Проверочная  таблица'!OE27+'Проверочная  таблица'!OM27</f>
        <v>0</v>
      </c>
      <c r="BL25" s="98">
        <f>'Проверочная  таблица'!PM27+'Проверочная  таблица'!PG27</f>
        <v>0</v>
      </c>
      <c r="BM25" s="93">
        <f>'Проверочная  таблица'!PP27+'Проверочная  таблица'!PJ27</f>
        <v>0</v>
      </c>
      <c r="BN25" s="97">
        <f>'Проверочная  таблица'!QE27</f>
        <v>0</v>
      </c>
      <c r="BO25" s="93">
        <f>'Проверочная  таблица'!QH27</f>
        <v>0</v>
      </c>
      <c r="BP25" s="97">
        <f>'Проверочная  таблица'!QK27+'Проверочная  таблица'!QQ27</f>
        <v>0</v>
      </c>
      <c r="BQ25" s="93">
        <f>'Проверочная  таблица'!QN27+'Проверочная  таблица'!QT27</f>
        <v>0</v>
      </c>
      <c r="BR25" s="97">
        <f>'Проверочная  таблица'!RI27</f>
        <v>0</v>
      </c>
      <c r="BS25" s="98">
        <f>'Проверочная  таблица'!RL27</f>
        <v>0</v>
      </c>
      <c r="BT25" s="98">
        <f>'Проверочная  таблица'!RP27</f>
        <v>0</v>
      </c>
      <c r="BU25" s="93">
        <f>'Проверочная  таблица'!RT27</f>
        <v>0</v>
      </c>
      <c r="BV25" s="97">
        <f>'Проверочная  таблица'!RW27</f>
        <v>0</v>
      </c>
      <c r="BW25" s="98">
        <f>'Проверочная  таблица'!RZ27</f>
        <v>0</v>
      </c>
      <c r="BX25" s="98">
        <f>'Проверочная  таблица'!SQ27+'Проверочная  таблица'!SC27</f>
        <v>0</v>
      </c>
      <c r="BY25" s="93">
        <f>'Проверочная  таблица'!SX27+'Проверочная  таблица'!SJ27</f>
        <v>0</v>
      </c>
      <c r="BZ25" s="97">
        <f>'Проверочная  таблица'!SE27+'Проверочная  таблица'!SS27</f>
        <v>0</v>
      </c>
      <c r="CA25" s="98">
        <f>'Проверочная  таблица'!SZ27+'Проверочная  таблица'!SL27</f>
        <v>0</v>
      </c>
      <c r="CB25" s="98">
        <f>'Проверочная  таблица'!SU27+'Проверочная  таблица'!SG27</f>
        <v>0</v>
      </c>
      <c r="CC25" s="93">
        <f>'Проверочная  таблица'!TB27+'Проверочная  таблица'!SN27</f>
        <v>0</v>
      </c>
      <c r="CD25" s="98">
        <f t="shared" si="5"/>
        <v>9858884.5300000012</v>
      </c>
      <c r="CE25" s="98">
        <f t="shared" si="5"/>
        <v>3130494.96</v>
      </c>
      <c r="CF25" s="93">
        <f>'Проверочная  таблица'!UY27+'Проверочная  таблица'!UW27</f>
        <v>2118700</v>
      </c>
      <c r="CG25" s="93">
        <f>'Проверочная  таблица'!UZ27+'Проверочная  таблица'!UX27</f>
        <v>466773.16999999993</v>
      </c>
      <c r="CH25" s="99">
        <f>'Проверочная  таблица'!VA27</f>
        <v>0</v>
      </c>
      <c r="CI25" s="99">
        <f>'Проверочная  таблица'!VB27</f>
        <v>0</v>
      </c>
      <c r="CJ25" s="494">
        <f>'Проверочная  таблица'!VC27</f>
        <v>0</v>
      </c>
      <c r="CK25" s="495">
        <f>'Проверочная  таблица'!VD27</f>
        <v>0</v>
      </c>
      <c r="CL25" s="496">
        <f>'Проверочная  таблица'!VE27</f>
        <v>0</v>
      </c>
      <c r="CM25" s="495">
        <f>'Проверочная  таблица'!VF27</f>
        <v>0</v>
      </c>
      <c r="CN25" s="496">
        <f>'Проверочная  таблица'!VG27</f>
        <v>0</v>
      </c>
      <c r="CO25" s="494">
        <f>'Проверочная  таблица'!VH27</f>
        <v>0</v>
      </c>
      <c r="CP25" s="98">
        <f>'Проверочная  таблица'!VK27</f>
        <v>6930184.5300000003</v>
      </c>
      <c r="CQ25" s="98">
        <f>'Проверочная  таблица'!VN27</f>
        <v>2551555</v>
      </c>
      <c r="CR25" s="98">
        <f>'Проверочная  таблица'!VQ27</f>
        <v>810000</v>
      </c>
      <c r="CS25" s="98">
        <f>'Проверочная  таблица'!VT27</f>
        <v>112166.79</v>
      </c>
      <c r="CT25" s="98">
        <f t="shared" si="6"/>
        <v>14405558.27</v>
      </c>
      <c r="CU25" s="93">
        <f t="shared" si="6"/>
        <v>3573036</v>
      </c>
      <c r="CV25" s="97">
        <f>'Проверочная  таблица'!VY27</f>
        <v>0</v>
      </c>
      <c r="CW25" s="93">
        <f>'Проверочная  таблица'!WB27</f>
        <v>0</v>
      </c>
      <c r="CX25" s="97">
        <f>'Проверочная  таблица'!WE27</f>
        <v>1792967.27</v>
      </c>
      <c r="CY25" s="93">
        <f>'Проверочная  таблица'!WH27</f>
        <v>448236</v>
      </c>
      <c r="CZ25" s="97">
        <f>'Проверочная  таблица'!WK27</f>
        <v>12612591</v>
      </c>
      <c r="DA25" s="93">
        <f>'Проверочная  таблица'!WN27</f>
        <v>3124800</v>
      </c>
      <c r="DC25" s="487">
        <f t="shared" si="1"/>
        <v>7740.1845300000014</v>
      </c>
      <c r="DD25" s="487">
        <f t="shared" si="1"/>
        <v>2663.7217900000001</v>
      </c>
    </row>
    <row r="26" spans="1:108" ht="25.5" customHeight="1" x14ac:dyDescent="0.25">
      <c r="A26" s="90" t="s">
        <v>392</v>
      </c>
      <c r="B26" s="488">
        <f t="shared" si="2"/>
        <v>109580952.05000001</v>
      </c>
      <c r="C26" s="489">
        <f t="shared" si="2"/>
        <v>11078674.41</v>
      </c>
      <c r="D26" s="490">
        <f t="shared" si="3"/>
        <v>0</v>
      </c>
      <c r="E26" s="491">
        <f t="shared" si="3"/>
        <v>0</v>
      </c>
      <c r="F26" s="476">
        <f>'Проверочная  таблица'!BO28+'Проверочная  таблица'!BQ28</f>
        <v>0</v>
      </c>
      <c r="G26" s="477">
        <f>'Проверочная  таблица'!BP28+'Проверочная  таблица'!BR28</f>
        <v>0</v>
      </c>
      <c r="H26" s="492">
        <f>'Проверочная  таблица'!BW28</f>
        <v>0</v>
      </c>
      <c r="I26" s="493">
        <f>'Проверочная  таблица'!BX28</f>
        <v>0</v>
      </c>
      <c r="J26" s="97">
        <f t="shared" si="0"/>
        <v>109580952.05000001</v>
      </c>
      <c r="K26" s="98">
        <f t="shared" si="0"/>
        <v>11078674.41</v>
      </c>
      <c r="L26" s="91">
        <f t="shared" si="4"/>
        <v>66281182.289999999</v>
      </c>
      <c r="M26" s="91">
        <f t="shared" si="4"/>
        <v>41599.019999999997</v>
      </c>
      <c r="N26" s="98">
        <f>'Проверочная  таблица'!CO28</f>
        <v>243864.57</v>
      </c>
      <c r="O26" s="98">
        <f>'Проверочная  таблица'!CV28</f>
        <v>0</v>
      </c>
      <c r="P26" s="98">
        <f>'Проверочная  таблица'!CQ28+'Проверочная  таблица'!DC28</f>
        <v>15838100</v>
      </c>
      <c r="Q26" s="93">
        <f>'Проверочная  таблица'!CX28+'Проверочная  таблица'!DF28</f>
        <v>0</v>
      </c>
      <c r="R26" s="97">
        <f>'Проверочная  таблица'!CS28</f>
        <v>0</v>
      </c>
      <c r="S26" s="93">
        <f>'Проверочная  таблица'!CZ28</f>
        <v>0</v>
      </c>
      <c r="T26" s="99">
        <f>'Проверочная  таблица'!DU28</f>
        <v>0</v>
      </c>
      <c r="U26" s="98">
        <f>'Проверочная  таблица'!DX28</f>
        <v>0</v>
      </c>
      <c r="V26" s="98">
        <f>'Проверочная  таблица'!EA28</f>
        <v>0</v>
      </c>
      <c r="W26" s="93">
        <f>'Проверочная  таблица'!ED28</f>
        <v>0</v>
      </c>
      <c r="X26" s="93">
        <f>'Проверочная  таблица'!EH28</f>
        <v>0</v>
      </c>
      <c r="Y26" s="93">
        <f>'Проверочная  таблица'!EL28</f>
        <v>0</v>
      </c>
      <c r="Z26" s="98">
        <f>'Проверочная  таблица'!EO28</f>
        <v>0</v>
      </c>
      <c r="AA26" s="93">
        <f>'Проверочная  таблица'!ER28</f>
        <v>0</v>
      </c>
      <c r="AB26" s="97">
        <f>'Проверочная  таблица'!EU28+'Проверочная  таблица'!FA28</f>
        <v>0</v>
      </c>
      <c r="AC26" s="98">
        <f>'Проверочная  таблица'!EX28+'Проверочная  таблица'!FD28</f>
        <v>0</v>
      </c>
      <c r="AD26" s="98">
        <f>'Проверочная  таблица'!FS28</f>
        <v>0</v>
      </c>
      <c r="AE26" s="98">
        <f>'Проверочная  таблица'!FV28</f>
        <v>0</v>
      </c>
      <c r="AF26" s="98">
        <f>'Проверочная  таблица'!FY28+'Проверочная  таблица'!GE28</f>
        <v>0</v>
      </c>
      <c r="AG26" s="93">
        <f>'Проверочная  таблица'!GB28+'Проверочная  таблица'!GH28</f>
        <v>0</v>
      </c>
      <c r="AH26" s="99">
        <f>'Проверочная  таблица'!GO28</f>
        <v>0</v>
      </c>
      <c r="AI26" s="98">
        <f>'Проверочная  таблица'!GS28</f>
        <v>0</v>
      </c>
      <c r="AJ26" s="98">
        <f>'Проверочная  таблица'!HE28</f>
        <v>0</v>
      </c>
      <c r="AK26" s="98">
        <f>'Проверочная  таблица'!HH28</f>
        <v>0</v>
      </c>
      <c r="AL26" s="98">
        <f>'Проверочная  таблица'!HK28+'Проверочная  таблица'!HQ28</f>
        <v>0</v>
      </c>
      <c r="AM26" s="98">
        <f>'Проверочная  таблица'!HN28+'Проверочная  таблица'!HT28</f>
        <v>0</v>
      </c>
      <c r="AN26" s="98">
        <f>'Проверочная  таблица'!II28</f>
        <v>0</v>
      </c>
      <c r="AO26" s="93">
        <f>'Проверочная  таблица'!IL28</f>
        <v>0</v>
      </c>
      <c r="AP26" s="97">
        <f>'Проверочная  таблица'!IO28</f>
        <v>0</v>
      </c>
      <c r="AQ26" s="93">
        <f>'Проверочная  таблица'!IR28</f>
        <v>0</v>
      </c>
      <c r="AR26" s="97">
        <f>'Проверочная  таблица'!IU28</f>
        <v>0</v>
      </c>
      <c r="AS26" s="93">
        <f>'Проверочная  таблица'!IX28</f>
        <v>0</v>
      </c>
      <c r="AT26" s="97">
        <f>'Проверочная  таблица'!JA28+'Проверочная  таблица'!JG28</f>
        <v>0</v>
      </c>
      <c r="AU26" s="98">
        <f>'Проверочная  таблица'!JD28+'Проверочная  таблица'!JJ28</f>
        <v>0</v>
      </c>
      <c r="AV26" s="98">
        <f>'Проверочная  таблица'!JY28+'Проверочная  таблица'!KI28</f>
        <v>0</v>
      </c>
      <c r="AW26" s="93">
        <f>'Проверочная  таблица'!KN28+'Проверочная  таблица'!KD28</f>
        <v>0</v>
      </c>
      <c r="AX26" s="98">
        <f>'Проверочная  таблица'!KA28+'Проверочная  таблица'!KK28</f>
        <v>43240</v>
      </c>
      <c r="AY26" s="93">
        <f>'Проверочная  таблица'!KP28+'Проверочная  таблица'!KF28</f>
        <v>0</v>
      </c>
      <c r="AZ26" s="97">
        <f>'Проверочная  таблица'!LF28+'Проверочная  таблица'!LN28</f>
        <v>8472600</v>
      </c>
      <c r="BA26" s="93">
        <f>'Проверочная  таблица'!LR28+'Проверочная  таблица'!LJ28</f>
        <v>0</v>
      </c>
      <c r="BB26" s="98">
        <f>'Проверочная  таблица'!MM28</f>
        <v>0</v>
      </c>
      <c r="BC26" s="93">
        <f>'Проверочная  таблица'!MU28</f>
        <v>0</v>
      </c>
      <c r="BD26" s="98">
        <f>'Проверочная  таблица'!MK28</f>
        <v>0</v>
      </c>
      <c r="BE26" s="93">
        <f>'Проверочная  таблица'!MS28</f>
        <v>0</v>
      </c>
      <c r="BF26" s="97">
        <f>'Проверочная  таблица'!MP28+'Проверочная  таблица'!NA28</f>
        <v>60346.559999999998</v>
      </c>
      <c r="BG26" s="98">
        <f>'Проверочная  таблица'!ND28+'Проверочная  таблица'!MX28</f>
        <v>41599.019999999997</v>
      </c>
      <c r="BH26" s="93">
        <f>'Проверочная  таблица'!NS28</f>
        <v>0</v>
      </c>
      <c r="BI26" s="93">
        <f>'Проверочная  таблица'!NW28</f>
        <v>0</v>
      </c>
      <c r="BJ26" s="97">
        <f>'Проверочная  таблица'!OA28+'Проверочная  таблица'!OI28</f>
        <v>15600000</v>
      </c>
      <c r="BK26" s="98">
        <f>'Проверочная  таблица'!OE28+'Проверочная  таблица'!OM28</f>
        <v>0</v>
      </c>
      <c r="BL26" s="98">
        <f>'Проверочная  таблица'!PM28+'Проверочная  таблица'!PG28</f>
        <v>0</v>
      </c>
      <c r="BM26" s="93">
        <f>'Проверочная  таблица'!PP28+'Проверочная  таблица'!PJ28</f>
        <v>0</v>
      </c>
      <c r="BN26" s="97">
        <f>'Проверочная  таблица'!QE28</f>
        <v>0</v>
      </c>
      <c r="BO26" s="93">
        <f>'Проверочная  таблица'!QH28</f>
        <v>0</v>
      </c>
      <c r="BP26" s="97">
        <f>'Проверочная  таблица'!QK28+'Проверочная  таблица'!QQ28</f>
        <v>0</v>
      </c>
      <c r="BQ26" s="93">
        <f>'Проверочная  таблица'!QN28+'Проверочная  таблица'!QT28</f>
        <v>0</v>
      </c>
      <c r="BR26" s="97">
        <f>'Проверочная  таблица'!RI28</f>
        <v>0</v>
      </c>
      <c r="BS26" s="98">
        <f>'Проверочная  таблица'!RL28</f>
        <v>0</v>
      </c>
      <c r="BT26" s="98">
        <f>'Проверочная  таблица'!RP28</f>
        <v>0</v>
      </c>
      <c r="BU26" s="93">
        <f>'Проверочная  таблица'!RT28</f>
        <v>0</v>
      </c>
      <c r="BV26" s="97">
        <f>'Проверочная  таблица'!RW28</f>
        <v>0</v>
      </c>
      <c r="BW26" s="98">
        <f>'Проверочная  таблица'!RZ28</f>
        <v>0</v>
      </c>
      <c r="BX26" s="98">
        <f>'Проверочная  таблица'!SQ28+'Проверочная  таблица'!SC28</f>
        <v>26023031.159999996</v>
      </c>
      <c r="BY26" s="93">
        <f>'Проверочная  таблица'!SX28+'Проверочная  таблица'!SJ28</f>
        <v>0</v>
      </c>
      <c r="BZ26" s="97">
        <f>'Проверочная  таблица'!SE28+'Проверочная  таблица'!SS28</f>
        <v>0</v>
      </c>
      <c r="CA26" s="98">
        <f>'Проверочная  таблица'!SZ28+'Проверочная  таблица'!SL28</f>
        <v>0</v>
      </c>
      <c r="CB26" s="98">
        <f>'Проверочная  таблица'!SU28+'Проверочная  таблица'!SG28</f>
        <v>0</v>
      </c>
      <c r="CC26" s="93">
        <f>'Проверочная  таблица'!TB28+'Проверочная  таблица'!SN28</f>
        <v>0</v>
      </c>
      <c r="CD26" s="98">
        <f t="shared" si="5"/>
        <v>20392820.579999998</v>
      </c>
      <c r="CE26" s="98">
        <f t="shared" si="5"/>
        <v>5549754</v>
      </c>
      <c r="CF26" s="93">
        <f>'Проверочная  таблица'!UY28+'Проверочная  таблица'!UW28</f>
        <v>3858100</v>
      </c>
      <c r="CG26" s="93">
        <f>'Проверочная  таблица'!UZ28+'Проверочная  таблица'!UX28</f>
        <v>964525</v>
      </c>
      <c r="CH26" s="99">
        <f>'Проверочная  таблица'!VA28</f>
        <v>0</v>
      </c>
      <c r="CI26" s="99">
        <f>'Проверочная  таблица'!VB28</f>
        <v>0</v>
      </c>
      <c r="CJ26" s="494">
        <f>'Проверочная  таблица'!VC28</f>
        <v>0</v>
      </c>
      <c r="CK26" s="495">
        <f>'Проверочная  таблица'!VD28</f>
        <v>0</v>
      </c>
      <c r="CL26" s="496">
        <f>'Проверочная  таблица'!VE28</f>
        <v>0</v>
      </c>
      <c r="CM26" s="495">
        <f>'Проверочная  таблица'!VF28</f>
        <v>0</v>
      </c>
      <c r="CN26" s="496">
        <f>'Проверочная  таблица'!VG28</f>
        <v>0</v>
      </c>
      <c r="CO26" s="494">
        <f>'Проверочная  таблица'!VH28</f>
        <v>0</v>
      </c>
      <c r="CP26" s="98">
        <f>'Проверочная  таблица'!VK28</f>
        <v>15729720.58</v>
      </c>
      <c r="CQ26" s="98">
        <f>'Проверочная  таблица'!VN28</f>
        <v>4585229</v>
      </c>
      <c r="CR26" s="98">
        <f>'Проверочная  таблица'!VQ28</f>
        <v>805000</v>
      </c>
      <c r="CS26" s="98">
        <f>'Проверочная  таблица'!VT28</f>
        <v>0</v>
      </c>
      <c r="CT26" s="98">
        <f t="shared" si="6"/>
        <v>22906949.18</v>
      </c>
      <c r="CU26" s="93">
        <f t="shared" si="6"/>
        <v>5487321.3899999997</v>
      </c>
      <c r="CV26" s="97">
        <f>'Проверочная  таблица'!VY28</f>
        <v>0</v>
      </c>
      <c r="CW26" s="93">
        <f>'Проверочная  таблица'!WB28</f>
        <v>0</v>
      </c>
      <c r="CX26" s="97">
        <f>'Проверочная  таблица'!WE28</f>
        <v>3073658.1799999997</v>
      </c>
      <c r="CY26" s="93">
        <f>'Проверочная  таблица'!WH28</f>
        <v>734766.09</v>
      </c>
      <c r="CZ26" s="97">
        <f>'Проверочная  таблица'!WK28</f>
        <v>19833291</v>
      </c>
      <c r="DA26" s="93">
        <f>'Проверочная  таблица'!WN28</f>
        <v>4752555.3</v>
      </c>
      <c r="DC26" s="487">
        <f t="shared" si="1"/>
        <v>16534.720579999997</v>
      </c>
      <c r="DD26" s="487">
        <f t="shared" si="1"/>
        <v>4585.2290000000003</v>
      </c>
    </row>
    <row r="27" spans="1:108" ht="25.5" customHeight="1" x14ac:dyDescent="0.25">
      <c r="A27" s="90" t="s">
        <v>393</v>
      </c>
      <c r="B27" s="488">
        <f t="shared" si="2"/>
        <v>23650337.039999999</v>
      </c>
      <c r="C27" s="489">
        <f t="shared" si="2"/>
        <v>5192437.51</v>
      </c>
      <c r="D27" s="490">
        <f t="shared" si="3"/>
        <v>0</v>
      </c>
      <c r="E27" s="491">
        <f t="shared" si="3"/>
        <v>0</v>
      </c>
      <c r="F27" s="476">
        <f>'Проверочная  таблица'!BO29+'Проверочная  таблица'!BQ29</f>
        <v>0</v>
      </c>
      <c r="G27" s="477">
        <f>'Проверочная  таблица'!BP29+'Проверочная  таблица'!BR29</f>
        <v>0</v>
      </c>
      <c r="H27" s="492">
        <f>'Проверочная  таблица'!BW29</f>
        <v>0</v>
      </c>
      <c r="I27" s="493">
        <f>'Проверочная  таблица'!BX29</f>
        <v>0</v>
      </c>
      <c r="J27" s="97">
        <f t="shared" si="0"/>
        <v>23650337.039999999</v>
      </c>
      <c r="K27" s="98">
        <f t="shared" si="0"/>
        <v>5192437.51</v>
      </c>
      <c r="L27" s="91">
        <f t="shared" si="4"/>
        <v>3157200.73</v>
      </c>
      <c r="M27" s="91">
        <f t="shared" si="4"/>
        <v>0</v>
      </c>
      <c r="N27" s="98">
        <f>'Проверочная  таблица'!CO29</f>
        <v>0</v>
      </c>
      <c r="O27" s="98">
        <f>'Проверочная  таблица'!CV29</f>
        <v>0</v>
      </c>
      <c r="P27" s="98">
        <f>'Проверочная  таблица'!CQ29+'Проверочная  таблица'!DC29</f>
        <v>0</v>
      </c>
      <c r="Q27" s="93">
        <f>'Проверочная  таблица'!CX29+'Проверочная  таблица'!DF29</f>
        <v>0</v>
      </c>
      <c r="R27" s="97">
        <f>'Проверочная  таблица'!CS29</f>
        <v>0</v>
      </c>
      <c r="S27" s="93">
        <f>'Проверочная  таблица'!CZ29</f>
        <v>0</v>
      </c>
      <c r="T27" s="99">
        <f>'Проверочная  таблица'!DU29</f>
        <v>2991400</v>
      </c>
      <c r="U27" s="98">
        <f>'Проверочная  таблица'!DX29</f>
        <v>0</v>
      </c>
      <c r="V27" s="98">
        <f>'Проверочная  таблица'!EA29</f>
        <v>0</v>
      </c>
      <c r="W27" s="93">
        <f>'Проверочная  таблица'!ED29</f>
        <v>0</v>
      </c>
      <c r="X27" s="93">
        <f>'Проверочная  таблица'!EH29</f>
        <v>0</v>
      </c>
      <c r="Y27" s="93">
        <f>'Проверочная  таблица'!EL29</f>
        <v>0</v>
      </c>
      <c r="Z27" s="98">
        <f>'Проверочная  таблица'!EO29</f>
        <v>0</v>
      </c>
      <c r="AA27" s="93">
        <f>'Проверочная  таблица'!ER29</f>
        <v>0</v>
      </c>
      <c r="AB27" s="97">
        <f>'Проверочная  таблица'!EU29+'Проверочная  таблица'!FA29</f>
        <v>0</v>
      </c>
      <c r="AC27" s="98">
        <f>'Проверочная  таблица'!EX29+'Проверочная  таблица'!FD29</f>
        <v>0</v>
      </c>
      <c r="AD27" s="98">
        <f>'Проверочная  таблица'!FS29</f>
        <v>0</v>
      </c>
      <c r="AE27" s="98">
        <f>'Проверочная  таблица'!FV29</f>
        <v>0</v>
      </c>
      <c r="AF27" s="98">
        <f>'Проверочная  таблица'!FY29+'Проверочная  таблица'!GE29</f>
        <v>0</v>
      </c>
      <c r="AG27" s="93">
        <f>'Проверочная  таблица'!GB29+'Проверочная  таблица'!GH29</f>
        <v>0</v>
      </c>
      <c r="AH27" s="99">
        <f>'Проверочная  таблица'!GO29</f>
        <v>0</v>
      </c>
      <c r="AI27" s="98">
        <f>'Проверочная  таблица'!GS29</f>
        <v>0</v>
      </c>
      <c r="AJ27" s="98">
        <f>'Проверочная  таблица'!HE29</f>
        <v>0</v>
      </c>
      <c r="AK27" s="98">
        <f>'Проверочная  таблица'!HH29</f>
        <v>0</v>
      </c>
      <c r="AL27" s="98">
        <f>'Проверочная  таблица'!HK29+'Проверочная  таблица'!HQ29</f>
        <v>0</v>
      </c>
      <c r="AM27" s="98">
        <f>'Проверочная  таблица'!HN29+'Проверочная  таблица'!HT29</f>
        <v>0</v>
      </c>
      <c r="AN27" s="98">
        <f>'Проверочная  таблица'!II29</f>
        <v>0</v>
      </c>
      <c r="AO27" s="93">
        <f>'Проверочная  таблица'!IL29</f>
        <v>0</v>
      </c>
      <c r="AP27" s="97">
        <f>'Проверочная  таблица'!IO29</f>
        <v>0</v>
      </c>
      <c r="AQ27" s="93">
        <f>'Проверочная  таблица'!IR29</f>
        <v>0</v>
      </c>
      <c r="AR27" s="97">
        <f>'Проверочная  таблица'!IU29</f>
        <v>0</v>
      </c>
      <c r="AS27" s="93">
        <f>'Проверочная  таблица'!IX29</f>
        <v>0</v>
      </c>
      <c r="AT27" s="97">
        <f>'Проверочная  таблица'!JA29+'Проверочная  таблица'!JG29</f>
        <v>0</v>
      </c>
      <c r="AU27" s="98">
        <f>'Проверочная  таблица'!JD29+'Проверочная  таблица'!JJ29</f>
        <v>0</v>
      </c>
      <c r="AV27" s="98">
        <f>'Проверочная  таблица'!JY29+'Проверочная  таблица'!KI29</f>
        <v>0</v>
      </c>
      <c r="AW27" s="93">
        <f>'Проверочная  таблица'!KN29+'Проверочная  таблица'!KD29</f>
        <v>0</v>
      </c>
      <c r="AX27" s="98">
        <f>'Проверочная  таблица'!KA29+'Проверочная  таблица'!KK29</f>
        <v>87270</v>
      </c>
      <c r="AY27" s="93">
        <f>'Проверочная  таблица'!KP29+'Проверочная  таблица'!KF29</f>
        <v>0</v>
      </c>
      <c r="AZ27" s="97">
        <f>'Проверочная  таблица'!LF29+'Проверочная  таблица'!LN29</f>
        <v>0</v>
      </c>
      <c r="BA27" s="93">
        <f>'Проверочная  таблица'!LR29+'Проверочная  таблица'!LJ29</f>
        <v>0</v>
      </c>
      <c r="BB27" s="98">
        <f>'Проверочная  таблица'!MM29</f>
        <v>0</v>
      </c>
      <c r="BC27" s="93">
        <f>'Проверочная  таблица'!MU29</f>
        <v>0</v>
      </c>
      <c r="BD27" s="98">
        <f>'Проверочная  таблица'!MK29</f>
        <v>0</v>
      </c>
      <c r="BE27" s="93">
        <f>'Проверочная  таблица'!MS29</f>
        <v>0</v>
      </c>
      <c r="BF27" s="97">
        <f>'Проверочная  таблица'!MP29+'Проверочная  таблица'!NA29</f>
        <v>78530.73</v>
      </c>
      <c r="BG27" s="98">
        <f>'Проверочная  таблица'!ND29+'Проверочная  таблица'!MX29</f>
        <v>0</v>
      </c>
      <c r="BH27" s="93">
        <f>'Проверочная  таблица'!NS29</f>
        <v>0</v>
      </c>
      <c r="BI27" s="93">
        <f>'Проверочная  таблица'!NW29</f>
        <v>0</v>
      </c>
      <c r="BJ27" s="97">
        <f>'Проверочная  таблица'!OA29+'Проверочная  таблица'!OI29</f>
        <v>0</v>
      </c>
      <c r="BK27" s="98">
        <f>'Проверочная  таблица'!OE29+'Проверочная  таблица'!OM29</f>
        <v>0</v>
      </c>
      <c r="BL27" s="98">
        <f>'Проверочная  таблица'!PM29+'Проверочная  таблица'!PG29</f>
        <v>0</v>
      </c>
      <c r="BM27" s="93">
        <f>'Проверочная  таблица'!PP29+'Проверочная  таблица'!PJ29</f>
        <v>0</v>
      </c>
      <c r="BN27" s="97">
        <f>'Проверочная  таблица'!QE29</f>
        <v>0</v>
      </c>
      <c r="BO27" s="93">
        <f>'Проверочная  таблица'!QH29</f>
        <v>0</v>
      </c>
      <c r="BP27" s="97">
        <f>'Проверочная  таблица'!QK29+'Проверочная  таблица'!QQ29</f>
        <v>0</v>
      </c>
      <c r="BQ27" s="93">
        <f>'Проверочная  таблица'!QN29+'Проверочная  таблица'!QT29</f>
        <v>0</v>
      </c>
      <c r="BR27" s="97">
        <f>'Проверочная  таблица'!RI29</f>
        <v>0</v>
      </c>
      <c r="BS27" s="98">
        <f>'Проверочная  таблица'!RL29</f>
        <v>0</v>
      </c>
      <c r="BT27" s="98">
        <f>'Проверочная  таблица'!RP29</f>
        <v>0</v>
      </c>
      <c r="BU27" s="93">
        <f>'Проверочная  таблица'!RT29</f>
        <v>0</v>
      </c>
      <c r="BV27" s="97">
        <f>'Проверочная  таблица'!RW29</f>
        <v>0</v>
      </c>
      <c r="BW27" s="98">
        <f>'Проверочная  таблица'!RZ29</f>
        <v>0</v>
      </c>
      <c r="BX27" s="98">
        <f>'Проверочная  таблица'!SQ29+'Проверочная  таблица'!SC29</f>
        <v>0</v>
      </c>
      <c r="BY27" s="93">
        <f>'Проверочная  таблица'!SX29+'Проверочная  таблица'!SJ29</f>
        <v>0</v>
      </c>
      <c r="BZ27" s="97">
        <f>'Проверочная  таблица'!SE29+'Проверочная  таблица'!SS29</f>
        <v>0</v>
      </c>
      <c r="CA27" s="98">
        <f>'Проверочная  таблица'!SZ29+'Проверочная  таблица'!SL29</f>
        <v>0</v>
      </c>
      <c r="CB27" s="98">
        <f>'Проверочная  таблица'!SU29+'Проверочная  таблица'!SG29</f>
        <v>0</v>
      </c>
      <c r="CC27" s="93">
        <f>'Проверочная  таблица'!TB29+'Проверочная  таблица'!SN29</f>
        <v>0</v>
      </c>
      <c r="CD27" s="98">
        <f t="shared" si="5"/>
        <v>8341504.4000000004</v>
      </c>
      <c r="CE27" s="98">
        <f t="shared" si="5"/>
        <v>2177124.79</v>
      </c>
      <c r="CF27" s="93">
        <f>'Проверочная  таблица'!UY29+'Проверочная  таблица'!UW29</f>
        <v>1898500</v>
      </c>
      <c r="CG27" s="93">
        <f>'Проверочная  таблица'!UZ29+'Проверочная  таблица'!UX29</f>
        <v>388430.81999999995</v>
      </c>
      <c r="CH27" s="99">
        <f>'Проверочная  таблица'!VA29</f>
        <v>0</v>
      </c>
      <c r="CI27" s="99">
        <f>'Проверочная  таблица'!VB29</f>
        <v>0</v>
      </c>
      <c r="CJ27" s="494">
        <f>'Проверочная  таблица'!VC29</f>
        <v>0</v>
      </c>
      <c r="CK27" s="495">
        <f>'Проверочная  таблица'!VD29</f>
        <v>0</v>
      </c>
      <c r="CL27" s="496">
        <f>'Проверочная  таблица'!VE29</f>
        <v>0</v>
      </c>
      <c r="CM27" s="495">
        <f>'Проверочная  таблица'!VF29</f>
        <v>0</v>
      </c>
      <c r="CN27" s="496">
        <f>'Проверочная  таблица'!VG29</f>
        <v>0</v>
      </c>
      <c r="CO27" s="494">
        <f>'Проверочная  таблица'!VH29</f>
        <v>0</v>
      </c>
      <c r="CP27" s="98">
        <f>'Проверочная  таблица'!VK29</f>
        <v>5610004.4000000004</v>
      </c>
      <c r="CQ27" s="98">
        <f>'Проверочная  таблица'!VN29</f>
        <v>1702000</v>
      </c>
      <c r="CR27" s="98">
        <f>'Проверочная  таблица'!VQ29</f>
        <v>833000</v>
      </c>
      <c r="CS27" s="98">
        <f>'Проверочная  таблица'!VT29</f>
        <v>86693.97</v>
      </c>
      <c r="CT27" s="98">
        <f t="shared" si="6"/>
        <v>12151631.91</v>
      </c>
      <c r="CU27" s="93">
        <f t="shared" si="6"/>
        <v>3015312.7199999997</v>
      </c>
      <c r="CV27" s="97">
        <f>'Проверочная  таблица'!VY29</f>
        <v>0</v>
      </c>
      <c r="CW27" s="93">
        <f>'Проверочная  таблица'!WB29</f>
        <v>0</v>
      </c>
      <c r="CX27" s="97">
        <f>'Проверочная  таблица'!WE29</f>
        <v>1280690.9099999999</v>
      </c>
      <c r="CY27" s="93">
        <f>'Проверочная  таблица'!WH29</f>
        <v>320172.71999999997</v>
      </c>
      <c r="CZ27" s="97">
        <f>'Проверочная  таблица'!WK29</f>
        <v>10870941</v>
      </c>
      <c r="DA27" s="93">
        <f>'Проверочная  таблица'!WN29</f>
        <v>2695140</v>
      </c>
      <c r="DC27" s="487">
        <f t="shared" si="1"/>
        <v>6443.0044000000007</v>
      </c>
      <c r="DD27" s="487">
        <f t="shared" si="1"/>
        <v>1788.6939700000003</v>
      </c>
    </row>
    <row r="28" spans="1:108" ht="25.5" customHeight="1" thickBot="1" x14ac:dyDescent="0.3">
      <c r="A28" s="114" t="s">
        <v>394</v>
      </c>
      <c r="B28" s="501">
        <f t="shared" si="2"/>
        <v>58928089.870000005</v>
      </c>
      <c r="C28" s="502">
        <f t="shared" si="2"/>
        <v>9131032.3000000007</v>
      </c>
      <c r="D28" s="503">
        <f t="shared" si="3"/>
        <v>0</v>
      </c>
      <c r="E28" s="504">
        <f t="shared" si="3"/>
        <v>0</v>
      </c>
      <c r="F28" s="476">
        <f>'Проверочная  таблица'!BO30+'Проверочная  таблица'!BQ30</f>
        <v>0</v>
      </c>
      <c r="G28" s="477">
        <f>'Проверочная  таблица'!BP30+'Проверочная  таблица'!BR30</f>
        <v>0</v>
      </c>
      <c r="H28" s="505">
        <f>'Проверочная  таблица'!BW30</f>
        <v>0</v>
      </c>
      <c r="I28" s="506">
        <f>'Проверочная  таблица'!BX30</f>
        <v>0</v>
      </c>
      <c r="J28" s="120">
        <f t="shared" si="0"/>
        <v>58928089.870000005</v>
      </c>
      <c r="K28" s="507">
        <f t="shared" si="0"/>
        <v>9131032.3000000007</v>
      </c>
      <c r="L28" s="91">
        <f t="shared" si="4"/>
        <v>25160987.07</v>
      </c>
      <c r="M28" s="91">
        <f t="shared" si="4"/>
        <v>0</v>
      </c>
      <c r="N28" s="121">
        <f>'Проверочная  таблица'!CO30</f>
        <v>0</v>
      </c>
      <c r="O28" s="121">
        <f>'Проверочная  таблица'!CV30</f>
        <v>0</v>
      </c>
      <c r="P28" s="121">
        <f>'Проверочная  таблица'!CQ30+'Проверочная  таблица'!DC30</f>
        <v>0</v>
      </c>
      <c r="Q28" s="115">
        <f>'Проверочная  таблица'!CX30+'Проверочная  таблица'!DF30</f>
        <v>0</v>
      </c>
      <c r="R28" s="120">
        <f>'Проверочная  таблица'!CS30</f>
        <v>0</v>
      </c>
      <c r="S28" s="115">
        <f>'Проверочная  таблица'!CZ30</f>
        <v>0</v>
      </c>
      <c r="T28" s="122">
        <f>'Проверочная  таблица'!DU30</f>
        <v>0</v>
      </c>
      <c r="U28" s="121">
        <f>'Проверочная  таблица'!DX30</f>
        <v>0</v>
      </c>
      <c r="V28" s="121">
        <f>'Проверочная  таблица'!EA30</f>
        <v>0</v>
      </c>
      <c r="W28" s="115">
        <f>'Проверочная  таблица'!ED30</f>
        <v>0</v>
      </c>
      <c r="X28" s="115">
        <f>'Проверочная  таблица'!EH30</f>
        <v>0</v>
      </c>
      <c r="Y28" s="115">
        <f>'Проверочная  таблица'!EL30</f>
        <v>0</v>
      </c>
      <c r="Z28" s="121">
        <f>'Проверочная  таблица'!EO30</f>
        <v>0</v>
      </c>
      <c r="AA28" s="115">
        <f>'Проверочная  таблица'!ER30</f>
        <v>0</v>
      </c>
      <c r="AB28" s="120">
        <f>'Проверочная  таблица'!EU30+'Проверочная  таблица'!FA30</f>
        <v>224762.96</v>
      </c>
      <c r="AC28" s="121">
        <f>'Проверочная  таблица'!EX30+'Проверочная  таблица'!FD30</f>
        <v>0</v>
      </c>
      <c r="AD28" s="121">
        <f>'Проверочная  таблица'!FS30</f>
        <v>0</v>
      </c>
      <c r="AE28" s="121">
        <f>'Проверочная  таблица'!FV30</f>
        <v>0</v>
      </c>
      <c r="AF28" s="121">
        <f>'Проверочная  таблица'!FY30+'Проверочная  таблица'!GE30</f>
        <v>0</v>
      </c>
      <c r="AG28" s="115">
        <f>'Проверочная  таблица'!GB30+'Проверочная  таблица'!GH30</f>
        <v>0</v>
      </c>
      <c r="AH28" s="122">
        <f>'Проверочная  таблица'!GO30</f>
        <v>0</v>
      </c>
      <c r="AI28" s="121">
        <f>'Проверочная  таблица'!GS30</f>
        <v>0</v>
      </c>
      <c r="AJ28" s="121">
        <f>'Проверочная  таблица'!HE30</f>
        <v>0</v>
      </c>
      <c r="AK28" s="121">
        <f>'Проверочная  таблица'!HH30</f>
        <v>0</v>
      </c>
      <c r="AL28" s="121">
        <f>'Проверочная  таблица'!HK30+'Проверочная  таблица'!HQ30</f>
        <v>0</v>
      </c>
      <c r="AM28" s="121">
        <f>'Проверочная  таблица'!HN30+'Проверочная  таблица'!HT30</f>
        <v>0</v>
      </c>
      <c r="AN28" s="121">
        <f>'Проверочная  таблица'!II30</f>
        <v>0</v>
      </c>
      <c r="AO28" s="115">
        <f>'Проверочная  таблица'!IL30</f>
        <v>0</v>
      </c>
      <c r="AP28" s="120">
        <f>'Проверочная  таблица'!IO30</f>
        <v>0</v>
      </c>
      <c r="AQ28" s="115">
        <f>'Проверочная  таблица'!IR30</f>
        <v>0</v>
      </c>
      <c r="AR28" s="120">
        <f>'Проверочная  таблица'!IU30</f>
        <v>0</v>
      </c>
      <c r="AS28" s="115">
        <f>'Проверочная  таблица'!IX30</f>
        <v>0</v>
      </c>
      <c r="AT28" s="120">
        <f>'Проверочная  таблица'!JA30+'Проверочная  таблица'!JG30</f>
        <v>0</v>
      </c>
      <c r="AU28" s="121">
        <f>'Проверочная  таблица'!JD30+'Проверочная  таблица'!JJ30</f>
        <v>0</v>
      </c>
      <c r="AV28" s="121">
        <f>'Проверочная  таблица'!JY30+'Проверочная  таблица'!KI30</f>
        <v>0</v>
      </c>
      <c r="AW28" s="115">
        <f>'Проверочная  таблица'!KN30+'Проверочная  таблица'!KD30</f>
        <v>0</v>
      </c>
      <c r="AX28" s="121">
        <f>'Проверочная  таблица'!KA30+'Проверочная  таблица'!KK30</f>
        <v>96700</v>
      </c>
      <c r="AY28" s="115">
        <f>'Проверочная  таблица'!KP30+'Проверочная  таблица'!KF30</f>
        <v>0</v>
      </c>
      <c r="AZ28" s="120">
        <f>'Проверочная  таблица'!LF30+'Проверочная  таблица'!LN30</f>
        <v>0</v>
      </c>
      <c r="BA28" s="115">
        <f>'Проверочная  таблица'!LR30+'Проверочная  таблица'!LJ30</f>
        <v>0</v>
      </c>
      <c r="BB28" s="121">
        <f>'Проверочная  таблица'!MM30</f>
        <v>0</v>
      </c>
      <c r="BC28" s="115">
        <f>'Проверочная  таблица'!MU30</f>
        <v>0</v>
      </c>
      <c r="BD28" s="121">
        <f>'Проверочная  таблица'!MK30</f>
        <v>0</v>
      </c>
      <c r="BE28" s="115">
        <f>'Проверочная  таблица'!MS30</f>
        <v>0</v>
      </c>
      <c r="BF28" s="120">
        <f>'Проверочная  таблица'!MP30+'Проверочная  таблица'!NA30</f>
        <v>188035.01</v>
      </c>
      <c r="BG28" s="121">
        <f>'Проверочная  таблица'!ND30+'Проверочная  таблица'!MX30</f>
        <v>0</v>
      </c>
      <c r="BH28" s="115">
        <f>'Проверочная  таблица'!NS30</f>
        <v>0</v>
      </c>
      <c r="BI28" s="115">
        <f>'Проверочная  таблица'!NW30</f>
        <v>0</v>
      </c>
      <c r="BJ28" s="120">
        <f>'Проверочная  таблица'!OA30+'Проверочная  таблица'!OI30</f>
        <v>15600000</v>
      </c>
      <c r="BK28" s="121">
        <f>'Проверочная  таблица'!OE30+'Проверочная  таблица'!OM30</f>
        <v>0</v>
      </c>
      <c r="BL28" s="121">
        <f>'Проверочная  таблица'!PM30+'Проверочная  таблица'!PG30</f>
        <v>0</v>
      </c>
      <c r="BM28" s="115">
        <f>'Проверочная  таблица'!PP30+'Проверочная  таблица'!PJ30</f>
        <v>0</v>
      </c>
      <c r="BN28" s="120">
        <f>'Проверочная  таблица'!QE30</f>
        <v>0</v>
      </c>
      <c r="BO28" s="115">
        <f>'Проверочная  таблица'!QH30</f>
        <v>0</v>
      </c>
      <c r="BP28" s="120">
        <f>'Проверочная  таблица'!QK30+'Проверочная  таблица'!QQ30</f>
        <v>0</v>
      </c>
      <c r="BQ28" s="115">
        <f>'Проверочная  таблица'!QN30+'Проверочная  таблица'!QT30</f>
        <v>0</v>
      </c>
      <c r="BR28" s="120">
        <f>'Проверочная  таблица'!RI30</f>
        <v>0</v>
      </c>
      <c r="BS28" s="121">
        <f>'Проверочная  таблица'!RL30</f>
        <v>0</v>
      </c>
      <c r="BT28" s="121">
        <f>'Проверочная  таблица'!RP30</f>
        <v>0</v>
      </c>
      <c r="BU28" s="115">
        <f>'Проверочная  таблица'!RT30</f>
        <v>0</v>
      </c>
      <c r="BV28" s="120">
        <f>'Проверочная  таблица'!RW30</f>
        <v>0</v>
      </c>
      <c r="BW28" s="121">
        <f>'Проверочная  таблица'!RZ30</f>
        <v>0</v>
      </c>
      <c r="BX28" s="121">
        <f>'Проверочная  таблица'!SQ30+'Проверочная  таблица'!SC30</f>
        <v>9051489.0999999996</v>
      </c>
      <c r="BY28" s="115">
        <f>'Проверочная  таблица'!SX30+'Проверочная  таблица'!SJ30</f>
        <v>0</v>
      </c>
      <c r="BZ28" s="120">
        <f>'Проверочная  таблица'!SE30+'Проверочная  таблица'!SS30</f>
        <v>0</v>
      </c>
      <c r="CA28" s="121">
        <f>'Проверочная  таблица'!SZ30+'Проверочная  таблица'!SL30</f>
        <v>0</v>
      </c>
      <c r="CB28" s="121">
        <f>'Проверочная  таблица'!SU30+'Проверочная  таблица'!SG30</f>
        <v>0</v>
      </c>
      <c r="CC28" s="115">
        <f>'Проверочная  таблица'!TB30+'Проверочная  таблица'!SN30</f>
        <v>0</v>
      </c>
      <c r="CD28" s="121">
        <f t="shared" si="5"/>
        <v>14629176.16</v>
      </c>
      <c r="CE28" s="121">
        <f t="shared" si="5"/>
        <v>4687721.38</v>
      </c>
      <c r="CF28" s="127">
        <f>'Проверочная  таблица'!UY30+'Проверочная  таблица'!UW30</f>
        <v>3193500</v>
      </c>
      <c r="CG28" s="127">
        <f>'Проверочная  таблица'!UZ30+'Проверочная  таблица'!UX30</f>
        <v>536450.06000000006</v>
      </c>
      <c r="CH28" s="99">
        <f>'Проверочная  таблица'!VA30</f>
        <v>0</v>
      </c>
      <c r="CI28" s="99">
        <f>'Проверочная  таблица'!VB30</f>
        <v>0</v>
      </c>
      <c r="CJ28" s="508">
        <f>'Проверочная  таблица'!VC30</f>
        <v>0</v>
      </c>
      <c r="CK28" s="509">
        <f>'Проверочная  таблица'!VD30</f>
        <v>0</v>
      </c>
      <c r="CL28" s="510">
        <f>'Проверочная  таблица'!VE30</f>
        <v>0</v>
      </c>
      <c r="CM28" s="509">
        <f>'Проверочная  таблица'!VF30</f>
        <v>0</v>
      </c>
      <c r="CN28" s="510">
        <f>'Проверочная  таблица'!VG30</f>
        <v>0</v>
      </c>
      <c r="CO28" s="508">
        <f>'Проверочная  таблица'!VH30</f>
        <v>0</v>
      </c>
      <c r="CP28" s="121">
        <f>'Проверочная  таблица'!VK30</f>
        <v>10000676.16</v>
      </c>
      <c r="CQ28" s="121">
        <f>'Проверочная  таблица'!VN30</f>
        <v>3996000</v>
      </c>
      <c r="CR28" s="121">
        <f>'Проверочная  таблица'!VQ30</f>
        <v>1435000</v>
      </c>
      <c r="CS28" s="121">
        <f>'Проверочная  таблица'!VT30</f>
        <v>155271.32</v>
      </c>
      <c r="CT28" s="121">
        <f t="shared" si="6"/>
        <v>19137926.640000001</v>
      </c>
      <c r="CU28" s="115">
        <f t="shared" si="6"/>
        <v>4443310.92</v>
      </c>
      <c r="CV28" s="120">
        <f>'Проверочная  таблица'!VY30</f>
        <v>0</v>
      </c>
      <c r="CW28" s="115">
        <f>'Проверочная  таблица'!WB30</f>
        <v>0</v>
      </c>
      <c r="CX28" s="120">
        <f>'Проверочная  таблица'!WE30</f>
        <v>2305243.64</v>
      </c>
      <c r="CY28" s="115">
        <f>'Проверочная  таблица'!WH30</f>
        <v>576310.92000000004</v>
      </c>
      <c r="CZ28" s="120">
        <f>'Проверочная  таблица'!WK30</f>
        <v>16832683</v>
      </c>
      <c r="DA28" s="115">
        <f>'Проверочная  таблица'!WN30</f>
        <v>3867000</v>
      </c>
      <c r="DC28" s="487">
        <f t="shared" si="1"/>
        <v>11435.676160000001</v>
      </c>
      <c r="DD28" s="487">
        <f t="shared" si="1"/>
        <v>4151.2713199999998</v>
      </c>
    </row>
    <row r="29" spans="1:108" ht="25.5" customHeight="1" thickBot="1" x14ac:dyDescent="0.3">
      <c r="A29" s="130" t="s">
        <v>395</v>
      </c>
      <c r="B29" s="131">
        <f t="shared" ref="B29:E29" si="7">SUM(B11:B28)</f>
        <v>2731711363.3400006</v>
      </c>
      <c r="C29" s="180">
        <f t="shared" si="7"/>
        <v>201102368.81</v>
      </c>
      <c r="D29" s="133">
        <f t="shared" si="7"/>
        <v>0</v>
      </c>
      <c r="E29" s="140">
        <f t="shared" si="7"/>
        <v>0</v>
      </c>
      <c r="F29" s="511">
        <f t="shared" ref="F29:BQ29" si="8">SUM(F11:F28)</f>
        <v>0</v>
      </c>
      <c r="G29" s="512">
        <f t="shared" si="8"/>
        <v>0</v>
      </c>
      <c r="H29" s="513">
        <f t="shared" si="8"/>
        <v>0</v>
      </c>
      <c r="I29" s="514">
        <f t="shared" si="8"/>
        <v>0</v>
      </c>
      <c r="J29" s="133">
        <f t="shared" si="8"/>
        <v>2731711363.3400006</v>
      </c>
      <c r="K29" s="131">
        <f t="shared" si="8"/>
        <v>201102368.81</v>
      </c>
      <c r="L29" s="179">
        <f t="shared" si="8"/>
        <v>2193550253.8600001</v>
      </c>
      <c r="M29" s="179">
        <f t="shared" si="8"/>
        <v>61760606.340000004</v>
      </c>
      <c r="N29" s="179">
        <f t="shared" si="8"/>
        <v>243864.57</v>
      </c>
      <c r="O29" s="179">
        <f t="shared" si="8"/>
        <v>0</v>
      </c>
      <c r="P29" s="179">
        <f t="shared" si="8"/>
        <v>291338100</v>
      </c>
      <c r="Q29" s="179">
        <f t="shared" si="8"/>
        <v>0</v>
      </c>
      <c r="R29" s="179">
        <f t="shared" si="8"/>
        <v>0</v>
      </c>
      <c r="S29" s="179">
        <f t="shared" si="8"/>
        <v>0</v>
      </c>
      <c r="T29" s="179">
        <f t="shared" si="8"/>
        <v>5982800</v>
      </c>
      <c r="U29" s="179">
        <f t="shared" si="8"/>
        <v>0</v>
      </c>
      <c r="V29" s="179">
        <f t="shared" si="8"/>
        <v>0</v>
      </c>
      <c r="W29" s="179">
        <f t="shared" si="8"/>
        <v>0</v>
      </c>
      <c r="X29" s="179">
        <f t="shared" si="8"/>
        <v>0</v>
      </c>
      <c r="Y29" s="179">
        <f t="shared" si="8"/>
        <v>0</v>
      </c>
      <c r="Z29" s="179">
        <f t="shared" si="8"/>
        <v>0</v>
      </c>
      <c r="AA29" s="179">
        <f t="shared" si="8"/>
        <v>0</v>
      </c>
      <c r="AB29" s="179">
        <f t="shared" si="8"/>
        <v>4365720.21</v>
      </c>
      <c r="AC29" s="179">
        <f t="shared" si="8"/>
        <v>0</v>
      </c>
      <c r="AD29" s="179">
        <f t="shared" si="8"/>
        <v>0</v>
      </c>
      <c r="AE29" s="179">
        <f t="shared" si="8"/>
        <v>0</v>
      </c>
      <c r="AF29" s="137">
        <f t="shared" si="8"/>
        <v>0</v>
      </c>
      <c r="AG29" s="140">
        <f t="shared" si="8"/>
        <v>0</v>
      </c>
      <c r="AH29" s="179">
        <f t="shared" si="8"/>
        <v>0</v>
      </c>
      <c r="AI29" s="179">
        <f t="shared" si="8"/>
        <v>0</v>
      </c>
      <c r="AJ29" s="179">
        <f t="shared" si="8"/>
        <v>0</v>
      </c>
      <c r="AK29" s="179">
        <f t="shared" si="8"/>
        <v>0</v>
      </c>
      <c r="AL29" s="179">
        <f t="shared" si="8"/>
        <v>164509100</v>
      </c>
      <c r="AM29" s="179">
        <f t="shared" si="8"/>
        <v>0</v>
      </c>
      <c r="AN29" s="137">
        <f t="shared" si="8"/>
        <v>0</v>
      </c>
      <c r="AO29" s="140">
        <f t="shared" si="8"/>
        <v>0</v>
      </c>
      <c r="AP29" s="137">
        <f t="shared" si="8"/>
        <v>0</v>
      </c>
      <c r="AQ29" s="140">
        <f t="shared" si="8"/>
        <v>0</v>
      </c>
      <c r="AR29" s="179">
        <f t="shared" si="8"/>
        <v>0</v>
      </c>
      <c r="AS29" s="179">
        <f t="shared" si="8"/>
        <v>0</v>
      </c>
      <c r="AT29" s="179">
        <f t="shared" si="8"/>
        <v>0</v>
      </c>
      <c r="AU29" s="179">
        <f t="shared" si="8"/>
        <v>0</v>
      </c>
      <c r="AV29" s="179">
        <f t="shared" si="8"/>
        <v>0</v>
      </c>
      <c r="AW29" s="179">
        <f t="shared" si="8"/>
        <v>0</v>
      </c>
      <c r="AX29" s="179">
        <f t="shared" si="8"/>
        <v>4351350</v>
      </c>
      <c r="AY29" s="179">
        <f t="shared" si="8"/>
        <v>0</v>
      </c>
      <c r="AZ29" s="179">
        <f t="shared" si="8"/>
        <v>29785800</v>
      </c>
      <c r="BA29" s="179">
        <f t="shared" si="8"/>
        <v>0</v>
      </c>
      <c r="BB29" s="179">
        <f t="shared" si="8"/>
        <v>4757600</v>
      </c>
      <c r="BC29" s="179">
        <f t="shared" si="8"/>
        <v>0</v>
      </c>
      <c r="BD29" s="179">
        <f t="shared" si="8"/>
        <v>0</v>
      </c>
      <c r="BE29" s="179">
        <f t="shared" si="8"/>
        <v>0</v>
      </c>
      <c r="BF29" s="179">
        <f t="shared" si="8"/>
        <v>2461719.08</v>
      </c>
      <c r="BG29" s="179">
        <f t="shared" si="8"/>
        <v>298656.07</v>
      </c>
      <c r="BH29" s="179">
        <f t="shared" si="8"/>
        <v>0</v>
      </c>
      <c r="BI29" s="179">
        <f t="shared" si="8"/>
        <v>0</v>
      </c>
      <c r="BJ29" s="179">
        <f t="shared" si="8"/>
        <v>104000000</v>
      </c>
      <c r="BK29" s="179">
        <f t="shared" si="8"/>
        <v>0</v>
      </c>
      <c r="BL29" s="179">
        <f t="shared" si="8"/>
        <v>10309200</v>
      </c>
      <c r="BM29" s="179">
        <f t="shared" si="8"/>
        <v>0</v>
      </c>
      <c r="BN29" s="179">
        <f t="shared" si="8"/>
        <v>0</v>
      </c>
      <c r="BO29" s="179">
        <f t="shared" si="8"/>
        <v>0</v>
      </c>
      <c r="BP29" s="179">
        <f t="shared" si="8"/>
        <v>0</v>
      </c>
      <c r="BQ29" s="179">
        <f t="shared" si="8"/>
        <v>0</v>
      </c>
      <c r="BR29" s="179">
        <f t="shared" ref="BR29:DA29" si="9">SUM(BR11:BR28)</f>
        <v>0</v>
      </c>
      <c r="BS29" s="179">
        <f t="shared" si="9"/>
        <v>0</v>
      </c>
      <c r="BT29" s="179">
        <f t="shared" si="9"/>
        <v>75218600</v>
      </c>
      <c r="BU29" s="179">
        <f t="shared" si="9"/>
        <v>0</v>
      </c>
      <c r="BV29" s="179">
        <f t="shared" si="9"/>
        <v>0</v>
      </c>
      <c r="BW29" s="179">
        <f t="shared" si="9"/>
        <v>0</v>
      </c>
      <c r="BX29" s="179">
        <f t="shared" si="9"/>
        <v>219498600</v>
      </c>
      <c r="BY29" s="179">
        <f t="shared" si="9"/>
        <v>0</v>
      </c>
      <c r="BZ29" s="179">
        <f t="shared" si="9"/>
        <v>0</v>
      </c>
      <c r="CA29" s="179">
        <f t="shared" si="9"/>
        <v>0</v>
      </c>
      <c r="CB29" s="179">
        <f t="shared" si="9"/>
        <v>1276727800</v>
      </c>
      <c r="CC29" s="179">
        <f t="shared" si="9"/>
        <v>61461950.269999996</v>
      </c>
      <c r="CD29" s="179">
        <f t="shared" si="9"/>
        <v>234939640.48000002</v>
      </c>
      <c r="CE29" s="179">
        <f t="shared" si="9"/>
        <v>67134028.579999998</v>
      </c>
      <c r="CF29" s="179">
        <f t="shared" si="9"/>
        <v>46452800</v>
      </c>
      <c r="CG29" s="179">
        <f t="shared" si="9"/>
        <v>7309336.4400000013</v>
      </c>
      <c r="CH29" s="179">
        <f t="shared" si="9"/>
        <v>0</v>
      </c>
      <c r="CI29" s="179">
        <f t="shared" si="9"/>
        <v>0</v>
      </c>
      <c r="CJ29" s="179">
        <f t="shared" si="9"/>
        <v>0</v>
      </c>
      <c r="CK29" s="179">
        <f t="shared" si="9"/>
        <v>0</v>
      </c>
      <c r="CL29" s="179">
        <f t="shared" si="9"/>
        <v>1553000</v>
      </c>
      <c r="CM29" s="179">
        <f t="shared" si="9"/>
        <v>0</v>
      </c>
      <c r="CN29" s="179">
        <f t="shared" si="9"/>
        <v>0</v>
      </c>
      <c r="CO29" s="179">
        <f t="shared" si="9"/>
        <v>0</v>
      </c>
      <c r="CP29" s="179">
        <f t="shared" si="9"/>
        <v>171342840.47999999</v>
      </c>
      <c r="CQ29" s="179">
        <f t="shared" si="9"/>
        <v>57383505.5</v>
      </c>
      <c r="CR29" s="179">
        <f t="shared" si="9"/>
        <v>15591000</v>
      </c>
      <c r="CS29" s="179">
        <f t="shared" si="9"/>
        <v>2441186.64</v>
      </c>
      <c r="CT29" s="137">
        <f t="shared" si="9"/>
        <v>303221468.99999994</v>
      </c>
      <c r="CU29" s="140">
        <f t="shared" si="9"/>
        <v>72207733.890000001</v>
      </c>
      <c r="CV29" s="179">
        <f t="shared" si="9"/>
        <v>0</v>
      </c>
      <c r="CW29" s="179">
        <f t="shared" si="9"/>
        <v>0</v>
      </c>
      <c r="CX29" s="179">
        <f t="shared" si="9"/>
        <v>36627760</v>
      </c>
      <c r="CY29" s="179">
        <f t="shared" si="9"/>
        <v>8913361.3399999999</v>
      </c>
      <c r="CZ29" s="179">
        <f t="shared" si="9"/>
        <v>266593709</v>
      </c>
      <c r="DA29" s="179">
        <f t="shared" si="9"/>
        <v>63294372.549999997</v>
      </c>
      <c r="DC29" s="487">
        <f t="shared" si="1"/>
        <v>188486.84048000001</v>
      </c>
      <c r="DD29" s="487">
        <f t="shared" si="1"/>
        <v>59824.692139999999</v>
      </c>
    </row>
    <row r="30" spans="1:108" ht="25.5" customHeight="1" x14ac:dyDescent="0.25">
      <c r="A30" s="66"/>
      <c r="B30" s="515"/>
      <c r="C30" s="458"/>
      <c r="D30" s="66"/>
      <c r="E30" s="515"/>
      <c r="F30" s="516"/>
      <c r="G30" s="516"/>
      <c r="H30" s="517"/>
      <c r="I30" s="516"/>
      <c r="J30" s="518"/>
      <c r="K30" s="150"/>
      <c r="L30" s="152"/>
      <c r="M30" s="150"/>
      <c r="N30" s="152"/>
      <c r="O30" s="150"/>
      <c r="P30" s="152"/>
      <c r="Q30" s="163"/>
      <c r="R30" s="152"/>
      <c r="S30" s="163"/>
      <c r="T30" s="152"/>
      <c r="U30" s="155"/>
      <c r="V30" s="146"/>
      <c r="W30" s="161"/>
      <c r="X30" s="146"/>
      <c r="Y30" s="161"/>
      <c r="Z30" s="146"/>
      <c r="AA30" s="161"/>
      <c r="AB30" s="146"/>
      <c r="AC30" s="161"/>
      <c r="AD30" s="146"/>
      <c r="AE30" s="161"/>
      <c r="AF30" s="146"/>
      <c r="AG30" s="161"/>
      <c r="AH30" s="146"/>
      <c r="AI30" s="161"/>
      <c r="AJ30" s="146"/>
      <c r="AK30" s="161"/>
      <c r="AL30" s="146"/>
      <c r="AM30" s="161"/>
      <c r="AN30" s="146"/>
      <c r="AO30" s="161"/>
      <c r="AP30" s="152"/>
      <c r="AQ30" s="161"/>
      <c r="AR30" s="152"/>
      <c r="AS30" s="161"/>
      <c r="AT30" s="146"/>
      <c r="AU30" s="161"/>
      <c r="AV30" s="146"/>
      <c r="AW30" s="161"/>
      <c r="AX30" s="146"/>
      <c r="AY30" s="161"/>
      <c r="AZ30" s="146"/>
      <c r="BA30" s="161"/>
      <c r="BB30" s="146"/>
      <c r="BC30" s="161"/>
      <c r="BD30" s="146"/>
      <c r="BE30" s="161"/>
      <c r="BF30" s="156"/>
      <c r="BG30" s="158"/>
      <c r="BH30" s="146"/>
      <c r="BI30" s="161"/>
      <c r="BJ30" s="146"/>
      <c r="BK30" s="161"/>
      <c r="BL30" s="146"/>
      <c r="BM30" s="161"/>
      <c r="BN30" s="146"/>
      <c r="BO30" s="161"/>
      <c r="BP30" s="146"/>
      <c r="BQ30" s="161"/>
      <c r="BR30" s="146"/>
      <c r="BS30" s="161"/>
      <c r="BT30" s="146"/>
      <c r="BU30" s="161"/>
      <c r="BV30" s="146"/>
      <c r="BW30" s="161"/>
      <c r="BX30" s="146"/>
      <c r="BY30" s="161"/>
      <c r="BZ30" s="146"/>
      <c r="CA30" s="161"/>
      <c r="CB30" s="146"/>
      <c r="CC30" s="161"/>
      <c r="CD30" s="519"/>
      <c r="CE30" s="144"/>
      <c r="CF30" s="152"/>
      <c r="CG30" s="161"/>
      <c r="CH30" s="163"/>
      <c r="CI30" s="163"/>
      <c r="CJ30" s="520"/>
      <c r="CK30" s="521"/>
      <c r="CL30" s="522"/>
      <c r="CM30" s="521"/>
      <c r="CN30" s="522"/>
      <c r="CO30" s="521"/>
      <c r="CP30" s="146"/>
      <c r="CQ30" s="150"/>
      <c r="CR30" s="146"/>
      <c r="CS30" s="150"/>
      <c r="CT30" s="523"/>
      <c r="CU30" s="144"/>
      <c r="CV30" s="146"/>
      <c r="CW30" s="161"/>
      <c r="CX30" s="146"/>
      <c r="CY30" s="161"/>
      <c r="CZ30" s="146"/>
      <c r="DA30" s="161"/>
      <c r="DC30" s="487">
        <f t="shared" si="1"/>
        <v>0</v>
      </c>
      <c r="DD30" s="487">
        <f t="shared" si="1"/>
        <v>0</v>
      </c>
    </row>
    <row r="31" spans="1:108" ht="25.5" customHeight="1" x14ac:dyDescent="0.25">
      <c r="A31" s="90" t="s">
        <v>396</v>
      </c>
      <c r="B31" s="488">
        <f t="shared" ref="B31:C32" si="10">D31+J31</f>
        <v>300137847.03999996</v>
      </c>
      <c r="C31" s="489">
        <f t="shared" si="10"/>
        <v>21164400.919999998</v>
      </c>
      <c r="D31" s="490">
        <f t="shared" ref="D31:E32" si="11">F31+H31</f>
        <v>0</v>
      </c>
      <c r="E31" s="491">
        <f t="shared" si="11"/>
        <v>0</v>
      </c>
      <c r="F31" s="478">
        <f>'Проверочная  таблица'!BO33+'Проверочная  таблица'!BQ33</f>
        <v>0</v>
      </c>
      <c r="G31" s="477">
        <f>'Проверочная  таблица'!BP33+'Проверочная  таблица'!BR33</f>
        <v>0</v>
      </c>
      <c r="H31" s="492">
        <f>'Проверочная  таблица'!BW33</f>
        <v>0</v>
      </c>
      <c r="I31" s="493">
        <f>'Проверочная  таблица'!BX33</f>
        <v>0</v>
      </c>
      <c r="J31" s="98">
        <f>L31+CD31+CT31</f>
        <v>300137847.03999996</v>
      </c>
      <c r="K31" s="93">
        <f>M31+CE31+CU31</f>
        <v>21164400.919999998</v>
      </c>
      <c r="L31" s="91">
        <f t="shared" ref="L31:M32" si="12">T31+BF31+AT31+BJ31+BH31+AR31+V31+AZ31+AB31+N31+BL31+BX31+CB31+X31+BB31+BD31+Z31+BZ31+P31+BV31+AH31+BP31+BR31+AV31+R31+BT31+BN31+AX31+AJ31+AF31+AL31+AD31+AN31+AP31</f>
        <v>132581789.48999999</v>
      </c>
      <c r="M31" s="91">
        <f t="shared" si="12"/>
        <v>1044459.35</v>
      </c>
      <c r="N31" s="98">
        <f>'Проверочная  таблица'!CO33</f>
        <v>0</v>
      </c>
      <c r="O31" s="93">
        <f>'Проверочная  таблица'!CV33</f>
        <v>0</v>
      </c>
      <c r="P31" s="98">
        <f>'Проверочная  таблица'!CQ33</f>
        <v>0</v>
      </c>
      <c r="Q31" s="93">
        <f>'Проверочная  таблица'!CX33</f>
        <v>0</v>
      </c>
      <c r="R31" s="98">
        <f>'Проверочная  таблица'!CS33</f>
        <v>0</v>
      </c>
      <c r="S31" s="93">
        <f>'Проверочная  таблица'!CZ33</f>
        <v>0</v>
      </c>
      <c r="T31" s="97">
        <f>'Проверочная  таблица'!DU33</f>
        <v>0</v>
      </c>
      <c r="U31" s="98">
        <f>'Проверочная  таблица'!DX33</f>
        <v>0</v>
      </c>
      <c r="V31" s="98">
        <f>'Проверочная  таблица'!EA33</f>
        <v>0</v>
      </c>
      <c r="W31" s="93">
        <f>'Проверочная  таблица'!ED33</f>
        <v>0</v>
      </c>
      <c r="X31" s="98">
        <f>'Проверочная  таблица'!EH33</f>
        <v>0</v>
      </c>
      <c r="Y31" s="93">
        <f>'Проверочная  таблица'!EL33</f>
        <v>0</v>
      </c>
      <c r="Z31" s="98">
        <f>'Проверочная  таблица'!EO33</f>
        <v>0</v>
      </c>
      <c r="AA31" s="93">
        <f>'Проверочная  таблица'!ER33</f>
        <v>0</v>
      </c>
      <c r="AB31" s="98">
        <f>'Проверочная  таблица'!EU33+'Проверочная  таблица'!FA33</f>
        <v>0</v>
      </c>
      <c r="AC31" s="93">
        <f>'Проверочная  таблица'!EX33+'Проверочная  таблица'!FD33</f>
        <v>0</v>
      </c>
      <c r="AD31" s="98">
        <f>'Проверочная  таблица'!FS33</f>
        <v>0</v>
      </c>
      <c r="AE31" s="93">
        <f>'Проверочная  таблица'!FV33</f>
        <v>0</v>
      </c>
      <c r="AF31" s="98">
        <f>'Проверочная  таблица'!FY33+'Проверочная  таблица'!GE33</f>
        <v>0</v>
      </c>
      <c r="AG31" s="93">
        <f>'Проверочная  таблица'!GB33+'Проверочная  таблица'!GH33</f>
        <v>0</v>
      </c>
      <c r="AH31" s="98">
        <f>'Проверочная  таблица'!GO33</f>
        <v>0</v>
      </c>
      <c r="AI31" s="93">
        <f>'Проверочная  таблица'!GS33</f>
        <v>0</v>
      </c>
      <c r="AJ31" s="98">
        <f>'Проверочная  таблица'!HE33</f>
        <v>0</v>
      </c>
      <c r="AK31" s="93">
        <f>'Проверочная  таблица'!HH33</f>
        <v>0</v>
      </c>
      <c r="AL31" s="98">
        <f>'Проверочная  таблица'!HK33+'Проверочная  таблица'!HQ33</f>
        <v>0</v>
      </c>
      <c r="AM31" s="93">
        <f>'Проверочная  таблица'!HN33+'Проверочная  таблица'!HT33</f>
        <v>0</v>
      </c>
      <c r="AN31" s="98">
        <f>'Проверочная  таблица'!II33</f>
        <v>0</v>
      </c>
      <c r="AO31" s="93">
        <f>'Проверочная  таблица'!IL33</f>
        <v>0</v>
      </c>
      <c r="AP31" s="97">
        <f>'Проверочная  таблица'!IO33</f>
        <v>0</v>
      </c>
      <c r="AQ31" s="93">
        <f>'Проверочная  таблица'!IR33</f>
        <v>0</v>
      </c>
      <c r="AR31" s="97">
        <f>'Проверочная  таблица'!IU33</f>
        <v>2488300</v>
      </c>
      <c r="AS31" s="93">
        <f>'Проверочная  таблица'!IX33</f>
        <v>1044459.35</v>
      </c>
      <c r="AT31" s="98">
        <f>'Проверочная  таблица'!JA33+'Проверочная  таблица'!JG33</f>
        <v>0</v>
      </c>
      <c r="AU31" s="93">
        <f>'Проверочная  таблица'!JD33+'Проверочная  таблица'!JJ33</f>
        <v>0</v>
      </c>
      <c r="AV31" s="98">
        <f>'Проверочная  таблица'!JY33+'Проверочная  таблица'!KI33</f>
        <v>0</v>
      </c>
      <c r="AW31" s="93">
        <f>'Проверочная  таблица'!KN33+'Проверочная  таблица'!KD33</f>
        <v>0</v>
      </c>
      <c r="AX31" s="98">
        <f>'Проверочная  таблица'!KA33+'Проверочная  таблица'!KK33</f>
        <v>35380</v>
      </c>
      <c r="AY31" s="93">
        <f>'Проверочная  таблица'!KP33+'Проверочная  таблица'!KF33</f>
        <v>0</v>
      </c>
      <c r="AZ31" s="98">
        <f>'Проверочная  таблица'!LF33+'Проверочная  таблица'!LN33</f>
        <v>0</v>
      </c>
      <c r="BA31" s="93">
        <f>'Проверочная  таблица'!LR33+'Проверочная  таблица'!LJ33</f>
        <v>0</v>
      </c>
      <c r="BB31" s="98">
        <f>'Проверочная  таблица'!MM33</f>
        <v>0</v>
      </c>
      <c r="BC31" s="93">
        <f>'Проверочная  таблица'!MU33</f>
        <v>0</v>
      </c>
      <c r="BD31" s="98">
        <f>'Проверочная  таблица'!MK33</f>
        <v>0</v>
      </c>
      <c r="BE31" s="93">
        <f>'Проверочная  таблица'!MS33</f>
        <v>0</v>
      </c>
      <c r="BF31" s="98">
        <f>'Проверочная  таблица'!MP33+'Проверочная  таблица'!NA33</f>
        <v>329409.49</v>
      </c>
      <c r="BG31" s="93">
        <f>'Проверочная  таблица'!ND33+'Проверочная  таблица'!MX33</f>
        <v>0</v>
      </c>
      <c r="BH31" s="98">
        <f>'Проверочная  таблица'!NS33</f>
        <v>0</v>
      </c>
      <c r="BI31" s="93">
        <f>'Проверочная  таблица'!NW33</f>
        <v>0</v>
      </c>
      <c r="BJ31" s="98">
        <f>'Проверочная  таблица'!OA33+'Проверочная  таблица'!OI33</f>
        <v>29000000</v>
      </c>
      <c r="BK31" s="93">
        <f>'Проверочная  таблица'!OE33+'Проверочная  таблица'!OM33</f>
        <v>0</v>
      </c>
      <c r="BL31" s="98">
        <f>'Проверочная  таблица'!PM33+'Проверочная  таблица'!PG33</f>
        <v>0</v>
      </c>
      <c r="BM31" s="93">
        <f>'Проверочная  таблица'!PP33+'Проверочная  таблица'!PJ33</f>
        <v>0</v>
      </c>
      <c r="BN31" s="98">
        <f>'Проверочная  таблица'!QE33</f>
        <v>0</v>
      </c>
      <c r="BO31" s="93">
        <f>'Проверочная  таблица'!QH33</f>
        <v>0</v>
      </c>
      <c r="BP31" s="98">
        <f>'Проверочная  таблица'!QK33+'Проверочная  таблица'!QQ33</f>
        <v>0</v>
      </c>
      <c r="BQ31" s="93">
        <f>'Проверочная  таблица'!QN33+'Проверочная  таблица'!QT33</f>
        <v>0</v>
      </c>
      <c r="BR31" s="98">
        <f>'Проверочная  таблица'!RI33</f>
        <v>0</v>
      </c>
      <c r="BS31" s="93">
        <f>'Проверочная  таблица'!RL33</f>
        <v>0</v>
      </c>
      <c r="BT31" s="98">
        <f>'Проверочная  таблица'!RP33</f>
        <v>100728700</v>
      </c>
      <c r="BU31" s="93">
        <f>'Проверочная  таблица'!RT33</f>
        <v>0</v>
      </c>
      <c r="BV31" s="98">
        <f>'Проверочная  таблица'!RW33</f>
        <v>0</v>
      </c>
      <c r="BW31" s="93">
        <f>'Проверочная  таблица'!RZ33</f>
        <v>0</v>
      </c>
      <c r="BX31" s="98">
        <f>'Проверочная  таблица'!SQ33+'Проверочная  таблица'!SC33</f>
        <v>0</v>
      </c>
      <c r="BY31" s="93">
        <f>'Проверочная  таблица'!SX33+'Проверочная  таблица'!SJ33</f>
        <v>0</v>
      </c>
      <c r="BZ31" s="98">
        <f>'Проверочная  таблица'!SE33+'Проверочная  таблица'!SS33</f>
        <v>0</v>
      </c>
      <c r="CA31" s="93">
        <f>'Проверочная  таблица'!SZ33+'Проверочная  таблица'!SL33</f>
        <v>0</v>
      </c>
      <c r="CB31" s="98">
        <f>'Проверочная  таблица'!SU33+'Проверочная  таблица'!SG33</f>
        <v>0</v>
      </c>
      <c r="CC31" s="93">
        <f>'Проверочная  таблица'!TB33+'Проверочная  таблица'!SN33</f>
        <v>0</v>
      </c>
      <c r="CD31" s="98">
        <f t="shared" ref="CD31:CE32" si="13">CR31+CF31+CL31+CH31+CJ31+CN31+CP31</f>
        <v>40915438.710000001</v>
      </c>
      <c r="CE31" s="93">
        <f t="shared" si="13"/>
        <v>11282937.029999999</v>
      </c>
      <c r="CF31" s="97">
        <f>'Проверочная  таблица'!UY33</f>
        <v>0</v>
      </c>
      <c r="CG31" s="93">
        <f>'Проверочная  таблица'!UZ33</f>
        <v>0</v>
      </c>
      <c r="CH31" s="99">
        <f>'Проверочная  таблица'!VA33</f>
        <v>0</v>
      </c>
      <c r="CI31" s="99">
        <f>'Проверочная  таблица'!VB33</f>
        <v>0</v>
      </c>
      <c r="CJ31" s="494">
        <f>'Проверочная  таблица'!VC33</f>
        <v>0</v>
      </c>
      <c r="CK31" s="495">
        <f>'Проверочная  таблица'!VD33</f>
        <v>0</v>
      </c>
      <c r="CL31" s="524">
        <f>'Проверочная  таблица'!VE33</f>
        <v>0</v>
      </c>
      <c r="CM31" s="495">
        <f>'Проверочная  таблица'!VF33</f>
        <v>0</v>
      </c>
      <c r="CN31" s="524">
        <f>'Проверочная  таблица'!VG33</f>
        <v>3069840</v>
      </c>
      <c r="CO31" s="495">
        <f>'Проверочная  таблица'!VH33</f>
        <v>0</v>
      </c>
      <c r="CP31" s="98">
        <f>'Проверочная  таблица'!VK33</f>
        <v>36730598.710000001</v>
      </c>
      <c r="CQ31" s="93">
        <f>'Проверочная  таблица'!VN33</f>
        <v>10968820</v>
      </c>
      <c r="CR31" s="98">
        <f>'Проверочная  таблица'!VQ33</f>
        <v>1115000</v>
      </c>
      <c r="CS31" s="93">
        <f>'Проверочная  таблица'!VT33</f>
        <v>314117.03000000003</v>
      </c>
      <c r="CT31" s="98">
        <f t="shared" ref="CT31:CU32" si="14">CZ31+CX31+CV31</f>
        <v>126640618.84</v>
      </c>
      <c r="CU31" s="93">
        <f t="shared" si="14"/>
        <v>8837004.5399999991</v>
      </c>
      <c r="CV31" s="98">
        <f>'Проверочная  таблица'!VY33</f>
        <v>91214000.659999996</v>
      </c>
      <c r="CW31" s="93">
        <f>'Проверочная  таблица'!WB33</f>
        <v>0</v>
      </c>
      <c r="CX31" s="98">
        <f>'Проверочная  таблица'!WE33</f>
        <v>3073658.1799999997</v>
      </c>
      <c r="CY31" s="93">
        <f>'Проверочная  таблица'!WH33</f>
        <v>768414.54</v>
      </c>
      <c r="CZ31" s="98">
        <f>'Проверочная  таблица'!WK33</f>
        <v>32352960</v>
      </c>
      <c r="DA31" s="93">
        <f>'Проверочная  таблица'!WN33</f>
        <v>8068590</v>
      </c>
      <c r="DC31" s="487">
        <f t="shared" si="1"/>
        <v>40915.438710000002</v>
      </c>
      <c r="DD31" s="487">
        <f t="shared" si="1"/>
        <v>11282.937029999999</v>
      </c>
    </row>
    <row r="32" spans="1:108" ht="25.5" customHeight="1" thickBot="1" x14ac:dyDescent="0.3">
      <c r="A32" s="66" t="s">
        <v>397</v>
      </c>
      <c r="B32" s="488">
        <f t="shared" si="10"/>
        <v>4230556046.9300003</v>
      </c>
      <c r="C32" s="489">
        <f t="shared" si="10"/>
        <v>510469145.48000002</v>
      </c>
      <c r="D32" s="490">
        <f t="shared" si="11"/>
        <v>0</v>
      </c>
      <c r="E32" s="491">
        <f t="shared" si="11"/>
        <v>0</v>
      </c>
      <c r="F32" s="478">
        <f>'Проверочная  таблица'!BO34+'Проверочная  таблица'!BQ34</f>
        <v>0</v>
      </c>
      <c r="G32" s="477">
        <f>'Проверочная  таблица'!BP34+'Проверочная  таблица'!BR34</f>
        <v>0</v>
      </c>
      <c r="H32" s="492">
        <f>'Проверочная  таблица'!BW34</f>
        <v>0</v>
      </c>
      <c r="I32" s="493">
        <f>'Проверочная  таблица'!BX34</f>
        <v>0</v>
      </c>
      <c r="J32" s="98">
        <f>L32+CD32+CT32</f>
        <v>4230556046.9300003</v>
      </c>
      <c r="K32" s="93">
        <f>M32+CE32+CU32</f>
        <v>510469145.48000002</v>
      </c>
      <c r="L32" s="91">
        <f t="shared" si="12"/>
        <v>3809716213.3000002</v>
      </c>
      <c r="M32" s="91">
        <f t="shared" si="12"/>
        <v>389521745.48000002</v>
      </c>
      <c r="N32" s="98">
        <f>'Проверочная  таблица'!CO34</f>
        <v>0</v>
      </c>
      <c r="O32" s="93">
        <f>'Проверочная  таблица'!CV34</f>
        <v>0</v>
      </c>
      <c r="P32" s="98">
        <f>'Проверочная  таблица'!CQ34</f>
        <v>630215000</v>
      </c>
      <c r="Q32" s="93">
        <f>'Проверочная  таблица'!CX34</f>
        <v>71901726.579999998</v>
      </c>
      <c r="R32" s="98">
        <f>'Проверочная  таблица'!CS34</f>
        <v>89937943.200000003</v>
      </c>
      <c r="S32" s="93">
        <f>'Проверочная  таблица'!CZ34</f>
        <v>0</v>
      </c>
      <c r="T32" s="97">
        <f>'Проверочная  таблица'!DU34</f>
        <v>0</v>
      </c>
      <c r="U32" s="98">
        <f>'Проверочная  таблица'!DX34</f>
        <v>0</v>
      </c>
      <c r="V32" s="98">
        <f>'Проверочная  таблица'!EA34</f>
        <v>0</v>
      </c>
      <c r="W32" s="93">
        <f>'Проверочная  таблица'!ED34</f>
        <v>0</v>
      </c>
      <c r="X32" s="98">
        <f>'Проверочная  таблица'!EH34</f>
        <v>844127500</v>
      </c>
      <c r="Y32" s="93">
        <f>'Проверочная  таблица'!EL34</f>
        <v>0</v>
      </c>
      <c r="Z32" s="98">
        <f>'Проверочная  таблица'!EO34</f>
        <v>115116800</v>
      </c>
      <c r="AA32" s="93">
        <f>'Проверочная  таблица'!ER34</f>
        <v>78957333.480000004</v>
      </c>
      <c r="AB32" s="98">
        <f>'Проверочная  таблица'!EU34+'Проверочная  таблица'!FA34</f>
        <v>14320379.789999999</v>
      </c>
      <c r="AC32" s="93">
        <f>'Проверочная  таблица'!EX34+'Проверочная  таблица'!FD34</f>
        <v>0</v>
      </c>
      <c r="AD32" s="98">
        <f>'Проверочная  таблица'!FS34</f>
        <v>0</v>
      </c>
      <c r="AE32" s="93">
        <f>'Проверочная  таблица'!FV34</f>
        <v>0</v>
      </c>
      <c r="AF32" s="98">
        <f>'Проверочная  таблица'!FY34+'Проверочная  таблица'!GE34</f>
        <v>0</v>
      </c>
      <c r="AG32" s="93">
        <f>'Проверочная  таблица'!GB34+'Проверочная  таблица'!GH34</f>
        <v>0</v>
      </c>
      <c r="AH32" s="98">
        <f>'Проверочная  таблица'!GO34</f>
        <v>260033228.37</v>
      </c>
      <c r="AI32" s="93">
        <f>'Проверочная  таблица'!GS34</f>
        <v>0</v>
      </c>
      <c r="AJ32" s="98">
        <f>'Проверочная  таблица'!HE34</f>
        <v>1404739120.51</v>
      </c>
      <c r="AK32" s="93">
        <f>'Проверочная  таблица'!HH34</f>
        <v>238662685.41999999</v>
      </c>
      <c r="AL32" s="98">
        <f>'Проверочная  таблица'!HK34+'Проверочная  таблица'!HQ34</f>
        <v>0</v>
      </c>
      <c r="AM32" s="93">
        <f>'Проверочная  таблица'!HN34+'Проверочная  таблица'!HT34</f>
        <v>0</v>
      </c>
      <c r="AN32" s="98">
        <f>'Проверочная  таблица'!II34</f>
        <v>0</v>
      </c>
      <c r="AO32" s="93">
        <f>'Проверочная  таблица'!IL34</f>
        <v>0</v>
      </c>
      <c r="AP32" s="97">
        <f>'Проверочная  таблица'!IO34</f>
        <v>0</v>
      </c>
      <c r="AQ32" s="93">
        <f>'Проверочная  таблица'!IR34</f>
        <v>0</v>
      </c>
      <c r="AR32" s="120">
        <f>'Проверочная  таблица'!IU34</f>
        <v>0</v>
      </c>
      <c r="AS32" s="115">
        <f>'Проверочная  таблица'!IX34</f>
        <v>0</v>
      </c>
      <c r="AT32" s="98">
        <f>'Проверочная  таблица'!JA34+'Проверочная  таблица'!JG34</f>
        <v>0</v>
      </c>
      <c r="AU32" s="93">
        <f>'Проверочная  таблица'!JD34+'Проверочная  таблица'!JJ34</f>
        <v>0</v>
      </c>
      <c r="AV32" s="98">
        <f>'Проверочная  таблица'!JY34+'Проверочная  таблица'!KI34</f>
        <v>0</v>
      </c>
      <c r="AW32" s="93">
        <f>'Проверочная  таблица'!KN34+'Проверочная  таблица'!KD34</f>
        <v>0</v>
      </c>
      <c r="AX32" s="98">
        <f>'Проверочная  таблица'!KA34+'Проверочная  таблица'!KK34</f>
        <v>2137670</v>
      </c>
      <c r="AY32" s="93">
        <f>'Проверочная  таблица'!KP34+'Проверочная  таблица'!KF34</f>
        <v>0</v>
      </c>
      <c r="AZ32" s="98">
        <f>'Проверочная  таблица'!LF34+'Проверочная  таблица'!LN34</f>
        <v>0</v>
      </c>
      <c r="BA32" s="93">
        <f>'Проверочная  таблица'!LR34+'Проверочная  таблица'!LJ34</f>
        <v>0</v>
      </c>
      <c r="BB32" s="98">
        <f>'Проверочная  таблица'!MM34</f>
        <v>0</v>
      </c>
      <c r="BC32" s="93">
        <f>'Проверочная  таблица'!MU34</f>
        <v>0</v>
      </c>
      <c r="BD32" s="98">
        <f>'Проверочная  таблица'!MK34</f>
        <v>0</v>
      </c>
      <c r="BE32" s="93">
        <f>'Проверочная  таблица'!MS34</f>
        <v>0</v>
      </c>
      <c r="BF32" s="171">
        <f>'Проверочная  таблица'!MP34+'Проверочная  таблица'!NA34</f>
        <v>892171.43</v>
      </c>
      <c r="BG32" s="91">
        <f>'Проверочная  таблица'!ND34+'Проверочная  таблица'!MX34</f>
        <v>0</v>
      </c>
      <c r="BH32" s="98">
        <f>'Проверочная  таблица'!NS34</f>
        <v>0</v>
      </c>
      <c r="BI32" s="93">
        <f>'Проверочная  таблица'!NW34</f>
        <v>0</v>
      </c>
      <c r="BJ32" s="98">
        <f>'Проверочная  таблица'!OA34+'Проверочная  таблица'!OI34</f>
        <v>139384500</v>
      </c>
      <c r="BK32" s="93">
        <f>'Проверочная  таблица'!OE34+'Проверочная  таблица'!OM34</f>
        <v>0</v>
      </c>
      <c r="BL32" s="98">
        <f>'Проверочная  таблица'!PM34+'Проверочная  таблица'!PG34</f>
        <v>0</v>
      </c>
      <c r="BM32" s="93">
        <f>'Проверочная  таблица'!PP34+'Проверочная  таблица'!PJ34</f>
        <v>0</v>
      </c>
      <c r="BN32" s="98">
        <f>'Проверочная  таблица'!QE34</f>
        <v>6625800</v>
      </c>
      <c r="BO32" s="93">
        <f>'Проверочная  таблица'!QH34</f>
        <v>0</v>
      </c>
      <c r="BP32" s="98">
        <f>'Проверочная  таблица'!QK34+'Проверочная  таблица'!QQ34</f>
        <v>0</v>
      </c>
      <c r="BQ32" s="93">
        <f>'Проверочная  таблица'!QN34+'Проверочная  таблица'!QT34</f>
        <v>0</v>
      </c>
      <c r="BR32" s="98">
        <f>'Проверочная  таблица'!RI34</f>
        <v>0</v>
      </c>
      <c r="BS32" s="93">
        <f>'Проверочная  таблица'!RL34</f>
        <v>0</v>
      </c>
      <c r="BT32" s="98">
        <f>'Проверочная  таблица'!RP34</f>
        <v>302186100</v>
      </c>
      <c r="BU32" s="93">
        <f>'Проверочная  таблица'!RT34</f>
        <v>0</v>
      </c>
      <c r="BV32" s="98">
        <f>'Проверочная  таблица'!RW34</f>
        <v>0</v>
      </c>
      <c r="BW32" s="93">
        <f>'Проверочная  таблица'!RZ34</f>
        <v>0</v>
      </c>
      <c r="BX32" s="98">
        <f>'Проверочная  таблица'!SQ34+'Проверочная  таблица'!SC34</f>
        <v>0</v>
      </c>
      <c r="BY32" s="93">
        <f>'Проверочная  таблица'!SX34+'Проверочная  таблица'!SJ34</f>
        <v>0</v>
      </c>
      <c r="BZ32" s="98">
        <f>'Проверочная  таблица'!SE34+'Проверочная  таблица'!SS34</f>
        <v>0</v>
      </c>
      <c r="CA32" s="93">
        <f>'Проверочная  таблица'!SZ34+'Проверочная  таблица'!SL34</f>
        <v>0</v>
      </c>
      <c r="CB32" s="98">
        <f>'Проверочная  таблица'!SU34+'Проверочная  таблица'!SG34</f>
        <v>0</v>
      </c>
      <c r="CC32" s="93">
        <f>'Проверочная  таблица'!TB34+'Проверочная  таблица'!SN34</f>
        <v>0</v>
      </c>
      <c r="CD32" s="98">
        <f t="shared" si="13"/>
        <v>219408320.81</v>
      </c>
      <c r="CE32" s="93">
        <f t="shared" si="13"/>
        <v>70975200</v>
      </c>
      <c r="CF32" s="97">
        <f>'Проверочная  таблица'!UY34</f>
        <v>0</v>
      </c>
      <c r="CG32" s="93">
        <f>'Проверочная  таблица'!UZ34</f>
        <v>0</v>
      </c>
      <c r="CH32" s="99">
        <f>'Проверочная  таблица'!VA34</f>
        <v>63100</v>
      </c>
      <c r="CI32" s="99">
        <f>'Проверочная  таблица'!VB34</f>
        <v>0</v>
      </c>
      <c r="CJ32" s="494">
        <f>'Проверочная  таблица'!VC34</f>
        <v>0</v>
      </c>
      <c r="CK32" s="495">
        <f>'Проверочная  таблица'!VD34</f>
        <v>0</v>
      </c>
      <c r="CL32" s="524">
        <f>'Проверочная  таблица'!VE34</f>
        <v>0</v>
      </c>
      <c r="CM32" s="495">
        <f>'Проверочная  таблица'!VF34</f>
        <v>0</v>
      </c>
      <c r="CN32" s="524">
        <f>'Проверочная  таблица'!VG34</f>
        <v>4604760</v>
      </c>
      <c r="CO32" s="495">
        <f>'Проверочная  таблица'!VH34</f>
        <v>0</v>
      </c>
      <c r="CP32" s="98">
        <f>'Проверочная  таблица'!VK34</f>
        <v>214740460.81</v>
      </c>
      <c r="CQ32" s="93">
        <f>'Проверочная  таблица'!VN34</f>
        <v>70975200</v>
      </c>
      <c r="CR32" s="98">
        <f>'Проверочная  таблица'!VQ34</f>
        <v>0</v>
      </c>
      <c r="CS32" s="93">
        <f>'Проверочная  таблица'!VT34</f>
        <v>0</v>
      </c>
      <c r="CT32" s="98">
        <f t="shared" si="14"/>
        <v>201431512.81999999</v>
      </c>
      <c r="CU32" s="93">
        <f t="shared" si="14"/>
        <v>49972200</v>
      </c>
      <c r="CV32" s="98">
        <f>'Проверочная  таблица'!VY34</f>
        <v>0</v>
      </c>
      <c r="CW32" s="93">
        <f>'Проверочная  таблица'!WB34</f>
        <v>0</v>
      </c>
      <c r="CX32" s="98">
        <f>'Проверочная  таблица'!WE34</f>
        <v>16659181.820000002</v>
      </c>
      <c r="CY32" s="93">
        <f>'Проверочная  таблица'!WH34</f>
        <v>4162200</v>
      </c>
      <c r="CZ32" s="98">
        <f>'Проверочная  таблица'!WK34</f>
        <v>184772331</v>
      </c>
      <c r="DA32" s="93">
        <f>'Проверочная  таблица'!WN34</f>
        <v>45810000</v>
      </c>
      <c r="DC32" s="487">
        <f t="shared" si="1"/>
        <v>219408.32081</v>
      </c>
      <c r="DD32" s="487">
        <f t="shared" si="1"/>
        <v>70975.199999999997</v>
      </c>
    </row>
    <row r="33" spans="1:108" ht="25.5" customHeight="1" thickBot="1" x14ac:dyDescent="0.3">
      <c r="A33" s="130" t="s">
        <v>398</v>
      </c>
      <c r="B33" s="158">
        <f t="shared" ref="B33:E33" si="15">SUM(B31:B32)</f>
        <v>4530693893.9700003</v>
      </c>
      <c r="C33" s="160">
        <f t="shared" si="15"/>
        <v>531633546.40000004</v>
      </c>
      <c r="D33" s="165">
        <f t="shared" si="15"/>
        <v>0</v>
      </c>
      <c r="E33" s="158">
        <f t="shared" si="15"/>
        <v>0</v>
      </c>
      <c r="F33" s="525">
        <f t="shared" ref="F33:S33" si="16">SUM(F31:F32)</f>
        <v>0</v>
      </c>
      <c r="G33" s="525">
        <f t="shared" si="16"/>
        <v>0</v>
      </c>
      <c r="H33" s="526">
        <f t="shared" si="16"/>
        <v>0</v>
      </c>
      <c r="I33" s="511">
        <f t="shared" si="16"/>
        <v>0</v>
      </c>
      <c r="J33" s="178">
        <f t="shared" si="16"/>
        <v>4530693893.9700003</v>
      </c>
      <c r="K33" s="131">
        <f t="shared" si="16"/>
        <v>531633546.40000004</v>
      </c>
      <c r="L33" s="180">
        <f t="shared" si="16"/>
        <v>3942298002.79</v>
      </c>
      <c r="M33" s="131">
        <f t="shared" si="16"/>
        <v>390566204.83000004</v>
      </c>
      <c r="N33" s="160">
        <f t="shared" si="16"/>
        <v>0</v>
      </c>
      <c r="O33" s="158">
        <f t="shared" si="16"/>
        <v>0</v>
      </c>
      <c r="P33" s="160">
        <f t="shared" si="16"/>
        <v>630215000</v>
      </c>
      <c r="Q33" s="158">
        <f t="shared" si="16"/>
        <v>71901726.579999998</v>
      </c>
      <c r="R33" s="160">
        <f t="shared" si="16"/>
        <v>89937943.200000003</v>
      </c>
      <c r="S33" s="131">
        <f t="shared" si="16"/>
        <v>0</v>
      </c>
      <c r="T33" s="180">
        <f>SUM(T31:T32)</f>
        <v>0</v>
      </c>
      <c r="U33" s="165">
        <f>SUM(U31:U32)</f>
        <v>0</v>
      </c>
      <c r="V33" s="178">
        <f t="shared" ref="V33:CG33" si="17">SUM(V31:V32)</f>
        <v>0</v>
      </c>
      <c r="W33" s="131">
        <f t="shared" si="17"/>
        <v>0</v>
      </c>
      <c r="X33" s="178">
        <f t="shared" si="17"/>
        <v>844127500</v>
      </c>
      <c r="Y33" s="131">
        <f t="shared" si="17"/>
        <v>0</v>
      </c>
      <c r="Z33" s="178">
        <f t="shared" si="17"/>
        <v>115116800</v>
      </c>
      <c r="AA33" s="131">
        <f t="shared" si="17"/>
        <v>78957333.480000004</v>
      </c>
      <c r="AB33" s="178">
        <f t="shared" si="17"/>
        <v>14320379.789999999</v>
      </c>
      <c r="AC33" s="131">
        <f t="shared" si="17"/>
        <v>0</v>
      </c>
      <c r="AD33" s="178">
        <f t="shared" si="17"/>
        <v>0</v>
      </c>
      <c r="AE33" s="131">
        <f t="shared" si="17"/>
        <v>0</v>
      </c>
      <c r="AF33" s="178">
        <f t="shared" si="17"/>
        <v>0</v>
      </c>
      <c r="AG33" s="131">
        <f t="shared" si="17"/>
        <v>0</v>
      </c>
      <c r="AH33" s="178">
        <f t="shared" si="17"/>
        <v>260033228.37</v>
      </c>
      <c r="AI33" s="131">
        <f t="shared" si="17"/>
        <v>0</v>
      </c>
      <c r="AJ33" s="178">
        <f t="shared" si="17"/>
        <v>1404739120.51</v>
      </c>
      <c r="AK33" s="131">
        <f t="shared" si="17"/>
        <v>238662685.41999999</v>
      </c>
      <c r="AL33" s="178">
        <f t="shared" si="17"/>
        <v>0</v>
      </c>
      <c r="AM33" s="131">
        <f t="shared" si="17"/>
        <v>0</v>
      </c>
      <c r="AN33" s="178">
        <f t="shared" si="17"/>
        <v>0</v>
      </c>
      <c r="AO33" s="131">
        <f t="shared" si="17"/>
        <v>0</v>
      </c>
      <c r="AP33" s="180">
        <f t="shared" si="17"/>
        <v>0</v>
      </c>
      <c r="AQ33" s="131">
        <f t="shared" si="17"/>
        <v>0</v>
      </c>
      <c r="AR33" s="180">
        <f t="shared" si="17"/>
        <v>2488300</v>
      </c>
      <c r="AS33" s="131">
        <f t="shared" si="17"/>
        <v>1044459.35</v>
      </c>
      <c r="AT33" s="178">
        <f t="shared" si="17"/>
        <v>0</v>
      </c>
      <c r="AU33" s="131">
        <f t="shared" si="17"/>
        <v>0</v>
      </c>
      <c r="AV33" s="178">
        <f t="shared" si="17"/>
        <v>0</v>
      </c>
      <c r="AW33" s="131">
        <f t="shared" si="17"/>
        <v>0</v>
      </c>
      <c r="AX33" s="178">
        <f t="shared" si="17"/>
        <v>2173050</v>
      </c>
      <c r="AY33" s="131">
        <f t="shared" si="17"/>
        <v>0</v>
      </c>
      <c r="AZ33" s="178">
        <f t="shared" si="17"/>
        <v>0</v>
      </c>
      <c r="BA33" s="131">
        <f t="shared" si="17"/>
        <v>0</v>
      </c>
      <c r="BB33" s="178">
        <f t="shared" si="17"/>
        <v>0</v>
      </c>
      <c r="BC33" s="131">
        <f t="shared" si="17"/>
        <v>0</v>
      </c>
      <c r="BD33" s="178">
        <f t="shared" si="17"/>
        <v>0</v>
      </c>
      <c r="BE33" s="131">
        <f t="shared" si="17"/>
        <v>0</v>
      </c>
      <c r="BF33" s="178">
        <f>SUM(BF31:BF32)</f>
        <v>1221580.92</v>
      </c>
      <c r="BG33" s="158">
        <f>SUM(BG31:BG32)</f>
        <v>0</v>
      </c>
      <c r="BH33" s="178">
        <f t="shared" si="17"/>
        <v>0</v>
      </c>
      <c r="BI33" s="158">
        <f t="shared" si="17"/>
        <v>0</v>
      </c>
      <c r="BJ33" s="178">
        <f t="shared" si="17"/>
        <v>168384500</v>
      </c>
      <c r="BK33" s="158">
        <f t="shared" si="17"/>
        <v>0</v>
      </c>
      <c r="BL33" s="178">
        <f t="shared" si="17"/>
        <v>0</v>
      </c>
      <c r="BM33" s="131">
        <f t="shared" si="17"/>
        <v>0</v>
      </c>
      <c r="BN33" s="178">
        <f t="shared" si="17"/>
        <v>6625800</v>
      </c>
      <c r="BO33" s="131">
        <f t="shared" si="17"/>
        <v>0</v>
      </c>
      <c r="BP33" s="178">
        <f t="shared" si="17"/>
        <v>0</v>
      </c>
      <c r="BQ33" s="131">
        <f t="shared" si="17"/>
        <v>0</v>
      </c>
      <c r="BR33" s="178">
        <f t="shared" si="17"/>
        <v>0</v>
      </c>
      <c r="BS33" s="131">
        <f t="shared" si="17"/>
        <v>0</v>
      </c>
      <c r="BT33" s="178">
        <f t="shared" si="17"/>
        <v>402914800</v>
      </c>
      <c r="BU33" s="131">
        <f t="shared" si="17"/>
        <v>0</v>
      </c>
      <c r="BV33" s="178">
        <f t="shared" si="17"/>
        <v>0</v>
      </c>
      <c r="BW33" s="131">
        <f t="shared" si="17"/>
        <v>0</v>
      </c>
      <c r="BX33" s="178">
        <f t="shared" si="17"/>
        <v>0</v>
      </c>
      <c r="BY33" s="131">
        <f t="shared" si="17"/>
        <v>0</v>
      </c>
      <c r="BZ33" s="178">
        <f t="shared" si="17"/>
        <v>0</v>
      </c>
      <c r="CA33" s="131">
        <f t="shared" si="17"/>
        <v>0</v>
      </c>
      <c r="CB33" s="178">
        <f t="shared" si="17"/>
        <v>0</v>
      </c>
      <c r="CC33" s="131">
        <f t="shared" si="17"/>
        <v>0</v>
      </c>
      <c r="CD33" s="178">
        <f t="shared" si="17"/>
        <v>260323759.52000001</v>
      </c>
      <c r="CE33" s="131">
        <f t="shared" si="17"/>
        <v>82258137.030000001</v>
      </c>
      <c r="CF33" s="180">
        <f t="shared" si="17"/>
        <v>0</v>
      </c>
      <c r="CG33" s="158">
        <f t="shared" si="17"/>
        <v>0</v>
      </c>
      <c r="CH33" s="158">
        <f t="shared" ref="CH33:DA33" si="18">SUM(CH31:CH32)</f>
        <v>63100</v>
      </c>
      <c r="CI33" s="158">
        <f t="shared" si="18"/>
        <v>0</v>
      </c>
      <c r="CJ33" s="178">
        <f t="shared" si="18"/>
        <v>0</v>
      </c>
      <c r="CK33" s="158">
        <f t="shared" si="18"/>
        <v>0</v>
      </c>
      <c r="CL33" s="179">
        <f t="shared" si="18"/>
        <v>0</v>
      </c>
      <c r="CM33" s="158">
        <f t="shared" si="18"/>
        <v>0</v>
      </c>
      <c r="CN33" s="179">
        <f>SUM(CN31:CN32)</f>
        <v>7674600</v>
      </c>
      <c r="CO33" s="158">
        <f>SUM(CO31:CO32)</f>
        <v>0</v>
      </c>
      <c r="CP33" s="178">
        <f t="shared" ref="CP33:CQ33" si="19">SUM(CP31:CP32)</f>
        <v>251471059.52000001</v>
      </c>
      <c r="CQ33" s="131">
        <f t="shared" si="19"/>
        <v>81944020</v>
      </c>
      <c r="CR33" s="178">
        <f t="shared" si="18"/>
        <v>1115000</v>
      </c>
      <c r="CS33" s="131">
        <f t="shared" si="18"/>
        <v>314117.03000000003</v>
      </c>
      <c r="CT33" s="180">
        <f t="shared" si="18"/>
        <v>328072131.65999997</v>
      </c>
      <c r="CU33" s="131">
        <f t="shared" si="18"/>
        <v>58809204.539999999</v>
      </c>
      <c r="CV33" s="178">
        <f t="shared" si="18"/>
        <v>91214000.659999996</v>
      </c>
      <c r="CW33" s="131">
        <f t="shared" si="18"/>
        <v>0</v>
      </c>
      <c r="CX33" s="178">
        <f t="shared" si="18"/>
        <v>19732840</v>
      </c>
      <c r="CY33" s="131">
        <f t="shared" si="18"/>
        <v>4930614.54</v>
      </c>
      <c r="CZ33" s="178">
        <f t="shared" si="18"/>
        <v>217125291</v>
      </c>
      <c r="DA33" s="131">
        <f t="shared" si="18"/>
        <v>53878590</v>
      </c>
      <c r="DC33" s="487">
        <f t="shared" si="1"/>
        <v>260323.75952000002</v>
      </c>
      <c r="DD33" s="487">
        <f t="shared" si="1"/>
        <v>82258.137029999998</v>
      </c>
    </row>
    <row r="34" spans="1:108" ht="25.5" customHeight="1" x14ac:dyDescent="0.25">
      <c r="A34" s="181"/>
      <c r="B34" s="182"/>
      <c r="C34" s="187"/>
      <c r="D34" s="184"/>
      <c r="E34" s="182"/>
      <c r="F34" s="527"/>
      <c r="G34" s="527"/>
      <c r="H34" s="528"/>
      <c r="I34" s="527"/>
      <c r="J34" s="529"/>
      <c r="K34" s="529"/>
      <c r="L34" s="182"/>
      <c r="M34" s="182"/>
      <c r="N34" s="187"/>
      <c r="O34" s="182"/>
      <c r="P34" s="187"/>
      <c r="Q34" s="182"/>
      <c r="R34" s="187"/>
      <c r="S34" s="182"/>
      <c r="T34" s="189"/>
      <c r="U34" s="190"/>
      <c r="V34" s="191"/>
      <c r="W34" s="192"/>
      <c r="X34" s="191"/>
      <c r="Y34" s="192"/>
      <c r="Z34" s="191"/>
      <c r="AA34" s="192"/>
      <c r="AB34" s="191"/>
      <c r="AC34" s="192"/>
      <c r="AD34" s="191"/>
      <c r="AE34" s="192"/>
      <c r="AF34" s="191"/>
      <c r="AG34" s="192"/>
      <c r="AH34" s="191"/>
      <c r="AI34" s="192"/>
      <c r="AJ34" s="191"/>
      <c r="AK34" s="192"/>
      <c r="AL34" s="191"/>
      <c r="AM34" s="192"/>
      <c r="AN34" s="191"/>
      <c r="AO34" s="192"/>
      <c r="AP34" s="189"/>
      <c r="AQ34" s="192"/>
      <c r="AR34" s="189"/>
      <c r="AS34" s="192"/>
      <c r="AT34" s="191"/>
      <c r="AU34" s="192"/>
      <c r="AV34" s="191"/>
      <c r="AW34" s="192"/>
      <c r="AX34" s="191"/>
      <c r="AY34" s="192"/>
      <c r="AZ34" s="191"/>
      <c r="BA34" s="192"/>
      <c r="BB34" s="191"/>
      <c r="BC34" s="192"/>
      <c r="BD34" s="191"/>
      <c r="BE34" s="192"/>
      <c r="BF34" s="191"/>
      <c r="BG34" s="192"/>
      <c r="BH34" s="191"/>
      <c r="BI34" s="192"/>
      <c r="BJ34" s="191"/>
      <c r="BK34" s="192"/>
      <c r="BL34" s="191"/>
      <c r="BM34" s="192"/>
      <c r="BN34" s="191"/>
      <c r="BO34" s="192"/>
      <c r="BP34" s="191"/>
      <c r="BQ34" s="192"/>
      <c r="BR34" s="191"/>
      <c r="BS34" s="192"/>
      <c r="BT34" s="191"/>
      <c r="BU34" s="192"/>
      <c r="BV34" s="191"/>
      <c r="BW34" s="192"/>
      <c r="BX34" s="191"/>
      <c r="BY34" s="192"/>
      <c r="BZ34" s="191"/>
      <c r="CA34" s="192"/>
      <c r="CB34" s="191"/>
      <c r="CC34" s="192"/>
      <c r="CD34" s="530"/>
      <c r="CE34" s="531"/>
      <c r="CF34" s="189"/>
      <c r="CG34" s="192"/>
      <c r="CH34" s="182"/>
      <c r="CI34" s="182"/>
      <c r="CJ34" s="184"/>
      <c r="CK34" s="182"/>
      <c r="CL34" s="187"/>
      <c r="CM34" s="182"/>
      <c r="CN34" s="187"/>
      <c r="CO34" s="182"/>
      <c r="CP34" s="190"/>
      <c r="CQ34" s="194"/>
      <c r="CR34" s="190"/>
      <c r="CS34" s="194"/>
      <c r="CT34" s="226"/>
      <c r="CU34" s="531"/>
      <c r="CV34" s="191"/>
      <c r="CW34" s="192"/>
      <c r="CX34" s="191"/>
      <c r="CY34" s="192"/>
      <c r="CZ34" s="191"/>
      <c r="DA34" s="192"/>
      <c r="DC34" s="487">
        <f t="shared" si="1"/>
        <v>0</v>
      </c>
      <c r="DD34" s="487">
        <f t="shared" si="1"/>
        <v>0</v>
      </c>
    </row>
    <row r="35" spans="1:108" ht="25.5" customHeight="1" thickBot="1" x14ac:dyDescent="0.3">
      <c r="A35" s="114"/>
      <c r="B35" s="196"/>
      <c r="C35" s="201"/>
      <c r="D35" s="198"/>
      <c r="E35" s="196"/>
      <c r="F35" s="532"/>
      <c r="G35" s="532"/>
      <c r="H35" s="533"/>
      <c r="I35" s="532"/>
      <c r="J35" s="534"/>
      <c r="K35" s="534"/>
      <c r="L35" s="196"/>
      <c r="M35" s="196"/>
      <c r="N35" s="201"/>
      <c r="O35" s="196"/>
      <c r="P35" s="201"/>
      <c r="Q35" s="196"/>
      <c r="R35" s="201"/>
      <c r="S35" s="196"/>
      <c r="T35" s="203"/>
      <c r="U35" s="204"/>
      <c r="V35" s="204"/>
      <c r="W35" s="205"/>
      <c r="X35" s="204"/>
      <c r="Y35" s="205"/>
      <c r="Z35" s="204"/>
      <c r="AA35" s="205"/>
      <c r="AB35" s="204"/>
      <c r="AC35" s="205"/>
      <c r="AD35" s="204"/>
      <c r="AE35" s="205"/>
      <c r="AF35" s="204"/>
      <c r="AG35" s="205"/>
      <c r="AH35" s="204"/>
      <c r="AI35" s="205"/>
      <c r="AJ35" s="204"/>
      <c r="AK35" s="205"/>
      <c r="AL35" s="204"/>
      <c r="AM35" s="205"/>
      <c r="AN35" s="204"/>
      <c r="AO35" s="205"/>
      <c r="AP35" s="203"/>
      <c r="AQ35" s="205"/>
      <c r="AR35" s="203"/>
      <c r="AS35" s="205"/>
      <c r="AT35" s="204"/>
      <c r="AU35" s="205"/>
      <c r="AV35" s="204"/>
      <c r="AW35" s="205"/>
      <c r="AX35" s="204"/>
      <c r="AY35" s="205"/>
      <c r="AZ35" s="204"/>
      <c r="BA35" s="205"/>
      <c r="BB35" s="204"/>
      <c r="BC35" s="205"/>
      <c r="BD35" s="204"/>
      <c r="BE35" s="205"/>
      <c r="BF35" s="204"/>
      <c r="BG35" s="205"/>
      <c r="BH35" s="204"/>
      <c r="BI35" s="205"/>
      <c r="BJ35" s="204"/>
      <c r="BK35" s="205"/>
      <c r="BL35" s="204"/>
      <c r="BM35" s="205"/>
      <c r="BN35" s="204"/>
      <c r="BO35" s="205"/>
      <c r="BP35" s="204"/>
      <c r="BQ35" s="205"/>
      <c r="BR35" s="204"/>
      <c r="BS35" s="205"/>
      <c r="BT35" s="204"/>
      <c r="BU35" s="205"/>
      <c r="BV35" s="204"/>
      <c r="BW35" s="205"/>
      <c r="BX35" s="204"/>
      <c r="BY35" s="205"/>
      <c r="BZ35" s="204"/>
      <c r="CA35" s="205"/>
      <c r="CB35" s="204"/>
      <c r="CC35" s="205"/>
      <c r="CD35" s="198"/>
      <c r="CE35" s="196"/>
      <c r="CF35" s="203"/>
      <c r="CG35" s="205"/>
      <c r="CH35" s="196"/>
      <c r="CI35" s="196"/>
      <c r="CJ35" s="198"/>
      <c r="CK35" s="196"/>
      <c r="CL35" s="201"/>
      <c r="CM35" s="196"/>
      <c r="CN35" s="201"/>
      <c r="CO35" s="196"/>
      <c r="CP35" s="204"/>
      <c r="CQ35" s="205"/>
      <c r="CR35" s="204"/>
      <c r="CS35" s="205"/>
      <c r="CT35" s="201"/>
      <c r="CU35" s="196"/>
      <c r="CV35" s="204"/>
      <c r="CW35" s="205"/>
      <c r="CX35" s="204"/>
      <c r="CY35" s="205"/>
      <c r="CZ35" s="204"/>
      <c r="DA35" s="205"/>
      <c r="DC35" s="487">
        <f t="shared" si="1"/>
        <v>0</v>
      </c>
      <c r="DD35" s="487">
        <f t="shared" si="1"/>
        <v>0</v>
      </c>
    </row>
    <row r="36" spans="1:108" ht="25.5" customHeight="1" thickBot="1" x14ac:dyDescent="0.3">
      <c r="A36" s="130" t="s">
        <v>399</v>
      </c>
      <c r="B36" s="213">
        <f t="shared" ref="B36:S36" si="20">B29+B33</f>
        <v>7262405257.3100014</v>
      </c>
      <c r="C36" s="214">
        <f t="shared" si="20"/>
        <v>732735915.21000004</v>
      </c>
      <c r="D36" s="209">
        <f t="shared" si="20"/>
        <v>0</v>
      </c>
      <c r="E36" s="213">
        <f t="shared" si="20"/>
        <v>0</v>
      </c>
      <c r="F36" s="535">
        <f t="shared" si="20"/>
        <v>0</v>
      </c>
      <c r="G36" s="535">
        <f t="shared" si="20"/>
        <v>0</v>
      </c>
      <c r="H36" s="536">
        <f t="shared" si="20"/>
        <v>0</v>
      </c>
      <c r="I36" s="535">
        <f t="shared" si="20"/>
        <v>0</v>
      </c>
      <c r="J36" s="217">
        <f t="shared" si="20"/>
        <v>7262405257.3100014</v>
      </c>
      <c r="K36" s="217">
        <f t="shared" si="20"/>
        <v>732735915.21000004</v>
      </c>
      <c r="L36" s="207">
        <f t="shared" si="20"/>
        <v>6135848256.6499996</v>
      </c>
      <c r="M36" s="207">
        <f t="shared" si="20"/>
        <v>452326811.17000008</v>
      </c>
      <c r="N36" s="214">
        <f t="shared" si="20"/>
        <v>243864.57</v>
      </c>
      <c r="O36" s="213">
        <f t="shared" si="20"/>
        <v>0</v>
      </c>
      <c r="P36" s="214">
        <f t="shared" si="20"/>
        <v>921553100</v>
      </c>
      <c r="Q36" s="213">
        <f t="shared" si="20"/>
        <v>71901726.579999998</v>
      </c>
      <c r="R36" s="214">
        <f t="shared" si="20"/>
        <v>89937943.200000003</v>
      </c>
      <c r="S36" s="213">
        <f t="shared" si="20"/>
        <v>0</v>
      </c>
      <c r="T36" s="216">
        <f>T29+T33</f>
        <v>5982800</v>
      </c>
      <c r="U36" s="217">
        <f>U29+U33</f>
        <v>0</v>
      </c>
      <c r="V36" s="217">
        <f t="shared" ref="V36:W36" si="21">V29+V33</f>
        <v>0</v>
      </c>
      <c r="W36" s="218">
        <f t="shared" si="21"/>
        <v>0</v>
      </c>
      <c r="X36" s="217">
        <f>X29+X33</f>
        <v>844127500</v>
      </c>
      <c r="Y36" s="218">
        <f>Y29+Y33</f>
        <v>0</v>
      </c>
      <c r="Z36" s="217">
        <f t="shared" ref="Z36:AY36" si="22">Z29+Z33</f>
        <v>115116800</v>
      </c>
      <c r="AA36" s="218">
        <f t="shared" si="22"/>
        <v>78957333.480000004</v>
      </c>
      <c r="AB36" s="217">
        <f t="shared" si="22"/>
        <v>18686100</v>
      </c>
      <c r="AC36" s="218">
        <f t="shared" si="22"/>
        <v>0</v>
      </c>
      <c r="AD36" s="217">
        <f t="shared" si="22"/>
        <v>0</v>
      </c>
      <c r="AE36" s="218">
        <f t="shared" si="22"/>
        <v>0</v>
      </c>
      <c r="AF36" s="217">
        <f t="shared" si="22"/>
        <v>0</v>
      </c>
      <c r="AG36" s="218">
        <f t="shared" si="22"/>
        <v>0</v>
      </c>
      <c r="AH36" s="217">
        <f t="shared" si="22"/>
        <v>260033228.37</v>
      </c>
      <c r="AI36" s="218">
        <f t="shared" si="22"/>
        <v>0</v>
      </c>
      <c r="AJ36" s="217">
        <f t="shared" si="22"/>
        <v>1404739120.51</v>
      </c>
      <c r="AK36" s="218">
        <f t="shared" si="22"/>
        <v>238662685.41999999</v>
      </c>
      <c r="AL36" s="217">
        <f t="shared" si="22"/>
        <v>164509100</v>
      </c>
      <c r="AM36" s="218">
        <f t="shared" si="22"/>
        <v>0</v>
      </c>
      <c r="AN36" s="217">
        <f t="shared" si="22"/>
        <v>0</v>
      </c>
      <c r="AO36" s="218">
        <f t="shared" si="22"/>
        <v>0</v>
      </c>
      <c r="AP36" s="216">
        <f t="shared" si="22"/>
        <v>0</v>
      </c>
      <c r="AQ36" s="218">
        <f t="shared" si="22"/>
        <v>0</v>
      </c>
      <c r="AR36" s="216">
        <f t="shared" si="22"/>
        <v>2488300</v>
      </c>
      <c r="AS36" s="218">
        <f t="shared" si="22"/>
        <v>1044459.35</v>
      </c>
      <c r="AT36" s="217">
        <f t="shared" si="22"/>
        <v>0</v>
      </c>
      <c r="AU36" s="218">
        <f t="shared" si="22"/>
        <v>0</v>
      </c>
      <c r="AV36" s="217">
        <f t="shared" si="22"/>
        <v>0</v>
      </c>
      <c r="AW36" s="218">
        <f t="shared" si="22"/>
        <v>0</v>
      </c>
      <c r="AX36" s="217">
        <f t="shared" si="22"/>
        <v>6524400</v>
      </c>
      <c r="AY36" s="218">
        <f t="shared" si="22"/>
        <v>0</v>
      </c>
      <c r="AZ36" s="217">
        <f>AZ29+AZ33</f>
        <v>29785800</v>
      </c>
      <c r="BA36" s="218">
        <f>BA29+BA33</f>
        <v>0</v>
      </c>
      <c r="BB36" s="217">
        <f t="shared" ref="BB36:BC36" si="23">BB29+BB33</f>
        <v>4757600</v>
      </c>
      <c r="BC36" s="218">
        <f t="shared" si="23"/>
        <v>0</v>
      </c>
      <c r="BD36" s="217">
        <f>BD29+BD33</f>
        <v>0</v>
      </c>
      <c r="BE36" s="218">
        <f>BE29+BE33</f>
        <v>0</v>
      </c>
      <c r="BF36" s="217">
        <f>BF29+BF33</f>
        <v>3683300</v>
      </c>
      <c r="BG36" s="218">
        <f>BG29+BG33</f>
        <v>298656.07</v>
      </c>
      <c r="BH36" s="217">
        <f t="shared" ref="BH36:BK36" si="24">BH29+BH33</f>
        <v>0</v>
      </c>
      <c r="BI36" s="218">
        <f t="shared" si="24"/>
        <v>0</v>
      </c>
      <c r="BJ36" s="217">
        <f t="shared" si="24"/>
        <v>272384500</v>
      </c>
      <c r="BK36" s="218">
        <f t="shared" si="24"/>
        <v>0</v>
      </c>
      <c r="BL36" s="217">
        <f>BL29+BL33</f>
        <v>10309200</v>
      </c>
      <c r="BM36" s="218">
        <f>BM29+BM33</f>
        <v>0</v>
      </c>
      <c r="BN36" s="217">
        <f t="shared" ref="BN36:DA36" si="25">BN29+BN33</f>
        <v>6625800</v>
      </c>
      <c r="BO36" s="218">
        <f t="shared" si="25"/>
        <v>0</v>
      </c>
      <c r="BP36" s="217">
        <f t="shared" si="25"/>
        <v>0</v>
      </c>
      <c r="BQ36" s="218">
        <f t="shared" si="25"/>
        <v>0</v>
      </c>
      <c r="BR36" s="217">
        <f t="shared" si="25"/>
        <v>0</v>
      </c>
      <c r="BS36" s="218">
        <f t="shared" si="25"/>
        <v>0</v>
      </c>
      <c r="BT36" s="217">
        <f t="shared" si="25"/>
        <v>478133400</v>
      </c>
      <c r="BU36" s="218">
        <f t="shared" si="25"/>
        <v>0</v>
      </c>
      <c r="BV36" s="217">
        <f t="shared" si="25"/>
        <v>0</v>
      </c>
      <c r="BW36" s="218">
        <f t="shared" si="25"/>
        <v>0</v>
      </c>
      <c r="BX36" s="217">
        <f t="shared" si="25"/>
        <v>219498600</v>
      </c>
      <c r="BY36" s="218">
        <f t="shared" si="25"/>
        <v>0</v>
      </c>
      <c r="BZ36" s="217">
        <f t="shared" si="25"/>
        <v>0</v>
      </c>
      <c r="CA36" s="218">
        <f t="shared" si="25"/>
        <v>0</v>
      </c>
      <c r="CB36" s="217">
        <f t="shared" si="25"/>
        <v>1276727800</v>
      </c>
      <c r="CC36" s="218">
        <f t="shared" si="25"/>
        <v>61461950.269999996</v>
      </c>
      <c r="CD36" s="209">
        <f t="shared" si="25"/>
        <v>495263400</v>
      </c>
      <c r="CE36" s="213">
        <f t="shared" si="25"/>
        <v>149392165.61000001</v>
      </c>
      <c r="CF36" s="216">
        <f t="shared" si="25"/>
        <v>46452800</v>
      </c>
      <c r="CG36" s="218">
        <f t="shared" si="25"/>
        <v>7309336.4400000013</v>
      </c>
      <c r="CH36" s="213">
        <f t="shared" si="25"/>
        <v>63100</v>
      </c>
      <c r="CI36" s="213">
        <f t="shared" si="25"/>
        <v>0</v>
      </c>
      <c r="CJ36" s="209">
        <f t="shared" si="25"/>
        <v>0</v>
      </c>
      <c r="CK36" s="213">
        <f t="shared" si="25"/>
        <v>0</v>
      </c>
      <c r="CL36" s="214">
        <f t="shared" si="25"/>
        <v>1553000</v>
      </c>
      <c r="CM36" s="213">
        <f t="shared" si="25"/>
        <v>0</v>
      </c>
      <c r="CN36" s="214">
        <f>CN29+CN33</f>
        <v>7674600</v>
      </c>
      <c r="CO36" s="213">
        <f>CO29+CO33</f>
        <v>0</v>
      </c>
      <c r="CP36" s="209">
        <f t="shared" ref="CP36:CQ36" si="26">CP29+CP33</f>
        <v>422813900</v>
      </c>
      <c r="CQ36" s="213">
        <f t="shared" si="26"/>
        <v>139327525.5</v>
      </c>
      <c r="CR36" s="209">
        <f t="shared" si="25"/>
        <v>16706000</v>
      </c>
      <c r="CS36" s="213">
        <f t="shared" si="25"/>
        <v>2755303.67</v>
      </c>
      <c r="CT36" s="214">
        <f t="shared" si="25"/>
        <v>631293600.65999985</v>
      </c>
      <c r="CU36" s="213">
        <f t="shared" si="25"/>
        <v>131016938.43000001</v>
      </c>
      <c r="CV36" s="217">
        <f t="shared" si="25"/>
        <v>91214000.659999996</v>
      </c>
      <c r="CW36" s="218">
        <f t="shared" si="25"/>
        <v>0</v>
      </c>
      <c r="CX36" s="217">
        <f t="shared" si="25"/>
        <v>56360600</v>
      </c>
      <c r="CY36" s="218">
        <f t="shared" si="25"/>
        <v>13843975.879999999</v>
      </c>
      <c r="CZ36" s="217">
        <f t="shared" si="25"/>
        <v>483719000</v>
      </c>
      <c r="DA36" s="218">
        <f t="shared" si="25"/>
        <v>117172962.55</v>
      </c>
      <c r="DC36" s="487">
        <f t="shared" si="1"/>
        <v>448810.6</v>
      </c>
      <c r="DD36" s="487">
        <f t="shared" si="1"/>
        <v>142082.82917000001</v>
      </c>
    </row>
    <row r="37" spans="1:108" s="226" customFormat="1" ht="16.5" customHeight="1" x14ac:dyDescent="0.25">
      <c r="A37" s="220"/>
      <c r="B37" s="220"/>
      <c r="C37" s="220"/>
      <c r="D37" s="537">
        <f>D36-Субсидия!D534</f>
        <v>-335941000</v>
      </c>
      <c r="E37" s="537">
        <f>E36-Субсидия!F534</f>
        <v>0</v>
      </c>
      <c r="F37" s="224"/>
      <c r="G37" s="224"/>
      <c r="H37" s="223"/>
      <c r="I37" s="223"/>
      <c r="J37" s="224">
        <f>J36/1000-'Федеральные  средства'!B63</f>
        <v>0</v>
      </c>
      <c r="K37" s="224">
        <f>K36/1000-'Федеральные  средства'!C63</f>
        <v>0</v>
      </c>
      <c r="L37" s="224">
        <f>L36/1000-'Федеральные  средства'!B43</f>
        <v>0</v>
      </c>
      <c r="M37" s="224">
        <f>M36/1000-'Федеральные  средства'!C43</f>
        <v>0</v>
      </c>
      <c r="N37" s="223"/>
      <c r="O37" s="223"/>
      <c r="P37" s="223"/>
      <c r="Q37" s="223"/>
      <c r="R37" s="223"/>
      <c r="S37" s="223"/>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5"/>
      <c r="BR37" s="225"/>
      <c r="BS37" s="225"/>
      <c r="BT37" s="225"/>
      <c r="BU37" s="225"/>
      <c r="BV37" s="225"/>
      <c r="BW37" s="225"/>
      <c r="BX37" s="225"/>
      <c r="BY37" s="225"/>
      <c r="BZ37" s="225"/>
      <c r="CA37" s="225"/>
      <c r="CB37" s="225"/>
      <c r="CC37" s="225"/>
      <c r="CD37" s="224">
        <f>CD36/1000-'Федеральные  средства'!B54</f>
        <v>0</v>
      </c>
      <c r="CE37" s="224">
        <f>CE36/1000-'Федеральные  средства'!C54</f>
        <v>0</v>
      </c>
      <c r="CF37" s="220"/>
      <c r="CG37" s="224"/>
      <c r="CH37" s="538"/>
      <c r="CI37" s="538"/>
      <c r="CJ37" s="224"/>
      <c r="CK37" s="224"/>
      <c r="CL37" s="224"/>
      <c r="CM37" s="224"/>
      <c r="CN37" s="224"/>
      <c r="CO37" s="224"/>
      <c r="CP37" s="220"/>
      <c r="CQ37" s="220"/>
      <c r="CR37" s="220"/>
      <c r="CS37" s="220"/>
      <c r="CT37" s="224">
        <f>CT36/1000-'Федеральные  средства'!B61</f>
        <v>0</v>
      </c>
      <c r="CU37" s="224">
        <f>CU36/1000-'Федеральные  средства'!C61</f>
        <v>0</v>
      </c>
      <c r="CV37" s="220"/>
      <c r="CW37" s="224"/>
      <c r="CX37" s="220"/>
      <c r="CY37" s="224"/>
      <c r="CZ37" s="220"/>
      <c r="DA37" s="224"/>
    </row>
    <row r="38" spans="1:108" s="226" customFormat="1" ht="16.5" x14ac:dyDescent="0.25">
      <c r="A38" s="220"/>
      <c r="B38" s="220"/>
      <c r="C38" s="220"/>
      <c r="D38" s="220"/>
      <c r="E38" s="220"/>
      <c r="F38" s="224"/>
      <c r="G38" s="224"/>
      <c r="J38" s="224"/>
      <c r="K38" s="224"/>
      <c r="L38" s="224"/>
      <c r="M38" s="224"/>
      <c r="N38" s="223"/>
      <c r="O38" s="223"/>
      <c r="P38" s="223"/>
      <c r="Q38" s="223"/>
      <c r="R38" s="223"/>
      <c r="S38" s="223"/>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5"/>
      <c r="BS38" s="225"/>
      <c r="BT38" s="225"/>
      <c r="BU38" s="225"/>
      <c r="BV38" s="225"/>
      <c r="BW38" s="225"/>
      <c r="BX38" s="225"/>
      <c r="BY38" s="225"/>
      <c r="BZ38" s="225"/>
      <c r="CA38" s="225"/>
      <c r="CB38" s="225"/>
      <c r="CC38" s="225"/>
      <c r="CD38" s="224"/>
      <c r="CE38" s="224"/>
      <c r="CF38" s="220"/>
      <c r="CG38" s="224"/>
      <c r="CH38" s="538"/>
      <c r="CI38" s="538"/>
      <c r="CJ38" s="224"/>
      <c r="CK38" s="224"/>
      <c r="CL38" s="224"/>
      <c r="CM38" s="224"/>
      <c r="CN38" s="224"/>
      <c r="CO38" s="224"/>
      <c r="CP38" s="220"/>
      <c r="CQ38" s="220"/>
      <c r="CR38" s="220"/>
      <c r="CS38" s="220"/>
      <c r="CT38" s="224"/>
      <c r="CU38" s="224"/>
      <c r="CV38" s="220"/>
      <c r="CW38" s="224"/>
      <c r="CX38" s="220"/>
      <c r="CY38" s="224"/>
      <c r="CZ38" s="220"/>
      <c r="DA38" s="224"/>
    </row>
    <row r="39" spans="1:108" s="226" customFormat="1" ht="16.5" customHeight="1" x14ac:dyDescent="0.25">
      <c r="A39" s="539" t="s">
        <v>824</v>
      </c>
      <c r="B39" s="540">
        <f t="shared" ref="B39:I39" si="27">B29-B40</f>
        <v>1698359092.3500009</v>
      </c>
      <c r="C39" s="540">
        <f t="shared" si="27"/>
        <v>120532603.03000002</v>
      </c>
      <c r="D39" s="540">
        <f t="shared" si="27"/>
        <v>0</v>
      </c>
      <c r="E39" s="540">
        <f t="shared" si="27"/>
        <v>0</v>
      </c>
      <c r="F39" s="540">
        <f t="shared" si="27"/>
        <v>0</v>
      </c>
      <c r="G39" s="540">
        <f t="shared" si="27"/>
        <v>0</v>
      </c>
      <c r="H39" s="540">
        <f t="shared" si="27"/>
        <v>0</v>
      </c>
      <c r="I39" s="540">
        <f t="shared" si="27"/>
        <v>0</v>
      </c>
      <c r="J39" s="540">
        <f>J29-J40</f>
        <v>1698359092.3500009</v>
      </c>
      <c r="K39" s="540">
        <f t="shared" ref="K39:BX39" si="28">K29-K40</f>
        <v>120532603.03000002</v>
      </c>
      <c r="L39" s="540">
        <f t="shared" si="28"/>
        <v>1245914304.8500001</v>
      </c>
      <c r="M39" s="540">
        <f t="shared" si="28"/>
        <v>2221494.7200000063</v>
      </c>
      <c r="N39" s="540">
        <f t="shared" si="28"/>
        <v>243864.57</v>
      </c>
      <c r="O39" s="540">
        <f t="shared" si="28"/>
        <v>0</v>
      </c>
      <c r="P39" s="540">
        <f t="shared" si="28"/>
        <v>291338100</v>
      </c>
      <c r="Q39" s="540">
        <f t="shared" si="28"/>
        <v>0</v>
      </c>
      <c r="R39" s="540">
        <f t="shared" si="28"/>
        <v>0</v>
      </c>
      <c r="S39" s="540">
        <f t="shared" si="28"/>
        <v>0</v>
      </c>
      <c r="T39" s="540">
        <f t="shared" si="28"/>
        <v>5982800</v>
      </c>
      <c r="U39" s="540">
        <f t="shared" si="28"/>
        <v>0</v>
      </c>
      <c r="V39" s="540">
        <f t="shared" si="28"/>
        <v>0</v>
      </c>
      <c r="W39" s="540">
        <f t="shared" si="28"/>
        <v>0</v>
      </c>
      <c r="X39" s="540">
        <f t="shared" si="28"/>
        <v>0</v>
      </c>
      <c r="Y39" s="540">
        <f t="shared" si="28"/>
        <v>0</v>
      </c>
      <c r="Z39" s="540">
        <f t="shared" si="28"/>
        <v>0</v>
      </c>
      <c r="AA39" s="540">
        <f t="shared" si="28"/>
        <v>0</v>
      </c>
      <c r="AB39" s="540">
        <f t="shared" si="28"/>
        <v>2867774.1799999997</v>
      </c>
      <c r="AC39" s="540">
        <f t="shared" si="28"/>
        <v>0</v>
      </c>
      <c r="AD39" s="540">
        <f t="shared" si="28"/>
        <v>0</v>
      </c>
      <c r="AE39" s="540">
        <f t="shared" si="28"/>
        <v>0</v>
      </c>
      <c r="AF39" s="540">
        <f t="shared" si="28"/>
        <v>0</v>
      </c>
      <c r="AG39" s="540">
        <f t="shared" si="28"/>
        <v>0</v>
      </c>
      <c r="AH39" s="540">
        <f t="shared" si="28"/>
        <v>0</v>
      </c>
      <c r="AI39" s="540">
        <f t="shared" si="28"/>
        <v>0</v>
      </c>
      <c r="AJ39" s="540">
        <f t="shared" si="28"/>
        <v>0</v>
      </c>
      <c r="AK39" s="540">
        <f t="shared" si="28"/>
        <v>0</v>
      </c>
      <c r="AL39" s="540">
        <f t="shared" si="28"/>
        <v>164509100</v>
      </c>
      <c r="AM39" s="540">
        <f t="shared" si="28"/>
        <v>0</v>
      </c>
      <c r="AN39" s="540">
        <f t="shared" si="28"/>
        <v>0</v>
      </c>
      <c r="AO39" s="540">
        <f t="shared" si="28"/>
        <v>0</v>
      </c>
      <c r="AP39" s="540">
        <f t="shared" si="28"/>
        <v>0</v>
      </c>
      <c r="AQ39" s="540">
        <f t="shared" si="28"/>
        <v>0</v>
      </c>
      <c r="AR39" s="540">
        <f t="shared" si="28"/>
        <v>0</v>
      </c>
      <c r="AS39" s="540">
        <f t="shared" si="28"/>
        <v>0</v>
      </c>
      <c r="AT39" s="540">
        <f t="shared" si="28"/>
        <v>0</v>
      </c>
      <c r="AU39" s="540">
        <f t="shared" si="28"/>
        <v>0</v>
      </c>
      <c r="AV39" s="540">
        <f t="shared" si="28"/>
        <v>0</v>
      </c>
      <c r="AW39" s="540">
        <f t="shared" si="28"/>
        <v>0</v>
      </c>
      <c r="AX39" s="540">
        <f t="shared" si="28"/>
        <v>4020610</v>
      </c>
      <c r="AY39" s="540">
        <f t="shared" si="28"/>
        <v>0</v>
      </c>
      <c r="AZ39" s="540">
        <f t="shared" si="28"/>
        <v>23885400</v>
      </c>
      <c r="BA39" s="540">
        <f t="shared" si="28"/>
        <v>0</v>
      </c>
      <c r="BB39" s="540">
        <f t="shared" si="28"/>
        <v>4757600</v>
      </c>
      <c r="BC39" s="540">
        <f t="shared" si="28"/>
        <v>0</v>
      </c>
      <c r="BD39" s="540">
        <f t="shared" si="28"/>
        <v>0</v>
      </c>
      <c r="BE39" s="540">
        <f t="shared" si="28"/>
        <v>0</v>
      </c>
      <c r="BF39" s="540">
        <f t="shared" si="28"/>
        <v>1877147.81</v>
      </c>
      <c r="BG39" s="540">
        <f t="shared" si="28"/>
        <v>298656.07</v>
      </c>
      <c r="BH39" s="540">
        <f t="shared" si="28"/>
        <v>0</v>
      </c>
      <c r="BI39" s="540">
        <f t="shared" si="28"/>
        <v>0</v>
      </c>
      <c r="BJ39" s="540">
        <f t="shared" si="28"/>
        <v>104000000</v>
      </c>
      <c r="BK39" s="540">
        <f t="shared" si="28"/>
        <v>0</v>
      </c>
      <c r="BL39" s="540">
        <f t="shared" si="28"/>
        <v>7065866.5600000005</v>
      </c>
      <c r="BM39" s="540">
        <f t="shared" si="28"/>
        <v>0</v>
      </c>
      <c r="BN39" s="540">
        <f t="shared" si="28"/>
        <v>0</v>
      </c>
      <c r="BO39" s="540">
        <f t="shared" si="28"/>
        <v>0</v>
      </c>
      <c r="BP39" s="540">
        <f t="shared" si="28"/>
        <v>0</v>
      </c>
      <c r="BQ39" s="540">
        <f t="shared" si="28"/>
        <v>0</v>
      </c>
      <c r="BR39" s="540">
        <f t="shared" si="28"/>
        <v>0</v>
      </c>
      <c r="BS39" s="540">
        <f t="shared" si="28"/>
        <v>0</v>
      </c>
      <c r="BT39" s="540">
        <f t="shared" si="28"/>
        <v>75218600</v>
      </c>
      <c r="BU39" s="540">
        <f t="shared" si="28"/>
        <v>0</v>
      </c>
      <c r="BV39" s="540">
        <f t="shared" si="28"/>
        <v>0</v>
      </c>
      <c r="BW39" s="540">
        <f t="shared" si="28"/>
        <v>0</v>
      </c>
      <c r="BX39" s="540">
        <f t="shared" si="28"/>
        <v>101829241.72999999</v>
      </c>
      <c r="BY39" s="540">
        <f t="shared" ref="BY39:DA39" si="29">BY29-BY40</f>
        <v>0</v>
      </c>
      <c r="BZ39" s="540">
        <f t="shared" si="29"/>
        <v>0</v>
      </c>
      <c r="CA39" s="540">
        <f t="shared" si="29"/>
        <v>0</v>
      </c>
      <c r="CB39" s="540">
        <f t="shared" si="29"/>
        <v>458318200</v>
      </c>
      <c r="CC39" s="540">
        <f t="shared" si="29"/>
        <v>1922838.6499999985</v>
      </c>
      <c r="CD39" s="540">
        <f t="shared" si="29"/>
        <v>201541627.95000002</v>
      </c>
      <c r="CE39" s="540">
        <f t="shared" si="29"/>
        <v>59027210.629999995</v>
      </c>
      <c r="CF39" s="540">
        <f t="shared" si="29"/>
        <v>36969300</v>
      </c>
      <c r="CG39" s="540">
        <f t="shared" si="29"/>
        <v>6835546.5100000016</v>
      </c>
      <c r="CH39" s="540">
        <f t="shared" si="29"/>
        <v>0</v>
      </c>
      <c r="CI39" s="540">
        <f t="shared" si="29"/>
        <v>0</v>
      </c>
      <c r="CJ39" s="540">
        <f t="shared" si="29"/>
        <v>0</v>
      </c>
      <c r="CK39" s="540">
        <f t="shared" si="29"/>
        <v>0</v>
      </c>
      <c r="CL39" s="540">
        <f t="shared" si="29"/>
        <v>1553000</v>
      </c>
      <c r="CM39" s="540">
        <f t="shared" si="29"/>
        <v>0</v>
      </c>
      <c r="CN39" s="540">
        <f t="shared" si="29"/>
        <v>0</v>
      </c>
      <c r="CO39" s="540">
        <f t="shared" si="29"/>
        <v>0</v>
      </c>
      <c r="CP39" s="540">
        <f t="shared" si="29"/>
        <v>150678327.94999999</v>
      </c>
      <c r="CQ39" s="540">
        <f t="shared" si="29"/>
        <v>50316817.5</v>
      </c>
      <c r="CR39" s="540">
        <f t="shared" si="29"/>
        <v>12341000</v>
      </c>
      <c r="CS39" s="540">
        <f t="shared" si="29"/>
        <v>1874846.62</v>
      </c>
      <c r="CT39" s="540">
        <f t="shared" si="29"/>
        <v>250903159.54999995</v>
      </c>
      <c r="CU39" s="540">
        <f t="shared" si="29"/>
        <v>59283897.68</v>
      </c>
      <c r="CV39" s="540">
        <f t="shared" si="29"/>
        <v>0</v>
      </c>
      <c r="CW39" s="540">
        <f t="shared" si="29"/>
        <v>0</v>
      </c>
      <c r="CX39" s="540">
        <f t="shared" si="29"/>
        <v>28943614.550000001</v>
      </c>
      <c r="CY39" s="540">
        <f t="shared" si="29"/>
        <v>6984957.1299999999</v>
      </c>
      <c r="CZ39" s="540">
        <f t="shared" si="29"/>
        <v>221959545</v>
      </c>
      <c r="DA39" s="540">
        <f t="shared" si="29"/>
        <v>52298940.549999997</v>
      </c>
    </row>
    <row r="40" spans="1:108" s="226" customFormat="1" ht="16.5" x14ac:dyDescent="0.25">
      <c r="A40" s="541" t="s">
        <v>825</v>
      </c>
      <c r="B40" s="542">
        <f t="shared" ref="B40:I40" si="30">B11+B15+B19+B24</f>
        <v>1033352270.9899999</v>
      </c>
      <c r="C40" s="542">
        <f t="shared" si="30"/>
        <v>80569765.779999986</v>
      </c>
      <c r="D40" s="542">
        <f t="shared" si="30"/>
        <v>0</v>
      </c>
      <c r="E40" s="542">
        <f t="shared" si="30"/>
        <v>0</v>
      </c>
      <c r="F40" s="542">
        <f t="shared" si="30"/>
        <v>0</v>
      </c>
      <c r="G40" s="542">
        <f t="shared" si="30"/>
        <v>0</v>
      </c>
      <c r="H40" s="542">
        <f t="shared" si="30"/>
        <v>0</v>
      </c>
      <c r="I40" s="542">
        <f t="shared" si="30"/>
        <v>0</v>
      </c>
      <c r="J40" s="542">
        <f>J11+J15+J19+J24</f>
        <v>1033352270.9899999</v>
      </c>
      <c r="K40" s="542">
        <f t="shared" ref="K40:BX40" si="31">K11+K15+K19+K24</f>
        <v>80569765.779999986</v>
      </c>
      <c r="L40" s="542">
        <f t="shared" si="31"/>
        <v>947635949.00999999</v>
      </c>
      <c r="M40" s="542">
        <f t="shared" si="31"/>
        <v>59539111.619999997</v>
      </c>
      <c r="N40" s="542">
        <f t="shared" si="31"/>
        <v>0</v>
      </c>
      <c r="O40" s="542">
        <f t="shared" si="31"/>
        <v>0</v>
      </c>
      <c r="P40" s="542">
        <f t="shared" si="31"/>
        <v>0</v>
      </c>
      <c r="Q40" s="542">
        <f t="shared" si="31"/>
        <v>0</v>
      </c>
      <c r="R40" s="542">
        <f t="shared" si="31"/>
        <v>0</v>
      </c>
      <c r="S40" s="542">
        <f t="shared" si="31"/>
        <v>0</v>
      </c>
      <c r="T40" s="542">
        <f t="shared" si="31"/>
        <v>0</v>
      </c>
      <c r="U40" s="542">
        <f t="shared" si="31"/>
        <v>0</v>
      </c>
      <c r="V40" s="542">
        <f t="shared" si="31"/>
        <v>0</v>
      </c>
      <c r="W40" s="542">
        <f t="shared" si="31"/>
        <v>0</v>
      </c>
      <c r="X40" s="542">
        <f t="shared" si="31"/>
        <v>0</v>
      </c>
      <c r="Y40" s="542">
        <f t="shared" si="31"/>
        <v>0</v>
      </c>
      <c r="Z40" s="542">
        <f t="shared" si="31"/>
        <v>0</v>
      </c>
      <c r="AA40" s="542">
        <f t="shared" si="31"/>
        <v>0</v>
      </c>
      <c r="AB40" s="542">
        <f t="shared" si="31"/>
        <v>1497946.03</v>
      </c>
      <c r="AC40" s="542">
        <f t="shared" si="31"/>
        <v>0</v>
      </c>
      <c r="AD40" s="542">
        <f t="shared" si="31"/>
        <v>0</v>
      </c>
      <c r="AE40" s="542">
        <f t="shared" si="31"/>
        <v>0</v>
      </c>
      <c r="AF40" s="542">
        <f t="shared" si="31"/>
        <v>0</v>
      </c>
      <c r="AG40" s="542">
        <f t="shared" si="31"/>
        <v>0</v>
      </c>
      <c r="AH40" s="542">
        <f t="shared" si="31"/>
        <v>0</v>
      </c>
      <c r="AI40" s="542">
        <f t="shared" si="31"/>
        <v>0</v>
      </c>
      <c r="AJ40" s="542">
        <f t="shared" si="31"/>
        <v>0</v>
      </c>
      <c r="AK40" s="542">
        <f t="shared" si="31"/>
        <v>0</v>
      </c>
      <c r="AL40" s="542">
        <f t="shared" si="31"/>
        <v>0</v>
      </c>
      <c r="AM40" s="542">
        <f t="shared" si="31"/>
        <v>0</v>
      </c>
      <c r="AN40" s="542">
        <f t="shared" si="31"/>
        <v>0</v>
      </c>
      <c r="AO40" s="542">
        <f t="shared" si="31"/>
        <v>0</v>
      </c>
      <c r="AP40" s="542">
        <f t="shared" si="31"/>
        <v>0</v>
      </c>
      <c r="AQ40" s="542">
        <f t="shared" si="31"/>
        <v>0</v>
      </c>
      <c r="AR40" s="542">
        <f t="shared" si="31"/>
        <v>0</v>
      </c>
      <c r="AS40" s="542">
        <f t="shared" si="31"/>
        <v>0</v>
      </c>
      <c r="AT40" s="542">
        <f t="shared" si="31"/>
        <v>0</v>
      </c>
      <c r="AU40" s="542">
        <f t="shared" si="31"/>
        <v>0</v>
      </c>
      <c r="AV40" s="542">
        <f t="shared" si="31"/>
        <v>0</v>
      </c>
      <c r="AW40" s="542">
        <f t="shared" si="31"/>
        <v>0</v>
      </c>
      <c r="AX40" s="542">
        <f t="shared" si="31"/>
        <v>330740</v>
      </c>
      <c r="AY40" s="542">
        <f t="shared" si="31"/>
        <v>0</v>
      </c>
      <c r="AZ40" s="542">
        <f t="shared" si="31"/>
        <v>5900400</v>
      </c>
      <c r="BA40" s="542">
        <f t="shared" si="31"/>
        <v>0</v>
      </c>
      <c r="BB40" s="542">
        <f t="shared" si="31"/>
        <v>0</v>
      </c>
      <c r="BC40" s="542">
        <f t="shared" si="31"/>
        <v>0</v>
      </c>
      <c r="BD40" s="542">
        <f t="shared" si="31"/>
        <v>0</v>
      </c>
      <c r="BE40" s="542">
        <f t="shared" si="31"/>
        <v>0</v>
      </c>
      <c r="BF40" s="542">
        <f t="shared" si="31"/>
        <v>584571.27</v>
      </c>
      <c r="BG40" s="542">
        <f t="shared" si="31"/>
        <v>0</v>
      </c>
      <c r="BH40" s="542">
        <f t="shared" si="31"/>
        <v>0</v>
      </c>
      <c r="BI40" s="542">
        <f t="shared" si="31"/>
        <v>0</v>
      </c>
      <c r="BJ40" s="542">
        <f t="shared" si="31"/>
        <v>0</v>
      </c>
      <c r="BK40" s="542">
        <f t="shared" si="31"/>
        <v>0</v>
      </c>
      <c r="BL40" s="542">
        <f t="shared" si="31"/>
        <v>3243333.44</v>
      </c>
      <c r="BM40" s="542">
        <f t="shared" si="31"/>
        <v>0</v>
      </c>
      <c r="BN40" s="542">
        <f t="shared" si="31"/>
        <v>0</v>
      </c>
      <c r="BO40" s="542">
        <f t="shared" si="31"/>
        <v>0</v>
      </c>
      <c r="BP40" s="542">
        <f t="shared" si="31"/>
        <v>0</v>
      </c>
      <c r="BQ40" s="542">
        <f t="shared" si="31"/>
        <v>0</v>
      </c>
      <c r="BR40" s="542">
        <f t="shared" si="31"/>
        <v>0</v>
      </c>
      <c r="BS40" s="542">
        <f t="shared" si="31"/>
        <v>0</v>
      </c>
      <c r="BT40" s="542">
        <f t="shared" si="31"/>
        <v>0</v>
      </c>
      <c r="BU40" s="542">
        <f t="shared" si="31"/>
        <v>0</v>
      </c>
      <c r="BV40" s="542">
        <f t="shared" si="31"/>
        <v>0</v>
      </c>
      <c r="BW40" s="542">
        <f t="shared" si="31"/>
        <v>0</v>
      </c>
      <c r="BX40" s="542">
        <f t="shared" si="31"/>
        <v>117669358.27000001</v>
      </c>
      <c r="BY40" s="542">
        <f t="shared" ref="BY40:DA40" si="32">BY11+BY15+BY19+BY24</f>
        <v>0</v>
      </c>
      <c r="BZ40" s="542">
        <f t="shared" si="32"/>
        <v>0</v>
      </c>
      <c r="CA40" s="542">
        <f t="shared" si="32"/>
        <v>0</v>
      </c>
      <c r="CB40" s="542">
        <f t="shared" si="32"/>
        <v>818409600</v>
      </c>
      <c r="CC40" s="542">
        <f t="shared" si="32"/>
        <v>59539111.619999997</v>
      </c>
      <c r="CD40" s="542">
        <f t="shared" si="32"/>
        <v>33398012.530000001</v>
      </c>
      <c r="CE40" s="542">
        <f t="shared" si="32"/>
        <v>8106817.9500000002</v>
      </c>
      <c r="CF40" s="542">
        <f t="shared" si="32"/>
        <v>9483500</v>
      </c>
      <c r="CG40" s="542">
        <f t="shared" si="32"/>
        <v>473789.93</v>
      </c>
      <c r="CH40" s="542">
        <f t="shared" si="32"/>
        <v>0</v>
      </c>
      <c r="CI40" s="542">
        <f t="shared" si="32"/>
        <v>0</v>
      </c>
      <c r="CJ40" s="542">
        <f t="shared" si="32"/>
        <v>0</v>
      </c>
      <c r="CK40" s="542">
        <f t="shared" si="32"/>
        <v>0</v>
      </c>
      <c r="CL40" s="542">
        <f t="shared" si="32"/>
        <v>0</v>
      </c>
      <c r="CM40" s="542">
        <f t="shared" si="32"/>
        <v>0</v>
      </c>
      <c r="CN40" s="542">
        <f t="shared" si="32"/>
        <v>0</v>
      </c>
      <c r="CO40" s="542">
        <f t="shared" si="32"/>
        <v>0</v>
      </c>
      <c r="CP40" s="542">
        <f t="shared" si="32"/>
        <v>20664512.530000001</v>
      </c>
      <c r="CQ40" s="542">
        <f t="shared" si="32"/>
        <v>7066688</v>
      </c>
      <c r="CR40" s="542">
        <f t="shared" si="32"/>
        <v>3250000</v>
      </c>
      <c r="CS40" s="542">
        <f t="shared" si="32"/>
        <v>566340.02</v>
      </c>
      <c r="CT40" s="542">
        <f t="shared" si="32"/>
        <v>52318309.450000003</v>
      </c>
      <c r="CU40" s="542">
        <f t="shared" si="32"/>
        <v>12923836.210000001</v>
      </c>
      <c r="CV40" s="542">
        <f t="shared" si="32"/>
        <v>0</v>
      </c>
      <c r="CW40" s="542">
        <f t="shared" si="32"/>
        <v>0</v>
      </c>
      <c r="CX40" s="542">
        <f t="shared" si="32"/>
        <v>7684145.4500000002</v>
      </c>
      <c r="CY40" s="542">
        <f t="shared" si="32"/>
        <v>1928404.21</v>
      </c>
      <c r="CZ40" s="542">
        <f t="shared" si="32"/>
        <v>44634164</v>
      </c>
      <c r="DA40" s="542">
        <f t="shared" si="32"/>
        <v>10995432</v>
      </c>
    </row>
    <row r="41" spans="1:108" s="226" customFormat="1" ht="16.5" x14ac:dyDescent="0.25">
      <c r="A41" s="539" t="s">
        <v>826</v>
      </c>
      <c r="B41" s="543">
        <f t="shared" ref="B41:I41" si="33">B33</f>
        <v>4530693893.9700003</v>
      </c>
      <c r="C41" s="543">
        <f t="shared" si="33"/>
        <v>531633546.40000004</v>
      </c>
      <c r="D41" s="543">
        <f t="shared" si="33"/>
        <v>0</v>
      </c>
      <c r="E41" s="543">
        <f t="shared" si="33"/>
        <v>0</v>
      </c>
      <c r="F41" s="543">
        <f t="shared" si="33"/>
        <v>0</v>
      </c>
      <c r="G41" s="543">
        <f t="shared" si="33"/>
        <v>0</v>
      </c>
      <c r="H41" s="543">
        <f t="shared" si="33"/>
        <v>0</v>
      </c>
      <c r="I41" s="543">
        <f t="shared" si="33"/>
        <v>0</v>
      </c>
      <c r="J41" s="543">
        <f>J33</f>
        <v>4530693893.9700003</v>
      </c>
      <c r="K41" s="543">
        <f t="shared" ref="K41:BX41" si="34">K33</f>
        <v>531633546.40000004</v>
      </c>
      <c r="L41" s="543">
        <f t="shared" si="34"/>
        <v>3942298002.79</v>
      </c>
      <c r="M41" s="543">
        <f t="shared" si="34"/>
        <v>390566204.83000004</v>
      </c>
      <c r="N41" s="543">
        <f t="shared" si="34"/>
        <v>0</v>
      </c>
      <c r="O41" s="543">
        <f t="shared" si="34"/>
        <v>0</v>
      </c>
      <c r="P41" s="543">
        <f t="shared" si="34"/>
        <v>630215000</v>
      </c>
      <c r="Q41" s="543">
        <f t="shared" si="34"/>
        <v>71901726.579999998</v>
      </c>
      <c r="R41" s="543">
        <f t="shared" si="34"/>
        <v>89937943.200000003</v>
      </c>
      <c r="S41" s="543">
        <f t="shared" si="34"/>
        <v>0</v>
      </c>
      <c r="T41" s="543">
        <f t="shared" si="34"/>
        <v>0</v>
      </c>
      <c r="U41" s="543">
        <f t="shared" si="34"/>
        <v>0</v>
      </c>
      <c r="V41" s="543">
        <f t="shared" si="34"/>
        <v>0</v>
      </c>
      <c r="W41" s="543">
        <f t="shared" si="34"/>
        <v>0</v>
      </c>
      <c r="X41" s="543">
        <f t="shared" si="34"/>
        <v>844127500</v>
      </c>
      <c r="Y41" s="543">
        <f t="shared" si="34"/>
        <v>0</v>
      </c>
      <c r="Z41" s="543">
        <f t="shared" si="34"/>
        <v>115116800</v>
      </c>
      <c r="AA41" s="543">
        <f t="shared" si="34"/>
        <v>78957333.480000004</v>
      </c>
      <c r="AB41" s="543">
        <f t="shared" si="34"/>
        <v>14320379.789999999</v>
      </c>
      <c r="AC41" s="543">
        <f t="shared" si="34"/>
        <v>0</v>
      </c>
      <c r="AD41" s="543">
        <f t="shared" si="34"/>
        <v>0</v>
      </c>
      <c r="AE41" s="543">
        <f t="shared" si="34"/>
        <v>0</v>
      </c>
      <c r="AF41" s="543">
        <f t="shared" si="34"/>
        <v>0</v>
      </c>
      <c r="AG41" s="543">
        <f t="shared" si="34"/>
        <v>0</v>
      </c>
      <c r="AH41" s="543">
        <f t="shared" si="34"/>
        <v>260033228.37</v>
      </c>
      <c r="AI41" s="543">
        <f t="shared" si="34"/>
        <v>0</v>
      </c>
      <c r="AJ41" s="543">
        <f t="shared" si="34"/>
        <v>1404739120.51</v>
      </c>
      <c r="AK41" s="543">
        <f t="shared" si="34"/>
        <v>238662685.41999999</v>
      </c>
      <c r="AL41" s="543">
        <f t="shared" si="34"/>
        <v>0</v>
      </c>
      <c r="AM41" s="543">
        <f t="shared" si="34"/>
        <v>0</v>
      </c>
      <c r="AN41" s="543">
        <f t="shared" si="34"/>
        <v>0</v>
      </c>
      <c r="AO41" s="543">
        <f t="shared" si="34"/>
        <v>0</v>
      </c>
      <c r="AP41" s="543">
        <f t="shared" si="34"/>
        <v>0</v>
      </c>
      <c r="AQ41" s="543">
        <f t="shared" si="34"/>
        <v>0</v>
      </c>
      <c r="AR41" s="543">
        <f t="shared" si="34"/>
        <v>2488300</v>
      </c>
      <c r="AS41" s="543">
        <f t="shared" si="34"/>
        <v>1044459.35</v>
      </c>
      <c r="AT41" s="543">
        <f t="shared" si="34"/>
        <v>0</v>
      </c>
      <c r="AU41" s="543">
        <f t="shared" si="34"/>
        <v>0</v>
      </c>
      <c r="AV41" s="543">
        <f t="shared" si="34"/>
        <v>0</v>
      </c>
      <c r="AW41" s="543">
        <f t="shared" si="34"/>
        <v>0</v>
      </c>
      <c r="AX41" s="543">
        <f t="shared" si="34"/>
        <v>2173050</v>
      </c>
      <c r="AY41" s="543">
        <f t="shared" si="34"/>
        <v>0</v>
      </c>
      <c r="AZ41" s="543">
        <f t="shared" si="34"/>
        <v>0</v>
      </c>
      <c r="BA41" s="543">
        <f t="shared" si="34"/>
        <v>0</v>
      </c>
      <c r="BB41" s="543">
        <f t="shared" si="34"/>
        <v>0</v>
      </c>
      <c r="BC41" s="543">
        <f t="shared" si="34"/>
        <v>0</v>
      </c>
      <c r="BD41" s="543">
        <f t="shared" si="34"/>
        <v>0</v>
      </c>
      <c r="BE41" s="543">
        <f t="shared" si="34"/>
        <v>0</v>
      </c>
      <c r="BF41" s="543">
        <f t="shared" si="34"/>
        <v>1221580.92</v>
      </c>
      <c r="BG41" s="543">
        <f t="shared" si="34"/>
        <v>0</v>
      </c>
      <c r="BH41" s="543">
        <f t="shared" si="34"/>
        <v>0</v>
      </c>
      <c r="BI41" s="543">
        <f t="shared" si="34"/>
        <v>0</v>
      </c>
      <c r="BJ41" s="543">
        <f t="shared" si="34"/>
        <v>168384500</v>
      </c>
      <c r="BK41" s="543">
        <f t="shared" si="34"/>
        <v>0</v>
      </c>
      <c r="BL41" s="543">
        <f t="shared" si="34"/>
        <v>0</v>
      </c>
      <c r="BM41" s="543">
        <f t="shared" si="34"/>
        <v>0</v>
      </c>
      <c r="BN41" s="543">
        <f t="shared" si="34"/>
        <v>6625800</v>
      </c>
      <c r="BO41" s="543">
        <f t="shared" si="34"/>
        <v>0</v>
      </c>
      <c r="BP41" s="543">
        <f t="shared" si="34"/>
        <v>0</v>
      </c>
      <c r="BQ41" s="543">
        <f t="shared" si="34"/>
        <v>0</v>
      </c>
      <c r="BR41" s="543">
        <f t="shared" si="34"/>
        <v>0</v>
      </c>
      <c r="BS41" s="543">
        <f t="shared" si="34"/>
        <v>0</v>
      </c>
      <c r="BT41" s="543">
        <f t="shared" si="34"/>
        <v>402914800</v>
      </c>
      <c r="BU41" s="543">
        <f t="shared" si="34"/>
        <v>0</v>
      </c>
      <c r="BV41" s="543">
        <f t="shared" si="34"/>
        <v>0</v>
      </c>
      <c r="BW41" s="543">
        <f t="shared" si="34"/>
        <v>0</v>
      </c>
      <c r="BX41" s="543">
        <f t="shared" si="34"/>
        <v>0</v>
      </c>
      <c r="BY41" s="543">
        <f t="shared" ref="BY41:DA41" si="35">BY33</f>
        <v>0</v>
      </c>
      <c r="BZ41" s="543">
        <f t="shared" si="35"/>
        <v>0</v>
      </c>
      <c r="CA41" s="543">
        <f t="shared" si="35"/>
        <v>0</v>
      </c>
      <c r="CB41" s="543">
        <f t="shared" si="35"/>
        <v>0</v>
      </c>
      <c r="CC41" s="543">
        <f t="shared" si="35"/>
        <v>0</v>
      </c>
      <c r="CD41" s="543">
        <f t="shared" si="35"/>
        <v>260323759.52000001</v>
      </c>
      <c r="CE41" s="543">
        <f t="shared" si="35"/>
        <v>82258137.030000001</v>
      </c>
      <c r="CF41" s="543">
        <f t="shared" si="35"/>
        <v>0</v>
      </c>
      <c r="CG41" s="543">
        <f t="shared" si="35"/>
        <v>0</v>
      </c>
      <c r="CH41" s="543">
        <f t="shared" si="35"/>
        <v>63100</v>
      </c>
      <c r="CI41" s="543">
        <f t="shared" si="35"/>
        <v>0</v>
      </c>
      <c r="CJ41" s="543">
        <f t="shared" si="35"/>
        <v>0</v>
      </c>
      <c r="CK41" s="543">
        <f t="shared" si="35"/>
        <v>0</v>
      </c>
      <c r="CL41" s="543">
        <f t="shared" si="35"/>
        <v>0</v>
      </c>
      <c r="CM41" s="543">
        <f t="shared" si="35"/>
        <v>0</v>
      </c>
      <c r="CN41" s="543">
        <f t="shared" si="35"/>
        <v>7674600</v>
      </c>
      <c r="CO41" s="543">
        <f t="shared" si="35"/>
        <v>0</v>
      </c>
      <c r="CP41" s="543">
        <f t="shared" si="35"/>
        <v>251471059.52000001</v>
      </c>
      <c r="CQ41" s="543">
        <f t="shared" si="35"/>
        <v>81944020</v>
      </c>
      <c r="CR41" s="543">
        <f t="shared" si="35"/>
        <v>1115000</v>
      </c>
      <c r="CS41" s="543">
        <f t="shared" si="35"/>
        <v>314117.03000000003</v>
      </c>
      <c r="CT41" s="543">
        <f t="shared" si="35"/>
        <v>328072131.65999997</v>
      </c>
      <c r="CU41" s="543">
        <f t="shared" si="35"/>
        <v>58809204.539999999</v>
      </c>
      <c r="CV41" s="543">
        <f t="shared" si="35"/>
        <v>91214000.659999996</v>
      </c>
      <c r="CW41" s="543">
        <f t="shared" si="35"/>
        <v>0</v>
      </c>
      <c r="CX41" s="543">
        <f t="shared" si="35"/>
        <v>19732840</v>
      </c>
      <c r="CY41" s="543">
        <f t="shared" si="35"/>
        <v>4930614.54</v>
      </c>
      <c r="CZ41" s="543">
        <f t="shared" si="35"/>
        <v>217125291</v>
      </c>
      <c r="DA41" s="543">
        <f t="shared" si="35"/>
        <v>53878590</v>
      </c>
    </row>
    <row r="42" spans="1:108" s="226" customFormat="1" ht="16.5" x14ac:dyDescent="0.25">
      <c r="A42" s="224"/>
      <c r="B42" s="224"/>
      <c r="C42" s="224"/>
      <c r="D42" s="224"/>
      <c r="E42" s="224"/>
      <c r="F42" s="224"/>
      <c r="G42" s="224"/>
      <c r="H42" s="224"/>
      <c r="I42" s="224"/>
      <c r="J42" s="224"/>
      <c r="K42" s="224"/>
      <c r="L42" s="224"/>
      <c r="M42" s="224"/>
      <c r="N42" s="223"/>
      <c r="O42" s="223"/>
      <c r="P42" s="223"/>
      <c r="Q42" s="223"/>
      <c r="R42" s="223"/>
      <c r="S42" s="223"/>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5"/>
      <c r="BR42" s="225"/>
      <c r="BS42" s="225"/>
      <c r="BT42" s="225"/>
      <c r="BU42" s="225"/>
      <c r="BV42" s="225"/>
      <c r="BW42" s="225"/>
      <c r="BX42" s="225"/>
      <c r="BY42" s="225"/>
      <c r="BZ42" s="225"/>
      <c r="CA42" s="225"/>
      <c r="CB42" s="225"/>
      <c r="CC42" s="225"/>
      <c r="CD42" s="224"/>
      <c r="CE42" s="224"/>
      <c r="CF42" s="220"/>
      <c r="CG42" s="224"/>
      <c r="CH42" s="538"/>
      <c r="CI42" s="538"/>
      <c r="CJ42" s="224"/>
      <c r="CK42" s="224"/>
      <c r="CL42" s="224"/>
      <c r="CM42" s="224"/>
      <c r="CN42" s="224"/>
      <c r="CO42" s="224"/>
      <c r="CP42" s="220"/>
      <c r="CQ42" s="220"/>
      <c r="CR42" s="220"/>
      <c r="CS42" s="220"/>
      <c r="CT42" s="224"/>
      <c r="CU42" s="224"/>
      <c r="CV42" s="220"/>
      <c r="CW42" s="224"/>
      <c r="CX42" s="220"/>
      <c r="CY42" s="224"/>
      <c r="CZ42" s="220"/>
      <c r="DA42" s="224"/>
    </row>
    <row r="43" spans="1:108" s="547" customFormat="1" ht="26.45" customHeight="1" x14ac:dyDescent="0.2">
      <c r="A43" s="544" t="s">
        <v>827</v>
      </c>
      <c r="B43" s="1"/>
      <c r="C43" s="1"/>
      <c r="D43" s="1"/>
      <c r="E43" s="1"/>
      <c r="F43" s="1707" t="s">
        <v>828</v>
      </c>
      <c r="G43" s="1708"/>
      <c r="H43" s="1707" t="s">
        <v>829</v>
      </c>
      <c r="I43" s="1708"/>
      <c r="J43" s="1"/>
      <c r="K43" s="1"/>
      <c r="L43" s="1"/>
      <c r="M43" s="1"/>
      <c r="N43" s="1707" t="s">
        <v>830</v>
      </c>
      <c r="O43" s="1708"/>
      <c r="P43" s="1707" t="s">
        <v>831</v>
      </c>
      <c r="Q43" s="1708"/>
      <c r="R43" s="1707" t="s">
        <v>832</v>
      </c>
      <c r="S43" s="1708"/>
      <c r="T43" s="1707" t="s">
        <v>833</v>
      </c>
      <c r="U43" s="1708"/>
      <c r="V43" s="1707" t="s">
        <v>834</v>
      </c>
      <c r="W43" s="1708"/>
      <c r="X43" s="1707" t="s">
        <v>835</v>
      </c>
      <c r="Y43" s="1708"/>
      <c r="Z43" s="1707" t="s">
        <v>836</v>
      </c>
      <c r="AA43" s="1708"/>
      <c r="AB43" s="1707" t="s">
        <v>837</v>
      </c>
      <c r="AC43" s="1708"/>
      <c r="AD43" s="1707" t="s">
        <v>838</v>
      </c>
      <c r="AE43" s="1708"/>
      <c r="AF43" s="1707" t="s">
        <v>839</v>
      </c>
      <c r="AG43" s="1708"/>
      <c r="AH43" s="1707" t="s">
        <v>840</v>
      </c>
      <c r="AI43" s="1708"/>
      <c r="AJ43" s="1707" t="s">
        <v>841</v>
      </c>
      <c r="AK43" s="1708"/>
      <c r="AL43" s="1707" t="s">
        <v>842</v>
      </c>
      <c r="AM43" s="1708"/>
      <c r="AN43" s="1707" t="s">
        <v>843</v>
      </c>
      <c r="AO43" s="1708"/>
      <c r="AP43" s="1707" t="s">
        <v>844</v>
      </c>
      <c r="AQ43" s="1708"/>
      <c r="AR43" s="1707" t="s">
        <v>845</v>
      </c>
      <c r="AS43" s="1708"/>
      <c r="AT43" s="1707" t="s">
        <v>846</v>
      </c>
      <c r="AU43" s="1708"/>
      <c r="AV43" s="1707" t="s">
        <v>847</v>
      </c>
      <c r="AW43" s="1708"/>
      <c r="AX43" s="1707" t="s">
        <v>848</v>
      </c>
      <c r="AY43" s="1708"/>
      <c r="AZ43" s="1707" t="s">
        <v>849</v>
      </c>
      <c r="BA43" s="1708"/>
      <c r="BB43" s="1707" t="s">
        <v>850</v>
      </c>
      <c r="BC43" s="1708"/>
      <c r="BD43" s="1707" t="s">
        <v>851</v>
      </c>
      <c r="BE43" s="1708"/>
      <c r="BF43" s="1707" t="s">
        <v>852</v>
      </c>
      <c r="BG43" s="1708"/>
      <c r="BH43" s="1707" t="s">
        <v>853</v>
      </c>
      <c r="BI43" s="1708"/>
      <c r="BJ43" s="1707" t="s">
        <v>854</v>
      </c>
      <c r="BK43" s="1708"/>
      <c r="BL43" s="1707" t="s">
        <v>855</v>
      </c>
      <c r="BM43" s="1708"/>
      <c r="BN43" s="1707" t="s">
        <v>856</v>
      </c>
      <c r="BO43" s="1708"/>
      <c r="BP43" s="1707" t="s">
        <v>857</v>
      </c>
      <c r="BQ43" s="1708"/>
      <c r="BR43" s="1707" t="s">
        <v>858</v>
      </c>
      <c r="BS43" s="1708"/>
      <c r="BT43" s="1707" t="s">
        <v>859</v>
      </c>
      <c r="BU43" s="1708"/>
      <c r="BV43" s="1707" t="s">
        <v>860</v>
      </c>
      <c r="BW43" s="1708"/>
      <c r="BX43" s="1707" t="s">
        <v>861</v>
      </c>
      <c r="BY43" s="1708"/>
      <c r="BZ43" s="1707" t="s">
        <v>862</v>
      </c>
      <c r="CA43" s="1708"/>
      <c r="CB43" s="1707" t="s">
        <v>863</v>
      </c>
      <c r="CC43" s="1708"/>
      <c r="CD43" s="545"/>
      <c r="CE43" s="546"/>
      <c r="CF43" s="1707" t="s">
        <v>864</v>
      </c>
      <c r="CG43" s="1708"/>
      <c r="CH43" s="1707" t="s">
        <v>865</v>
      </c>
      <c r="CI43" s="1708"/>
      <c r="CJ43" s="1618" t="s">
        <v>866</v>
      </c>
      <c r="CK43" s="1619"/>
      <c r="CL43" s="1618" t="s">
        <v>867</v>
      </c>
      <c r="CM43" s="1619"/>
      <c r="CN43" s="1618" t="s">
        <v>868</v>
      </c>
      <c r="CO43" s="1619"/>
      <c r="CP43" s="1715" t="s">
        <v>869</v>
      </c>
      <c r="CQ43" s="1716"/>
      <c r="CR43" s="1715" t="s">
        <v>870</v>
      </c>
      <c r="CS43" s="1716"/>
      <c r="CT43" s="545"/>
      <c r="CU43" s="546"/>
      <c r="CV43" s="1715" t="s">
        <v>871</v>
      </c>
      <c r="CW43" s="1716"/>
      <c r="CX43" s="1715" t="s">
        <v>872</v>
      </c>
      <c r="CY43" s="1716"/>
      <c r="CZ43" s="1715" t="s">
        <v>873</v>
      </c>
      <c r="DA43" s="1716"/>
    </row>
    <row r="44" spans="1:108" s="550" customFormat="1" ht="26.25" x14ac:dyDescent="0.4">
      <c r="A44" s="1"/>
      <c r="B44" s="1"/>
      <c r="C44" s="1"/>
      <c r="D44" s="1"/>
      <c r="E44" s="1"/>
      <c r="F44" s="1"/>
      <c r="G44" s="1"/>
      <c r="H44" s="1"/>
      <c r="I44" s="1"/>
      <c r="J44" s="1"/>
      <c r="K44" s="548"/>
      <c r="L44" s="549"/>
      <c r="M44" s="549"/>
    </row>
    <row r="45" spans="1:108" ht="18" x14ac:dyDescent="0.25">
      <c r="K45" s="548"/>
      <c r="L45" s="549"/>
      <c r="M45" s="549"/>
    </row>
  </sheetData>
  <mergeCells count="114">
    <mergeCell ref="CP43:CQ43"/>
    <mergeCell ref="CR43:CS43"/>
    <mergeCell ref="CV43:CW43"/>
    <mergeCell ref="CX43:CY43"/>
    <mergeCell ref="CZ43:DA43"/>
    <mergeCell ref="CB43:CC43"/>
    <mergeCell ref="CF43:CG43"/>
    <mergeCell ref="CH43:CI43"/>
    <mergeCell ref="CJ43:CK43"/>
    <mergeCell ref="CL43:CM43"/>
    <mergeCell ref="CN43:CO43"/>
    <mergeCell ref="BR43:BS43"/>
    <mergeCell ref="BT43:BU43"/>
    <mergeCell ref="BV43:BW43"/>
    <mergeCell ref="BX43:BY43"/>
    <mergeCell ref="BZ43:CA43"/>
    <mergeCell ref="BD43:BE43"/>
    <mergeCell ref="BF43:BG43"/>
    <mergeCell ref="BH43:BI43"/>
    <mergeCell ref="BJ43:BK43"/>
    <mergeCell ref="BL43:BM43"/>
    <mergeCell ref="BN43:BO43"/>
    <mergeCell ref="AZ43:BA43"/>
    <mergeCell ref="BB43:BC43"/>
    <mergeCell ref="AF43:AG43"/>
    <mergeCell ref="AH43:AI43"/>
    <mergeCell ref="AJ43:AK43"/>
    <mergeCell ref="AL43:AM43"/>
    <mergeCell ref="AN43:AO43"/>
    <mergeCell ref="AP43:AQ43"/>
    <mergeCell ref="BP43:BQ43"/>
    <mergeCell ref="V43:W43"/>
    <mergeCell ref="X43:Y43"/>
    <mergeCell ref="Z43:AA43"/>
    <mergeCell ref="AB43:AC43"/>
    <mergeCell ref="AD43:AE43"/>
    <mergeCell ref="BL9:BM9"/>
    <mergeCell ref="BX9:BY9"/>
    <mergeCell ref="BZ9:CA9"/>
    <mergeCell ref="AN8:AO9"/>
    <mergeCell ref="AP8:AQ9"/>
    <mergeCell ref="AR8:AS9"/>
    <mergeCell ref="AT8:AU9"/>
    <mergeCell ref="AV8:AY8"/>
    <mergeCell ref="AZ8:BA9"/>
    <mergeCell ref="AB8:AC9"/>
    <mergeCell ref="AD8:AE9"/>
    <mergeCell ref="AF8:AG9"/>
    <mergeCell ref="AH8:AI9"/>
    <mergeCell ref="AJ8:AK9"/>
    <mergeCell ref="AL8:AM9"/>
    <mergeCell ref="AR43:AS43"/>
    <mergeCell ref="AT43:AU43"/>
    <mergeCell ref="AV43:AW43"/>
    <mergeCell ref="AX43:AY43"/>
    <mergeCell ref="DC10:DD10"/>
    <mergeCell ref="F43:G43"/>
    <mergeCell ref="H43:I43"/>
    <mergeCell ref="N43:O43"/>
    <mergeCell ref="P43:Q43"/>
    <mergeCell ref="R43:S43"/>
    <mergeCell ref="N9:O9"/>
    <mergeCell ref="P9:Q9"/>
    <mergeCell ref="R9:S9"/>
    <mergeCell ref="V9:W9"/>
    <mergeCell ref="AV9:AW9"/>
    <mergeCell ref="AX9:AY9"/>
    <mergeCell ref="CR8:CS9"/>
    <mergeCell ref="CT8:CT10"/>
    <mergeCell ref="CU8:CU10"/>
    <mergeCell ref="CV8:CW9"/>
    <mergeCell ref="CX8:CY9"/>
    <mergeCell ref="CZ8:DA9"/>
    <mergeCell ref="CF8:CG9"/>
    <mergeCell ref="CH8:CI9"/>
    <mergeCell ref="CJ8:CK9"/>
    <mergeCell ref="CL8:CM9"/>
    <mergeCell ref="CN8:CO9"/>
    <mergeCell ref="T43:U43"/>
    <mergeCell ref="CT7:DA7"/>
    <mergeCell ref="L8:L10"/>
    <mergeCell ref="M8:M10"/>
    <mergeCell ref="N8:S8"/>
    <mergeCell ref="T8:U9"/>
    <mergeCell ref="V8:W8"/>
    <mergeCell ref="X8:Y9"/>
    <mergeCell ref="Z8:AA9"/>
    <mergeCell ref="CP8:CQ9"/>
    <mergeCell ref="BR8:BS9"/>
    <mergeCell ref="BT8:BU9"/>
    <mergeCell ref="BV8:BW9"/>
    <mergeCell ref="BX8:CC8"/>
    <mergeCell ref="CD8:CD10"/>
    <mergeCell ref="CE8:CE10"/>
    <mergeCell ref="BB8:BG8"/>
    <mergeCell ref="BH8:BI9"/>
    <mergeCell ref="BJ8:BK8"/>
    <mergeCell ref="BL8:BM8"/>
    <mergeCell ref="BN8:BO9"/>
    <mergeCell ref="BP8:BQ9"/>
    <mergeCell ref="BB9:BC9"/>
    <mergeCell ref="BD9:BE9"/>
    <mergeCell ref="BF9:BG9"/>
    <mergeCell ref="A6:A10"/>
    <mergeCell ref="B6:C9"/>
    <mergeCell ref="D6:E9"/>
    <mergeCell ref="F6:I6"/>
    <mergeCell ref="J6:K9"/>
    <mergeCell ref="F7:G9"/>
    <mergeCell ref="H7:I9"/>
    <mergeCell ref="L7:W7"/>
    <mergeCell ref="CD7:CQ7"/>
    <mergeCell ref="BJ9:BK9"/>
    <mergeCell ref="CB9:CC9"/>
  </mergeCells>
  <pageMargins left="0.78740157480314965" right="0.39370078740157483" top="0.78740157480314965" bottom="0.78740157480314965" header="0.51181102362204722" footer="0.51181102362204722"/>
  <pageSetup paperSize="9" scale="39" fitToWidth="15" orientation="landscape" horizontalDpi="300" verticalDpi="300" r:id="rId1"/>
  <headerFooter alignWithMargins="0">
    <oddFooter>&amp;L&amp;P&amp;R&amp;Z&amp;F&amp;A</oddFooter>
  </headerFooter>
  <colBreaks count="1" manualBreakCount="1">
    <brk id="81" max="4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74"/>
  <sheetViews>
    <sheetView topLeftCell="A2" zoomScale="90" zoomScaleNormal="90" workbookViewId="0">
      <pane xSplit="1" ySplit="5" topLeftCell="B71" activePane="bottomRight" state="frozen"/>
      <selection activeCell="A2" sqref="A2"/>
      <selection pane="topRight" activeCell="B2" sqref="B2"/>
      <selection pane="bottomLeft" activeCell="A6" sqref="A6"/>
      <selection pane="bottomRight" activeCell="C33" sqref="C33"/>
    </sheetView>
  </sheetViews>
  <sheetFormatPr defaultColWidth="9.140625" defaultRowHeight="12.75" x14ac:dyDescent="0.25"/>
  <cols>
    <col min="1" max="1" width="80.85546875" style="272" customWidth="1"/>
    <col min="2" max="2" width="17" style="272" customWidth="1"/>
    <col min="3" max="3" width="16.5703125" style="272" customWidth="1"/>
    <col min="4" max="4" width="15.5703125" style="272" customWidth="1"/>
    <col min="5" max="16384" width="9.140625" style="272"/>
  </cols>
  <sheetData>
    <row r="2" spans="1:3" ht="15" x14ac:dyDescent="0.25">
      <c r="A2" s="1717" t="s">
        <v>734</v>
      </c>
      <c r="B2" s="1717"/>
      <c r="C2" s="1717"/>
    </row>
    <row r="3" spans="1:3" ht="15" x14ac:dyDescent="0.25">
      <c r="A3" s="1718" t="str">
        <f>'МБТ  по  программам'!A3:I3</f>
        <v>ПО  СОСТОЯНИЮ  НА  1  АПРЕЛЯ  2024  ГОДА</v>
      </c>
      <c r="B3" s="1718"/>
      <c r="C3" s="1718"/>
    </row>
    <row r="4" spans="1:3" ht="15" x14ac:dyDescent="0.25">
      <c r="A4" s="239"/>
      <c r="B4" s="239"/>
      <c r="C4" s="239"/>
    </row>
    <row r="5" spans="1:3" ht="15" x14ac:dyDescent="0.25">
      <c r="C5" s="238" t="s">
        <v>735</v>
      </c>
    </row>
    <row r="6" spans="1:3" ht="15" x14ac:dyDescent="0.25">
      <c r="A6" s="241" t="s">
        <v>416</v>
      </c>
      <c r="B6" s="446" t="s">
        <v>418</v>
      </c>
      <c r="C6" s="436" t="s">
        <v>424</v>
      </c>
    </row>
    <row r="7" spans="1:3" ht="15" x14ac:dyDescent="0.25">
      <c r="A7" s="241" t="s">
        <v>736</v>
      </c>
      <c r="B7" s="433"/>
      <c r="C7" s="436"/>
    </row>
    <row r="8" spans="1:3" ht="127.5" x14ac:dyDescent="0.25">
      <c r="A8" s="308" t="s">
        <v>737</v>
      </c>
      <c r="B8" s="447">
        <f>'Проверочная  таблица'!EA38/1000</f>
        <v>0</v>
      </c>
      <c r="C8" s="447">
        <f>'Проверочная  таблица'!ED38/1000</f>
        <v>0</v>
      </c>
    </row>
    <row r="9" spans="1:3" ht="63.75" x14ac:dyDescent="0.25">
      <c r="A9" s="308" t="s">
        <v>738</v>
      </c>
      <c r="B9" s="448">
        <f>'Проверочная  таблица'!RW38/1000</f>
        <v>0</v>
      </c>
      <c r="C9" s="449">
        <f>'Проверочная  таблица'!RZ38/1000</f>
        <v>0</v>
      </c>
    </row>
    <row r="10" spans="1:3" ht="38.25" x14ac:dyDescent="0.25">
      <c r="A10" s="308" t="s">
        <v>739</v>
      </c>
      <c r="B10" s="447">
        <f>'Проверочная  таблица'!EH38/1000</f>
        <v>844127.5</v>
      </c>
      <c r="C10" s="447">
        <f>'Проверочная  таблица'!EL38/1000</f>
        <v>0</v>
      </c>
    </row>
    <row r="11" spans="1:3" ht="38.25" x14ac:dyDescent="0.25">
      <c r="A11" s="308" t="s">
        <v>740</v>
      </c>
      <c r="B11" s="447">
        <f>'Проверочная  таблица'!NS38/1000</f>
        <v>0</v>
      </c>
      <c r="C11" s="447">
        <f>'Проверочная  таблица'!NW38/1000</f>
        <v>0</v>
      </c>
    </row>
    <row r="12" spans="1:3" ht="63.75" x14ac:dyDescent="0.25">
      <c r="A12" s="308" t="s">
        <v>741</v>
      </c>
      <c r="B12" s="447">
        <f>'Проверочная  таблица'!DU38/1000</f>
        <v>5982.8</v>
      </c>
      <c r="C12" s="447">
        <f>'Проверочная  таблица'!DX38/1000</f>
        <v>0</v>
      </c>
    </row>
    <row r="13" spans="1:3" ht="51" x14ac:dyDescent="0.25">
      <c r="A13" s="308" t="s">
        <v>742</v>
      </c>
      <c r="B13" s="447">
        <f>'Проверочная  таблица'!RP38/1000</f>
        <v>478133.4</v>
      </c>
      <c r="C13" s="447">
        <f>'Проверочная  таблица'!RT38/1000</f>
        <v>0</v>
      </c>
    </row>
    <row r="14" spans="1:3" ht="89.25" x14ac:dyDescent="0.25">
      <c r="A14" s="308" t="s">
        <v>743</v>
      </c>
      <c r="B14" s="447">
        <f>'Проверочная  таблица'!LF39/1000</f>
        <v>29785.8</v>
      </c>
      <c r="C14" s="447">
        <f>'Проверочная  таблица'!LJ39/1000</f>
        <v>0</v>
      </c>
    </row>
    <row r="15" spans="1:3" ht="63.75" x14ac:dyDescent="0.25">
      <c r="A15" s="308" t="s">
        <v>744</v>
      </c>
      <c r="B15" s="447">
        <f>'Проверочная  таблица'!MK38/1000</f>
        <v>0</v>
      </c>
      <c r="C15" s="447">
        <f>'Проверочная  таблица'!MS38/1000</f>
        <v>0</v>
      </c>
    </row>
    <row r="16" spans="1:3" ht="76.5" x14ac:dyDescent="0.25">
      <c r="A16" s="308" t="s">
        <v>745</v>
      </c>
      <c r="B16" s="447">
        <f>'Проверочная  таблица'!MM38/1000</f>
        <v>4757.6000000000004</v>
      </c>
      <c r="C16" s="447">
        <f>'Проверочная  таблица'!MU38/1000</f>
        <v>0</v>
      </c>
    </row>
    <row r="17" spans="1:4" ht="38.25" x14ac:dyDescent="0.25">
      <c r="A17" s="308" t="s">
        <v>746</v>
      </c>
      <c r="B17" s="447">
        <f>'Проверочная  таблица'!IO38/1000</f>
        <v>0</v>
      </c>
      <c r="C17" s="447">
        <f>'Проверочная  таблица'!IR38/1000</f>
        <v>0</v>
      </c>
    </row>
    <row r="18" spans="1:4" ht="38.25" x14ac:dyDescent="0.25">
      <c r="A18" s="308" t="s">
        <v>747</v>
      </c>
      <c r="B18" s="447">
        <f>'Проверочная  таблица'!QE38/1000</f>
        <v>6625.8</v>
      </c>
      <c r="C18" s="447">
        <f>'Проверочная  таблица'!QH38/1000</f>
        <v>0</v>
      </c>
    </row>
    <row r="19" spans="1:4" ht="51" x14ac:dyDescent="0.25">
      <c r="A19" s="308" t="s">
        <v>748</v>
      </c>
      <c r="B19" s="448">
        <f>'Проверочная  таблица'!QK39/1000</f>
        <v>0</v>
      </c>
      <c r="C19" s="449">
        <f>'Проверочная  таблица'!QN39/1000</f>
        <v>0</v>
      </c>
    </row>
    <row r="20" spans="1:4" ht="51" x14ac:dyDescent="0.25">
      <c r="A20" s="308" t="s">
        <v>749</v>
      </c>
      <c r="B20" s="447">
        <f>'Проверочная  таблица'!RI38/1000</f>
        <v>0</v>
      </c>
      <c r="C20" s="447">
        <f>'Проверочная  таблица'!RL38/1000</f>
        <v>0</v>
      </c>
    </row>
    <row r="21" spans="1:4" ht="38.25" x14ac:dyDescent="0.25">
      <c r="A21" s="308" t="s">
        <v>750</v>
      </c>
      <c r="B21" s="447">
        <f>'Проверочная  таблица'!II38/1000</f>
        <v>0</v>
      </c>
      <c r="C21" s="447">
        <f>'Проверочная  таблица'!IL38/1000</f>
        <v>0</v>
      </c>
    </row>
    <row r="22" spans="1:4" ht="76.5" x14ac:dyDescent="0.25">
      <c r="A22" s="308" t="s">
        <v>751</v>
      </c>
      <c r="B22" s="447">
        <f>'Проверочная  таблица'!FS38/1000</f>
        <v>0</v>
      </c>
      <c r="C22" s="447">
        <f>'Проверочная  таблица'!FV38/1000</f>
        <v>0</v>
      </c>
    </row>
    <row r="23" spans="1:4" ht="89.25" x14ac:dyDescent="0.25">
      <c r="A23" s="308" t="s">
        <v>752</v>
      </c>
      <c r="B23" s="447">
        <f>'Проверочная  таблица'!IU38/1000</f>
        <v>2488.3000000000002</v>
      </c>
      <c r="C23" s="447">
        <f>'Проверочная  таблица'!IX38/1000</f>
        <v>1044.4593500000001</v>
      </c>
    </row>
    <row r="24" spans="1:4" ht="76.5" x14ac:dyDescent="0.25">
      <c r="A24" s="308" t="s">
        <v>753</v>
      </c>
      <c r="B24" s="447">
        <f>'Проверочная  таблица'!JA39/1000</f>
        <v>0</v>
      </c>
      <c r="C24" s="447">
        <f>'Проверочная  таблица'!JD39/1000</f>
        <v>0</v>
      </c>
    </row>
    <row r="25" spans="1:4" ht="89.25" x14ac:dyDescent="0.25">
      <c r="A25" s="308" t="s">
        <v>754</v>
      </c>
      <c r="B25" s="447">
        <f>'Проверочная  таблица'!MP39/1000</f>
        <v>3683.2999999999997</v>
      </c>
      <c r="C25" s="447">
        <f>'Проверочная  таблица'!MX39/1000</f>
        <v>298.65607</v>
      </c>
    </row>
    <row r="26" spans="1:4" ht="76.5" x14ac:dyDescent="0.25">
      <c r="A26" s="308" t="s">
        <v>755</v>
      </c>
      <c r="B26" s="447">
        <f>'Проверочная  таблица'!HK39/1000</f>
        <v>164509.1</v>
      </c>
      <c r="C26" s="447">
        <f>'Проверочная  таблица'!HN39/1000</f>
        <v>0</v>
      </c>
    </row>
    <row r="27" spans="1:4" ht="63.75" x14ac:dyDescent="0.25">
      <c r="A27" s="308" t="s">
        <v>756</v>
      </c>
      <c r="B27" s="447">
        <f>'Проверочная  таблица'!OA39/1000</f>
        <v>272384.5</v>
      </c>
      <c r="C27" s="447">
        <f>'Проверочная  таблица'!OE39/1000</f>
        <v>0</v>
      </c>
      <c r="D27" s="450"/>
    </row>
    <row r="28" spans="1:4" ht="89.25" x14ac:dyDescent="0.25">
      <c r="A28" s="308" t="s">
        <v>757</v>
      </c>
      <c r="B28" s="447">
        <f>'Проверочная  таблица'!EO38/1000</f>
        <v>115116.8</v>
      </c>
      <c r="C28" s="447">
        <f>'Проверочная  таблица'!ER38/1000</f>
        <v>78957.333480000001</v>
      </c>
    </row>
    <row r="29" spans="1:4" ht="178.5" x14ac:dyDescent="0.25">
      <c r="A29" s="308" t="s">
        <v>758</v>
      </c>
      <c r="B29" s="447">
        <f>'Проверочная  таблица'!SC39/1000</f>
        <v>219498.6</v>
      </c>
      <c r="C29" s="447">
        <f>'Проверочная  таблица'!SJ39/1000</f>
        <v>0</v>
      </c>
    </row>
    <row r="30" spans="1:4" ht="114.75" x14ac:dyDescent="0.25">
      <c r="A30" s="308" t="s">
        <v>759</v>
      </c>
      <c r="B30" s="447">
        <f>'Проверочная  таблица'!SE39/1000</f>
        <v>0</v>
      </c>
      <c r="C30" s="447">
        <f>'Проверочная  таблица'!SL39/1000</f>
        <v>0</v>
      </c>
    </row>
    <row r="31" spans="1:4" ht="89.25" x14ac:dyDescent="0.25">
      <c r="A31" s="308" t="s">
        <v>760</v>
      </c>
      <c r="B31" s="447">
        <f>'Проверочная  таблица'!PG39/1000</f>
        <v>10309.200000000001</v>
      </c>
      <c r="C31" s="447">
        <f>'Проверочная  таблица'!PJ39/1000</f>
        <v>0</v>
      </c>
    </row>
    <row r="32" spans="1:4" ht="89.25" x14ac:dyDescent="0.25">
      <c r="A32" s="308" t="s">
        <v>761</v>
      </c>
      <c r="B32" s="447">
        <f>'Проверочная  таблица'!FY39/1000</f>
        <v>0</v>
      </c>
      <c r="C32" s="447">
        <f>'Проверочная  таблица'!GB39/1000</f>
        <v>0</v>
      </c>
    </row>
    <row r="33" spans="1:4" ht="76.5" x14ac:dyDescent="0.25">
      <c r="A33" s="308" t="s">
        <v>762</v>
      </c>
      <c r="B33" s="447">
        <f>'Проверочная  таблица'!SG39/1000</f>
        <v>1276727.8</v>
      </c>
      <c r="C33" s="447">
        <f>'Проверочная  таблица'!SN39/1000</f>
        <v>61461.950269999994</v>
      </c>
    </row>
    <row r="34" spans="1:4" ht="63.75" x14ac:dyDescent="0.25">
      <c r="A34" s="308" t="s">
        <v>763</v>
      </c>
      <c r="B34" s="447">
        <f>'Проверочная  таблица'!GO38/1000</f>
        <v>260033.22837</v>
      </c>
      <c r="C34" s="447">
        <f>'Проверочная  таблица'!GS38/1000</f>
        <v>0</v>
      </c>
    </row>
    <row r="35" spans="1:4" ht="114.75" x14ac:dyDescent="0.25">
      <c r="A35" s="308" t="s">
        <v>764</v>
      </c>
      <c r="B35" s="447">
        <f>'Проверочная  таблица'!HE38/1000</f>
        <v>1404739.12051</v>
      </c>
      <c r="C35" s="447">
        <f>'Проверочная  таблица'!HH38/1000</f>
        <v>238662.68541999999</v>
      </c>
    </row>
    <row r="36" spans="1:4" ht="102" x14ac:dyDescent="0.25">
      <c r="A36" s="308" t="s">
        <v>765</v>
      </c>
      <c r="B36" s="447">
        <f>'Проверочная  таблица'!CO38/1000</f>
        <v>243.86457000000001</v>
      </c>
      <c r="C36" s="447">
        <f>'Проверочная  таблица'!CV38/1000</f>
        <v>0</v>
      </c>
    </row>
    <row r="37" spans="1:4" ht="76.5" x14ac:dyDescent="0.25">
      <c r="A37" s="308" t="s">
        <v>766</v>
      </c>
      <c r="B37" s="447">
        <f>'Проверочная  таблица'!CQ39/1000</f>
        <v>921553.1</v>
      </c>
      <c r="C37" s="447">
        <f>'Проверочная  таблица'!CX39/1000</f>
        <v>71901.726580000002</v>
      </c>
    </row>
    <row r="38" spans="1:4" ht="76.5" x14ac:dyDescent="0.25">
      <c r="A38" s="308" t="s">
        <v>767</v>
      </c>
      <c r="B38" s="447">
        <f>'Проверочная  таблица'!CS38/1000</f>
        <v>89937.943200000009</v>
      </c>
      <c r="C38" s="447">
        <f>'Проверочная  таблица'!CZ38/1000</f>
        <v>0</v>
      </c>
    </row>
    <row r="39" spans="1:4" ht="76.5" x14ac:dyDescent="0.25">
      <c r="A39" s="308" t="s">
        <v>768</v>
      </c>
      <c r="B39" s="447">
        <f>'Проверочная  таблица'!JY39/1000</f>
        <v>0</v>
      </c>
      <c r="C39" s="447">
        <f>'Проверочная  таблица'!KD39/1000</f>
        <v>0</v>
      </c>
    </row>
    <row r="40" spans="1:4" ht="76.5" x14ac:dyDescent="0.25">
      <c r="A40" s="308" t="s">
        <v>769</v>
      </c>
      <c r="B40" s="447">
        <f>'Проверочная  таблица'!KA39/1000</f>
        <v>6524.4</v>
      </c>
      <c r="C40" s="447">
        <f>'Проверочная  таблица'!KF39/1000</f>
        <v>0</v>
      </c>
    </row>
    <row r="41" spans="1:4" ht="114.75" x14ac:dyDescent="0.25">
      <c r="A41" s="308" t="s">
        <v>770</v>
      </c>
      <c r="B41" s="447">
        <f>'Проверочная  таблица'!EU39/1000</f>
        <v>18686.099999999999</v>
      </c>
      <c r="C41" s="447">
        <f>'Проверочная  таблица'!EX39/1000</f>
        <v>0</v>
      </c>
    </row>
    <row r="42" spans="1:4" ht="15.75" x14ac:dyDescent="0.25">
      <c r="A42" s="308"/>
      <c r="B42" s="447"/>
      <c r="C42" s="447"/>
    </row>
    <row r="43" spans="1:4" ht="15.75" x14ac:dyDescent="0.25">
      <c r="A43" s="277" t="s">
        <v>771</v>
      </c>
      <c r="B43" s="451">
        <f>SUM(B7:B42)</f>
        <v>6135848.2566500008</v>
      </c>
      <c r="C43" s="451">
        <f>SUM(C7:C42)</f>
        <v>452326.81117</v>
      </c>
      <c r="D43" s="452">
        <f>B43-Субсидия!E526/1000</f>
        <v>0</v>
      </c>
    </row>
    <row r="44" spans="1:4" ht="15.75" x14ac:dyDescent="0.25">
      <c r="A44" s="266"/>
      <c r="B44" s="447"/>
      <c r="C44" s="447"/>
    </row>
    <row r="45" spans="1:4" ht="15.75" x14ac:dyDescent="0.25">
      <c r="A45" s="241" t="s">
        <v>772</v>
      </c>
      <c r="B45" s="447"/>
      <c r="C45" s="447"/>
    </row>
    <row r="46" spans="1:4" ht="114.75" x14ac:dyDescent="0.25">
      <c r="A46" s="308" t="s">
        <v>773</v>
      </c>
      <c r="B46" s="447">
        <f>'Проверочная  таблица'!VC38/1000</f>
        <v>0</v>
      </c>
      <c r="C46" s="447">
        <f>'Проверочная  таблица'!VD38/1000</f>
        <v>0</v>
      </c>
    </row>
    <row r="47" spans="1:4" ht="89.25" x14ac:dyDescent="0.25">
      <c r="A47" s="308" t="s">
        <v>774</v>
      </c>
      <c r="B47" s="447">
        <f>'Проверочная  таблица'!VE38/1000</f>
        <v>1553</v>
      </c>
      <c r="C47" s="447">
        <f>'Проверочная  таблица'!VF38/1000</f>
        <v>0</v>
      </c>
    </row>
    <row r="48" spans="1:4" ht="89.25" x14ac:dyDescent="0.25">
      <c r="A48" s="308" t="s">
        <v>775</v>
      </c>
      <c r="B48" s="447">
        <f>'Проверочная  таблица'!VG38/1000</f>
        <v>7674.6</v>
      </c>
      <c r="C48" s="447">
        <f>'Проверочная  таблица'!VH38/1000</f>
        <v>0</v>
      </c>
    </row>
    <row r="49" spans="1:4" ht="76.5" x14ac:dyDescent="0.25">
      <c r="A49" s="308" t="s">
        <v>776</v>
      </c>
      <c r="B49" s="447">
        <f>'Проверочная  таблица'!VK38/1000</f>
        <v>422813.9</v>
      </c>
      <c r="C49" s="447">
        <f>'Проверочная  таблица'!VN38/1000</f>
        <v>139327.52549999999</v>
      </c>
    </row>
    <row r="50" spans="1:4" ht="102" x14ac:dyDescent="0.25">
      <c r="A50" s="308" t="s">
        <v>777</v>
      </c>
      <c r="B50" s="447">
        <f>'Проверочная  таблица'!VQ38/1000</f>
        <v>16706</v>
      </c>
      <c r="C50" s="447">
        <f>'Проверочная  таблица'!VT38/1000</f>
        <v>2755.3036699999998</v>
      </c>
    </row>
    <row r="51" spans="1:4" ht="51" x14ac:dyDescent="0.25">
      <c r="A51" s="308" t="s">
        <v>778</v>
      </c>
      <c r="B51" s="447">
        <f>('Проверочная  таблица'!UW38+'Проверочная  таблица'!UY38)/1000</f>
        <v>46452.800000000003</v>
      </c>
      <c r="C51" s="447">
        <f>('Проверочная  таблица'!UX38+'Проверочная  таблица'!UZ38)/1000</f>
        <v>7309.3364400000009</v>
      </c>
    </row>
    <row r="52" spans="1:4" ht="63.75" x14ac:dyDescent="0.25">
      <c r="A52" s="308" t="s">
        <v>779</v>
      </c>
      <c r="B52" s="447">
        <f>'Проверочная  таблица'!VA38/1000</f>
        <v>63.1</v>
      </c>
      <c r="C52" s="447">
        <f>'Проверочная  таблица'!VB38/1000</f>
        <v>0</v>
      </c>
    </row>
    <row r="53" spans="1:4" ht="15.75" x14ac:dyDescent="0.25">
      <c r="A53" s="308"/>
      <c r="B53" s="447"/>
      <c r="C53" s="447"/>
    </row>
    <row r="54" spans="1:4" ht="15.75" x14ac:dyDescent="0.25">
      <c r="A54" s="277" t="s">
        <v>780</v>
      </c>
      <c r="B54" s="451">
        <f>SUM(B46:B52)</f>
        <v>495263.39999999997</v>
      </c>
      <c r="C54" s="451">
        <f>SUM(C46:C52)</f>
        <v>149392.16561</v>
      </c>
    </row>
    <row r="55" spans="1:4" ht="15.75" x14ac:dyDescent="0.25">
      <c r="A55" s="308"/>
      <c r="B55" s="447"/>
      <c r="C55" s="447"/>
    </row>
    <row r="56" spans="1:4" ht="15.75" x14ac:dyDescent="0.25">
      <c r="A56" s="241" t="s">
        <v>781</v>
      </c>
      <c r="B56" s="447"/>
      <c r="C56" s="447"/>
    </row>
    <row r="57" spans="1:4" ht="114.75" x14ac:dyDescent="0.25">
      <c r="A57" s="283" t="s">
        <v>782</v>
      </c>
      <c r="B57" s="447">
        <f>'Проверочная  таблица'!WK38/1000</f>
        <v>483719</v>
      </c>
      <c r="C57" s="447">
        <f>'Проверочная  таблица'!WN38/1000</f>
        <v>117172.96255</v>
      </c>
    </row>
    <row r="58" spans="1:4" ht="76.5" x14ac:dyDescent="0.25">
      <c r="A58" s="308" t="s">
        <v>783</v>
      </c>
      <c r="B58" s="447">
        <f>'Проверочная  таблица'!WE38/1000</f>
        <v>56360.6</v>
      </c>
      <c r="C58" s="447">
        <f>'Проверочная  таблица'!WH38/1000</f>
        <v>13843.975879999998</v>
      </c>
    </row>
    <row r="59" spans="1:4" ht="63.75" x14ac:dyDescent="0.25">
      <c r="A59" s="308" t="s">
        <v>784</v>
      </c>
      <c r="B59" s="447">
        <f>'Проверочная  таблица'!VY38/1000</f>
        <v>91214.000659999991</v>
      </c>
      <c r="C59" s="447">
        <f>'Проверочная  таблица'!WB38/1000</f>
        <v>0</v>
      </c>
    </row>
    <row r="60" spans="1:4" ht="15.75" x14ac:dyDescent="0.25">
      <c r="A60" s="241"/>
      <c r="B60" s="447"/>
      <c r="C60" s="447"/>
    </row>
    <row r="61" spans="1:4" ht="15.75" x14ac:dyDescent="0.25">
      <c r="A61" s="277" t="s">
        <v>785</v>
      </c>
      <c r="B61" s="451">
        <f>SUM(B57:B60)</f>
        <v>631293.60066</v>
      </c>
      <c r="C61" s="451">
        <f>SUM(C57:C60)</f>
        <v>131016.93842999999</v>
      </c>
      <c r="D61" s="452">
        <f>B61-'Иные  МБТ'!D57/1000</f>
        <v>0</v>
      </c>
    </row>
    <row r="62" spans="1:4" ht="15.75" x14ac:dyDescent="0.25">
      <c r="A62" s="308"/>
      <c r="B62" s="447"/>
      <c r="C62" s="447"/>
    </row>
    <row r="63" spans="1:4" ht="15.75" x14ac:dyDescent="0.25">
      <c r="A63" s="453" t="s">
        <v>786</v>
      </c>
      <c r="B63" s="454">
        <f>B54+B43+B61</f>
        <v>7262405.2573100012</v>
      </c>
      <c r="C63" s="454">
        <f>C54+C43+C61</f>
        <v>732735.91521000001</v>
      </c>
    </row>
    <row r="64" spans="1:4" x14ac:dyDescent="0.25">
      <c r="A64" s="1719"/>
      <c r="B64" s="1719"/>
      <c r="C64" s="1719"/>
    </row>
    <row r="65" spans="1:3" x14ac:dyDescent="0.25">
      <c r="A65" s="321"/>
      <c r="B65" s="321"/>
      <c r="C65" s="321"/>
    </row>
    <row r="66" spans="1:3" x14ac:dyDescent="0.25">
      <c r="A66" s="1719" t="s">
        <v>787</v>
      </c>
      <c r="B66" s="1719"/>
      <c r="C66" s="1719"/>
    </row>
    <row r="67" spans="1:3" x14ac:dyDescent="0.25">
      <c r="A67" s="1719"/>
      <c r="B67" s="1719"/>
      <c r="C67" s="1719"/>
    </row>
    <row r="68" spans="1:3" ht="127.5" x14ac:dyDescent="0.25">
      <c r="A68" s="308" t="s">
        <v>788</v>
      </c>
      <c r="B68" s="447">
        <f>('Проверочная  таблица'!BO39)/1000</f>
        <v>0</v>
      </c>
      <c r="C68" s="447">
        <f>('Проверочная  таблица'!BP39)/1000</f>
        <v>0</v>
      </c>
    </row>
    <row r="69" spans="1:3" ht="114.75" x14ac:dyDescent="0.25">
      <c r="A69" s="308" t="s">
        <v>789</v>
      </c>
      <c r="B69" s="447">
        <f>'Проверочная  таблица'!BW38</f>
        <v>0</v>
      </c>
      <c r="C69" s="447">
        <f>'Проверочная  таблица'!BX38</f>
        <v>0</v>
      </c>
    </row>
    <row r="70" spans="1:3" ht="15.75" x14ac:dyDescent="0.25">
      <c r="A70" s="308"/>
      <c r="B70" s="447"/>
      <c r="C70" s="447"/>
    </row>
    <row r="71" spans="1:3" ht="15.75" x14ac:dyDescent="0.25">
      <c r="A71" s="277" t="s">
        <v>790</v>
      </c>
      <c r="B71" s="451">
        <f>SUM(B68:B70)</f>
        <v>0</v>
      </c>
      <c r="C71" s="451">
        <f>SUM(C68:C70)</f>
        <v>0</v>
      </c>
    </row>
    <row r="72" spans="1:3" ht="15.75" x14ac:dyDescent="0.25">
      <c r="A72" s="308"/>
      <c r="B72" s="447"/>
      <c r="C72" s="447"/>
    </row>
    <row r="73" spans="1:3" ht="15.75" x14ac:dyDescent="0.25">
      <c r="A73" s="453" t="s">
        <v>8</v>
      </c>
      <c r="B73" s="455">
        <f>B63+B71</f>
        <v>7262405.2573100012</v>
      </c>
      <c r="C73" s="455">
        <f>C63+C71</f>
        <v>732735.91521000001</v>
      </c>
    </row>
    <row r="74" spans="1:3" x14ac:dyDescent="0.25">
      <c r="B74" s="456">
        <f>B73-'Федеральные  средства  по  МО'!B36/1000</f>
        <v>0</v>
      </c>
      <c r="C74" s="456">
        <f>C73-'Федеральные  средства  по  МО'!C36/1000</f>
        <v>0</v>
      </c>
    </row>
  </sheetData>
  <mergeCells count="5">
    <mergeCell ref="A2:C2"/>
    <mergeCell ref="A3:C3"/>
    <mergeCell ref="A64:C64"/>
    <mergeCell ref="A66:C66"/>
    <mergeCell ref="A67:C67"/>
  </mergeCells>
  <pageMargins left="0.78740157480314965" right="0.39370078740157483" top="0.78740157480314965" bottom="0.78740157480314965" header="0.51181102362204722" footer="0.51181102362204722"/>
  <pageSetup paperSize="9" scale="80" fitToHeight="8" orientation="portrait" r:id="rId1"/>
  <headerFooter alignWithMargins="0">
    <oddFooter>&amp;R&amp;Z&amp;F&amp;A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2"/>
  <sheetViews>
    <sheetView zoomScale="55" zoomScaleNormal="55" workbookViewId="0">
      <pane xSplit="1" ySplit="9" topLeftCell="B11" activePane="bottomRight" state="frozen"/>
      <selection pane="topRight" activeCell="B1" sqref="B1"/>
      <selection pane="bottomLeft" activeCell="A9" sqref="A9"/>
      <selection pane="bottomRight" activeCell="B13" sqref="B13"/>
    </sheetView>
  </sheetViews>
  <sheetFormatPr defaultColWidth="8.85546875" defaultRowHeight="12.75" x14ac:dyDescent="0.25"/>
  <cols>
    <col min="1" max="1" width="19.140625" style="272" customWidth="1"/>
    <col min="2" max="3" width="21.5703125" style="272" bestFit="1" customWidth="1"/>
    <col min="4" max="4" width="20.42578125" style="272" customWidth="1"/>
    <col min="5" max="5" width="19.5703125" style="272" bestFit="1" customWidth="1"/>
    <col min="6" max="7" width="21.5703125" style="272" bestFit="1" customWidth="1"/>
    <col min="8" max="8" width="19.85546875" style="272" customWidth="1"/>
    <col min="9" max="9" width="18.5703125" style="272" bestFit="1" customWidth="1"/>
    <col min="10" max="16384" width="8.85546875" style="272"/>
  </cols>
  <sheetData>
    <row r="2" spans="1:9" ht="15.75" x14ac:dyDescent="0.25">
      <c r="A2" s="1722" t="s">
        <v>713</v>
      </c>
      <c r="B2" s="1722"/>
      <c r="C2" s="1722"/>
      <c r="D2" s="1722"/>
      <c r="E2" s="1722"/>
      <c r="F2" s="1722"/>
      <c r="G2" s="1722"/>
      <c r="H2" s="1722"/>
      <c r="I2" s="1722"/>
    </row>
    <row r="3" spans="1:9" ht="15.75" x14ac:dyDescent="0.25">
      <c r="A3" s="1723" t="str">
        <f>'Район  и  поселения'!E3</f>
        <v>ПО  СОСТОЯНИЮ  НА  1  АПРЕЛЯ  2024  ГОДА</v>
      </c>
      <c r="B3" s="1723"/>
      <c r="C3" s="1723"/>
      <c r="D3" s="1723"/>
      <c r="E3" s="1723"/>
      <c r="F3" s="1723"/>
      <c r="G3" s="1723"/>
      <c r="H3" s="1723"/>
      <c r="I3" s="1723"/>
    </row>
    <row r="5" spans="1:9" x14ac:dyDescent="0.25">
      <c r="H5" s="272" t="s">
        <v>430</v>
      </c>
    </row>
    <row r="6" spans="1:9" x14ac:dyDescent="0.25">
      <c r="A6" s="1719" t="s">
        <v>416</v>
      </c>
      <c r="B6" s="1724" t="s">
        <v>418</v>
      </c>
      <c r="C6" s="1725"/>
      <c r="D6" s="1725"/>
      <c r="E6" s="1726"/>
      <c r="F6" s="1724" t="s">
        <v>725</v>
      </c>
      <c r="G6" s="1725"/>
      <c r="H6" s="1725"/>
      <c r="I6" s="1726"/>
    </row>
    <row r="7" spans="1:9" x14ac:dyDescent="0.25">
      <c r="A7" s="1719"/>
      <c r="B7" s="1719" t="s">
        <v>90</v>
      </c>
      <c r="C7" s="1727" t="s">
        <v>435</v>
      </c>
      <c r="D7" s="1727"/>
      <c r="E7" s="1727"/>
      <c r="F7" s="1727" t="s">
        <v>90</v>
      </c>
      <c r="G7" s="1727" t="s">
        <v>435</v>
      </c>
      <c r="H7" s="1727"/>
      <c r="I7" s="1727"/>
    </row>
    <row r="8" spans="1:9" x14ac:dyDescent="0.25">
      <c r="A8" s="1719"/>
      <c r="B8" s="1719"/>
      <c r="C8" s="1720" t="s">
        <v>726</v>
      </c>
      <c r="D8" s="425" t="s">
        <v>727</v>
      </c>
      <c r="E8" s="1720" t="s">
        <v>728</v>
      </c>
      <c r="F8" s="1727"/>
      <c r="G8" s="1720" t="s">
        <v>726</v>
      </c>
      <c r="H8" s="425" t="s">
        <v>727</v>
      </c>
      <c r="I8" s="1720" t="s">
        <v>728</v>
      </c>
    </row>
    <row r="9" spans="1:9" ht="45.6" customHeight="1" x14ac:dyDescent="0.25">
      <c r="A9" s="1719"/>
      <c r="B9" s="1719"/>
      <c r="C9" s="1721"/>
      <c r="D9" s="425" t="s">
        <v>457</v>
      </c>
      <c r="E9" s="1721"/>
      <c r="F9" s="1727"/>
      <c r="G9" s="1721"/>
      <c r="H9" s="425" t="s">
        <v>457</v>
      </c>
      <c r="I9" s="1721"/>
    </row>
    <row r="10" spans="1:9" ht="15" x14ac:dyDescent="0.25">
      <c r="A10" s="432"/>
      <c r="B10" s="430"/>
      <c r="C10" s="430"/>
      <c r="D10" s="430"/>
      <c r="E10" s="430"/>
      <c r="F10" s="430"/>
      <c r="G10" s="430"/>
      <c r="H10" s="430"/>
      <c r="I10" s="430"/>
    </row>
    <row r="11" spans="1:9" ht="76.5" x14ac:dyDescent="0.25">
      <c r="A11" s="426" t="s">
        <v>729</v>
      </c>
      <c r="B11" s="430">
        <f>'[2]Исполнение  по  дотации'!$B$37*1000</f>
        <v>5654549016.8400002</v>
      </c>
      <c r="C11" s="430">
        <f>'[2]Исполнение  по  дотации'!$B$46*1000</f>
        <v>5654549016.8400002</v>
      </c>
      <c r="D11" s="430"/>
      <c r="E11" s="430">
        <f>'[2]Исполнение  по  дотации'!$B$47*1000</f>
        <v>0</v>
      </c>
      <c r="F11" s="430">
        <f>'[2]Исполнение  по  дотации'!$E$37*1000</f>
        <v>1288153787.99</v>
      </c>
      <c r="G11" s="430">
        <f>'[2]Исполнение  по  дотации'!$E$46*1000</f>
        <v>1288153787.99</v>
      </c>
      <c r="H11" s="430"/>
      <c r="I11" s="430">
        <f>'[2]Исполнение  по  дотации'!$E$47*1000</f>
        <v>0</v>
      </c>
    </row>
    <row r="12" spans="1:9" ht="15" x14ac:dyDescent="0.25">
      <c r="A12" s="426"/>
      <c r="B12" s="430"/>
      <c r="C12" s="430"/>
      <c r="D12" s="430"/>
      <c r="E12" s="430"/>
      <c r="F12" s="430"/>
      <c r="G12" s="430"/>
      <c r="H12" s="430"/>
      <c r="I12" s="430"/>
    </row>
    <row r="13" spans="1:9" ht="102" x14ac:dyDescent="0.25">
      <c r="A13" s="426" t="s">
        <v>730</v>
      </c>
      <c r="B13" s="430">
        <f>'[2]Исполнение  по  субсидии'!$B$38*1000</f>
        <v>12907882959.320002</v>
      </c>
      <c r="C13" s="430">
        <f>'[2]Исполнение  по  субсидии'!$B$50*1000</f>
        <v>12907882959.320002</v>
      </c>
      <c r="D13" s="430">
        <f>'[2]Исполнение  по  субсидии'!$B$47*1000</f>
        <v>6135848256.6499996</v>
      </c>
      <c r="E13" s="430">
        <f>'[2]Исполнение  по  субсидии'!$B$51*1000</f>
        <v>0</v>
      </c>
      <c r="F13" s="430">
        <f>'[2]Исполнение  по  субсидии'!$C$38*1000</f>
        <v>962699882.05999994</v>
      </c>
      <c r="G13" s="430">
        <f>'[2]Исполнение  по  субсидии'!$C$50*1000</f>
        <v>962699882.05999994</v>
      </c>
      <c r="H13" s="430">
        <f>'[2]Исполнение  по  субсидии'!$C$47*1000</f>
        <v>452326811.17000008</v>
      </c>
      <c r="I13" s="430">
        <f>'[2]Исполнение  по  субсидии'!$C$51*1000</f>
        <v>0</v>
      </c>
    </row>
    <row r="14" spans="1:9" ht="15" x14ac:dyDescent="0.25">
      <c r="A14" s="426"/>
      <c r="B14" s="430"/>
      <c r="C14" s="430"/>
      <c r="D14" s="430"/>
      <c r="E14" s="430"/>
      <c r="F14" s="430"/>
      <c r="G14" s="430"/>
      <c r="H14" s="430"/>
      <c r="I14" s="430"/>
    </row>
    <row r="15" spans="1:9" ht="76.5" x14ac:dyDescent="0.25">
      <c r="A15" s="426" t="s">
        <v>731</v>
      </c>
      <c r="B15" s="430">
        <f>'[2]Исполнение  по  субвенции'!$B$38*1000</f>
        <v>16339333619.300001</v>
      </c>
      <c r="C15" s="430">
        <f>'[2]Исполнение  по  субвенции'!$B$50*1000</f>
        <v>16279207109.300001</v>
      </c>
      <c r="D15" s="430">
        <f>'[2]Исполнение  по  субвенции'!$B$47*1000</f>
        <v>495263400</v>
      </c>
      <c r="E15" s="430">
        <f>'[2]Исполнение  по  субвенции'!$B$51*1000</f>
        <v>60126509.999999993</v>
      </c>
      <c r="F15" s="430">
        <f>'[2]Исполнение  по  субвенции'!$G$38*1000</f>
        <v>4121308342.3500004</v>
      </c>
      <c r="G15" s="430">
        <f>'[2]Исполнение  по  субвенции'!$G$50*1000</f>
        <v>4110596354.5000005</v>
      </c>
      <c r="H15" s="430">
        <f>'[2]Исполнение  по  субвенции'!$G$47*1000</f>
        <v>149392165.61000001</v>
      </c>
      <c r="I15" s="430">
        <f>'[2]Исполнение  по  субвенции'!$G$51*1000</f>
        <v>10711987.85</v>
      </c>
    </row>
    <row r="16" spans="1:9" ht="15" x14ac:dyDescent="0.25">
      <c r="A16" s="426"/>
      <c r="B16" s="430"/>
      <c r="C16" s="430"/>
      <c r="D16" s="430"/>
      <c r="E16" s="430"/>
      <c r="F16" s="430"/>
      <c r="G16" s="430"/>
      <c r="H16" s="430"/>
      <c r="I16" s="430"/>
    </row>
    <row r="17" spans="1:9" ht="38.25" x14ac:dyDescent="0.25">
      <c r="A17" s="426" t="s">
        <v>732</v>
      </c>
      <c r="B17" s="430">
        <f>'[2]Исполнение  по  иным  МБТ'!$B$36*1000</f>
        <v>2424060205.5299997</v>
      </c>
      <c r="C17" s="430">
        <f>'[2]Исполнение  по  иным  МБТ'!$B$48*1000</f>
        <v>2414660722.4699998</v>
      </c>
      <c r="D17" s="430">
        <f>'[2]Исполнение  по  иным  МБТ'!$B$45*1000</f>
        <v>631293600.65999985</v>
      </c>
      <c r="E17" s="430">
        <f>'[2]Исполнение  по  иным  МБТ'!$B$49*1000</f>
        <v>9399483.0600000005</v>
      </c>
      <c r="F17" s="430">
        <f>'[2]Исполнение  по  иным  МБТ'!$G$36*1000</f>
        <v>392420199.29000002</v>
      </c>
      <c r="G17" s="430">
        <f>'[2]Исполнение  по  иным  МБТ'!$G$48*1000</f>
        <v>383020716.23000002</v>
      </c>
      <c r="H17" s="430">
        <f>'[2]Исполнение  по  иным  МБТ'!$G$45*1000</f>
        <v>131016938.43000001</v>
      </c>
      <c r="I17" s="430">
        <f>'[2]Исполнение  по  иным  МБТ'!$G$49*1000</f>
        <v>9399483.0600000005</v>
      </c>
    </row>
    <row r="18" spans="1:9" ht="15" x14ac:dyDescent="0.25">
      <c r="A18" s="426"/>
      <c r="B18" s="430"/>
      <c r="C18" s="430"/>
      <c r="D18" s="430"/>
      <c r="E18" s="430"/>
      <c r="F18" s="430"/>
      <c r="G18" s="430"/>
      <c r="H18" s="430"/>
      <c r="I18" s="430"/>
    </row>
    <row r="19" spans="1:9" ht="15" x14ac:dyDescent="0.25">
      <c r="A19" s="441" t="s">
        <v>8</v>
      </c>
      <c r="B19" s="442">
        <f t="shared" ref="B19:I19" si="0">SUM(B11:B18)</f>
        <v>37325825800.990005</v>
      </c>
      <c r="C19" s="442">
        <f t="shared" si="0"/>
        <v>37256299807.930008</v>
      </c>
      <c r="D19" s="442">
        <f t="shared" si="0"/>
        <v>7262405257.3099995</v>
      </c>
      <c r="E19" s="442">
        <f t="shared" si="0"/>
        <v>69525993.059999987</v>
      </c>
      <c r="F19" s="442">
        <f t="shared" si="0"/>
        <v>6764582211.6900005</v>
      </c>
      <c r="G19" s="442">
        <f t="shared" si="0"/>
        <v>6744470740.7800007</v>
      </c>
      <c r="H19" s="442">
        <f t="shared" si="0"/>
        <v>732735915.21000004</v>
      </c>
      <c r="I19" s="442">
        <f t="shared" si="0"/>
        <v>20111470.91</v>
      </c>
    </row>
    <row r="20" spans="1:9" ht="15" x14ac:dyDescent="0.25">
      <c r="A20" s="425" t="s">
        <v>435</v>
      </c>
      <c r="B20" s="428"/>
      <c r="C20" s="428"/>
      <c r="D20" s="428"/>
      <c r="E20" s="428"/>
      <c r="F20" s="428"/>
      <c r="G20" s="428"/>
      <c r="H20" s="428"/>
      <c r="I20" s="428"/>
    </row>
    <row r="21" spans="1:9" ht="30" x14ac:dyDescent="0.25">
      <c r="A21" s="284" t="s">
        <v>733</v>
      </c>
      <c r="B21" s="246">
        <f t="shared" ref="B21:I21" si="1">B19-B11</f>
        <v>31671276784.150005</v>
      </c>
      <c r="C21" s="246">
        <f t="shared" si="1"/>
        <v>31601750791.090008</v>
      </c>
      <c r="D21" s="246">
        <f t="shared" si="1"/>
        <v>7262405257.3099995</v>
      </c>
      <c r="E21" s="246">
        <f t="shared" si="1"/>
        <v>69525993.059999987</v>
      </c>
      <c r="F21" s="246">
        <f t="shared" si="1"/>
        <v>5476428423.7000008</v>
      </c>
      <c r="G21" s="246">
        <f t="shared" si="1"/>
        <v>5456316952.7900009</v>
      </c>
      <c r="H21" s="246">
        <f t="shared" si="1"/>
        <v>732735915.21000004</v>
      </c>
      <c r="I21" s="246">
        <f t="shared" si="1"/>
        <v>20111470.91</v>
      </c>
    </row>
    <row r="22" spans="1:9" s="444" customFormat="1" ht="15" x14ac:dyDescent="0.25">
      <c r="B22" s="445">
        <f>B19-'Проверочная  таблица'!B38</f>
        <v>0</v>
      </c>
      <c r="C22" s="445">
        <f>B19-C19-E19</f>
        <v>-2.428889274597168E-6</v>
      </c>
      <c r="D22" s="445">
        <f>D21-('Федеральные  средства'!B43+'Федеральные  средства'!B54+'Федеральные  средства'!B61)*1000</f>
        <v>0</v>
      </c>
      <c r="E22" s="445">
        <f>E21-('[2]Исполнение  по  дотации'!$B$47+'[2]Исполнение  по  субсидии'!$B$51+'[2]Исполнение  по  субвенции'!$B$51+'[2]Исполнение  по  иным  МБТ'!$B$49)*1000</f>
        <v>0</v>
      </c>
      <c r="F22" s="445">
        <f>F19-'Проверочная  таблица'!C38</f>
        <v>0</v>
      </c>
      <c r="G22" s="445">
        <f>F19-G19-I19</f>
        <v>-1.5273690223693848E-7</v>
      </c>
      <c r="H22" s="445">
        <f>H21-('Федеральные  средства'!C61+'Федеральные  средства'!C54+'Федеральные  средства'!C43)*1000</f>
        <v>0</v>
      </c>
      <c r="I22" s="445">
        <f>I21-('[2]Исполнение  по  дотации'!$E$47+'[2]Исполнение  по  субсидии'!$C$51+'[2]Исполнение  по  субвенции'!$G$51+'[2]Исполнение  по  иным  МБТ'!$G$49)*1000</f>
        <v>0</v>
      </c>
    </row>
  </sheetData>
  <mergeCells count="13">
    <mergeCell ref="E8:E9"/>
    <mergeCell ref="G8:G9"/>
    <mergeCell ref="I8:I9"/>
    <mergeCell ref="A2:I2"/>
    <mergeCell ref="A3:I3"/>
    <mergeCell ref="A6:A9"/>
    <mergeCell ref="B6:E6"/>
    <mergeCell ref="F6:I6"/>
    <mergeCell ref="B7:B9"/>
    <mergeCell ref="C7:E7"/>
    <mergeCell ref="F7:F9"/>
    <mergeCell ref="G7:I7"/>
    <mergeCell ref="C8:C9"/>
  </mergeCells>
  <pageMargins left="0.78740157480314965" right="0.39370078740157483" top="0.78740157480314965" bottom="0.78740157480314965" header="0.51181102362204722" footer="0.51181102362204722"/>
  <pageSetup paperSize="9" scale="72" orientation="landscape" r:id="rId1"/>
  <headerFooter alignWithMargins="0">
    <oddFooter>&amp;R&amp;Z&amp;F&amp;A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30</vt:i4>
      </vt:variant>
    </vt:vector>
  </HeadingPairs>
  <TitlesOfParts>
    <vt:vector size="50" baseType="lpstr">
      <vt:lpstr>ИТОГИ</vt:lpstr>
      <vt:lpstr>Проверочная  таблица</vt:lpstr>
      <vt:lpstr>Прочая  субсидия_МР  и  ГО</vt:lpstr>
      <vt:lpstr>Прочая  субсидия_БП</vt:lpstr>
      <vt:lpstr>Субвенция  на  полномочия</vt:lpstr>
      <vt:lpstr>Район  и  поселения</vt:lpstr>
      <vt:lpstr>Федеральные  средства  по  МО</vt:lpstr>
      <vt:lpstr>Федеральные  средства</vt:lpstr>
      <vt:lpstr>МБТ  по  программам</vt:lpstr>
      <vt:lpstr>МБТ  по  видам  расходов</vt:lpstr>
      <vt:lpstr>Дотация</vt:lpstr>
      <vt:lpstr>Субсидия</vt:lpstr>
      <vt:lpstr>Субвенция</vt:lpstr>
      <vt:lpstr>Иные  МБТ</vt:lpstr>
      <vt:lpstr>субсидия  фед.</vt:lpstr>
      <vt:lpstr>субсидия  ВР 522</vt:lpstr>
      <vt:lpstr>субсидия  ВР 523</vt:lpstr>
      <vt:lpstr>Федеральная  субсидия</vt:lpstr>
      <vt:lpstr>ВУС</vt:lpstr>
      <vt:lpstr>Бюджетирование</vt:lpstr>
      <vt:lpstr>Бюджетирование!Заголовки_для_печати</vt:lpstr>
      <vt:lpstr>ВУС!Заголовки_для_печати</vt:lpstr>
      <vt:lpstr>'Иные  МБТ'!Заголовки_для_печати</vt:lpstr>
      <vt:lpstr>'Проверочная  таблица'!Заголовки_для_печати</vt:lpstr>
      <vt:lpstr>'Прочая  субсидия_БП'!Заголовки_для_печати</vt:lpstr>
      <vt:lpstr>'Прочая  субсидия_МР  и  ГО'!Заголовки_для_печати</vt:lpstr>
      <vt:lpstr>'Район  и  поселения'!Заголовки_для_печати</vt:lpstr>
      <vt:lpstr>Субвенция!Заголовки_для_печати</vt:lpstr>
      <vt:lpstr>'Субвенция  на  полномочия'!Заголовки_для_печати</vt:lpstr>
      <vt:lpstr>Субсидия!Заголовки_для_печати</vt:lpstr>
      <vt:lpstr>'субсидия  ВР 522'!Заголовки_для_печати</vt:lpstr>
      <vt:lpstr>'субсидия  ВР 523'!Заголовки_для_печати</vt:lpstr>
      <vt:lpstr>'субсидия  фед.'!Заголовки_для_печати</vt:lpstr>
      <vt:lpstr>'Федеральная  субсидия'!Заголовки_для_печати</vt:lpstr>
      <vt:lpstr>'Федеральные  средства'!Заголовки_для_печати</vt:lpstr>
      <vt:lpstr>'Федеральные  средства  по  МО'!Заголовки_для_печати</vt:lpstr>
      <vt:lpstr>ВУС!Область_печати</vt:lpstr>
      <vt:lpstr>Дотация!Область_печати</vt:lpstr>
      <vt:lpstr>'Иные  МБТ'!Область_печати</vt:lpstr>
      <vt:lpstr>'МБТ  по  видам  расходов'!Область_печати</vt:lpstr>
      <vt:lpstr>'МБТ  по  программам'!Область_печати</vt:lpstr>
      <vt:lpstr>'Проверочная  таблица'!Область_печати</vt:lpstr>
      <vt:lpstr>'Прочая  субсидия_БП'!Область_печати</vt:lpstr>
      <vt:lpstr>'Прочая  субсидия_МР  и  ГО'!Область_печати</vt:lpstr>
      <vt:lpstr>'Район  и  поселения'!Область_печати</vt:lpstr>
      <vt:lpstr>Субвенция!Область_печати</vt:lpstr>
      <vt:lpstr>'Субвенция  на  полномочия'!Область_печати</vt:lpstr>
      <vt:lpstr>Субсидия!Область_печати</vt:lpstr>
      <vt:lpstr>'Федеральные  средства'!Область_печати</vt:lpstr>
      <vt:lpstr>'Федеральные  средства  по  МО'!Область_печати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u1598</dc:creator>
  <cp:lastModifiedBy>u1533</cp:lastModifiedBy>
  <cp:lastPrinted>2024-04-25T13:04:13Z</cp:lastPrinted>
  <dcterms:created xsi:type="dcterms:W3CDTF">2024-03-04T08:41:03Z</dcterms:created>
  <dcterms:modified xsi:type="dcterms:W3CDTF">2024-04-25T14:16:30Z</dcterms:modified>
</cp:coreProperties>
</file>