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10" windowWidth="13020" windowHeight="8350"/>
  </bookViews>
  <sheets>
    <sheet name="Сводная  оценка (сортировка)" sheetId="1" r:id="rId1"/>
  </sheets>
  <externalReferences>
    <externalReference r:id="rId2"/>
  </externalReferences>
  <definedNames>
    <definedName name="_xlnm.Print_Area" localSheetId="0">'Сводная  оценка (сортировка)'!$A$1:$H$30</definedName>
  </definedNames>
  <calcPr calcId="125725"/>
</workbook>
</file>

<file path=xl/calcChain.xml><?xml version="1.0" encoding="utf-8"?>
<calcChain xmlns="http://schemas.openxmlformats.org/spreadsheetml/2006/main">
  <c r="H26" i="1"/>
  <c r="P25"/>
  <c r="O25"/>
  <c r="N25"/>
  <c r="M25"/>
  <c r="C25"/>
  <c r="D25" s="1"/>
  <c r="I25" s="1"/>
  <c r="P24"/>
  <c r="N24"/>
  <c r="O24" s="1"/>
  <c r="M24"/>
  <c r="D24"/>
  <c r="I24" s="1"/>
  <c r="C24"/>
  <c r="P23"/>
  <c r="N23"/>
  <c r="O23" s="1"/>
  <c r="M23"/>
  <c r="D23"/>
  <c r="I23" s="1"/>
  <c r="C23"/>
  <c r="F23" s="1"/>
  <c r="P22"/>
  <c r="O22"/>
  <c r="N22"/>
  <c r="M22"/>
  <c r="F22"/>
  <c r="K22" s="1"/>
  <c r="C22"/>
  <c r="G22" s="1"/>
  <c r="L22" s="1"/>
  <c r="P21"/>
  <c r="O21"/>
  <c r="N21"/>
  <c r="M21"/>
  <c r="C21"/>
  <c r="D21" s="1"/>
  <c r="I21" s="1"/>
  <c r="P20"/>
  <c r="N20"/>
  <c r="O20" s="1"/>
  <c r="M20"/>
  <c r="D20"/>
  <c r="I20" s="1"/>
  <c r="C20"/>
  <c r="P19"/>
  <c r="N19"/>
  <c r="O19" s="1"/>
  <c r="M19"/>
  <c r="D19"/>
  <c r="I19" s="1"/>
  <c r="C19"/>
  <c r="F19" s="1"/>
  <c r="P18"/>
  <c r="O18"/>
  <c r="N18"/>
  <c r="M18"/>
  <c r="F18"/>
  <c r="K18" s="1"/>
  <c r="C18"/>
  <c r="G18" s="1"/>
  <c r="L18" s="1"/>
  <c r="P17"/>
  <c r="O17"/>
  <c r="N17"/>
  <c r="M17"/>
  <c r="C17"/>
  <c r="D17" s="1"/>
  <c r="I17" s="1"/>
  <c r="P16"/>
  <c r="N16"/>
  <c r="O16" s="1"/>
  <c r="M16"/>
  <c r="D16"/>
  <c r="I16" s="1"/>
  <c r="C16"/>
  <c r="P15"/>
  <c r="N15"/>
  <c r="O15" s="1"/>
  <c r="M15"/>
  <c r="D15"/>
  <c r="I15" s="1"/>
  <c r="C15"/>
  <c r="F15" s="1"/>
  <c r="P14"/>
  <c r="O14"/>
  <c r="N14"/>
  <c r="M14"/>
  <c r="F14"/>
  <c r="K14" s="1"/>
  <c r="C14"/>
  <c r="G14" s="1"/>
  <c r="L14" s="1"/>
  <c r="P13"/>
  <c r="O13"/>
  <c r="N13"/>
  <c r="M13"/>
  <c r="C13"/>
  <c r="D13" s="1"/>
  <c r="I13" s="1"/>
  <c r="P12"/>
  <c r="N12"/>
  <c r="O12" s="1"/>
  <c r="M12"/>
  <c r="D12"/>
  <c r="I12" s="1"/>
  <c r="C12"/>
  <c r="P11"/>
  <c r="N11"/>
  <c r="O11" s="1"/>
  <c r="M11"/>
  <c r="D11"/>
  <c r="I11" s="1"/>
  <c r="C11"/>
  <c r="F11" s="1"/>
  <c r="P10"/>
  <c r="O10"/>
  <c r="N10"/>
  <c r="M10"/>
  <c r="F10"/>
  <c r="K10" s="1"/>
  <c r="C10"/>
  <c r="G10" s="1"/>
  <c r="L10" s="1"/>
  <c r="P9"/>
  <c r="O9"/>
  <c r="N9"/>
  <c r="M9"/>
  <c r="C9"/>
  <c r="D9" s="1"/>
  <c r="I9" s="1"/>
  <c r="P8"/>
  <c r="N8"/>
  <c r="O8" s="1"/>
  <c r="M8"/>
  <c r="D8"/>
  <c r="I8" s="1"/>
  <c r="C8"/>
  <c r="P7"/>
  <c r="N7"/>
  <c r="O7" s="1"/>
  <c r="M7"/>
  <c r="M26" s="1"/>
  <c r="D7"/>
  <c r="I7" s="1"/>
  <c r="C7"/>
  <c r="F7" s="1"/>
  <c r="P6"/>
  <c r="O6"/>
  <c r="N6"/>
  <c r="M6"/>
  <c r="F6"/>
  <c r="K6" s="1"/>
  <c r="C6"/>
  <c r="G6" s="1"/>
  <c r="L6" s="1"/>
  <c r="K15" l="1"/>
  <c r="E12"/>
  <c r="J12" s="1"/>
  <c r="K11"/>
  <c r="E8"/>
  <c r="J8" s="1"/>
  <c r="K19"/>
  <c r="K7"/>
  <c r="K26" s="1"/>
  <c r="F26" s="1"/>
  <c r="K23"/>
  <c r="E20"/>
  <c r="J20" s="1"/>
  <c r="G25"/>
  <c r="L25" s="1"/>
  <c r="F9"/>
  <c r="K9" s="1"/>
  <c r="G12"/>
  <c r="L12" s="1"/>
  <c r="G16"/>
  <c r="L16" s="1"/>
  <c r="F17"/>
  <c r="K17" s="1"/>
  <c r="G20"/>
  <c r="L20" s="1"/>
  <c r="F21"/>
  <c r="K21" s="1"/>
  <c r="G24"/>
  <c r="L24" s="1"/>
  <c r="D6"/>
  <c r="G7"/>
  <c r="L7" s="1"/>
  <c r="L26" s="1"/>
  <c r="G26" s="1"/>
  <c r="F8"/>
  <c r="K8" s="1"/>
  <c r="E9"/>
  <c r="J9" s="1"/>
  <c r="D10"/>
  <c r="G11"/>
  <c r="L11" s="1"/>
  <c r="F12"/>
  <c r="K12" s="1"/>
  <c r="E13"/>
  <c r="J13" s="1"/>
  <c r="D14"/>
  <c r="G15"/>
  <c r="L15" s="1"/>
  <c r="F16"/>
  <c r="K16" s="1"/>
  <c r="E17"/>
  <c r="J17" s="1"/>
  <c r="D18"/>
  <c r="G19"/>
  <c r="L19" s="1"/>
  <c r="F20"/>
  <c r="K20" s="1"/>
  <c r="D22"/>
  <c r="G23"/>
  <c r="L23" s="1"/>
  <c r="F24"/>
  <c r="K24" s="1"/>
  <c r="E25"/>
  <c r="J25" s="1"/>
  <c r="G9"/>
  <c r="L9" s="1"/>
  <c r="G13"/>
  <c r="L13" s="1"/>
  <c r="G17"/>
  <c r="L17" s="1"/>
  <c r="G21"/>
  <c r="L21" s="1"/>
  <c r="G8"/>
  <c r="L8" s="1"/>
  <c r="F13"/>
  <c r="K13" s="1"/>
  <c r="F25"/>
  <c r="K25" s="1"/>
  <c r="F27" l="1"/>
  <c r="I22"/>
  <c r="E22"/>
  <c r="J22" s="1"/>
  <c r="E18"/>
  <c r="J18" s="1"/>
  <c r="I18"/>
  <c r="E14"/>
  <c r="J14" s="1"/>
  <c r="I14"/>
  <c r="E10"/>
  <c r="J10" s="1"/>
  <c r="I10"/>
  <c r="I6"/>
  <c r="I26" s="1"/>
  <c r="D26" s="1"/>
  <c r="E6"/>
  <c r="J6" s="1"/>
  <c r="E7"/>
  <c r="J7" s="1"/>
  <c r="E24"/>
  <c r="J24" s="1"/>
  <c r="E15"/>
  <c r="J15" s="1"/>
  <c r="E11"/>
  <c r="J11" s="1"/>
  <c r="E16"/>
  <c r="J16" s="1"/>
  <c r="E21"/>
  <c r="J21" s="1"/>
  <c r="E23"/>
  <c r="J23" s="1"/>
  <c r="E19"/>
  <c r="J19" s="1"/>
  <c r="J26" l="1"/>
  <c r="E26" s="1"/>
  <c r="C26" s="1"/>
</calcChain>
</file>

<file path=xl/sharedStrings.xml><?xml version="1.0" encoding="utf-8"?>
<sst xmlns="http://schemas.openxmlformats.org/spreadsheetml/2006/main" count="36" uniqueCount="36">
  <si>
    <t>Наименование  муниципальных  образований</t>
  </si>
  <si>
    <t>Итоговая  оценка</t>
  </si>
  <si>
    <t>Елецкий  муниципальный  район</t>
  </si>
  <si>
    <t>Краснинский  муниципальный  район</t>
  </si>
  <si>
    <t>Добринский  муниципальный  район</t>
  </si>
  <si>
    <t>Липецкий  муниципальный  район</t>
  </si>
  <si>
    <t>Хлевенский  муниципальный  район</t>
  </si>
  <si>
    <t>Городской  округ  город  Елец</t>
  </si>
  <si>
    <t>Городской  округ  город  Липецк</t>
  </si>
  <si>
    <t>Становлянский  муниципальный  район</t>
  </si>
  <si>
    <t>Данковский  муниципальный  район</t>
  </si>
  <si>
    <t>Грязинский  муниципальный  район</t>
  </si>
  <si>
    <t>Добровский  муниципальный  район</t>
  </si>
  <si>
    <t>Лебедянский  муниципальный  район</t>
  </si>
  <si>
    <t>Тербунский  муниципальный  район</t>
  </si>
  <si>
    <t>Чаплыгинский  муниципальный  район</t>
  </si>
  <si>
    <t>Долгоруковский  муниципальный  район</t>
  </si>
  <si>
    <t>Воловский  муниципальный  район</t>
  </si>
  <si>
    <t>Усманский  муниципальный  район</t>
  </si>
  <si>
    <t>Лев-Толстовский  муниципальный  район</t>
  </si>
  <si>
    <t>Задонский  муниципальный  район</t>
  </si>
  <si>
    <t>Измалковский  муниципальный  район</t>
  </si>
  <si>
    <t>I  степень  (высокое  качество  управления  муниципальными  финансами) - итоговая  оценка  более  85,000  балов</t>
  </si>
  <si>
    <t>II  степень  (надлежащее  качество  управления  муниципальными  финансами) - итоговая  оценка  находится  в  интервале  от  75,000  до  84,999  балов  включительно</t>
  </si>
  <si>
    <t xml:space="preserve">I  степень  </t>
  </si>
  <si>
    <t xml:space="preserve">II  степень  </t>
  </si>
  <si>
    <t xml:space="preserve">III  степень  </t>
  </si>
  <si>
    <t>Количество  муниципальных  образований</t>
  </si>
  <si>
    <t xml:space="preserve">III  степень  (низкое  качество  управления  муниципальными  финансами) </t>
  </si>
  <si>
    <t>НАРУШИТЕЛИ</t>
  </si>
  <si>
    <t>итоговая  оценка  до  74,999  балов  включительно</t>
  </si>
  <si>
    <t xml:space="preserve">несоответствие значений индикаторов соблюдения бюджетного законодательства при осуществлении бюджетного процесса целевым значениям в муниципальном образовании,  имеющим I и II степени  качества  </t>
  </si>
  <si>
    <t>В случае выявления несоответствия значений индикаторов соблюдения бюджетного законодательства при осуществлении бюджетного процесса в муниципальном районе и городском округе целевым значениям указанному муниципальному образованию не может быть присвоена I и II степень качества управления муниципальными финансами независимо от общей оценки качества управления муниципальными финансами (пункт 16 постановления администрации области от 16 апреля 2010 года № 102)</t>
  </si>
  <si>
    <t>Степени  качества  управления  финансами  и  платежеспособности  муниципальных  районов  и  городских  округов  области  за  2018  год  и  распределение  дотаций  для  предоставления  грантов  в  целях  содействия  достижению  и  (или)  поощрения  достижения  наилучших  значений  показателей  качества  управления  финансами  и  платежеспособности  муниципальных  районов  и  городских  округов  Липецкой  области  в  2019  году</t>
  </si>
  <si>
    <t>№ п/п</t>
  </si>
  <si>
    <t>Дотации для предоставления грантов в целях содействия достижению и (или) поощрения достижения наилучших значений показателей качества управления финансами и платежеспособности муниципальных районов и городских округов области,  тыс.руб.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</si>
</sst>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6" formatCode="_-* #,##0.0_р_._-;\-* #,##0.0_р_._-;_-* &quot;-&quot;??_р_._-;_-@_-"/>
  </numFmts>
  <fonts count="1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Helv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1"/>
      <color indexed="10"/>
      <name val="Arial Cyr"/>
      <charset val="204"/>
    </font>
    <font>
      <b/>
      <sz val="12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1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72">
    <xf numFmtId="0" fontId="0" fillId="0" borderId="0" xfId="0"/>
    <xf numFmtId="0" fontId="3" fillId="0" borderId="0" xfId="1" applyFont="1" applyFill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1" fillId="0" borderId="0" xfId="1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vertical="center" wrapText="1"/>
    </xf>
    <xf numFmtId="165" fontId="7" fillId="0" borderId="5" xfId="2" applyNumberFormat="1" applyFont="1" applyFill="1" applyBorder="1" applyAlignment="1">
      <alignment vertical="center"/>
    </xf>
    <xf numFmtId="165" fontId="7" fillId="0" borderId="6" xfId="2" applyNumberFormat="1" applyFont="1" applyBorder="1" applyAlignment="1">
      <alignment wrapText="1"/>
    </xf>
    <xf numFmtId="165" fontId="7" fillId="0" borderId="4" xfId="2" applyNumberFormat="1" applyFont="1" applyFill="1" applyBorder="1" applyAlignment="1">
      <alignment horizontal="center" vertical="center"/>
    </xf>
    <xf numFmtId="166" fontId="8" fillId="6" borderId="20" xfId="2" applyNumberFormat="1" applyFont="1" applyFill="1" applyBorder="1" applyAlignment="1">
      <alignment vertical="center" wrapText="1"/>
    </xf>
    <xf numFmtId="164" fontId="7" fillId="0" borderId="14" xfId="2" applyNumberFormat="1" applyFont="1" applyFill="1" applyBorder="1" applyAlignment="1">
      <alignment horizontal="center" vertical="center"/>
    </xf>
    <xf numFmtId="164" fontId="7" fillId="0" borderId="4" xfId="2" applyNumberFormat="1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horizontal="center" vertical="center"/>
    </xf>
    <xf numFmtId="164" fontId="7" fillId="0" borderId="6" xfId="2" applyNumberFormat="1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wrapText="1"/>
    </xf>
    <xf numFmtId="43" fontId="10" fillId="0" borderId="0" xfId="2" applyFont="1" applyAlignment="1">
      <alignment vertical="center"/>
    </xf>
    <xf numFmtId="166" fontId="8" fillId="6" borderId="21" xfId="2" applyNumberFormat="1" applyFont="1" applyFill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vertical="center" wrapText="1"/>
    </xf>
    <xf numFmtId="165" fontId="7" fillId="0" borderId="3" xfId="2" applyNumberFormat="1" applyFont="1" applyFill="1" applyBorder="1" applyAlignment="1">
      <alignment vertical="center"/>
    </xf>
    <xf numFmtId="164" fontId="7" fillId="0" borderId="21" xfId="2" applyNumberFormat="1" applyFont="1" applyFill="1" applyBorder="1" applyAlignment="1">
      <alignment horizontal="center" vertical="center"/>
    </xf>
    <xf numFmtId="164" fontId="7" fillId="0" borderId="5" xfId="2" applyNumberFormat="1" applyFont="1" applyFill="1" applyBorder="1" applyAlignment="1">
      <alignment horizontal="center" vertical="center"/>
    </xf>
    <xf numFmtId="165" fontId="7" fillId="6" borderId="4" xfId="2" applyNumberFormat="1" applyFont="1" applyFill="1" applyBorder="1" applyAlignment="1">
      <alignment wrapText="1"/>
    </xf>
    <xf numFmtId="164" fontId="7" fillId="0" borderId="22" xfId="2" applyNumberFormat="1" applyFont="1" applyFill="1" applyBorder="1" applyAlignment="1">
      <alignment horizontal="center" vertical="center"/>
    </xf>
    <xf numFmtId="164" fontId="7" fillId="0" borderId="15" xfId="2" applyNumberFormat="1" applyFont="1" applyFill="1" applyBorder="1" applyAlignment="1">
      <alignment horizontal="center" vertical="center"/>
    </xf>
    <xf numFmtId="164" fontId="7" fillId="0" borderId="16" xfId="2" applyNumberFormat="1" applyFont="1" applyFill="1" applyBorder="1" applyAlignment="1">
      <alignment horizontal="center" vertical="center"/>
    </xf>
    <xf numFmtId="164" fontId="7" fillId="0" borderId="10" xfId="2" applyNumberFormat="1" applyFont="1" applyFill="1" applyBorder="1" applyAlignment="1">
      <alignment horizontal="center" vertical="center"/>
    </xf>
    <xf numFmtId="165" fontId="7" fillId="0" borderId="6" xfId="2" applyNumberFormat="1" applyFont="1" applyFill="1" applyBorder="1" applyAlignment="1">
      <alignment horizontal="center" vertical="center"/>
    </xf>
    <xf numFmtId="165" fontId="7" fillId="6" borderId="6" xfId="2" applyNumberFormat="1" applyFont="1" applyFill="1" applyBorder="1" applyAlignment="1">
      <alignment wrapText="1"/>
    </xf>
    <xf numFmtId="164" fontId="7" fillId="0" borderId="17" xfId="2" applyNumberFormat="1" applyFont="1" applyFill="1" applyBorder="1" applyAlignment="1">
      <alignment horizontal="center" vertical="center"/>
    </xf>
    <xf numFmtId="164" fontId="7" fillId="0" borderId="1" xfId="1" applyNumberFormat="1" applyFont="1" applyBorder="1" applyAlignment="1">
      <alignment vertical="center"/>
    </xf>
    <xf numFmtId="164" fontId="7" fillId="0" borderId="2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0" fontId="2" fillId="4" borderId="10" xfId="1" applyFont="1" applyFill="1" applyBorder="1" applyAlignment="1">
      <alignment horizontal="center" vertical="center" wrapText="1"/>
    </xf>
    <xf numFmtId="0" fontId="2" fillId="4" borderId="7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164" fontId="5" fillId="5" borderId="10" xfId="1" applyNumberFormat="1" applyFont="1" applyFill="1" applyBorder="1" applyAlignment="1">
      <alignment horizontal="center" vertical="center"/>
    </xf>
    <xf numFmtId="164" fontId="5" fillId="5" borderId="7" xfId="1" applyNumberFormat="1" applyFont="1" applyFill="1" applyBorder="1" applyAlignment="1">
      <alignment horizontal="center" vertical="center"/>
    </xf>
    <xf numFmtId="166" fontId="5" fillId="6" borderId="10" xfId="1" applyNumberFormat="1" applyFont="1" applyFill="1" applyBorder="1" applyAlignment="1">
      <alignment horizontal="center" vertical="center"/>
    </xf>
    <xf numFmtId="166" fontId="5" fillId="6" borderId="7" xfId="1" applyNumberFormat="1" applyFont="1" applyFill="1" applyBorder="1" applyAlignment="1">
      <alignment horizontal="center" vertical="center"/>
    </xf>
    <xf numFmtId="164" fontId="5" fillId="5" borderId="8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4" fontId="5" fillId="2" borderId="18" xfId="1" applyNumberFormat="1" applyFont="1" applyFill="1" applyBorder="1" applyAlignment="1">
      <alignment horizontal="center" vertical="center"/>
    </xf>
    <xf numFmtId="164" fontId="5" fillId="2" borderId="19" xfId="1" applyNumberFormat="1" applyFont="1" applyFill="1" applyBorder="1" applyAlignment="1">
      <alignment horizontal="center" vertical="center"/>
    </xf>
    <xf numFmtId="0" fontId="3" fillId="6" borderId="10" xfId="1" applyFont="1" applyFill="1" applyBorder="1" applyAlignment="1">
      <alignment horizontal="center" vertical="center" wrapText="1"/>
    </xf>
    <xf numFmtId="0" fontId="3" fillId="6" borderId="7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19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</cellXfs>
  <cellStyles count="4">
    <cellStyle name="Обычный" xfId="0" builtinId="0"/>
    <cellStyle name="Обычный_Оценка  платежеспособности  за  2014  год" xfId="1"/>
    <cellStyle name="Стиль 1" xfId="3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18%20%20&#1043;&#1054;&#1044;/&#1054;&#1094;&#1077;&#1085;&#1082;&#1072;%20%20&#1087;&#1083;&#1072;&#1090;&#1077;&#1078;&#1077;&#1089;&#1087;&#1086;&#1089;&#1086;&#1073;&#1085;&#1086;&#1089;&#1090;&#1080;%20%20&#1052;&#1056;%20%20&#1080;%20%20&#1043;&#1054;/&#1043;&#1086;&#1076;/&#1054;&#1094;&#1077;&#1085;&#1082;&#1072;%20%20&#1087;&#1083;&#1072;&#1090;&#1077;&#1078;&#1077;&#1089;&#1087;&#1086;&#1089;&#1086;&#1073;&#1085;&#1086;&#1089;&#1090;&#1080;%20%20&#1079;&#1072;%20%202018%20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тация"/>
      <sheetName val="Рейтинг  МО"/>
      <sheetName val="Сводная  оценка (сортировка)"/>
      <sheetName val="Средний  бал"/>
      <sheetName val="Свод  по  МО"/>
      <sheetName val="Свод"/>
      <sheetName val="Воловский "/>
      <sheetName val="Грязинский"/>
      <sheetName val="Данковский"/>
      <sheetName val="Добринский"/>
      <sheetName val="Добровский"/>
      <sheetName val="Долгоруковский"/>
      <sheetName val="Елецкий"/>
      <sheetName val="Задонский"/>
      <sheetName val="Измалковский"/>
      <sheetName val="Краснинский"/>
      <sheetName val="Лебедянский"/>
      <sheetName val="Лев-Толстовский"/>
      <sheetName val="Липецкий"/>
      <sheetName val="Становлянский"/>
      <sheetName val="Тербунский"/>
      <sheetName val="Усманский"/>
      <sheetName val="Хлевенский"/>
      <sheetName val="Чаплыгинский"/>
      <sheetName val="г.Елец"/>
      <sheetName val="г.Липецк"/>
    </sheetNames>
    <sheetDataSet>
      <sheetData sheetId="0"/>
      <sheetData sheetId="1"/>
      <sheetData sheetId="2">
        <row r="8">
          <cell r="A8" t="str">
            <v>Данковский  муниципальный  район</v>
          </cell>
          <cell r="D8">
            <v>0</v>
          </cell>
        </row>
        <row r="9">
          <cell r="A9" t="str">
            <v>Хлевенский  муниципальный  район</v>
          </cell>
          <cell r="D9">
            <v>0</v>
          </cell>
        </row>
        <row r="10">
          <cell r="A10" t="str">
            <v>Городской  округ  город  Елец</v>
          </cell>
          <cell r="D10">
            <v>0</v>
          </cell>
        </row>
        <row r="11">
          <cell r="A11" t="str">
            <v>Долгоруковский  муниципальный  район</v>
          </cell>
          <cell r="D11">
            <v>0</v>
          </cell>
        </row>
        <row r="12">
          <cell r="A12" t="str">
            <v>Тербунский  муниципальный  район</v>
          </cell>
          <cell r="D12">
            <v>0</v>
          </cell>
        </row>
        <row r="13">
          <cell r="A13" t="str">
            <v>Воловский  муниципальный  район</v>
          </cell>
          <cell r="D13">
            <v>0</v>
          </cell>
        </row>
        <row r="14">
          <cell r="A14" t="str">
            <v>Липецкий  муниципальный  район</v>
          </cell>
          <cell r="D14">
            <v>1</v>
          </cell>
        </row>
        <row r="15">
          <cell r="A15" t="str">
            <v>Грязинский  муниципальный  район</v>
          </cell>
          <cell r="D15">
            <v>1</v>
          </cell>
        </row>
        <row r="16">
          <cell r="A16" t="str">
            <v>Задонский  муниципальный  район</v>
          </cell>
          <cell r="D16">
            <v>0</v>
          </cell>
        </row>
        <row r="17">
          <cell r="A17" t="str">
            <v>Добровский  муниципальный  район</v>
          </cell>
          <cell r="D17">
            <v>1</v>
          </cell>
        </row>
        <row r="18">
          <cell r="A18" t="str">
            <v>Добринский  муниципальный  район</v>
          </cell>
          <cell r="D18">
            <v>0</v>
          </cell>
        </row>
        <row r="19">
          <cell r="A19" t="str">
            <v>Елецкий  муниципальный  район</v>
          </cell>
          <cell r="D19">
            <v>0</v>
          </cell>
        </row>
        <row r="20">
          <cell r="A20" t="str">
            <v>Чаплыгинский  муниципальный  район</v>
          </cell>
          <cell r="D20">
            <v>0</v>
          </cell>
        </row>
        <row r="21">
          <cell r="A21" t="str">
            <v>Становлянский  муниципальный  район</v>
          </cell>
          <cell r="D21">
            <v>1</v>
          </cell>
        </row>
        <row r="22">
          <cell r="A22" t="str">
            <v>Лебедянский  муниципальный  район</v>
          </cell>
          <cell r="D22">
            <v>0</v>
          </cell>
        </row>
        <row r="23">
          <cell r="A23" t="str">
            <v>Усманский  муниципальный  район</v>
          </cell>
          <cell r="D23">
            <v>1</v>
          </cell>
        </row>
        <row r="24">
          <cell r="A24" t="str">
            <v>Краснинский  муниципальный  район</v>
          </cell>
          <cell r="D24">
            <v>1</v>
          </cell>
        </row>
        <row r="25">
          <cell r="A25" t="str">
            <v>Городской  округ  город  Липецк</v>
          </cell>
          <cell r="D25">
            <v>1</v>
          </cell>
        </row>
        <row r="26">
          <cell r="A26" t="str">
            <v>Лев-Толстовский  муниципальный  район</v>
          </cell>
          <cell r="D26">
            <v>1</v>
          </cell>
        </row>
        <row r="27">
          <cell r="A27" t="str">
            <v>Измалковский  муниципальный  район</v>
          </cell>
          <cell r="D27">
            <v>1</v>
          </cell>
        </row>
      </sheetData>
      <sheetData sheetId="3"/>
      <sheetData sheetId="4"/>
      <sheetData sheetId="5"/>
      <sheetData sheetId="6">
        <row r="46">
          <cell r="I46">
            <v>86.769833333333324</v>
          </cell>
        </row>
      </sheetData>
      <sheetData sheetId="7">
        <row r="46">
          <cell r="I46">
            <v>85.789833333333334</v>
          </cell>
        </row>
      </sheetData>
      <sheetData sheetId="8">
        <row r="46">
          <cell r="I46">
            <v>91.429000000000002</v>
          </cell>
        </row>
      </sheetData>
      <sheetData sheetId="9">
        <row r="46">
          <cell r="I46">
            <v>83.898499999999999</v>
          </cell>
        </row>
      </sheetData>
      <sheetData sheetId="10">
        <row r="46">
          <cell r="I46">
            <v>84.085833333333341</v>
          </cell>
        </row>
      </sheetData>
      <sheetData sheetId="11">
        <row r="46">
          <cell r="I46">
            <v>88.69883333333334</v>
          </cell>
        </row>
      </sheetData>
      <sheetData sheetId="12">
        <row r="46">
          <cell r="I46">
            <v>82.981333333333339</v>
          </cell>
        </row>
      </sheetData>
      <sheetData sheetId="13">
        <row r="46">
          <cell r="I46">
            <v>84.410666666666671</v>
          </cell>
        </row>
      </sheetData>
      <sheetData sheetId="14">
        <row r="46">
          <cell r="I46">
            <v>68.950333333333333</v>
          </cell>
        </row>
      </sheetData>
      <sheetData sheetId="15">
        <row r="46">
          <cell r="I46">
            <v>76.981166666666667</v>
          </cell>
        </row>
      </sheetData>
      <sheetData sheetId="16">
        <row r="46">
          <cell r="I46">
            <v>79.106166666666667</v>
          </cell>
        </row>
      </sheetData>
      <sheetData sheetId="17">
        <row r="46">
          <cell r="I46">
            <v>70.709833333333336</v>
          </cell>
        </row>
      </sheetData>
      <sheetData sheetId="18">
        <row r="46">
          <cell r="I46">
            <v>85.939166666666665</v>
          </cell>
        </row>
      </sheetData>
      <sheetData sheetId="19">
        <row r="46">
          <cell r="I46">
            <v>79.283666666666662</v>
          </cell>
        </row>
      </sheetData>
      <sheetData sheetId="20">
        <row r="46">
          <cell r="I46">
            <v>87.376500000000007</v>
          </cell>
        </row>
      </sheetData>
      <sheetData sheetId="21">
        <row r="46">
          <cell r="I46">
            <v>79.0685</v>
          </cell>
        </row>
      </sheetData>
      <sheetData sheetId="22">
        <row r="46">
          <cell r="I46">
            <v>89.960000000000008</v>
          </cell>
        </row>
      </sheetData>
      <sheetData sheetId="23">
        <row r="46">
          <cell r="I46">
            <v>81.052500000000009</v>
          </cell>
        </row>
      </sheetData>
      <sheetData sheetId="24">
        <row r="46">
          <cell r="I46">
            <v>89.548666666666662</v>
          </cell>
        </row>
      </sheetData>
      <sheetData sheetId="25">
        <row r="46">
          <cell r="I46">
            <v>76.284999999999997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30"/>
  <sheetViews>
    <sheetView tabSelected="1" zoomScale="90" zoomScaleNormal="90" workbookViewId="0">
      <pane xSplit="2" ySplit="5" topLeftCell="C27" activePane="bottomRight" state="frozen"/>
      <selection pane="topRight" activeCell="C1" sqref="C1"/>
      <selection pane="bottomLeft" activeCell="A6" sqref="A6"/>
      <selection pane="bottomRight" activeCell="F7" sqref="F7"/>
    </sheetView>
  </sheetViews>
  <sheetFormatPr defaultColWidth="8.90625" defaultRowHeight="13"/>
  <cols>
    <col min="1" max="1" width="8.90625" style="5"/>
    <col min="2" max="2" width="42.36328125" style="5" customWidth="1"/>
    <col min="3" max="3" width="12.36328125" style="5" customWidth="1"/>
    <col min="4" max="4" width="17.81640625" style="1" customWidth="1"/>
    <col min="5" max="5" width="19.36328125" style="1" customWidth="1"/>
    <col min="6" max="6" width="16.453125" style="1" customWidth="1"/>
    <col min="7" max="7" width="28.26953125" style="1" customWidth="1"/>
    <col min="8" max="8" width="25.7265625" style="1" customWidth="1"/>
    <col min="9" max="9" width="9.81640625" style="5" hidden="1" customWidth="1"/>
    <col min="10" max="10" width="11" style="5" hidden="1" customWidth="1"/>
    <col min="11" max="12" width="10.90625" style="5" hidden="1" customWidth="1"/>
    <col min="13" max="13" width="15.6328125" style="5" hidden="1" customWidth="1"/>
    <col min="14" max="14" width="44.90625" style="5" hidden="1" customWidth="1"/>
    <col min="15" max="16" width="0" style="5" hidden="1" customWidth="1"/>
    <col min="17" max="16384" width="8.90625" style="5"/>
  </cols>
  <sheetData>
    <row r="2" spans="1:16" ht="49.5" customHeight="1">
      <c r="A2" s="58" t="s">
        <v>33</v>
      </c>
      <c r="B2" s="58"/>
      <c r="C2" s="58"/>
      <c r="D2" s="58"/>
      <c r="E2" s="58"/>
      <c r="F2" s="58"/>
      <c r="G2" s="58"/>
      <c r="H2" s="58"/>
      <c r="I2" s="4"/>
      <c r="J2" s="4"/>
      <c r="K2" s="4"/>
      <c r="L2" s="4"/>
    </row>
    <row r="3" spans="1:16" ht="14.5" thickBot="1">
      <c r="B3" s="6"/>
      <c r="C3" s="6"/>
    </row>
    <row r="4" spans="1:16" ht="46" customHeight="1" thickBot="1">
      <c r="A4" s="52" t="s">
        <v>34</v>
      </c>
      <c r="B4" s="52" t="s">
        <v>0</v>
      </c>
      <c r="C4" s="54" t="s">
        <v>1</v>
      </c>
      <c r="D4" s="56" t="s">
        <v>22</v>
      </c>
      <c r="E4" s="56" t="s">
        <v>23</v>
      </c>
      <c r="F4" s="59" t="s">
        <v>28</v>
      </c>
      <c r="G4" s="60"/>
      <c r="H4" s="63" t="s">
        <v>35</v>
      </c>
      <c r="I4" s="65" t="s">
        <v>24</v>
      </c>
      <c r="J4" s="67" t="s">
        <v>25</v>
      </c>
      <c r="K4" s="69" t="s">
        <v>26</v>
      </c>
      <c r="L4" s="70"/>
      <c r="M4" s="40" t="s">
        <v>29</v>
      </c>
    </row>
    <row r="5" spans="1:16" ht="125" customHeight="1" thickBot="1">
      <c r="A5" s="53"/>
      <c r="B5" s="53"/>
      <c r="C5" s="55"/>
      <c r="D5" s="57"/>
      <c r="E5" s="57"/>
      <c r="F5" s="7" t="s">
        <v>30</v>
      </c>
      <c r="G5" s="8" t="s">
        <v>31</v>
      </c>
      <c r="H5" s="64"/>
      <c r="I5" s="66"/>
      <c r="J5" s="68"/>
      <c r="K5" s="9"/>
      <c r="L5" s="9"/>
      <c r="M5" s="41"/>
    </row>
    <row r="6" spans="1:16" ht="18" customHeight="1">
      <c r="A6" s="11">
        <v>1</v>
      </c>
      <c r="B6" s="12" t="s">
        <v>10</v>
      </c>
      <c r="C6" s="13">
        <f>[1]Данковский!I46</f>
        <v>91.429000000000002</v>
      </c>
      <c r="D6" s="14">
        <f t="shared" ref="D6:D13" si="0">IF(OR(AND(C6&gt;85,M6=0)),C6,0)</f>
        <v>91.429000000000002</v>
      </c>
      <c r="E6" s="15">
        <f t="shared" ref="E6:E13" si="1">C6-D6-F6-G6</f>
        <v>0</v>
      </c>
      <c r="F6" s="15">
        <f t="shared" ref="F6:F13" si="2">IF(C6&lt;74.999,C6,0)</f>
        <v>0</v>
      </c>
      <c r="G6" s="14">
        <f t="shared" ref="G6:G13" si="3">IF(OR(AND(C6&gt;=75,M6=1)),C6,0)</f>
        <v>0</v>
      </c>
      <c r="H6" s="16">
        <v>1800</v>
      </c>
      <c r="I6" s="17">
        <f t="shared" ref="I6:L10" si="4">IF(D6&gt;0,1,0)</f>
        <v>1</v>
      </c>
      <c r="J6" s="18">
        <f t="shared" si="4"/>
        <v>0</v>
      </c>
      <c r="K6" s="19">
        <f t="shared" si="4"/>
        <v>0</v>
      </c>
      <c r="L6" s="19">
        <f t="shared" si="4"/>
        <v>0</v>
      </c>
      <c r="M6" s="20">
        <f>'[1]Сводная  оценка (сортировка)'!D8</f>
        <v>0</v>
      </c>
      <c r="N6" s="21" t="str">
        <f>'[1]Сводная  оценка (сортировка)'!A8</f>
        <v>Данковский  муниципальный  район</v>
      </c>
      <c r="O6" s="22">
        <f t="shared" ref="O6:O13" si="5">IF(B6=N6,0,1)</f>
        <v>0</v>
      </c>
      <c r="P6" s="22">
        <f>IF(B6='[1]Сводная  оценка (сортировка)'!A8,0,1)</f>
        <v>0</v>
      </c>
    </row>
    <row r="7" spans="1:16" ht="18" customHeight="1">
      <c r="A7" s="11">
        <v>2</v>
      </c>
      <c r="B7" s="12" t="s">
        <v>6</v>
      </c>
      <c r="C7" s="13">
        <f>[1]Хлевенский!I46</f>
        <v>89.960000000000008</v>
      </c>
      <c r="D7" s="14">
        <f t="shared" si="0"/>
        <v>89.960000000000008</v>
      </c>
      <c r="E7" s="15">
        <f t="shared" si="1"/>
        <v>0</v>
      </c>
      <c r="F7" s="15">
        <f t="shared" si="2"/>
        <v>0</v>
      </c>
      <c r="G7" s="14">
        <f t="shared" si="3"/>
        <v>0</v>
      </c>
      <c r="H7" s="23">
        <v>1500</v>
      </c>
      <c r="I7" s="17">
        <f t="shared" si="4"/>
        <v>1</v>
      </c>
      <c r="J7" s="18">
        <f t="shared" si="4"/>
        <v>0</v>
      </c>
      <c r="K7" s="19">
        <f t="shared" si="4"/>
        <v>0</v>
      </c>
      <c r="L7" s="19">
        <f t="shared" si="4"/>
        <v>0</v>
      </c>
      <c r="M7" s="20">
        <f>'[1]Сводная  оценка (сортировка)'!D9</f>
        <v>0</v>
      </c>
      <c r="N7" s="21" t="str">
        <f>'[1]Сводная  оценка (сортировка)'!A9</f>
        <v>Хлевенский  муниципальный  район</v>
      </c>
      <c r="O7" s="22">
        <f t="shared" si="5"/>
        <v>0</v>
      </c>
      <c r="P7" s="22">
        <f>IF(B7='[1]Сводная  оценка (сортировка)'!A9,0,1)</f>
        <v>0</v>
      </c>
    </row>
    <row r="8" spans="1:16" ht="18" customHeight="1">
      <c r="A8" s="24">
        <v>3</v>
      </c>
      <c r="B8" s="25" t="s">
        <v>7</v>
      </c>
      <c r="C8" s="26">
        <f>[1]г.Елец!I46</f>
        <v>89.548666666666662</v>
      </c>
      <c r="D8" s="14">
        <f t="shared" si="0"/>
        <v>89.548666666666662</v>
      </c>
      <c r="E8" s="15">
        <f t="shared" si="1"/>
        <v>0</v>
      </c>
      <c r="F8" s="15">
        <f t="shared" si="2"/>
        <v>0</v>
      </c>
      <c r="G8" s="14">
        <f t="shared" si="3"/>
        <v>0</v>
      </c>
      <c r="H8" s="23">
        <v>1200</v>
      </c>
      <c r="I8" s="17">
        <f t="shared" si="4"/>
        <v>1</v>
      </c>
      <c r="J8" s="18">
        <f t="shared" si="4"/>
        <v>0</v>
      </c>
      <c r="K8" s="19">
        <f t="shared" si="4"/>
        <v>0</v>
      </c>
      <c r="L8" s="19">
        <f t="shared" si="4"/>
        <v>0</v>
      </c>
      <c r="M8" s="20">
        <f>'[1]Сводная  оценка (сортировка)'!D10</f>
        <v>0</v>
      </c>
      <c r="N8" s="21" t="str">
        <f>'[1]Сводная  оценка (сортировка)'!A10</f>
        <v>Городской  округ  город  Елец</v>
      </c>
      <c r="O8" s="22">
        <f t="shared" si="5"/>
        <v>0</v>
      </c>
      <c r="P8" s="22">
        <f>IF(B8='[1]Сводная  оценка (сортировка)'!A10,0,1)</f>
        <v>0</v>
      </c>
    </row>
    <row r="9" spans="1:16" ht="18" customHeight="1">
      <c r="A9" s="11">
        <v>4</v>
      </c>
      <c r="B9" s="12" t="s">
        <v>16</v>
      </c>
      <c r="C9" s="13">
        <f>[1]Долгоруковский!I46</f>
        <v>88.69883333333334</v>
      </c>
      <c r="D9" s="14">
        <f t="shared" si="0"/>
        <v>88.69883333333334</v>
      </c>
      <c r="E9" s="15">
        <f t="shared" si="1"/>
        <v>0</v>
      </c>
      <c r="F9" s="15">
        <f t="shared" si="2"/>
        <v>0</v>
      </c>
      <c r="G9" s="14">
        <f t="shared" si="3"/>
        <v>0</v>
      </c>
      <c r="H9" s="23">
        <v>500</v>
      </c>
      <c r="I9" s="17">
        <f t="shared" si="4"/>
        <v>1</v>
      </c>
      <c r="J9" s="18">
        <f t="shared" si="4"/>
        <v>0</v>
      </c>
      <c r="K9" s="19">
        <f t="shared" si="4"/>
        <v>0</v>
      </c>
      <c r="L9" s="19">
        <f t="shared" si="4"/>
        <v>0</v>
      </c>
      <c r="M9" s="20">
        <f>'[1]Сводная  оценка (сортировка)'!D11</f>
        <v>0</v>
      </c>
      <c r="N9" s="21" t="str">
        <f>'[1]Сводная  оценка (сортировка)'!A11</f>
        <v>Долгоруковский  муниципальный  район</v>
      </c>
      <c r="O9" s="22">
        <f t="shared" si="5"/>
        <v>0</v>
      </c>
      <c r="P9" s="22">
        <f>IF(B9='[1]Сводная  оценка (сортировка)'!A11,0,1)</f>
        <v>0</v>
      </c>
    </row>
    <row r="10" spans="1:16" ht="18" customHeight="1">
      <c r="A10" s="24">
        <v>5</v>
      </c>
      <c r="B10" s="25" t="s">
        <v>14</v>
      </c>
      <c r="C10" s="26">
        <f>[1]Тербунский!I46</f>
        <v>87.376500000000007</v>
      </c>
      <c r="D10" s="14">
        <f t="shared" si="0"/>
        <v>87.376500000000007</v>
      </c>
      <c r="E10" s="15">
        <f t="shared" si="1"/>
        <v>0</v>
      </c>
      <c r="F10" s="15">
        <f t="shared" si="2"/>
        <v>0</v>
      </c>
      <c r="G10" s="14">
        <f t="shared" si="3"/>
        <v>0</v>
      </c>
      <c r="H10" s="23">
        <v>500</v>
      </c>
      <c r="I10" s="27">
        <f t="shared" si="4"/>
        <v>1</v>
      </c>
      <c r="J10" s="20">
        <f t="shared" si="4"/>
        <v>0</v>
      </c>
      <c r="K10" s="28">
        <f t="shared" si="4"/>
        <v>0</v>
      </c>
      <c r="L10" s="28">
        <f t="shared" si="4"/>
        <v>0</v>
      </c>
      <c r="M10" s="20">
        <f>'[1]Сводная  оценка (сортировка)'!D12</f>
        <v>0</v>
      </c>
      <c r="N10" s="21" t="str">
        <f>'[1]Сводная  оценка (сортировка)'!A12</f>
        <v>Тербунский  муниципальный  район</v>
      </c>
      <c r="O10" s="22">
        <f t="shared" si="5"/>
        <v>0</v>
      </c>
      <c r="P10" s="22">
        <f>IF(B10='[1]Сводная  оценка (сортировка)'!A12,0,1)</f>
        <v>0</v>
      </c>
    </row>
    <row r="11" spans="1:16" ht="18" customHeight="1">
      <c r="A11" s="11">
        <v>6</v>
      </c>
      <c r="B11" s="12" t="s">
        <v>17</v>
      </c>
      <c r="C11" s="13">
        <f>'[1]Воловский '!I46</f>
        <v>86.769833333333324</v>
      </c>
      <c r="D11" s="14">
        <f t="shared" si="0"/>
        <v>86.769833333333324</v>
      </c>
      <c r="E11" s="15">
        <f t="shared" si="1"/>
        <v>0</v>
      </c>
      <c r="F11" s="15">
        <f t="shared" si="2"/>
        <v>0</v>
      </c>
      <c r="G11" s="14">
        <f t="shared" si="3"/>
        <v>0</v>
      </c>
      <c r="H11" s="23">
        <v>500</v>
      </c>
      <c r="I11" s="27">
        <f>IF(D11&gt;0,1,0)</f>
        <v>1</v>
      </c>
      <c r="J11" s="20">
        <f>IF(E11&gt;0,1,0)</f>
        <v>0</v>
      </c>
      <c r="K11" s="28">
        <f>IF(F11&gt;0,1,0)</f>
        <v>0</v>
      </c>
      <c r="L11" s="28">
        <f>IF(G11&gt;0,1,0)</f>
        <v>0</v>
      </c>
      <c r="M11" s="20">
        <f>'[1]Сводная  оценка (сортировка)'!D13</f>
        <v>0</v>
      </c>
      <c r="N11" s="21" t="str">
        <f>'[1]Сводная  оценка (сортировка)'!A13</f>
        <v>Воловский  муниципальный  район</v>
      </c>
      <c r="O11" s="22">
        <f t="shared" si="5"/>
        <v>0</v>
      </c>
      <c r="P11" s="22">
        <f>IF(B11='[1]Сводная  оценка (сортировка)'!A13,0,1)</f>
        <v>0</v>
      </c>
    </row>
    <row r="12" spans="1:16" s="10" customFormat="1" ht="18" customHeight="1" thickBot="1">
      <c r="A12" s="11">
        <v>7</v>
      </c>
      <c r="B12" s="12" t="s">
        <v>5</v>
      </c>
      <c r="C12" s="13">
        <f>[1]Липецкий!I46</f>
        <v>85.939166666666665</v>
      </c>
      <c r="D12" s="14">
        <f t="shared" si="0"/>
        <v>0</v>
      </c>
      <c r="E12" s="15">
        <f t="shared" si="1"/>
        <v>0</v>
      </c>
      <c r="F12" s="15">
        <f t="shared" si="2"/>
        <v>0</v>
      </c>
      <c r="G12" s="14">
        <f t="shared" si="3"/>
        <v>85.939166666666665</v>
      </c>
      <c r="H12" s="29"/>
      <c r="I12" s="17">
        <f t="shared" ref="I12:L25" si="6">IF(D12&gt;0,1,0)</f>
        <v>0</v>
      </c>
      <c r="J12" s="18">
        <f t="shared" si="6"/>
        <v>0</v>
      </c>
      <c r="K12" s="19">
        <f t="shared" si="6"/>
        <v>0</v>
      </c>
      <c r="L12" s="19">
        <f t="shared" si="6"/>
        <v>1</v>
      </c>
      <c r="M12" s="20">
        <f>'[1]Сводная  оценка (сортировка)'!D14</f>
        <v>1</v>
      </c>
      <c r="N12" s="21" t="str">
        <f>'[1]Сводная  оценка (сортировка)'!A14</f>
        <v>Липецкий  муниципальный  район</v>
      </c>
      <c r="O12" s="22">
        <f t="shared" si="5"/>
        <v>0</v>
      </c>
      <c r="P12" s="22">
        <f>IF(B12='[1]Сводная  оценка (сортировка)'!A14,0,1)</f>
        <v>0</v>
      </c>
    </row>
    <row r="13" spans="1:16" ht="18" customHeight="1">
      <c r="A13" s="24">
        <v>8</v>
      </c>
      <c r="B13" s="25" t="s">
        <v>11</v>
      </c>
      <c r="C13" s="26">
        <f>[1]Грязинский!I46</f>
        <v>85.789833333333334</v>
      </c>
      <c r="D13" s="14">
        <f t="shared" si="0"/>
        <v>0</v>
      </c>
      <c r="E13" s="15">
        <f t="shared" si="1"/>
        <v>0</v>
      </c>
      <c r="F13" s="15">
        <f t="shared" si="2"/>
        <v>0</v>
      </c>
      <c r="G13" s="14">
        <f t="shared" si="3"/>
        <v>85.789833333333334</v>
      </c>
      <c r="H13" s="35"/>
      <c r="I13" s="30">
        <f t="shared" si="6"/>
        <v>0</v>
      </c>
      <c r="J13" s="31">
        <f t="shared" si="6"/>
        <v>0</v>
      </c>
      <c r="K13" s="32">
        <f t="shared" si="6"/>
        <v>0</v>
      </c>
      <c r="L13" s="32">
        <f t="shared" si="6"/>
        <v>1</v>
      </c>
      <c r="M13" s="33">
        <f>'[1]Сводная  оценка (сортировка)'!D15</f>
        <v>1</v>
      </c>
      <c r="N13" s="21" t="str">
        <f>'[1]Сводная  оценка (сортировка)'!A15</f>
        <v>Грязинский  муниципальный  район</v>
      </c>
      <c r="O13" s="22">
        <f t="shared" si="5"/>
        <v>0</v>
      </c>
      <c r="P13" s="22">
        <f>IF(B13='[1]Сводная  оценка (сортировка)'!A15,0,1)</f>
        <v>0</v>
      </c>
    </row>
    <row r="14" spans="1:16" ht="18" customHeight="1">
      <c r="A14" s="11">
        <v>9</v>
      </c>
      <c r="B14" s="12" t="s">
        <v>20</v>
      </c>
      <c r="C14" s="13">
        <f>[1]Задонский!I46</f>
        <v>84.410666666666671</v>
      </c>
      <c r="D14" s="14">
        <f>IF(OR(AND(C14&gt;85,M14=0)),C14,0)</f>
        <v>0</v>
      </c>
      <c r="E14" s="15">
        <f>C14-D14-F14-G14</f>
        <v>84.410666666666671</v>
      </c>
      <c r="F14" s="15">
        <f>IF(C14&lt;74.999,C14,0)</f>
        <v>0</v>
      </c>
      <c r="G14" s="14">
        <f>IF(OR(AND(C14&gt;=75,M14=1)),C14,0)</f>
        <v>0</v>
      </c>
      <c r="H14" s="29"/>
      <c r="I14" s="17">
        <f t="shared" si="6"/>
        <v>0</v>
      </c>
      <c r="J14" s="18">
        <f t="shared" si="6"/>
        <v>1</v>
      </c>
      <c r="K14" s="19">
        <f t="shared" si="6"/>
        <v>0</v>
      </c>
      <c r="L14" s="19">
        <f t="shared" si="6"/>
        <v>0</v>
      </c>
      <c r="M14" s="20">
        <f>'[1]Сводная  оценка (сортировка)'!D16</f>
        <v>0</v>
      </c>
      <c r="N14" s="21" t="str">
        <f>'[1]Сводная  оценка (сортировка)'!A16</f>
        <v>Задонский  муниципальный  район</v>
      </c>
      <c r="O14" s="22">
        <f>IF(B14=N14,0,1)</f>
        <v>0</v>
      </c>
      <c r="P14" s="22">
        <f>IF(B14='[1]Сводная  оценка (сортировка)'!A16,0,1)</f>
        <v>0</v>
      </c>
    </row>
    <row r="15" spans="1:16" ht="18" customHeight="1">
      <c r="A15" s="11">
        <v>10</v>
      </c>
      <c r="B15" s="12" t="s">
        <v>12</v>
      </c>
      <c r="C15" s="13">
        <f>[1]Добровский!I46</f>
        <v>84.085833333333341</v>
      </c>
      <c r="D15" s="14">
        <f>IF(OR(AND(C15&gt;85,M15=0)),C15,0)</f>
        <v>0</v>
      </c>
      <c r="E15" s="15">
        <f>C15-D15-F15-G15</f>
        <v>0</v>
      </c>
      <c r="F15" s="15">
        <f>IF(C15&lt;74.999,C15,0)</f>
        <v>0</v>
      </c>
      <c r="G15" s="14">
        <f>IF(OR(AND(C15&gt;=75,M15=1)),C15,0)</f>
        <v>84.085833333333341</v>
      </c>
      <c r="H15" s="29"/>
      <c r="I15" s="17">
        <f t="shared" si="6"/>
        <v>0</v>
      </c>
      <c r="J15" s="18">
        <f t="shared" si="6"/>
        <v>0</v>
      </c>
      <c r="K15" s="19">
        <f t="shared" si="6"/>
        <v>0</v>
      </c>
      <c r="L15" s="19">
        <f t="shared" si="6"/>
        <v>1</v>
      </c>
      <c r="M15" s="20">
        <f>'[1]Сводная  оценка (сортировка)'!D17</f>
        <v>1</v>
      </c>
      <c r="N15" s="21" t="str">
        <f>'[1]Сводная  оценка (сортировка)'!A17</f>
        <v>Добровский  муниципальный  район</v>
      </c>
      <c r="O15" s="22">
        <f>IF(B15=N15,0,1)</f>
        <v>0</v>
      </c>
      <c r="P15" s="22">
        <f>IF(B15='[1]Сводная  оценка (сортировка)'!A17,0,1)</f>
        <v>0</v>
      </c>
    </row>
    <row r="16" spans="1:16" ht="18" customHeight="1">
      <c r="A16" s="11">
        <v>11</v>
      </c>
      <c r="B16" s="12" t="s">
        <v>4</v>
      </c>
      <c r="C16" s="13">
        <f>[1]Добринский!I46</f>
        <v>83.898499999999999</v>
      </c>
      <c r="D16" s="14">
        <f>IF(OR(AND(C16&gt;85,M16=0)),C16,0)</f>
        <v>0</v>
      </c>
      <c r="E16" s="15">
        <f>C16-D16-F16-G16</f>
        <v>83.898499999999999</v>
      </c>
      <c r="F16" s="15">
        <f>IF(C16&lt;74.999,C16,0)</f>
        <v>0</v>
      </c>
      <c r="G16" s="14">
        <f>IF(OR(AND(C16&gt;=75,M16=1)),C16,0)</f>
        <v>0</v>
      </c>
      <c r="H16" s="29"/>
      <c r="I16" s="17">
        <f t="shared" si="6"/>
        <v>0</v>
      </c>
      <c r="J16" s="18">
        <f t="shared" si="6"/>
        <v>1</v>
      </c>
      <c r="K16" s="19">
        <f t="shared" si="6"/>
        <v>0</v>
      </c>
      <c r="L16" s="19">
        <f t="shared" si="6"/>
        <v>0</v>
      </c>
      <c r="M16" s="20">
        <f>'[1]Сводная  оценка (сортировка)'!D18</f>
        <v>0</v>
      </c>
      <c r="N16" s="21" t="str">
        <f>'[1]Сводная  оценка (сортировка)'!A18</f>
        <v>Добринский  муниципальный  район</v>
      </c>
      <c r="O16" s="22">
        <f>IF(B16=N16,0,1)</f>
        <v>0</v>
      </c>
      <c r="P16" s="22">
        <f>IF(B16='[1]Сводная  оценка (сортировка)'!A18,0,1)</f>
        <v>0</v>
      </c>
    </row>
    <row r="17" spans="1:16" ht="18" customHeight="1">
      <c r="A17" s="11">
        <v>12</v>
      </c>
      <c r="B17" s="12" t="s">
        <v>2</v>
      </c>
      <c r="C17" s="13">
        <f>[1]Елецкий!I46</f>
        <v>82.981333333333339</v>
      </c>
      <c r="D17" s="14">
        <f>IF(OR(AND(C17&gt;85,M17=0)),C17,0)</f>
        <v>0</v>
      </c>
      <c r="E17" s="15">
        <f>C17-D17-F17-G17</f>
        <v>82.981333333333339</v>
      </c>
      <c r="F17" s="15">
        <f>IF(C17&lt;74.999,C17,0)</f>
        <v>0</v>
      </c>
      <c r="G17" s="14">
        <f>IF(OR(AND(C17&gt;=75,M17=1)),C17,0)</f>
        <v>0</v>
      </c>
      <c r="H17" s="29"/>
      <c r="I17" s="17">
        <f t="shared" si="6"/>
        <v>0</v>
      </c>
      <c r="J17" s="18">
        <f t="shared" si="6"/>
        <v>1</v>
      </c>
      <c r="K17" s="19">
        <f t="shared" si="6"/>
        <v>0</v>
      </c>
      <c r="L17" s="19">
        <f t="shared" si="6"/>
        <v>0</v>
      </c>
      <c r="M17" s="20">
        <f>'[1]Сводная  оценка (сортировка)'!D19</f>
        <v>0</v>
      </c>
      <c r="N17" s="21" t="str">
        <f>'[1]Сводная  оценка (сортировка)'!A19</f>
        <v>Елецкий  муниципальный  район</v>
      </c>
      <c r="O17" s="22">
        <f>IF(B17=N17,0,1)</f>
        <v>0</v>
      </c>
      <c r="P17" s="22">
        <f>IF(B17='[1]Сводная  оценка (сортировка)'!A19,0,1)</f>
        <v>0</v>
      </c>
    </row>
    <row r="18" spans="1:16" ht="18" customHeight="1">
      <c r="A18" s="11">
        <v>13</v>
      </c>
      <c r="B18" s="12" t="s">
        <v>15</v>
      </c>
      <c r="C18" s="13">
        <f>[1]Чаплыгинский!I46</f>
        <v>81.052500000000009</v>
      </c>
      <c r="D18" s="14">
        <f>IF(OR(AND(C18&gt;85,M18=0)),C18,0)</f>
        <v>0</v>
      </c>
      <c r="E18" s="15">
        <f>C18-D18-F18-G18</f>
        <v>81.052500000000009</v>
      </c>
      <c r="F18" s="15">
        <f>IF(C18&lt;74.999,C18,0)</f>
        <v>0</v>
      </c>
      <c r="G18" s="14">
        <f>IF(OR(AND(C18&gt;=75,M18=1)),C18,0)</f>
        <v>0</v>
      </c>
      <c r="H18" s="29"/>
      <c r="I18" s="17">
        <f t="shared" si="6"/>
        <v>0</v>
      </c>
      <c r="J18" s="18">
        <f t="shared" si="6"/>
        <v>1</v>
      </c>
      <c r="K18" s="19">
        <f t="shared" si="6"/>
        <v>0</v>
      </c>
      <c r="L18" s="19">
        <f t="shared" si="6"/>
        <v>0</v>
      </c>
      <c r="M18" s="20">
        <f>'[1]Сводная  оценка (сортировка)'!D20</f>
        <v>0</v>
      </c>
      <c r="N18" s="21" t="str">
        <f>'[1]Сводная  оценка (сортировка)'!A20</f>
        <v>Чаплыгинский  муниципальный  район</v>
      </c>
      <c r="O18" s="22">
        <f>IF(B18=N18,0,1)</f>
        <v>0</v>
      </c>
      <c r="P18" s="22">
        <f>IF(B18='[1]Сводная  оценка (сортировка)'!A20,0,1)</f>
        <v>0</v>
      </c>
    </row>
    <row r="19" spans="1:16" ht="17.5" customHeight="1">
      <c r="A19" s="11">
        <v>14</v>
      </c>
      <c r="B19" s="12" t="s">
        <v>9</v>
      </c>
      <c r="C19" s="13">
        <f>[1]Становлянский!I46</f>
        <v>79.283666666666662</v>
      </c>
      <c r="D19" s="14">
        <f t="shared" ref="D19" si="7">IF(OR(AND(C19&gt;85,M19=0)),C19,0)</f>
        <v>0</v>
      </c>
      <c r="E19" s="15">
        <f t="shared" ref="E19" si="8">C19-D19-F19-G19</f>
        <v>0</v>
      </c>
      <c r="F19" s="34">
        <f t="shared" ref="F19" si="9">IF(C19&lt;74.999,C19,0)</f>
        <v>0</v>
      </c>
      <c r="G19" s="14">
        <f t="shared" ref="G19" si="10">IF(OR(AND(C19&gt;=75,M19=1)),C19,0)</f>
        <v>79.283666666666662</v>
      </c>
      <c r="H19" s="35"/>
      <c r="I19" s="27">
        <f t="shared" si="6"/>
        <v>0</v>
      </c>
      <c r="J19" s="20">
        <f t="shared" si="6"/>
        <v>0</v>
      </c>
      <c r="K19" s="28">
        <f t="shared" si="6"/>
        <v>0</v>
      </c>
      <c r="L19" s="28">
        <f t="shared" si="6"/>
        <v>1</v>
      </c>
      <c r="M19" s="20">
        <f>'[1]Сводная  оценка (сортировка)'!D21</f>
        <v>1</v>
      </c>
      <c r="N19" s="21" t="str">
        <f>'[1]Сводная  оценка (сортировка)'!A21</f>
        <v>Становлянский  муниципальный  район</v>
      </c>
      <c r="O19" s="22">
        <f t="shared" ref="O19" si="11">IF(B19=N19,0,1)</f>
        <v>0</v>
      </c>
      <c r="P19" s="22">
        <f>IF(B19='[1]Сводная  оценка (сортировка)'!A21,0,1)</f>
        <v>0</v>
      </c>
    </row>
    <row r="20" spans="1:16" ht="18" customHeight="1">
      <c r="A20" s="11">
        <v>15</v>
      </c>
      <c r="B20" s="12" t="s">
        <v>13</v>
      </c>
      <c r="C20" s="13">
        <f>[1]Лебедянский!I46</f>
        <v>79.106166666666667</v>
      </c>
      <c r="D20" s="14">
        <f>IF(OR(AND(C20&gt;85,M20=0)),C20,0)</f>
        <v>0</v>
      </c>
      <c r="E20" s="15">
        <f>C20-D20-F20-G20</f>
        <v>79.106166666666667</v>
      </c>
      <c r="F20" s="15">
        <f>IF(C20&lt;74.999,C20,0)</f>
        <v>0</v>
      </c>
      <c r="G20" s="14">
        <f>IF(OR(AND(C20&gt;=75,M20=1)),C20,0)</f>
        <v>0</v>
      </c>
      <c r="H20" s="29"/>
      <c r="I20" s="17">
        <f t="shared" si="6"/>
        <v>0</v>
      </c>
      <c r="J20" s="18">
        <f t="shared" si="6"/>
        <v>1</v>
      </c>
      <c r="K20" s="19">
        <f t="shared" si="6"/>
        <v>0</v>
      </c>
      <c r="L20" s="19">
        <f t="shared" si="6"/>
        <v>0</v>
      </c>
      <c r="M20" s="20">
        <f>'[1]Сводная  оценка (сортировка)'!D22</f>
        <v>0</v>
      </c>
      <c r="N20" s="21" t="str">
        <f>'[1]Сводная  оценка (сортировка)'!A22</f>
        <v>Лебедянский  муниципальный  район</v>
      </c>
      <c r="O20" s="22">
        <f>IF(B20=N20,0,1)</f>
        <v>0</v>
      </c>
      <c r="P20" s="22">
        <f>IF(B20='[1]Сводная  оценка (сортировка)'!A22,0,1)</f>
        <v>0</v>
      </c>
    </row>
    <row r="21" spans="1:16" ht="18" customHeight="1">
      <c r="A21" s="11">
        <v>16</v>
      </c>
      <c r="B21" s="12" t="s">
        <v>18</v>
      </c>
      <c r="C21" s="13">
        <f>[1]Усманский!I46</f>
        <v>79.0685</v>
      </c>
      <c r="D21" s="14">
        <f>IF(OR(AND(C21&gt;85,M21=0)),C21,0)</f>
        <v>0</v>
      </c>
      <c r="E21" s="15">
        <f>C21-D21-F21-G21</f>
        <v>0</v>
      </c>
      <c r="F21" s="15">
        <f>IF(C21&lt;74.999,C21,0)</f>
        <v>0</v>
      </c>
      <c r="G21" s="14">
        <f>IF(OR(AND(C21&gt;=75,M21=1)),C21,0)</f>
        <v>79.0685</v>
      </c>
      <c r="H21" s="29"/>
      <c r="I21" s="17">
        <f t="shared" si="6"/>
        <v>0</v>
      </c>
      <c r="J21" s="18">
        <f t="shared" si="6"/>
        <v>0</v>
      </c>
      <c r="K21" s="19">
        <f t="shared" si="6"/>
        <v>0</v>
      </c>
      <c r="L21" s="19">
        <f t="shared" si="6"/>
        <v>1</v>
      </c>
      <c r="M21" s="20">
        <f>'[1]Сводная  оценка (сортировка)'!D23</f>
        <v>1</v>
      </c>
      <c r="N21" s="21" t="str">
        <f>'[1]Сводная  оценка (сортировка)'!A23</f>
        <v>Усманский  муниципальный  район</v>
      </c>
      <c r="O21" s="22">
        <f>IF(B21=N21,0,1)</f>
        <v>0</v>
      </c>
      <c r="P21" s="22">
        <f>IF(B21='[1]Сводная  оценка (сортировка)'!A23,0,1)</f>
        <v>0</v>
      </c>
    </row>
    <row r="22" spans="1:16" ht="18" customHeight="1">
      <c r="A22" s="24">
        <v>17</v>
      </c>
      <c r="B22" s="25" t="s">
        <v>3</v>
      </c>
      <c r="C22" s="26">
        <f>[1]Краснинский!I46</f>
        <v>76.981166666666667</v>
      </c>
      <c r="D22" s="14">
        <f t="shared" ref="D22:D25" si="12">IF(OR(AND(C22&gt;85,M22=0)),C22,0)</f>
        <v>0</v>
      </c>
      <c r="E22" s="15">
        <f t="shared" ref="E22:E25" si="13">C22-D22-F22-G22</f>
        <v>0</v>
      </c>
      <c r="F22" s="15">
        <f t="shared" ref="F22:F25" si="14">IF(C22&lt;74.999,C22,0)</f>
        <v>0</v>
      </c>
      <c r="G22" s="14">
        <f t="shared" ref="G22:G25" si="15">IF(OR(AND(C22&gt;=75,M22=1)),C22,0)</f>
        <v>76.981166666666667</v>
      </c>
      <c r="H22" s="29"/>
      <c r="I22" s="17">
        <f t="shared" si="6"/>
        <v>0</v>
      </c>
      <c r="J22" s="18">
        <f t="shared" si="6"/>
        <v>0</v>
      </c>
      <c r="K22" s="19">
        <f t="shared" si="6"/>
        <v>0</v>
      </c>
      <c r="L22" s="19">
        <f t="shared" si="6"/>
        <v>1</v>
      </c>
      <c r="M22" s="20">
        <f>'[1]Сводная  оценка (сортировка)'!D24</f>
        <v>1</v>
      </c>
      <c r="N22" s="21" t="str">
        <f>'[1]Сводная  оценка (сортировка)'!A24</f>
        <v>Краснинский  муниципальный  район</v>
      </c>
      <c r="O22" s="22">
        <f t="shared" ref="O22:O25" si="16">IF(B22=N22,0,1)</f>
        <v>0</v>
      </c>
      <c r="P22" s="22">
        <f>IF(B22='[1]Сводная  оценка (сортировка)'!A24,0,1)</f>
        <v>0</v>
      </c>
    </row>
    <row r="23" spans="1:16" ht="18" customHeight="1">
      <c r="A23" s="11">
        <v>18</v>
      </c>
      <c r="B23" s="12" t="s">
        <v>8</v>
      </c>
      <c r="C23" s="13">
        <f>[1]г.Липецк!I46</f>
        <v>76.284999999999997</v>
      </c>
      <c r="D23" s="14">
        <f t="shared" si="12"/>
        <v>0</v>
      </c>
      <c r="E23" s="15">
        <f t="shared" si="13"/>
        <v>0</v>
      </c>
      <c r="F23" s="15">
        <f t="shared" si="14"/>
        <v>0</v>
      </c>
      <c r="G23" s="14">
        <f t="shared" si="15"/>
        <v>76.284999999999997</v>
      </c>
      <c r="H23" s="29"/>
      <c r="I23" s="17">
        <f t="shared" si="6"/>
        <v>0</v>
      </c>
      <c r="J23" s="18">
        <f t="shared" si="6"/>
        <v>0</v>
      </c>
      <c r="K23" s="19">
        <f t="shared" si="6"/>
        <v>0</v>
      </c>
      <c r="L23" s="19">
        <f t="shared" si="6"/>
        <v>1</v>
      </c>
      <c r="M23" s="20">
        <f>'[1]Сводная  оценка (сортировка)'!D25</f>
        <v>1</v>
      </c>
      <c r="N23" s="21" t="str">
        <f>'[1]Сводная  оценка (сортировка)'!A25</f>
        <v>Городской  округ  город  Липецк</v>
      </c>
      <c r="O23" s="22">
        <f t="shared" si="16"/>
        <v>0</v>
      </c>
      <c r="P23" s="22">
        <f>IF(B23='[1]Сводная  оценка (сортировка)'!A25,0,1)</f>
        <v>0</v>
      </c>
    </row>
    <row r="24" spans="1:16" ht="18" customHeight="1">
      <c r="A24" s="11">
        <v>19</v>
      </c>
      <c r="B24" s="12" t="s">
        <v>19</v>
      </c>
      <c r="C24" s="13">
        <f>'[1]Лев-Толстовский'!I46</f>
        <v>70.709833333333336</v>
      </c>
      <c r="D24" s="14">
        <f t="shared" si="12"/>
        <v>0</v>
      </c>
      <c r="E24" s="15">
        <f t="shared" si="13"/>
        <v>0</v>
      </c>
      <c r="F24" s="15">
        <f t="shared" si="14"/>
        <v>70.709833333333336</v>
      </c>
      <c r="G24" s="14">
        <f t="shared" si="15"/>
        <v>0</v>
      </c>
      <c r="H24" s="29"/>
      <c r="I24" s="17">
        <f t="shared" si="6"/>
        <v>0</v>
      </c>
      <c r="J24" s="18">
        <f t="shared" si="6"/>
        <v>0</v>
      </c>
      <c r="K24" s="19">
        <f t="shared" si="6"/>
        <v>1</v>
      </c>
      <c r="L24" s="19">
        <f t="shared" si="6"/>
        <v>0</v>
      </c>
      <c r="M24" s="20">
        <f>'[1]Сводная  оценка (сортировка)'!D26</f>
        <v>1</v>
      </c>
      <c r="N24" s="21" t="str">
        <f>'[1]Сводная  оценка (сортировка)'!A26</f>
        <v>Лев-Толстовский  муниципальный  район</v>
      </c>
      <c r="O24" s="22">
        <f t="shared" si="16"/>
        <v>0</v>
      </c>
      <c r="P24" s="22">
        <f>IF(B24='[1]Сводная  оценка (сортировка)'!A26,0,1)</f>
        <v>0</v>
      </c>
    </row>
    <row r="25" spans="1:16" ht="18" customHeight="1" thickBot="1">
      <c r="A25" s="24">
        <v>20</v>
      </c>
      <c r="B25" s="25" t="s">
        <v>21</v>
      </c>
      <c r="C25" s="26">
        <f>[1]Измалковский!I46</f>
        <v>68.950333333333333</v>
      </c>
      <c r="D25" s="14">
        <f t="shared" si="12"/>
        <v>0</v>
      </c>
      <c r="E25" s="15">
        <f t="shared" si="13"/>
        <v>0</v>
      </c>
      <c r="F25" s="15">
        <f t="shared" si="14"/>
        <v>68.950333333333333</v>
      </c>
      <c r="G25" s="14">
        <f t="shared" si="15"/>
        <v>0</v>
      </c>
      <c r="H25" s="29"/>
      <c r="I25" s="17">
        <f t="shared" si="6"/>
        <v>0</v>
      </c>
      <c r="J25" s="18">
        <f t="shared" si="6"/>
        <v>0</v>
      </c>
      <c r="K25" s="19">
        <f t="shared" si="6"/>
        <v>1</v>
      </c>
      <c r="L25" s="19">
        <f t="shared" si="6"/>
        <v>0</v>
      </c>
      <c r="M25" s="36">
        <f>'[1]Сводная  оценка (сортировка)'!D27</f>
        <v>1</v>
      </c>
      <c r="N25" s="21" t="str">
        <f>'[1]Сводная  оценка (сортировка)'!A27</f>
        <v>Измалковский  муниципальный  район</v>
      </c>
      <c r="O25" s="22">
        <f t="shared" si="16"/>
        <v>0</v>
      </c>
      <c r="P25" s="22">
        <f>IF(B25='[1]Сводная  оценка (сортировка)'!A27,0,1)</f>
        <v>0</v>
      </c>
    </row>
    <row r="26" spans="1:16" ht="19.5" customHeight="1" thickBot="1">
      <c r="A26" s="42" t="s">
        <v>27</v>
      </c>
      <c r="B26" s="43"/>
      <c r="C26" s="46">
        <f>D26+E26+F27</f>
        <v>20</v>
      </c>
      <c r="D26" s="61">
        <f>I26</f>
        <v>6</v>
      </c>
      <c r="E26" s="46">
        <f>J26</f>
        <v>5</v>
      </c>
      <c r="F26" s="2">
        <f>K26</f>
        <v>2</v>
      </c>
      <c r="G26" s="3">
        <f>L26</f>
        <v>7</v>
      </c>
      <c r="H26" s="48">
        <f t="shared" ref="H26:M26" si="17">SUM(H6:H25)</f>
        <v>6000</v>
      </c>
      <c r="I26" s="37">
        <f t="shared" si="17"/>
        <v>6</v>
      </c>
      <c r="J26" s="38">
        <f t="shared" si="17"/>
        <v>5</v>
      </c>
      <c r="K26" s="38">
        <f t="shared" si="17"/>
        <v>2</v>
      </c>
      <c r="L26" s="38">
        <f t="shared" si="17"/>
        <v>7</v>
      </c>
      <c r="M26" s="39">
        <f t="shared" si="17"/>
        <v>9</v>
      </c>
    </row>
    <row r="27" spans="1:16" ht="19.5" customHeight="1" thickBot="1">
      <c r="A27" s="44"/>
      <c r="B27" s="45"/>
      <c r="C27" s="47"/>
      <c r="D27" s="62"/>
      <c r="E27" s="47"/>
      <c r="F27" s="50">
        <f>SUM(F26:G26)</f>
        <v>9</v>
      </c>
      <c r="G27" s="51"/>
      <c r="H27" s="49"/>
    </row>
    <row r="30" spans="1:16" ht="50" customHeight="1">
      <c r="A30" s="71" t="s">
        <v>32</v>
      </c>
      <c r="B30" s="71"/>
      <c r="C30" s="71"/>
      <c r="D30" s="71"/>
      <c r="E30" s="71"/>
      <c r="F30" s="71"/>
      <c r="G30" s="71"/>
      <c r="H30" s="71"/>
    </row>
  </sheetData>
  <mergeCells count="19">
    <mergeCell ref="A30:H30"/>
    <mergeCell ref="A2:H2"/>
    <mergeCell ref="E4:E5"/>
    <mergeCell ref="F4:G4"/>
    <mergeCell ref="C26:C27"/>
    <mergeCell ref="D26:D27"/>
    <mergeCell ref="H4:H5"/>
    <mergeCell ref="M4:M5"/>
    <mergeCell ref="A26:B27"/>
    <mergeCell ref="E26:E27"/>
    <mergeCell ref="H26:H27"/>
    <mergeCell ref="F27:G27"/>
    <mergeCell ref="A4:A5"/>
    <mergeCell ref="B4:B5"/>
    <mergeCell ref="C4:C5"/>
    <mergeCell ref="D4:D5"/>
    <mergeCell ref="I4:I5"/>
    <mergeCell ref="J4:J5"/>
    <mergeCell ref="K4:L4"/>
  </mergeCells>
  <phoneticPr fontId="0" type="noConversion"/>
  <pageMargins left="0.78740157480314965" right="0.39370078740157483" top="0.78740157480314965" bottom="0.78740157480314965" header="0.51181102362204722" footer="0.51181102362204722"/>
  <pageSetup paperSize="9" scale="67" orientation="landscape" r:id="rId1"/>
  <headerFooter alignWithMargins="0">
    <oddFooter>&amp;R&amp;Z&amp;F&amp;A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  оценка (сортировка)</vt:lpstr>
      <vt:lpstr>'Сводная  оценка (сортировка)'!Область_печати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belanin</cp:lastModifiedBy>
  <cp:lastPrinted>2019-03-26T08:30:45Z</cp:lastPrinted>
  <dcterms:created xsi:type="dcterms:W3CDTF">2011-07-19T08:33:43Z</dcterms:created>
  <dcterms:modified xsi:type="dcterms:W3CDTF">2019-03-27T07:09:08Z</dcterms:modified>
</cp:coreProperties>
</file>