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осзадания" sheetId="1" r:id="rId1"/>
  </sheets>
  <definedNames>
    <definedName name="_xlnm.Print_Titles" localSheetId="0">'госзадания'!$9:$11</definedName>
  </definedNames>
  <calcPr fullCalcOnLoad="1"/>
</workbook>
</file>

<file path=xl/sharedStrings.xml><?xml version="1.0" encoding="utf-8"?>
<sst xmlns="http://schemas.openxmlformats.org/spreadsheetml/2006/main" count="99" uniqueCount="61">
  <si>
    <t>км</t>
  </si>
  <si>
    <t>га</t>
  </si>
  <si>
    <t>шт</t>
  </si>
  <si>
    <t>Устройство противопожарных минерализованных полос.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</si>
  <si>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материалов.</t>
  </si>
  <si>
    <t>Прочистка просек</t>
  </si>
  <si>
    <t>Благоустройство зон отдыха граждан, пребывающих в лесах.</t>
  </si>
  <si>
    <t>Установка и размещение стендов, знаков и других указателей, содержащих информацию о мерах пожарной безопасности в лесах.</t>
  </si>
  <si>
    <t>чел</t>
  </si>
  <si>
    <t>Очистка лесных насаждений от захламленности, Всего</t>
  </si>
  <si>
    <t xml:space="preserve">га </t>
  </si>
  <si>
    <t>Прочистка противопожарных минерализованных полос</t>
  </si>
  <si>
    <t>Сплошные санитарные рубки, всего</t>
  </si>
  <si>
    <t>Уход за противопожарными разрывами</t>
  </si>
  <si>
    <t>Эксплуатация пожарных водоемов и подъездов водоснабжения</t>
  </si>
  <si>
    <t>Выборочные санитарные рубки, Всего</t>
  </si>
  <si>
    <t>Объем</t>
  </si>
  <si>
    <t>Наименование работ (услуг)</t>
  </si>
  <si>
    <t>План</t>
  </si>
  <si>
    <t>Факт</t>
  </si>
  <si>
    <t xml:space="preserve">в том числе </t>
  </si>
  <si>
    <t>федеральный бюджет</t>
  </si>
  <si>
    <t>областной бюджет</t>
  </si>
  <si>
    <t>Субсидии, руб.</t>
  </si>
  <si>
    <t>Обустройство, эксплуатация лесных дорог, предназначенных для охраны лесов от пожаров</t>
  </si>
  <si>
    <t>Прокладка, противопожарных разрывов</t>
  </si>
  <si>
    <t>Снижение природной пожарной опасности лесов путем регулирования породного состава лесных насаждений и проведения санитарно-оздоровительных мероприятий (сплошной санитарной рубки)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</si>
  <si>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</si>
  <si>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Проведение противопожарной пропаганды и других профилактических мероприятий в целях предотвращения возникновения лесных пожаров (Эксплуатация шлагбаумов, преград, обеспечивающих ограничение пребывания граждан в лесах в целях обеспечения пожарной безопасности)</t>
  </si>
  <si>
    <t>Обеспечение функционирования пожарно-химических станций</t>
  </si>
  <si>
    <t>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средств, всего</t>
  </si>
  <si>
    <t>Выполнение наземных работ по локализации и ликвидации очагов вредных организмов (профилактические биотехнические мероприятия)</t>
  </si>
  <si>
    <t>общ.м3</t>
  </si>
  <si>
    <t>ликв.м3</t>
  </si>
  <si>
    <t xml:space="preserve">га/общ.м3 </t>
  </si>
  <si>
    <t>Облесение нелесных земель в составе земель лесного фонда                                                                  Посадка стандартным посадочным материалом под меч (лопату) Колесова или механизированным способом (лесопосадочными машинами различных марок в агрегате с трактором) в соответствии с проектом (организационно-технической схемой) лесовосстановления</t>
  </si>
  <si>
    <t>Дополнение лесных культур                                 Дополнительная высадка сеянцев на площадях с низкой приживаемостью лесных культур</t>
  </si>
  <si>
    <t>Облесение нелесных земель в составе земель лесного фонда.                                                   Дополнительная высадка сеянцев на площадях с низкой приживаемостью лесных культур</t>
  </si>
  <si>
    <t>Проведение агротехнического ухода за лесными культурами                                                              Проведение механизированного ухода культиватором лесным в агрегате с тракторами и уничтожение сорных культур</t>
  </si>
  <si>
    <t>Облесение нелесных земель в составе земель лесного фонда.                                                          Проведение механизированного ухода культиватором лесным в агрегате с тракторами и уничтожение сорных культур.</t>
  </si>
  <si>
    <t>Подготовка почвы под лесные культуры. Механизированная обработка почвы в агрегате с лесным плугом в соответствии с проектом лесовосстановления.</t>
  </si>
  <si>
    <t>Облесение нелесных земель в составе земель лесного фонда.  Механизированная обработка почвы в агрегате с лесным плугом в соответствии с проектом лесовосстановления.</t>
  </si>
  <si>
    <t>Уход за лесами в молодняках                                Проведение рубок ухода за молодняками (осветления, прочистки)</t>
  </si>
  <si>
    <t>м3</t>
  </si>
  <si>
    <t xml:space="preserve"> Отвод лесосек под выборочные рубки (прореживание, проходные, выборочные санитарные рубки, рубки переформирования и обновления)   </t>
  </si>
  <si>
    <t>Отвод лесосек под рубки ухода в молодняках</t>
  </si>
  <si>
    <t>Отвод лесосек под сплошные рубки</t>
  </si>
  <si>
    <t>Отвод  лесосек, всего</t>
  </si>
  <si>
    <t>Организация обустройства и эксплуатация пожарных наблюдательных пунктов (вышек, мачт, павильонов и других наблюдательных пунктов, пунктов сосредоточения противопожарного инвентаря)</t>
  </si>
  <si>
    <t xml:space="preserve">            -  эксплуатация пунктов сосредоточения противопожарного инвентаря</t>
  </si>
  <si>
    <t xml:space="preserve">           - эксплуатация пожарных наблюдательных вышек</t>
  </si>
  <si>
    <t>Снижение природной пожарной опасности лесов путем регулирования породного состава лесных насаждений и проведения санитарно-оздоровительных мероприятий (выборочной санитарной рубки)</t>
  </si>
  <si>
    <t>в том числе:  - организация наземного патрулирования (маршрутов патрулирования)</t>
  </si>
  <si>
    <t xml:space="preserve">                     - наем временных пожарных сторожей</t>
  </si>
  <si>
    <t>руб.</t>
  </si>
  <si>
    <t>ИТОГО</t>
  </si>
  <si>
    <t>Г.В. Бочарникова</t>
  </si>
  <si>
    <t>Заместитель начальника управления</t>
  </si>
  <si>
    <t>Ед. изм</t>
  </si>
  <si>
    <r>
      <t>Искусственное лесовосстановление.                        П</t>
    </r>
    <r>
      <rPr>
        <b/>
        <sz val="12"/>
        <rFont val="Times New Roman"/>
        <family val="1"/>
      </rPr>
      <t>осадка</t>
    </r>
    <r>
      <rPr>
        <sz val="12"/>
        <rFont val="Times New Roman"/>
        <family val="1"/>
      </rPr>
      <t xml:space="preserve"> стандартным посадочным материалом под меч (лопату) Колесова или механизированным способом (лесопосадочными машинами различных марок в агрегате с трактором) в соответствии с проектом (организационно-технической схемой) лесовосстановления</t>
    </r>
  </si>
  <si>
    <t>Сведения о выполнении  государственных заданий  Управления лесного хозяйства Липецкой области за 2016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</si>
</sst>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51" fillId="0" borderId="0" xfId="0" applyFont="1" applyAlignment="1">
      <alignment/>
    </xf>
    <xf numFmtId="0" fontId="11" fillId="0" borderId="10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52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72"/>
  <sheetViews>
    <sheetView tabSelected="1" zoomScale="80" zoomScaleNormal="80" zoomScalePageLayoutView="0" workbookViewId="0" topLeftCell="A6">
      <selection activeCell="N10" sqref="N10"/>
    </sheetView>
  </sheetViews>
  <sheetFormatPr defaultColWidth="9.140625" defaultRowHeight="15"/>
  <cols>
    <col min="1" max="1" width="9.140625" style="1" customWidth="1"/>
    <col min="2" max="2" width="47.8515625" style="1" customWidth="1"/>
    <col min="3" max="3" width="8.7109375" style="1" customWidth="1"/>
    <col min="4" max="4" width="12.00390625" style="3" customWidth="1"/>
    <col min="5" max="5" width="12.421875" style="3" customWidth="1"/>
    <col min="6" max="6" width="12.00390625" style="3" customWidth="1"/>
    <col min="7" max="7" width="11.8515625" style="18" customWidth="1"/>
    <col min="8" max="8" width="15.57421875" style="18" customWidth="1"/>
    <col min="9" max="9" width="16.7109375" style="18" customWidth="1"/>
    <col min="10" max="10" width="17.140625" style="18" customWidth="1"/>
    <col min="11" max="11" width="16.57421875" style="19" bestFit="1" customWidth="1"/>
    <col min="12" max="16384" width="9.140625" style="1" customWidth="1"/>
  </cols>
  <sheetData>
    <row r="1" ht="18.75" hidden="1"/>
    <row r="2" ht="18.75" hidden="1"/>
    <row r="3" ht="18.75" hidden="1"/>
    <row r="4" ht="18.75" hidden="1"/>
    <row r="5" spans="2:4" ht="19.5" hidden="1">
      <c r="B5" s="11"/>
      <c r="C5" s="2"/>
      <c r="D5" s="2"/>
    </row>
    <row r="6" ht="50.25" customHeight="1"/>
    <row r="7" spans="2:11" ht="54.75" customHeight="1">
      <c r="B7" s="49" t="s">
        <v>60</v>
      </c>
      <c r="C7" s="49"/>
      <c r="D7" s="49"/>
      <c r="E7" s="49"/>
      <c r="F7" s="49"/>
      <c r="G7" s="49"/>
      <c r="H7" s="49"/>
      <c r="I7" s="49"/>
      <c r="J7" s="49"/>
      <c r="K7" s="49"/>
    </row>
    <row r="8" spans="2:11" ht="6" customHeight="1">
      <c r="B8" s="12"/>
      <c r="C8" s="13"/>
      <c r="D8" s="8"/>
      <c r="E8" s="8"/>
      <c r="F8" s="8"/>
      <c r="G8" s="20"/>
      <c r="H8" s="21"/>
      <c r="I8" s="21"/>
      <c r="J8" s="21"/>
      <c r="K8" s="25"/>
    </row>
    <row r="9" spans="2:11" ht="26.25" customHeight="1">
      <c r="B9" s="57" t="s">
        <v>17</v>
      </c>
      <c r="C9" s="57" t="s">
        <v>58</v>
      </c>
      <c r="D9" s="60" t="s">
        <v>16</v>
      </c>
      <c r="E9" s="61"/>
      <c r="F9" s="61"/>
      <c r="G9" s="62"/>
      <c r="H9" s="55" t="s">
        <v>23</v>
      </c>
      <c r="I9" s="55"/>
      <c r="J9" s="55"/>
      <c r="K9" s="55"/>
    </row>
    <row r="10" spans="2:11" ht="29.25" customHeight="1">
      <c r="B10" s="59"/>
      <c r="C10" s="59"/>
      <c r="D10" s="57" t="s">
        <v>18</v>
      </c>
      <c r="E10" s="57" t="s">
        <v>19</v>
      </c>
      <c r="F10" s="51" t="s">
        <v>20</v>
      </c>
      <c r="G10" s="51"/>
      <c r="H10" s="56" t="s">
        <v>18</v>
      </c>
      <c r="I10" s="56" t="s">
        <v>19</v>
      </c>
      <c r="J10" s="55" t="s">
        <v>20</v>
      </c>
      <c r="K10" s="55"/>
    </row>
    <row r="11" spans="2:11" ht="39" customHeight="1">
      <c r="B11" s="58"/>
      <c r="C11" s="58"/>
      <c r="D11" s="58"/>
      <c r="E11" s="58"/>
      <c r="F11" s="37" t="s">
        <v>21</v>
      </c>
      <c r="G11" s="38" t="s">
        <v>22</v>
      </c>
      <c r="H11" s="56"/>
      <c r="I11" s="56"/>
      <c r="J11" s="38" t="s">
        <v>21</v>
      </c>
      <c r="K11" s="38" t="s">
        <v>22</v>
      </c>
    </row>
    <row r="12" spans="2:12" s="4" customFormat="1" ht="47.25">
      <c r="B12" s="26" t="s">
        <v>24</v>
      </c>
      <c r="C12" s="27" t="s">
        <v>0</v>
      </c>
      <c r="D12" s="39">
        <f>E12</f>
        <v>35</v>
      </c>
      <c r="E12" s="39">
        <f>F12+G12</f>
        <v>35</v>
      </c>
      <c r="F12" s="39">
        <v>35</v>
      </c>
      <c r="G12" s="40"/>
      <c r="H12" s="28">
        <f>I12</f>
        <v>411522.3</v>
      </c>
      <c r="I12" s="28">
        <f>J12+K12</f>
        <v>411522.3</v>
      </c>
      <c r="J12" s="28">
        <v>411522.3</v>
      </c>
      <c r="K12" s="28"/>
      <c r="L12" s="10"/>
    </row>
    <row r="13" spans="2:12" s="4" customFormat="1" ht="29.25" customHeight="1">
      <c r="B13" s="29" t="s">
        <v>25</v>
      </c>
      <c r="C13" s="30" t="s">
        <v>0</v>
      </c>
      <c r="D13" s="39">
        <f aca="true" t="shared" si="0" ref="D13:D55">E13</f>
        <v>5</v>
      </c>
      <c r="E13" s="39">
        <f aca="true" t="shared" si="1" ref="E13:E55">F13+G13</f>
        <v>5</v>
      </c>
      <c r="F13" s="41">
        <v>5</v>
      </c>
      <c r="G13" s="42"/>
      <c r="H13" s="28">
        <f aca="true" t="shared" si="2" ref="H13:H55">I13</f>
        <v>249751.5</v>
      </c>
      <c r="I13" s="28">
        <f aca="true" t="shared" si="3" ref="I13:I55">J13+K13</f>
        <v>249751.5</v>
      </c>
      <c r="J13" s="28">
        <v>249751.5</v>
      </c>
      <c r="K13" s="28"/>
      <c r="L13" s="10"/>
    </row>
    <row r="14" spans="2:12" s="4" customFormat="1" ht="40.5" customHeight="1">
      <c r="B14" s="29" t="s">
        <v>3</v>
      </c>
      <c r="C14" s="30" t="s">
        <v>0</v>
      </c>
      <c r="D14" s="39">
        <f t="shared" si="0"/>
        <v>1015</v>
      </c>
      <c r="E14" s="39">
        <f t="shared" si="1"/>
        <v>1015</v>
      </c>
      <c r="F14" s="41">
        <v>970</v>
      </c>
      <c r="G14" s="42">
        <v>45</v>
      </c>
      <c r="H14" s="28">
        <f t="shared" si="2"/>
        <v>322417.35000000003</v>
      </c>
      <c r="I14" s="28">
        <f t="shared" si="3"/>
        <v>322417.35000000003</v>
      </c>
      <c r="J14" s="28">
        <v>308430.9</v>
      </c>
      <c r="K14" s="28">
        <v>13986.45</v>
      </c>
      <c r="L14" s="10"/>
    </row>
    <row r="15" spans="2:12" s="4" customFormat="1" ht="78.75">
      <c r="B15" s="29" t="s">
        <v>48</v>
      </c>
      <c r="C15" s="30"/>
      <c r="D15" s="39">
        <f t="shared" si="0"/>
        <v>0</v>
      </c>
      <c r="E15" s="39">
        <f t="shared" si="1"/>
        <v>0</v>
      </c>
      <c r="F15" s="41"/>
      <c r="G15" s="42"/>
      <c r="H15" s="28">
        <f t="shared" si="2"/>
        <v>3879859.9</v>
      </c>
      <c r="I15" s="28">
        <f>I16+I17</f>
        <v>3879859.9</v>
      </c>
      <c r="J15" s="28">
        <f>J16+J17</f>
        <v>3879859.9</v>
      </c>
      <c r="K15" s="28"/>
      <c r="L15" s="10"/>
    </row>
    <row r="16" spans="2:12" s="4" customFormat="1" ht="31.5">
      <c r="B16" s="31" t="s">
        <v>49</v>
      </c>
      <c r="C16" s="30" t="s">
        <v>2</v>
      </c>
      <c r="D16" s="39">
        <f t="shared" si="0"/>
        <v>39</v>
      </c>
      <c r="E16" s="39">
        <f t="shared" si="1"/>
        <v>39</v>
      </c>
      <c r="F16" s="41">
        <v>39</v>
      </c>
      <c r="G16" s="42"/>
      <c r="H16" s="28">
        <f t="shared" si="2"/>
        <v>542259.9</v>
      </c>
      <c r="I16" s="28">
        <f>J16+K16</f>
        <v>542259.9</v>
      </c>
      <c r="J16" s="28">
        <v>542259.9</v>
      </c>
      <c r="K16" s="28"/>
      <c r="L16" s="10"/>
    </row>
    <row r="17" spans="2:12" s="4" customFormat="1" ht="31.5">
      <c r="B17" s="31" t="s">
        <v>50</v>
      </c>
      <c r="C17" s="30" t="s">
        <v>2</v>
      </c>
      <c r="D17" s="39">
        <f t="shared" si="0"/>
        <v>12</v>
      </c>
      <c r="E17" s="39">
        <f t="shared" si="1"/>
        <v>12</v>
      </c>
      <c r="F17" s="41">
        <v>12</v>
      </c>
      <c r="G17" s="42"/>
      <c r="H17" s="28">
        <f t="shared" si="2"/>
        <v>3337600</v>
      </c>
      <c r="I17" s="28">
        <f>J17+K17</f>
        <v>3337600</v>
      </c>
      <c r="J17" s="28">
        <v>3337600</v>
      </c>
      <c r="K17" s="28"/>
      <c r="L17" s="10"/>
    </row>
    <row r="18" spans="2:12" s="4" customFormat="1" ht="78.75">
      <c r="B18" s="29" t="s">
        <v>26</v>
      </c>
      <c r="C18" s="30" t="s">
        <v>1</v>
      </c>
      <c r="D18" s="39">
        <f t="shared" si="0"/>
        <v>31.5</v>
      </c>
      <c r="E18" s="39">
        <f t="shared" si="1"/>
        <v>31.5</v>
      </c>
      <c r="F18" s="41">
        <f>14.6+16.9</f>
        <v>31.5</v>
      </c>
      <c r="G18" s="42"/>
      <c r="H18" s="28">
        <f t="shared" si="2"/>
        <v>2103145.65</v>
      </c>
      <c r="I18" s="28">
        <f t="shared" si="3"/>
        <v>2103145.65</v>
      </c>
      <c r="J18" s="28">
        <f>1026086.87+1077058.78</f>
        <v>2103145.65</v>
      </c>
      <c r="K18" s="28"/>
      <c r="L18" s="10"/>
    </row>
    <row r="19" spans="2:12" s="4" customFormat="1" ht="78.75">
      <c r="B19" s="29" t="s">
        <v>51</v>
      </c>
      <c r="C19" s="30" t="s">
        <v>1</v>
      </c>
      <c r="D19" s="39">
        <f t="shared" si="0"/>
        <v>26</v>
      </c>
      <c r="E19" s="39">
        <f t="shared" si="1"/>
        <v>26</v>
      </c>
      <c r="F19" s="41">
        <v>26</v>
      </c>
      <c r="G19" s="42"/>
      <c r="H19" s="28">
        <f t="shared" si="2"/>
        <v>249941.22</v>
      </c>
      <c r="I19" s="28">
        <f t="shared" si="3"/>
        <v>249941.22</v>
      </c>
      <c r="J19" s="28">
        <v>249941.22</v>
      </c>
      <c r="K19" s="28"/>
      <c r="L19" s="10"/>
    </row>
    <row r="20" spans="2:12" s="4" customFormat="1" ht="77.25" customHeight="1">
      <c r="B20" s="32" t="s">
        <v>4</v>
      </c>
      <c r="C20" s="5" t="s">
        <v>1</v>
      </c>
      <c r="D20" s="39">
        <f t="shared" si="0"/>
        <v>80</v>
      </c>
      <c r="E20" s="39">
        <f t="shared" si="1"/>
        <v>80</v>
      </c>
      <c r="F20" s="41">
        <v>80</v>
      </c>
      <c r="G20" s="42"/>
      <c r="H20" s="28">
        <f t="shared" si="2"/>
        <v>83933.6</v>
      </c>
      <c r="I20" s="28">
        <f t="shared" si="3"/>
        <v>83933.6</v>
      </c>
      <c r="J20" s="28">
        <v>83933.6</v>
      </c>
      <c r="K20" s="28"/>
      <c r="L20" s="10"/>
    </row>
    <row r="21" spans="2:12" s="4" customFormat="1" ht="15.75">
      <c r="B21" s="32" t="s">
        <v>5</v>
      </c>
      <c r="C21" s="5" t="s">
        <v>0</v>
      </c>
      <c r="D21" s="39">
        <f t="shared" si="0"/>
        <v>25</v>
      </c>
      <c r="E21" s="39">
        <f t="shared" si="1"/>
        <v>25</v>
      </c>
      <c r="F21" s="41">
        <v>25</v>
      </c>
      <c r="G21" s="42"/>
      <c r="H21" s="28">
        <f t="shared" si="2"/>
        <v>250654.25</v>
      </c>
      <c r="I21" s="28">
        <f t="shared" si="3"/>
        <v>250654.25</v>
      </c>
      <c r="J21" s="28">
        <v>250654.25</v>
      </c>
      <c r="K21" s="28"/>
      <c r="L21" s="10"/>
    </row>
    <row r="22" spans="2:12" s="4" customFormat="1" ht="44.25" customHeight="1">
      <c r="B22" s="32" t="s">
        <v>13</v>
      </c>
      <c r="C22" s="5" t="s">
        <v>0</v>
      </c>
      <c r="D22" s="39">
        <f t="shared" si="0"/>
        <v>2.5</v>
      </c>
      <c r="E22" s="39">
        <f t="shared" si="1"/>
        <v>2.5</v>
      </c>
      <c r="F22" s="41">
        <v>2.5</v>
      </c>
      <c r="G22" s="42"/>
      <c r="H22" s="28">
        <f t="shared" si="2"/>
        <v>44715.45</v>
      </c>
      <c r="I22" s="28">
        <f t="shared" si="3"/>
        <v>44715.45</v>
      </c>
      <c r="J22" s="28">
        <v>44715.45</v>
      </c>
      <c r="K22" s="28"/>
      <c r="L22" s="10"/>
    </row>
    <row r="23" spans="2:12" s="4" customFormat="1" ht="31.5">
      <c r="B23" s="32" t="s">
        <v>11</v>
      </c>
      <c r="C23" s="5" t="s">
        <v>0</v>
      </c>
      <c r="D23" s="39">
        <f t="shared" si="0"/>
        <v>8420</v>
      </c>
      <c r="E23" s="39">
        <f t="shared" si="1"/>
        <v>8420</v>
      </c>
      <c r="F23" s="41">
        <v>8330</v>
      </c>
      <c r="G23" s="42">
        <v>90</v>
      </c>
      <c r="H23" s="28">
        <f t="shared" si="2"/>
        <v>1949939</v>
      </c>
      <c r="I23" s="28">
        <f t="shared" si="3"/>
        <v>1949939</v>
      </c>
      <c r="J23" s="28">
        <v>1929561.2</v>
      </c>
      <c r="K23" s="28">
        <v>20377.8</v>
      </c>
      <c r="L23" s="10"/>
    </row>
    <row r="24" spans="2:12" s="4" customFormat="1" ht="31.5">
      <c r="B24" s="32" t="s">
        <v>14</v>
      </c>
      <c r="C24" s="5" t="s">
        <v>2</v>
      </c>
      <c r="D24" s="39">
        <f t="shared" si="0"/>
        <v>5</v>
      </c>
      <c r="E24" s="39">
        <f t="shared" si="1"/>
        <v>5</v>
      </c>
      <c r="F24" s="41">
        <v>5</v>
      </c>
      <c r="G24" s="42"/>
      <c r="H24" s="28">
        <f t="shared" si="2"/>
        <v>260000</v>
      </c>
      <c r="I24" s="28">
        <f t="shared" si="3"/>
        <v>260000</v>
      </c>
      <c r="J24" s="28">
        <v>260000</v>
      </c>
      <c r="K24" s="28"/>
      <c r="L24" s="10"/>
    </row>
    <row r="25" spans="2:12" s="4" customFormat="1" ht="45" customHeight="1">
      <c r="B25" s="32" t="s">
        <v>6</v>
      </c>
      <c r="C25" s="5" t="s">
        <v>2</v>
      </c>
      <c r="D25" s="39">
        <f t="shared" si="0"/>
        <v>15</v>
      </c>
      <c r="E25" s="39">
        <f t="shared" si="1"/>
        <v>15</v>
      </c>
      <c r="F25" s="41">
        <v>14</v>
      </c>
      <c r="G25" s="42">
        <v>1</v>
      </c>
      <c r="H25" s="28">
        <f t="shared" si="2"/>
        <v>298409.76</v>
      </c>
      <c r="I25" s="28">
        <f t="shared" si="3"/>
        <v>298409.76</v>
      </c>
      <c r="J25" s="28">
        <v>278934.18</v>
      </c>
      <c r="K25" s="28">
        <v>19475.58</v>
      </c>
      <c r="L25" s="10"/>
    </row>
    <row r="26" spans="2:12" ht="63">
      <c r="B26" s="32" t="s">
        <v>27</v>
      </c>
      <c r="C26" s="5" t="s">
        <v>2</v>
      </c>
      <c r="D26" s="39">
        <f t="shared" si="0"/>
        <v>26</v>
      </c>
      <c r="E26" s="39">
        <f t="shared" si="1"/>
        <v>26</v>
      </c>
      <c r="F26" s="41">
        <v>18</v>
      </c>
      <c r="G26" s="42">
        <v>8</v>
      </c>
      <c r="H26" s="28">
        <f t="shared" si="2"/>
        <v>46160.18</v>
      </c>
      <c r="I26" s="28">
        <f t="shared" si="3"/>
        <v>46160.18</v>
      </c>
      <c r="J26" s="28">
        <v>32179.86</v>
      </c>
      <c r="K26" s="28">
        <v>13980.32</v>
      </c>
      <c r="L26" s="9"/>
    </row>
    <row r="27" spans="2:12" ht="110.25">
      <c r="B27" s="32" t="s">
        <v>28</v>
      </c>
      <c r="C27" s="5" t="s">
        <v>2</v>
      </c>
      <c r="D27" s="39">
        <f t="shared" si="0"/>
        <v>198</v>
      </c>
      <c r="E27" s="39">
        <f t="shared" si="1"/>
        <v>198</v>
      </c>
      <c r="F27" s="41">
        <v>198</v>
      </c>
      <c r="G27" s="42"/>
      <c r="H27" s="28">
        <f t="shared" si="2"/>
        <v>142653.06</v>
      </c>
      <c r="I27" s="28">
        <f t="shared" si="3"/>
        <v>142653.06</v>
      </c>
      <c r="J27" s="28">
        <v>142653.06</v>
      </c>
      <c r="K27" s="28"/>
      <c r="L27" s="9"/>
    </row>
    <row r="28" spans="2:12" ht="47.25">
      <c r="B28" s="32" t="s">
        <v>7</v>
      </c>
      <c r="C28" s="5" t="s">
        <v>2</v>
      </c>
      <c r="D28" s="39">
        <f t="shared" si="0"/>
        <v>459</v>
      </c>
      <c r="E28" s="39">
        <f t="shared" si="1"/>
        <v>459</v>
      </c>
      <c r="F28" s="41">
        <v>459</v>
      </c>
      <c r="G28" s="42"/>
      <c r="H28" s="28">
        <f t="shared" si="2"/>
        <v>526697.91</v>
      </c>
      <c r="I28" s="28">
        <f t="shared" si="3"/>
        <v>526697.91</v>
      </c>
      <c r="J28" s="28">
        <v>526697.91</v>
      </c>
      <c r="K28" s="28"/>
      <c r="L28" s="9"/>
    </row>
    <row r="29" spans="2:12" s="4" customFormat="1" ht="45.75" customHeight="1">
      <c r="B29" s="32" t="s">
        <v>29</v>
      </c>
      <c r="C29" s="5" t="s">
        <v>2</v>
      </c>
      <c r="D29" s="39">
        <f t="shared" si="0"/>
        <v>10</v>
      </c>
      <c r="E29" s="39">
        <f t="shared" si="1"/>
        <v>10</v>
      </c>
      <c r="F29" s="41">
        <v>8</v>
      </c>
      <c r="G29" s="42">
        <v>2</v>
      </c>
      <c r="H29" s="28">
        <f t="shared" si="2"/>
        <v>51120790.06</v>
      </c>
      <c r="I29" s="28">
        <f t="shared" si="3"/>
        <v>51120790.06</v>
      </c>
      <c r="J29" s="28">
        <v>4916439.63</v>
      </c>
      <c r="K29" s="28">
        <v>46204350.43</v>
      </c>
      <c r="L29" s="10"/>
    </row>
    <row r="30" spans="2:12" s="4" customFormat="1" ht="63">
      <c r="B30" s="32" t="s">
        <v>30</v>
      </c>
      <c r="C30" s="5" t="s">
        <v>54</v>
      </c>
      <c r="D30" s="39"/>
      <c r="E30" s="39"/>
      <c r="F30" s="41"/>
      <c r="G30" s="42"/>
      <c r="H30" s="28">
        <f t="shared" si="2"/>
        <v>13591213.709999999</v>
      </c>
      <c r="I30" s="28">
        <f>I31+I32</f>
        <v>13591213.709999999</v>
      </c>
      <c r="J30" s="28">
        <f>J31+J32</f>
        <v>5293253.140000001</v>
      </c>
      <c r="K30" s="28">
        <f>K31+K32</f>
        <v>8297960.57</v>
      </c>
      <c r="L30" s="10"/>
    </row>
    <row r="31" spans="2:12" s="4" customFormat="1" ht="45.75" customHeight="1">
      <c r="B31" s="32" t="s">
        <v>52</v>
      </c>
      <c r="C31" s="5" t="s">
        <v>0</v>
      </c>
      <c r="D31" s="39">
        <f t="shared" si="0"/>
        <v>3400</v>
      </c>
      <c r="E31" s="39">
        <f t="shared" si="1"/>
        <v>3400</v>
      </c>
      <c r="F31" s="41">
        <v>3400</v>
      </c>
      <c r="G31" s="42"/>
      <c r="H31" s="28">
        <f t="shared" si="2"/>
        <v>5507220.43</v>
      </c>
      <c r="I31" s="28">
        <f t="shared" si="3"/>
        <v>5507220.43</v>
      </c>
      <c r="J31" s="28">
        <v>2114637.54</v>
      </c>
      <c r="K31" s="28">
        <v>3392582.89</v>
      </c>
      <c r="L31" s="10"/>
    </row>
    <row r="32" spans="2:12" s="4" customFormat="1" ht="38.25" customHeight="1">
      <c r="B32" s="32" t="s">
        <v>53</v>
      </c>
      <c r="C32" s="5" t="s">
        <v>8</v>
      </c>
      <c r="D32" s="39">
        <f t="shared" si="0"/>
        <v>37</v>
      </c>
      <c r="E32" s="39">
        <f t="shared" si="1"/>
        <v>37</v>
      </c>
      <c r="F32" s="41">
        <v>37</v>
      </c>
      <c r="G32" s="42"/>
      <c r="H32" s="28">
        <f t="shared" si="2"/>
        <v>8083993.279999999</v>
      </c>
      <c r="I32" s="28">
        <f t="shared" si="3"/>
        <v>8083993.279999999</v>
      </c>
      <c r="J32" s="28">
        <v>3178615.6</v>
      </c>
      <c r="K32" s="28">
        <v>4905377.68</v>
      </c>
      <c r="L32" s="10"/>
    </row>
    <row r="33" spans="2:12" s="4" customFormat="1" ht="63">
      <c r="B33" s="32" t="s">
        <v>31</v>
      </c>
      <c r="C33" s="5" t="s">
        <v>1</v>
      </c>
      <c r="D33" s="39">
        <f t="shared" si="0"/>
        <v>560</v>
      </c>
      <c r="E33" s="39">
        <f t="shared" si="1"/>
        <v>560</v>
      </c>
      <c r="F33" s="41">
        <v>560</v>
      </c>
      <c r="G33" s="42"/>
      <c r="H33" s="28">
        <f t="shared" si="2"/>
        <v>336196</v>
      </c>
      <c r="I33" s="28">
        <f t="shared" si="3"/>
        <v>336196</v>
      </c>
      <c r="J33" s="28">
        <v>336196</v>
      </c>
      <c r="K33" s="28"/>
      <c r="L33" s="10"/>
    </row>
    <row r="34" spans="2:12" s="4" customFormat="1" ht="15.75">
      <c r="B34" s="52" t="s">
        <v>12</v>
      </c>
      <c r="C34" s="5" t="s">
        <v>1</v>
      </c>
      <c r="D34" s="39">
        <f t="shared" si="0"/>
        <v>122.75</v>
      </c>
      <c r="E34" s="39">
        <f t="shared" si="1"/>
        <v>122.75</v>
      </c>
      <c r="F34" s="41">
        <v>109.35</v>
      </c>
      <c r="G34" s="42">
        <f>1.6+6.5+5+0.3</f>
        <v>13.4</v>
      </c>
      <c r="H34" s="28">
        <f t="shared" si="2"/>
        <v>0</v>
      </c>
      <c r="I34" s="28"/>
      <c r="J34" s="28"/>
      <c r="K34" s="28"/>
      <c r="L34" s="10"/>
    </row>
    <row r="35" spans="2:12" s="4" customFormat="1" ht="15.75">
      <c r="B35" s="53"/>
      <c r="C35" s="5" t="s">
        <v>32</v>
      </c>
      <c r="D35" s="43">
        <f t="shared" si="0"/>
        <v>24083</v>
      </c>
      <c r="E35" s="43">
        <f t="shared" si="1"/>
        <v>24083</v>
      </c>
      <c r="F35" s="44">
        <v>20675</v>
      </c>
      <c r="G35" s="45">
        <f>488+1892+970+58</f>
        <v>3408</v>
      </c>
      <c r="H35" s="28">
        <f t="shared" si="2"/>
        <v>8165000.42</v>
      </c>
      <c r="I35" s="28">
        <f t="shared" si="3"/>
        <v>8165000.42</v>
      </c>
      <c r="J35" s="28">
        <v>7236250</v>
      </c>
      <c r="K35" s="28">
        <f>162430.8+537707.12+208637.3+19975.2</f>
        <v>928750.4199999999</v>
      </c>
      <c r="L35" s="10"/>
    </row>
    <row r="36" spans="2:12" s="4" customFormat="1" ht="15.75">
      <c r="B36" s="54"/>
      <c r="C36" s="5" t="s">
        <v>33</v>
      </c>
      <c r="D36" s="43">
        <f t="shared" si="0"/>
        <v>10511</v>
      </c>
      <c r="E36" s="43">
        <f t="shared" si="1"/>
        <v>10511</v>
      </c>
      <c r="F36" s="44">
        <v>9324</v>
      </c>
      <c r="G36" s="45">
        <f>229+900+58</f>
        <v>1187</v>
      </c>
      <c r="H36" s="28">
        <f t="shared" si="2"/>
        <v>0</v>
      </c>
      <c r="I36" s="28">
        <f t="shared" si="3"/>
        <v>0</v>
      </c>
      <c r="J36" s="28"/>
      <c r="K36" s="28"/>
      <c r="L36" s="10"/>
    </row>
    <row r="37" spans="2:12" s="4" customFormat="1" ht="15.75">
      <c r="B37" s="52" t="s">
        <v>15</v>
      </c>
      <c r="C37" s="5" t="s">
        <v>1</v>
      </c>
      <c r="D37" s="39">
        <f t="shared" si="0"/>
        <v>244.39999999999998</v>
      </c>
      <c r="E37" s="39">
        <f t="shared" si="1"/>
        <v>244.39999999999998</v>
      </c>
      <c r="F37" s="41">
        <f>9.6+17.9</f>
        <v>27.5</v>
      </c>
      <c r="G37" s="42">
        <f>28.4+22.2+66.3+100</f>
        <v>216.89999999999998</v>
      </c>
      <c r="H37" s="28">
        <f t="shared" si="2"/>
        <v>0</v>
      </c>
      <c r="I37" s="28">
        <f t="shared" si="3"/>
        <v>0</v>
      </c>
      <c r="J37" s="28"/>
      <c r="K37" s="28"/>
      <c r="L37" s="10"/>
    </row>
    <row r="38" spans="2:12" s="4" customFormat="1" ht="15.75">
      <c r="B38" s="53"/>
      <c r="C38" s="5" t="s">
        <v>32</v>
      </c>
      <c r="D38" s="43">
        <f t="shared" si="0"/>
        <v>12660</v>
      </c>
      <c r="E38" s="43">
        <f t="shared" si="1"/>
        <v>12660</v>
      </c>
      <c r="F38" s="44">
        <f>1705+144</f>
        <v>1849</v>
      </c>
      <c r="G38" s="45">
        <f>1105+398+5316+3992</f>
        <v>10811</v>
      </c>
      <c r="H38" s="28">
        <f t="shared" si="2"/>
        <v>5185743.73</v>
      </c>
      <c r="I38" s="28">
        <f t="shared" si="3"/>
        <v>5185743.73</v>
      </c>
      <c r="J38" s="28">
        <f>596750+26000</f>
        <v>622750</v>
      </c>
      <c r="K38" s="28">
        <f>215629.57+130547.98+2007528.86+2209287.32</f>
        <v>4562993.73</v>
      </c>
      <c r="L38" s="10"/>
    </row>
    <row r="39" spans="2:12" s="4" customFormat="1" ht="15.75">
      <c r="B39" s="54"/>
      <c r="C39" s="5" t="s">
        <v>33</v>
      </c>
      <c r="D39" s="43">
        <f t="shared" si="0"/>
        <v>1166</v>
      </c>
      <c r="E39" s="43">
        <f t="shared" si="1"/>
        <v>1166</v>
      </c>
      <c r="F39" s="44">
        <f>6+130</f>
        <v>136</v>
      </c>
      <c r="G39" s="45">
        <f>231+288+511</f>
        <v>1030</v>
      </c>
      <c r="H39" s="28">
        <f t="shared" si="2"/>
        <v>0</v>
      </c>
      <c r="I39" s="28">
        <f t="shared" si="3"/>
        <v>0</v>
      </c>
      <c r="J39" s="28"/>
      <c r="K39" s="28"/>
      <c r="L39" s="10"/>
    </row>
    <row r="40" spans="2:12" s="4" customFormat="1" ht="31.5">
      <c r="B40" s="52" t="s">
        <v>9</v>
      </c>
      <c r="C40" s="5" t="s">
        <v>34</v>
      </c>
      <c r="D40" s="39">
        <f t="shared" si="0"/>
        <v>144.4</v>
      </c>
      <c r="E40" s="39">
        <f t="shared" si="1"/>
        <v>144.4</v>
      </c>
      <c r="F40" s="41"/>
      <c r="G40" s="42">
        <f>8.3+11.4+124.7</f>
        <v>144.4</v>
      </c>
      <c r="H40" s="28">
        <f t="shared" si="2"/>
        <v>3296192.05</v>
      </c>
      <c r="I40" s="28">
        <f t="shared" si="3"/>
        <v>3296192.05</v>
      </c>
      <c r="J40" s="28"/>
      <c r="K40" s="28">
        <f>450465.9+295660.82+2550065.33</f>
        <v>3296192.05</v>
      </c>
      <c r="L40" s="10"/>
    </row>
    <row r="41" spans="2:12" s="4" customFormat="1" ht="15.75">
      <c r="B41" s="54"/>
      <c r="C41" s="5" t="s">
        <v>32</v>
      </c>
      <c r="D41" s="43">
        <f t="shared" si="0"/>
        <v>7828</v>
      </c>
      <c r="E41" s="43">
        <f t="shared" si="1"/>
        <v>7828</v>
      </c>
      <c r="F41" s="44"/>
      <c r="G41" s="45">
        <f>630+1473+5725</f>
        <v>7828</v>
      </c>
      <c r="H41" s="28">
        <f t="shared" si="2"/>
        <v>0</v>
      </c>
      <c r="I41" s="28">
        <f t="shared" si="3"/>
        <v>0</v>
      </c>
      <c r="J41" s="28"/>
      <c r="K41" s="28"/>
      <c r="L41" s="10"/>
    </row>
    <row r="42" spans="2:12" s="4" customFormat="1" ht="126">
      <c r="B42" s="33" t="s">
        <v>59</v>
      </c>
      <c r="C42" s="5" t="s">
        <v>1</v>
      </c>
      <c r="D42" s="39">
        <f t="shared" si="0"/>
        <v>1357.1000000000001</v>
      </c>
      <c r="E42" s="39">
        <f t="shared" si="1"/>
        <v>1357.1000000000001</v>
      </c>
      <c r="F42" s="41">
        <v>1090.4</v>
      </c>
      <c r="G42" s="42">
        <f>226.7+40</f>
        <v>266.7</v>
      </c>
      <c r="H42" s="28">
        <f t="shared" si="2"/>
        <v>30925869.56</v>
      </c>
      <c r="I42" s="28">
        <f t="shared" si="3"/>
        <v>30925869.56</v>
      </c>
      <c r="J42" s="28">
        <v>23779890.27</v>
      </c>
      <c r="K42" s="28">
        <f>4943966.56+1307412.73+894600</f>
        <v>7145979.289999999</v>
      </c>
      <c r="L42" s="10"/>
    </row>
    <row r="43" spans="2:12" s="4" customFormat="1" ht="141.75">
      <c r="B43" s="34" t="s">
        <v>35</v>
      </c>
      <c r="C43" s="5" t="s">
        <v>1</v>
      </c>
      <c r="D43" s="39">
        <f t="shared" si="0"/>
        <v>14.6</v>
      </c>
      <c r="E43" s="39">
        <f t="shared" si="1"/>
        <v>14.6</v>
      </c>
      <c r="F43" s="41">
        <v>14.6</v>
      </c>
      <c r="G43" s="42"/>
      <c r="H43" s="28">
        <f t="shared" si="2"/>
        <v>277433.58</v>
      </c>
      <c r="I43" s="28">
        <f t="shared" si="3"/>
        <v>277433.58</v>
      </c>
      <c r="J43" s="28">
        <v>223549.51</v>
      </c>
      <c r="K43" s="28">
        <f>53884.07</f>
        <v>53884.07</v>
      </c>
      <c r="L43" s="10"/>
    </row>
    <row r="44" spans="2:12" s="4" customFormat="1" ht="51" customHeight="1">
      <c r="B44" s="34" t="s">
        <v>36</v>
      </c>
      <c r="C44" s="5" t="s">
        <v>1</v>
      </c>
      <c r="D44" s="39">
        <f t="shared" si="0"/>
        <v>796.5</v>
      </c>
      <c r="E44" s="39">
        <f t="shared" si="1"/>
        <v>796.5</v>
      </c>
      <c r="F44" s="41">
        <v>796.5</v>
      </c>
      <c r="G44" s="42"/>
      <c r="H44" s="28">
        <f t="shared" si="2"/>
        <v>5208711.260000001</v>
      </c>
      <c r="I44" s="28">
        <f t="shared" si="3"/>
        <v>5208711.260000001</v>
      </c>
      <c r="J44" s="28">
        <v>4724455.69</v>
      </c>
      <c r="K44" s="28">
        <v>484255.57</v>
      </c>
      <c r="L44" s="10"/>
    </row>
    <row r="45" spans="2:12" s="4" customFormat="1" ht="69" customHeight="1">
      <c r="B45" s="34" t="s">
        <v>37</v>
      </c>
      <c r="C45" s="5" t="s">
        <v>1</v>
      </c>
      <c r="D45" s="39">
        <f t="shared" si="0"/>
        <v>14.5</v>
      </c>
      <c r="E45" s="39">
        <f t="shared" si="1"/>
        <v>14.5</v>
      </c>
      <c r="F45" s="41">
        <v>14.5</v>
      </c>
      <c r="G45" s="42"/>
      <c r="H45" s="28">
        <f t="shared" si="2"/>
        <v>104819.29</v>
      </c>
      <c r="I45" s="28">
        <f t="shared" si="3"/>
        <v>104819.29</v>
      </c>
      <c r="J45" s="28">
        <v>86007.04</v>
      </c>
      <c r="K45" s="28">
        <f>18812.25</f>
        <v>18812.25</v>
      </c>
      <c r="L45" s="10"/>
    </row>
    <row r="46" spans="2:12" s="4" customFormat="1" ht="78.75">
      <c r="B46" s="14" t="s">
        <v>38</v>
      </c>
      <c r="C46" s="5" t="s">
        <v>1</v>
      </c>
      <c r="D46" s="39">
        <f t="shared" si="0"/>
        <v>8705.5</v>
      </c>
      <c r="E46" s="39">
        <f t="shared" si="1"/>
        <v>8705.5</v>
      </c>
      <c r="F46" s="41">
        <v>7638.7</v>
      </c>
      <c r="G46" s="42">
        <f>906.8+160</f>
        <v>1066.8</v>
      </c>
      <c r="H46" s="28">
        <f t="shared" si="2"/>
        <v>21016599.42</v>
      </c>
      <c r="I46" s="28">
        <f t="shared" si="3"/>
        <v>21016599.42</v>
      </c>
      <c r="J46" s="28">
        <v>17083517.94</v>
      </c>
      <c r="K46" s="28">
        <f>2028003.78+1552256.9+352820.8</f>
        <v>3933081.4799999995</v>
      </c>
      <c r="L46" s="10"/>
    </row>
    <row r="47" spans="2:12" s="4" customFormat="1" ht="78.75">
      <c r="B47" s="14" t="s">
        <v>39</v>
      </c>
      <c r="C47" s="5" t="s">
        <v>1</v>
      </c>
      <c r="D47" s="39">
        <f t="shared" si="0"/>
        <v>139.2</v>
      </c>
      <c r="E47" s="39">
        <f t="shared" si="1"/>
        <v>139.2</v>
      </c>
      <c r="F47" s="41">
        <v>139.2</v>
      </c>
      <c r="G47" s="42"/>
      <c r="H47" s="28">
        <f t="shared" si="2"/>
        <v>395309.21</v>
      </c>
      <c r="I47" s="28">
        <f t="shared" si="3"/>
        <v>395309.21</v>
      </c>
      <c r="J47" s="28">
        <v>311312.45</v>
      </c>
      <c r="K47" s="28">
        <v>83996.76</v>
      </c>
      <c r="L47" s="10"/>
    </row>
    <row r="48" spans="2:12" s="4" customFormat="1" ht="63">
      <c r="B48" s="14" t="s">
        <v>40</v>
      </c>
      <c r="C48" s="5" t="s">
        <v>1</v>
      </c>
      <c r="D48" s="39">
        <f t="shared" si="0"/>
        <v>1159.5</v>
      </c>
      <c r="E48" s="39">
        <f t="shared" si="1"/>
        <v>1159.5</v>
      </c>
      <c r="F48" s="41">
        <v>906.4</v>
      </c>
      <c r="G48" s="42">
        <f>128.1+125</f>
        <v>253.1</v>
      </c>
      <c r="H48" s="28">
        <f t="shared" si="2"/>
        <v>2385453.38</v>
      </c>
      <c r="I48" s="28">
        <f t="shared" si="3"/>
        <v>2385453.38</v>
      </c>
      <c r="J48" s="28">
        <v>1791173.3</v>
      </c>
      <c r="K48" s="28">
        <f>253143.53+97574.05+243562.5</f>
        <v>594280.0800000001</v>
      </c>
      <c r="L48" s="10"/>
    </row>
    <row r="49" spans="2:12" s="4" customFormat="1" ht="63">
      <c r="B49" s="14" t="s">
        <v>41</v>
      </c>
      <c r="C49" s="5" t="s">
        <v>1</v>
      </c>
      <c r="D49" s="39">
        <f t="shared" si="0"/>
        <v>14.1</v>
      </c>
      <c r="E49" s="39">
        <f t="shared" si="1"/>
        <v>14.1</v>
      </c>
      <c r="F49" s="41">
        <v>14.1</v>
      </c>
      <c r="G49" s="42"/>
      <c r="H49" s="28">
        <f t="shared" si="2"/>
        <v>34579.82</v>
      </c>
      <c r="I49" s="28">
        <f t="shared" si="3"/>
        <v>34579.82</v>
      </c>
      <c r="J49" s="28">
        <v>27863.57</v>
      </c>
      <c r="K49" s="28">
        <v>6716.25</v>
      </c>
      <c r="L49" s="10"/>
    </row>
    <row r="50" spans="2:12" s="4" customFormat="1" ht="30" customHeight="1">
      <c r="B50" s="50" t="s">
        <v>42</v>
      </c>
      <c r="C50" s="46" t="s">
        <v>1</v>
      </c>
      <c r="D50" s="39">
        <f t="shared" si="0"/>
        <v>1148.3</v>
      </c>
      <c r="E50" s="39">
        <f t="shared" si="1"/>
        <v>1148.3</v>
      </c>
      <c r="F50" s="41">
        <v>1107</v>
      </c>
      <c r="G50" s="42">
        <v>41.3</v>
      </c>
      <c r="H50" s="28">
        <f t="shared" si="2"/>
        <v>18339554.39</v>
      </c>
      <c r="I50" s="28">
        <f t="shared" si="3"/>
        <v>18339554.39</v>
      </c>
      <c r="J50" s="28">
        <v>14557603.51</v>
      </c>
      <c r="K50" s="28">
        <f>1574886.13+2207064.75</f>
        <v>3781950.88</v>
      </c>
      <c r="L50" s="10"/>
    </row>
    <row r="51" spans="2:12" s="4" customFormat="1" ht="27" customHeight="1">
      <c r="B51" s="50"/>
      <c r="C51" s="46" t="s">
        <v>43</v>
      </c>
      <c r="D51" s="39">
        <f t="shared" si="0"/>
        <v>15049.8</v>
      </c>
      <c r="E51" s="39">
        <f t="shared" si="1"/>
        <v>15049.8</v>
      </c>
      <c r="F51" s="41">
        <v>13325.8</v>
      </c>
      <c r="G51" s="42">
        <v>1724</v>
      </c>
      <c r="H51" s="28">
        <f t="shared" si="2"/>
        <v>0</v>
      </c>
      <c r="I51" s="28"/>
      <c r="J51" s="28"/>
      <c r="K51" s="28"/>
      <c r="L51" s="10"/>
    </row>
    <row r="52" spans="2:12" s="4" customFormat="1" ht="38.25" customHeight="1">
      <c r="B52" s="32" t="s">
        <v>47</v>
      </c>
      <c r="C52" s="5" t="s">
        <v>1</v>
      </c>
      <c r="D52" s="39">
        <f t="shared" si="0"/>
        <v>4219.299999999999</v>
      </c>
      <c r="E52" s="39">
        <f t="shared" si="1"/>
        <v>4219.299999999999</v>
      </c>
      <c r="F52" s="41">
        <f aca="true" t="shared" si="4" ref="F52:K52">F53+F54+F55</f>
        <v>3884.2999999999997</v>
      </c>
      <c r="G52" s="42">
        <f t="shared" si="4"/>
        <v>335</v>
      </c>
      <c r="H52" s="28">
        <f t="shared" si="2"/>
        <v>5795782.73</v>
      </c>
      <c r="I52" s="28">
        <f t="shared" si="3"/>
        <v>5795782.73</v>
      </c>
      <c r="J52" s="42">
        <f t="shared" si="4"/>
        <v>4797887.36</v>
      </c>
      <c r="K52" s="42">
        <f t="shared" si="4"/>
        <v>997895.37</v>
      </c>
      <c r="L52" s="10"/>
    </row>
    <row r="53" spans="2:12" s="4" customFormat="1" ht="63">
      <c r="B53" s="35" t="s">
        <v>44</v>
      </c>
      <c r="C53" s="36" t="s">
        <v>1</v>
      </c>
      <c r="D53" s="39">
        <f t="shared" si="0"/>
        <v>2475.0499999999997</v>
      </c>
      <c r="E53" s="39">
        <f t="shared" si="1"/>
        <v>2475.0499999999997</v>
      </c>
      <c r="F53" s="47">
        <v>2362.35</v>
      </c>
      <c r="G53" s="28">
        <v>112.7</v>
      </c>
      <c r="H53" s="28">
        <f t="shared" si="2"/>
        <v>3445179.25</v>
      </c>
      <c r="I53" s="28">
        <f t="shared" si="3"/>
        <v>3445179.25</v>
      </c>
      <c r="J53" s="28">
        <v>2917974.72</v>
      </c>
      <c r="K53" s="28">
        <f>390023.84+137180.69</f>
        <v>527204.53</v>
      </c>
      <c r="L53" s="10"/>
    </row>
    <row r="54" spans="2:12" s="4" customFormat="1" ht="15.75">
      <c r="B54" s="35" t="s">
        <v>45</v>
      </c>
      <c r="C54" s="5" t="s">
        <v>10</v>
      </c>
      <c r="D54" s="39">
        <f t="shared" si="0"/>
        <v>1329</v>
      </c>
      <c r="E54" s="39">
        <f t="shared" si="1"/>
        <v>1329</v>
      </c>
      <c r="F54" s="41">
        <v>1309</v>
      </c>
      <c r="G54" s="42">
        <v>20</v>
      </c>
      <c r="H54" s="28">
        <f t="shared" si="2"/>
        <v>1802472.25</v>
      </c>
      <c r="I54" s="28">
        <f t="shared" si="3"/>
        <v>1802472.25</v>
      </c>
      <c r="J54" s="28">
        <v>1616876.8</v>
      </c>
      <c r="K54" s="28">
        <f>161251.05+24344.4</f>
        <v>185595.44999999998</v>
      </c>
      <c r="L54" s="10"/>
    </row>
    <row r="55" spans="2:12" s="4" customFormat="1" ht="15.75">
      <c r="B55" s="35" t="s">
        <v>46</v>
      </c>
      <c r="C55" s="5" t="s">
        <v>1</v>
      </c>
      <c r="D55" s="39">
        <f t="shared" si="0"/>
        <v>415.25</v>
      </c>
      <c r="E55" s="39">
        <f t="shared" si="1"/>
        <v>415.25</v>
      </c>
      <c r="F55" s="41">
        <v>212.95</v>
      </c>
      <c r="G55" s="42">
        <v>202.3</v>
      </c>
      <c r="H55" s="28">
        <f t="shared" si="2"/>
        <v>548131.23</v>
      </c>
      <c r="I55" s="28">
        <f t="shared" si="3"/>
        <v>548131.23</v>
      </c>
      <c r="J55" s="28">
        <v>263035.84</v>
      </c>
      <c r="K55" s="28">
        <f>38851.78+246243.61</f>
        <v>285095.39</v>
      </c>
      <c r="L55" s="10"/>
    </row>
    <row r="56" spans="2:12" s="15" customFormat="1" ht="28.5" customHeight="1">
      <c r="B56" s="16" t="s">
        <v>55</v>
      </c>
      <c r="C56" s="16"/>
      <c r="D56" s="16"/>
      <c r="E56" s="16"/>
      <c r="F56" s="16"/>
      <c r="G56" s="48"/>
      <c r="H56" s="28">
        <f>H12+H13+H14+H15+H18+H19+H20+H21+H22+H23+H24+H25+H26+H27+H28+H29+H30+H33+H35+H38+H42+H43+H44+H45+H46+H47+H48+H49+H50+H52</f>
        <v>173702857.69000003</v>
      </c>
      <c r="I56" s="28">
        <f>I12+I13+I14+I15+I18+I19+I20+I21+I22+I23+I24+I25+I26+I27+I28+I29+I30+I33+I35+I38+I42+I43+I44+I45+I46+I47+I48+I49+I50+I52</f>
        <v>173702857.69000003</v>
      </c>
      <c r="J56" s="28">
        <f>J12+J13+J14+J15+J18+J19+J20+J21+J22+J23+J24+J25+J26+J27+J28+J29+J30+J33+J35+J38+J42+J43+J44+J45+J46+J47+J48+J49+J50+J52+J40</f>
        <v>96540130.38999999</v>
      </c>
      <c r="K56" s="28">
        <f>K12+K13+K14+K15+K18+K19+K20+K21+K22+K23+K24+K25+K26+K27+K28+K29+K30+K33+K35+K38+K42+K43+K44+K45+K46+K47+K48+K49+K50+K52+K40</f>
        <v>80458919.35</v>
      </c>
      <c r="L56" s="17"/>
    </row>
    <row r="57" spans="2:11" ht="18.75">
      <c r="B57" s="6"/>
      <c r="C57" s="6"/>
      <c r="D57" s="7"/>
      <c r="E57" s="7"/>
      <c r="F57" s="7"/>
      <c r="G57" s="21"/>
      <c r="H57" s="21"/>
      <c r="I57" s="21"/>
      <c r="J57" s="21"/>
      <c r="K57" s="25"/>
    </row>
    <row r="58" spans="2:11" s="3" customFormat="1" ht="18.75">
      <c r="B58" s="7" t="s">
        <v>57</v>
      </c>
      <c r="C58" s="7"/>
      <c r="D58" s="24"/>
      <c r="E58" s="7"/>
      <c r="F58" s="7"/>
      <c r="G58" s="21"/>
      <c r="H58" s="21"/>
      <c r="I58" s="7"/>
      <c r="J58" s="21" t="s">
        <v>56</v>
      </c>
      <c r="K58" s="21"/>
    </row>
    <row r="59" spans="2:7" ht="18.75">
      <c r="B59" s="6"/>
      <c r="C59" s="6"/>
      <c r="D59" s="24"/>
      <c r="E59" s="7"/>
      <c r="F59" s="7"/>
      <c r="G59" s="21"/>
    </row>
    <row r="60" ht="18.75" hidden="1"/>
    <row r="61" ht="18.75" hidden="1"/>
    <row r="62" ht="18.75" hidden="1"/>
    <row r="63" ht="18.75" hidden="1"/>
    <row r="64" ht="18.75" hidden="1">
      <c r="A64" s="3"/>
    </row>
    <row r="65" spans="1:11" ht="25.5" customHeight="1" hidden="1">
      <c r="A65" s="3"/>
      <c r="J65" s="22">
        <v>96514130.39</v>
      </c>
      <c r="K65" s="23">
        <v>508608.35</v>
      </c>
    </row>
    <row r="66" spans="10:11" ht="18.75" hidden="1">
      <c r="J66" s="22">
        <v>26000</v>
      </c>
      <c r="K66" s="23">
        <v>3500000</v>
      </c>
    </row>
    <row r="67" spans="10:11" ht="18.75" hidden="1">
      <c r="J67" s="22"/>
      <c r="K67" s="23">
        <v>8800000</v>
      </c>
    </row>
    <row r="68" spans="10:11" ht="18.75" hidden="1">
      <c r="J68" s="22"/>
      <c r="K68" s="23">
        <v>60904411</v>
      </c>
    </row>
    <row r="69" spans="10:11" ht="18.75" hidden="1">
      <c r="J69" s="22"/>
      <c r="K69" s="23">
        <v>6745900</v>
      </c>
    </row>
    <row r="70" spans="10:11" ht="18.75" hidden="1">
      <c r="J70" s="22"/>
      <c r="K70" s="23"/>
    </row>
    <row r="71" spans="10:11" ht="18.75" hidden="1">
      <c r="J71" s="22">
        <f>SUM(J65:J70)</f>
        <v>96540130.39</v>
      </c>
      <c r="K71" s="22">
        <f>SUM(K65:K70)</f>
        <v>80458919.35</v>
      </c>
    </row>
    <row r="72" spans="10:11" ht="18.75" hidden="1">
      <c r="J72" s="22">
        <f>J56-J71</f>
        <v>0</v>
      </c>
      <c r="K72" s="22">
        <f>K56-K71</f>
        <v>0</v>
      </c>
    </row>
    <row r="73" ht="18.75" hidden="1"/>
    <row r="74" ht="18.75" hidden="1"/>
  </sheetData>
  <sheetProtection/>
  <mergeCells count="15">
    <mergeCell ref="B7:K7"/>
    <mergeCell ref="B50:B51"/>
    <mergeCell ref="F10:G10"/>
    <mergeCell ref="B34:B36"/>
    <mergeCell ref="B37:B39"/>
    <mergeCell ref="B40:B41"/>
    <mergeCell ref="H9:K9"/>
    <mergeCell ref="H10:H11"/>
    <mergeCell ref="I10:I11"/>
    <mergeCell ref="E10:E11"/>
    <mergeCell ref="D10:D11"/>
    <mergeCell ref="C9:C11"/>
    <mergeCell ref="B9:B11"/>
    <mergeCell ref="J10:K10"/>
    <mergeCell ref="D9:G9"/>
  </mergeCells>
  <printOptions/>
  <pageMargins left="0.3937007874015748" right="0.15748031496062992" top="0.4330708661417323" bottom="0.2755905511811024" header="0.31496062992125984" footer="0.15748031496062992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2017-06-13T09:26:04Z</dcterms:modified>
  <cp:category/>
  <cp:version/>
  <cp:contentType/>
  <cp:contentStatus/>
</cp:coreProperties>
</file>