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ЭтаКнига"/>
  <mc:AlternateContent xmlns:mc="http://schemas.openxmlformats.org/markup-compatibility/2006">
    <mc:Choice Requires="x15">
      <x15ac:absPath xmlns:x15ac="http://schemas.microsoft.com/office/spreadsheetml/2010/11/ac" url="H:\РЕЙТИНГИ открытости\2026\"/>
    </mc:Choice>
  </mc:AlternateContent>
  <bookViews>
    <workbookView xWindow="-105" yWindow="-105" windowWidth="19425" windowHeight="10425"/>
  </bookViews>
  <sheets>
    <sheet name="ИТОГИ" sheetId="22" r:id="rId1"/>
    <sheet name="Проверочная  таблица" sheetId="21" r:id="rId2"/>
    <sheet name="Прочая  субсидия_МР  и  ГО" sheetId="20" r:id="rId3"/>
    <sheet name="Прочая  субсидия_БП" sheetId="19" r:id="rId4"/>
    <sheet name="Субвенция  на  полномочия" sheetId="18" r:id="rId5"/>
    <sheet name="Район  и  поселения" sheetId="17" r:id="rId6"/>
    <sheet name="Федеральные  средства  по  МО" sheetId="16" r:id="rId7"/>
    <sheet name="Федеральные  средства" sheetId="15" r:id="rId8"/>
    <sheet name="МБТ  по  программам" sheetId="14" r:id="rId9"/>
    <sheet name="МБТ  по  видам  расходов" sheetId="13" r:id="rId10"/>
    <sheet name="Дотация" sheetId="12" r:id="rId11"/>
    <sheet name="Субсидия" sheetId="11" r:id="rId12"/>
    <sheet name="Субвенция" sheetId="10" r:id="rId13"/>
    <sheet name="Иные  МБТ" sheetId="9" r:id="rId14"/>
  </sheets>
  <externalReferences>
    <externalReference r:id="rId15"/>
    <externalReference r:id="rId16"/>
    <externalReference r:id="rId17"/>
  </externalReferences>
  <definedNames>
    <definedName name="_xlnm.Print_Titles" localSheetId="13">'Иные  МБТ'!$7:$7</definedName>
    <definedName name="_xlnm.Print_Titles" localSheetId="1">'Проверочная  таблица'!$A:$A</definedName>
    <definedName name="_xlnm.Print_Titles" localSheetId="3">'Прочая  субсидия_БП'!$A:$A</definedName>
    <definedName name="_xlnm.Print_Titles" localSheetId="2">'Прочая  субсидия_МР  и  ГО'!$A:$A</definedName>
    <definedName name="_xlnm.Print_Titles" localSheetId="5">'Район  и  поселения'!$A:$A</definedName>
    <definedName name="_xlnm.Print_Titles" localSheetId="12">Субвенция!$7:$7</definedName>
    <definedName name="_xlnm.Print_Titles" localSheetId="4">'Субвенция  на  полномочия'!$A:$A</definedName>
    <definedName name="_xlnm.Print_Titles" localSheetId="11">Субсидия!$7:$7</definedName>
    <definedName name="_xlnm.Print_Titles" localSheetId="7">'Федеральные  средства'!$6:$6</definedName>
    <definedName name="_xlnm.Print_Titles" localSheetId="6">'Федеральные  средства  по  МО'!$A:$A</definedName>
    <definedName name="_xlnm.Print_Area" localSheetId="10">Дотация!$A$1:$E$21</definedName>
    <definedName name="_xlnm.Print_Area" localSheetId="13">'Иные  МБТ'!$A$1:$G$70</definedName>
    <definedName name="_xlnm.Print_Area" localSheetId="9">'МБТ  по  видам  расходов'!$A$1:$E$27</definedName>
    <definedName name="_xlnm.Print_Area" localSheetId="8">'МБТ  по  программам'!$A$1:$I$21</definedName>
    <definedName name="_xlnm.Print_Area" localSheetId="1">'Проверочная  таблица'!$A$1:$UC$45</definedName>
    <definedName name="_xlnm.Print_Area" localSheetId="3">'Прочая  субсидия_БП'!$A$1:$AA$26</definedName>
    <definedName name="_xlnm.Print_Area" localSheetId="2">'Прочая  субсидия_МР  и  ГО'!$A$1:$BM$39</definedName>
    <definedName name="_xlnm.Print_Area" localSheetId="5">'Район  и  поселения'!$A$1:$AE$41</definedName>
    <definedName name="_xlnm.Print_Area" localSheetId="12">Субвенция!$A$1:$G$13</definedName>
    <definedName name="_xlnm.Print_Area" localSheetId="4">'Субвенция  на  полномочия'!$A$1:$AO$33</definedName>
    <definedName name="_xlnm.Print_Area" localSheetId="11">Субсидия!$A$1:$G$634</definedName>
    <definedName name="_xlnm.Print_Area" localSheetId="7">'Федеральные  средства'!$A$1:$C$87</definedName>
    <definedName name="_xlnm.Print_Area" localSheetId="6">'Федеральные  средства  по  МО'!$A$1:$EE$43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24" i="22" l="1"/>
  <c r="N24" i="22"/>
  <c r="L24" i="22"/>
  <c r="K24" i="22"/>
  <c r="I24" i="22"/>
  <c r="H24" i="22"/>
  <c r="F24" i="22"/>
  <c r="E24" i="22"/>
  <c r="C28" i="22"/>
  <c r="C24" i="22" l="1"/>
  <c r="B24" i="22"/>
  <c r="O28" i="22" l="1"/>
  <c r="O30" i="22" s="1"/>
  <c r="N28" i="22"/>
  <c r="N30" i="22" s="1"/>
  <c r="L28" i="22"/>
  <c r="K28" i="22"/>
  <c r="I28" i="22"/>
  <c r="H28" i="22"/>
  <c r="F28" i="22"/>
  <c r="E28" i="22"/>
  <c r="E30" i="22" s="1"/>
  <c r="B28" i="22"/>
  <c r="P27" i="22"/>
  <c r="M27" i="22"/>
  <c r="J27" i="22"/>
  <c r="G27" i="22"/>
  <c r="D27" i="22"/>
  <c r="P26" i="22"/>
  <c r="M26" i="22"/>
  <c r="J26" i="22"/>
  <c r="G26" i="22"/>
  <c r="D26" i="22"/>
  <c r="K30" i="22"/>
  <c r="H30" i="22"/>
  <c r="G24" i="22"/>
  <c r="P23" i="22"/>
  <c r="M23" i="22"/>
  <c r="J23" i="22"/>
  <c r="D23" i="22"/>
  <c r="P22" i="22"/>
  <c r="M22" i="22"/>
  <c r="J22" i="22"/>
  <c r="D22" i="22"/>
  <c r="P21" i="22"/>
  <c r="M21" i="22"/>
  <c r="J21" i="22"/>
  <c r="D21" i="22"/>
  <c r="P20" i="22"/>
  <c r="M20" i="22"/>
  <c r="J20" i="22"/>
  <c r="D20" i="22"/>
  <c r="P19" i="22"/>
  <c r="M19" i="22"/>
  <c r="J19" i="22"/>
  <c r="D19" i="22"/>
  <c r="P18" i="22"/>
  <c r="M18" i="22"/>
  <c r="J18" i="22"/>
  <c r="D18" i="22"/>
  <c r="P17" i="22"/>
  <c r="M17" i="22"/>
  <c r="J17" i="22"/>
  <c r="G17" i="22"/>
  <c r="D17" i="22"/>
  <c r="P16" i="22"/>
  <c r="M16" i="22"/>
  <c r="J16" i="22"/>
  <c r="D16" i="22"/>
  <c r="P15" i="22"/>
  <c r="M15" i="22"/>
  <c r="J15" i="22"/>
  <c r="D15" i="22"/>
  <c r="P14" i="22"/>
  <c r="M14" i="22"/>
  <c r="J14" i="22"/>
  <c r="D14" i="22"/>
  <c r="P13" i="22"/>
  <c r="M13" i="22"/>
  <c r="J13" i="22"/>
  <c r="D13" i="22"/>
  <c r="P12" i="22"/>
  <c r="M12" i="22"/>
  <c r="J12" i="22"/>
  <c r="D12" i="22"/>
  <c r="P11" i="22"/>
  <c r="M11" i="22"/>
  <c r="J11" i="22"/>
  <c r="D11" i="22"/>
  <c r="P10" i="22"/>
  <c r="M10" i="22"/>
  <c r="J10" i="22"/>
  <c r="G10" i="22"/>
  <c r="D10" i="22"/>
  <c r="P9" i="22"/>
  <c r="M9" i="22"/>
  <c r="J9" i="22"/>
  <c r="D9" i="22"/>
  <c r="P8" i="22"/>
  <c r="M8" i="22"/>
  <c r="J8" i="22"/>
  <c r="G8" i="22"/>
  <c r="D8" i="22"/>
  <c r="P7" i="22"/>
  <c r="M7" i="22"/>
  <c r="J7" i="22"/>
  <c r="D7" i="22"/>
  <c r="P6" i="22"/>
  <c r="M6" i="22"/>
  <c r="J6" i="22"/>
  <c r="D6" i="22"/>
  <c r="P28" i="22" l="1"/>
  <c r="M24" i="22"/>
  <c r="J28" i="22"/>
  <c r="M28" i="22"/>
  <c r="J24" i="22"/>
  <c r="G28" i="22"/>
  <c r="F30" i="22"/>
  <c r="G30" i="22" s="1"/>
  <c r="D28" i="22"/>
  <c r="C30" i="22"/>
  <c r="B30" i="22"/>
  <c r="P30" i="22"/>
  <c r="D24" i="22"/>
  <c r="P24" i="22"/>
  <c r="I30" i="22"/>
  <c r="J30" i="22" s="1"/>
  <c r="L30" i="22"/>
  <c r="M30" i="22" s="1"/>
  <c r="U26" i="19"/>
  <c r="FE48" i="21"/>
  <c r="FD46" i="21"/>
  <c r="FD48" i="21" s="1"/>
  <c r="FC48" i="21"/>
  <c r="FB46" i="21"/>
  <c r="FB48" i="21" s="1"/>
  <c r="FA48" i="21"/>
  <c r="EZ46" i="21"/>
  <c r="EZ48" i="21" s="1"/>
  <c r="OE46" i="21"/>
  <c r="MO46" i="21"/>
  <c r="KO13" i="21"/>
  <c r="KN13" i="21" s="1"/>
  <c r="KP13" i="21"/>
  <c r="KQ13" i="21"/>
  <c r="KU13" i="21"/>
  <c r="KT13" i="21" s="1"/>
  <c r="KV13" i="21"/>
  <c r="KW13" i="21"/>
  <c r="KW31" i="21" s="1"/>
  <c r="KN14" i="21"/>
  <c r="KO14" i="21"/>
  <c r="KP14" i="21"/>
  <c r="KQ14" i="21"/>
  <c r="KU14" i="21"/>
  <c r="KT14" i="21" s="1"/>
  <c r="KV14" i="21"/>
  <c r="KW14" i="21"/>
  <c r="KN15" i="21"/>
  <c r="KO15" i="21"/>
  <c r="KP15" i="21"/>
  <c r="KQ15" i="21"/>
  <c r="KU15" i="21"/>
  <c r="KT15" i="21" s="1"/>
  <c r="KV15" i="21"/>
  <c r="KW15" i="21"/>
  <c r="KN16" i="21"/>
  <c r="KO16" i="21"/>
  <c r="KP16" i="21"/>
  <c r="KQ16" i="21"/>
  <c r="KU16" i="21"/>
  <c r="KT16" i="21" s="1"/>
  <c r="KV16" i="21"/>
  <c r="KW16" i="21"/>
  <c r="KN17" i="21"/>
  <c r="KO17" i="21"/>
  <c r="KP17" i="21"/>
  <c r="KQ17" i="21"/>
  <c r="KU17" i="21"/>
  <c r="KV17" i="21"/>
  <c r="KT17" i="21" s="1"/>
  <c r="KW17" i="21"/>
  <c r="KO18" i="21"/>
  <c r="KN18" i="21" s="1"/>
  <c r="KP18" i="21"/>
  <c r="KQ18" i="21"/>
  <c r="KU18" i="21"/>
  <c r="KV18" i="21"/>
  <c r="KT18" i="21" s="1"/>
  <c r="KW18" i="21"/>
  <c r="KO19" i="21"/>
  <c r="KN19" i="21" s="1"/>
  <c r="KP19" i="21"/>
  <c r="KQ19" i="21"/>
  <c r="KU19" i="21"/>
  <c r="KT19" i="21" s="1"/>
  <c r="KV19" i="21"/>
  <c r="KW19" i="21"/>
  <c r="KO20" i="21"/>
  <c r="KN20" i="21" s="1"/>
  <c r="KP20" i="21"/>
  <c r="KQ20" i="21"/>
  <c r="KU20" i="21"/>
  <c r="KT20" i="21" s="1"/>
  <c r="KV20" i="21"/>
  <c r="KW20" i="21"/>
  <c r="KN21" i="21"/>
  <c r="KO21" i="21"/>
  <c r="KP21" i="21"/>
  <c r="KQ21" i="21"/>
  <c r="KU21" i="21"/>
  <c r="KT21" i="21" s="1"/>
  <c r="KV21" i="21"/>
  <c r="KW21" i="21"/>
  <c r="KO22" i="21"/>
  <c r="KN22" i="21" s="1"/>
  <c r="KP22" i="21"/>
  <c r="KQ22" i="21"/>
  <c r="KU22" i="21"/>
  <c r="KT22" i="21" s="1"/>
  <c r="KV22" i="21"/>
  <c r="KW22" i="21"/>
  <c r="KO23" i="21"/>
  <c r="KN23" i="21" s="1"/>
  <c r="KP23" i="21"/>
  <c r="KQ23" i="21"/>
  <c r="KU23" i="21"/>
  <c r="KT23" i="21" s="1"/>
  <c r="KV23" i="21"/>
  <c r="KW23" i="21"/>
  <c r="KO24" i="21"/>
  <c r="KN24" i="21" s="1"/>
  <c r="KP24" i="21"/>
  <c r="KQ24" i="21"/>
  <c r="KU24" i="21"/>
  <c r="KT24" i="21" s="1"/>
  <c r="KV24" i="21"/>
  <c r="KW24" i="21"/>
  <c r="KO25" i="21"/>
  <c r="KN25" i="21" s="1"/>
  <c r="KP25" i="21"/>
  <c r="KQ25" i="21"/>
  <c r="KU25" i="21"/>
  <c r="KT25" i="21" s="1"/>
  <c r="KV25" i="21"/>
  <c r="KW25" i="21"/>
  <c r="KO26" i="21"/>
  <c r="KN26" i="21" s="1"/>
  <c r="KP26" i="21"/>
  <c r="KQ26" i="21"/>
  <c r="KU26" i="21"/>
  <c r="KT26" i="21" s="1"/>
  <c r="KV26" i="21"/>
  <c r="KW26" i="21"/>
  <c r="KO27" i="21"/>
  <c r="KN27" i="21" s="1"/>
  <c r="KP27" i="21"/>
  <c r="KQ27" i="21"/>
  <c r="KU27" i="21"/>
  <c r="KT27" i="21" s="1"/>
  <c r="KV27" i="21"/>
  <c r="KW27" i="21"/>
  <c r="KO28" i="21"/>
  <c r="KN28" i="21" s="1"/>
  <c r="KP28" i="21"/>
  <c r="KQ28" i="21"/>
  <c r="KU28" i="21"/>
  <c r="KT28" i="21" s="1"/>
  <c r="KV28" i="21"/>
  <c r="KW28" i="21"/>
  <c r="KO29" i="21"/>
  <c r="KN29" i="21" s="1"/>
  <c r="KP29" i="21"/>
  <c r="KQ29" i="21"/>
  <c r="KU29" i="21"/>
  <c r="KT29" i="21" s="1"/>
  <c r="KV29" i="21"/>
  <c r="KW29" i="21"/>
  <c r="KO30" i="21"/>
  <c r="KN30" i="21" s="1"/>
  <c r="KN41" i="21" s="1"/>
  <c r="KP30" i="21"/>
  <c r="KQ30" i="21"/>
  <c r="KU30" i="21"/>
  <c r="KT30" i="21" s="1"/>
  <c r="KT41" i="21" s="1"/>
  <c r="KV30" i="21"/>
  <c r="KW30" i="21"/>
  <c r="KJ31" i="21"/>
  <c r="KK31" i="21"/>
  <c r="KL31" i="21"/>
  <c r="KM31" i="21"/>
  <c r="KO31" i="21"/>
  <c r="KP31" i="21"/>
  <c r="KQ31" i="21"/>
  <c r="KQ42" i="21" s="1"/>
  <c r="KR31" i="21"/>
  <c r="KS31" i="21"/>
  <c r="KU31" i="21"/>
  <c r="KV31" i="21"/>
  <c r="KX31" i="21"/>
  <c r="KY31" i="21"/>
  <c r="KY42" i="21" s="1"/>
  <c r="KU33" i="21"/>
  <c r="KV33" i="21"/>
  <c r="KT33" i="21" s="1"/>
  <c r="KT35" i="21" s="1"/>
  <c r="KT43" i="21" s="1"/>
  <c r="KW33" i="21"/>
  <c r="KU34" i="21"/>
  <c r="KT34" i="21" s="1"/>
  <c r="KV34" i="21"/>
  <c r="KW34" i="21"/>
  <c r="KW35" i="21" s="1"/>
  <c r="KW43" i="21" s="1"/>
  <c r="KJ35" i="21"/>
  <c r="KK35" i="21"/>
  <c r="KL35" i="21"/>
  <c r="KM35" i="21"/>
  <c r="KN35" i="21"/>
  <c r="KO35" i="21"/>
  <c r="KP35" i="21"/>
  <c r="KQ35" i="21"/>
  <c r="KQ43" i="21" s="1"/>
  <c r="KR35" i="21"/>
  <c r="KS35" i="21"/>
  <c r="KU35" i="21"/>
  <c r="KV35" i="21"/>
  <c r="KX35" i="21"/>
  <c r="KY35" i="21"/>
  <c r="KY43" i="21" s="1"/>
  <c r="KJ38" i="21"/>
  <c r="KK38" i="21"/>
  <c r="KL38" i="21"/>
  <c r="KM38" i="21"/>
  <c r="KO38" i="21"/>
  <c r="KP38" i="21"/>
  <c r="KR38" i="21"/>
  <c r="KS38" i="21"/>
  <c r="KU38" i="21"/>
  <c r="KV38" i="21"/>
  <c r="KX38" i="21"/>
  <c r="KY38" i="21"/>
  <c r="KY48" i="21" s="1"/>
  <c r="KL39" i="21"/>
  <c r="KM39" i="21"/>
  <c r="KJ41" i="21"/>
  <c r="KK41" i="21"/>
  <c r="KL41" i="21"/>
  <c r="KM41" i="21"/>
  <c r="KO41" i="21"/>
  <c r="KP41" i="21"/>
  <c r="KQ41" i="21"/>
  <c r="KR41" i="21"/>
  <c r="KS41" i="21"/>
  <c r="KU41" i="21"/>
  <c r="KV41" i="21"/>
  <c r="KW41" i="21"/>
  <c r="KX41" i="21"/>
  <c r="KY41" i="21"/>
  <c r="KJ42" i="21"/>
  <c r="KK42" i="21"/>
  <c r="KL42" i="21"/>
  <c r="KM42" i="21"/>
  <c r="KO42" i="21"/>
  <c r="KP42" i="21"/>
  <c r="KR42" i="21"/>
  <c r="KS42" i="21"/>
  <c r="KU42" i="21"/>
  <c r="KV42" i="21"/>
  <c r="KX42" i="21"/>
  <c r="KJ43" i="21"/>
  <c r="KK43" i="21"/>
  <c r="KL43" i="21"/>
  <c r="KM43" i="21"/>
  <c r="KN43" i="21"/>
  <c r="KO43" i="21"/>
  <c r="KP43" i="21"/>
  <c r="KR43" i="21"/>
  <c r="KS43" i="21"/>
  <c r="KU43" i="21"/>
  <c r="KV43" i="21"/>
  <c r="KX43" i="21"/>
  <c r="KJ46" i="21"/>
  <c r="KJ48" i="21" s="1"/>
  <c r="KL46" i="21"/>
  <c r="KX46" i="21"/>
  <c r="KX48" i="21" s="1"/>
  <c r="KK48" i="21"/>
  <c r="KL48" i="21"/>
  <c r="KM48" i="21"/>
  <c r="JK46" i="21"/>
  <c r="EQ46" i="21"/>
  <c r="D33" i="18"/>
  <c r="E33" i="18"/>
  <c r="F33" i="18"/>
  <c r="G33" i="18"/>
  <c r="H33" i="18"/>
  <c r="I33" i="18"/>
  <c r="J33" i="18"/>
  <c r="K33" i="18"/>
  <c r="L33" i="18"/>
  <c r="M33" i="18"/>
  <c r="N33" i="18"/>
  <c r="P33" i="18"/>
  <c r="R33" i="18"/>
  <c r="T33" i="18"/>
  <c r="V33" i="18"/>
  <c r="X33" i="18"/>
  <c r="Z33" i="18"/>
  <c r="AA33" i="18"/>
  <c r="AB33" i="18"/>
  <c r="AD33" i="18"/>
  <c r="AE33" i="18"/>
  <c r="AF33" i="18"/>
  <c r="AH33" i="18"/>
  <c r="AJ33" i="18"/>
  <c r="AK33" i="18"/>
  <c r="AL33" i="18"/>
  <c r="AN33" i="18"/>
  <c r="AO33" i="18"/>
  <c r="B33" i="18"/>
  <c r="QQ33" i="21"/>
  <c r="QO39" i="21"/>
  <c r="QO33" i="21"/>
  <c r="D30" i="22" l="1"/>
  <c r="KW38" i="21"/>
  <c r="KW42" i="21"/>
  <c r="KT31" i="21"/>
  <c r="KN31" i="21"/>
  <c r="KQ38" i="21"/>
  <c r="KN38" i="21" l="1"/>
  <c r="KN42" i="21"/>
  <c r="KT38" i="21"/>
  <c r="KT42" i="21"/>
  <c r="D615" i="11" l="1"/>
  <c r="D149" i="11"/>
  <c r="D145" i="11"/>
  <c r="D127" i="11"/>
  <c r="D124" i="11"/>
  <c r="J124" i="11" s="1"/>
  <c r="D176" i="11"/>
  <c r="D173" i="11"/>
  <c r="D90" i="11"/>
  <c r="D87" i="11"/>
  <c r="D84" i="11"/>
  <c r="J43" i="11"/>
  <c r="H45" i="11"/>
  <c r="I45" i="11"/>
  <c r="H47" i="11"/>
  <c r="H48" i="11"/>
  <c r="I48" i="11"/>
  <c r="D47" i="11"/>
  <c r="E32" i="20" l="1"/>
  <c r="G32" i="20"/>
  <c r="I32" i="20"/>
  <c r="K32" i="20"/>
  <c r="M32" i="20"/>
  <c r="O32" i="20"/>
  <c r="Q32" i="20"/>
  <c r="S32" i="20"/>
  <c r="U32" i="20"/>
  <c r="W32" i="20"/>
  <c r="Y32" i="20"/>
  <c r="AA32" i="20"/>
  <c r="AC32" i="20"/>
  <c r="AE32" i="20"/>
  <c r="AG32" i="20"/>
  <c r="AI32" i="20"/>
  <c r="AK32" i="20"/>
  <c r="AM32" i="20"/>
  <c r="AO32" i="20"/>
  <c r="AQ32" i="20"/>
  <c r="AS32" i="20"/>
  <c r="AU32" i="20"/>
  <c r="AW32" i="20"/>
  <c r="AY32" i="20"/>
  <c r="BA32" i="20"/>
  <c r="BC32" i="20"/>
  <c r="BE32" i="20"/>
  <c r="BG32" i="20"/>
  <c r="BI32" i="20"/>
  <c r="BK32" i="20"/>
  <c r="BM32" i="20"/>
  <c r="I33" i="20"/>
  <c r="K33" i="20"/>
  <c r="O33" i="20"/>
  <c r="Q33" i="20"/>
  <c r="S33" i="20"/>
  <c r="W33" i="20"/>
  <c r="Y33" i="20"/>
  <c r="AA33" i="20"/>
  <c r="AG33" i="20"/>
  <c r="AI33" i="20"/>
  <c r="AM33" i="20"/>
  <c r="AO33" i="20"/>
  <c r="AQ33" i="20"/>
  <c r="AU33" i="20"/>
  <c r="AW33" i="20"/>
  <c r="BC33" i="20"/>
  <c r="BG33" i="20"/>
  <c r="BK33" i="20"/>
  <c r="BM33" i="20"/>
  <c r="E34" i="20"/>
  <c r="G34" i="20"/>
  <c r="I34" i="20"/>
  <c r="K34" i="20"/>
  <c r="M34" i="20"/>
  <c r="M33" i="20" s="1"/>
  <c r="O34" i="20"/>
  <c r="Q34" i="20"/>
  <c r="S34" i="20"/>
  <c r="U34" i="20"/>
  <c r="W34" i="20"/>
  <c r="Y34" i="20"/>
  <c r="AA34" i="20"/>
  <c r="AC34" i="20"/>
  <c r="AC33" i="20" s="1"/>
  <c r="AE34" i="20"/>
  <c r="AG34" i="20"/>
  <c r="AI34" i="20"/>
  <c r="AK34" i="20"/>
  <c r="AK33" i="20" s="1"/>
  <c r="AM34" i="20"/>
  <c r="AO34" i="20"/>
  <c r="AQ34" i="20"/>
  <c r="AS34" i="20"/>
  <c r="AS33" i="20" s="1"/>
  <c r="AU34" i="20"/>
  <c r="AW34" i="20"/>
  <c r="AY34" i="20"/>
  <c r="BA34" i="20"/>
  <c r="BA33" i="20" s="1"/>
  <c r="BC34" i="20"/>
  <c r="BE34" i="20"/>
  <c r="BG34" i="20"/>
  <c r="BI34" i="20"/>
  <c r="BI33" i="20" s="1"/>
  <c r="BK34" i="20"/>
  <c r="BM34" i="20"/>
  <c r="E29" i="20"/>
  <c r="G29" i="20"/>
  <c r="G33" i="20" s="1"/>
  <c r="I29" i="20"/>
  <c r="K29" i="20"/>
  <c r="M29" i="20"/>
  <c r="O29" i="20"/>
  <c r="Q29" i="20"/>
  <c r="S29" i="20"/>
  <c r="U29" i="20"/>
  <c r="W29" i="20"/>
  <c r="Y29" i="20"/>
  <c r="AA29" i="20"/>
  <c r="AC29" i="20"/>
  <c r="AE29" i="20"/>
  <c r="AE33" i="20" s="1"/>
  <c r="AG29" i="20"/>
  <c r="AI29" i="20"/>
  <c r="AK29" i="20"/>
  <c r="AM29" i="20"/>
  <c r="AO29" i="20"/>
  <c r="AQ29" i="20"/>
  <c r="AS29" i="20"/>
  <c r="AU29" i="20"/>
  <c r="AW29" i="20"/>
  <c r="AY29" i="20"/>
  <c r="AY33" i="20" s="1"/>
  <c r="BA29" i="20"/>
  <c r="BC29" i="20"/>
  <c r="BE29" i="20"/>
  <c r="BE33" i="20" s="1"/>
  <c r="BG29" i="20"/>
  <c r="BI29" i="20"/>
  <c r="BK29" i="20"/>
  <c r="BM29" i="20"/>
  <c r="E33" i="20" l="1"/>
  <c r="U33" i="20"/>
  <c r="QW31" i="21"/>
  <c r="RB31" i="21"/>
  <c r="D170" i="11" l="1"/>
  <c r="D237" i="11"/>
  <c r="D21" i="9"/>
  <c r="D420" i="11"/>
  <c r="CE12" i="16" l="1"/>
  <c r="CE13" i="16"/>
  <c r="CE14" i="16"/>
  <c r="CE15" i="16"/>
  <c r="CE16" i="16"/>
  <c r="CE17" i="16"/>
  <c r="CE18" i="16"/>
  <c r="CE19" i="16"/>
  <c r="CE20" i="16"/>
  <c r="CE21" i="16"/>
  <c r="G31" i="21" l="1"/>
  <c r="I31" i="21"/>
  <c r="K31" i="21"/>
  <c r="M31" i="21"/>
  <c r="S31" i="21"/>
  <c r="T31" i="21"/>
  <c r="U31" i="21"/>
  <c r="Y31" i="21"/>
  <c r="AG31" i="21"/>
  <c r="AH31" i="21"/>
  <c r="AI31" i="21"/>
  <c r="AM31" i="21"/>
  <c r="AO31" i="21"/>
  <c r="AT31" i="21"/>
  <c r="AU31" i="21"/>
  <c r="AW31" i="21"/>
  <c r="BB31" i="21"/>
  <c r="BC31" i="21"/>
  <c r="BL31" i="21"/>
  <c r="BM31" i="21"/>
  <c r="BN31" i="21"/>
  <c r="BO31" i="21"/>
  <c r="BP31" i="21"/>
  <c r="BQ31" i="21"/>
  <c r="BV31" i="21"/>
  <c r="BW31" i="21"/>
  <c r="CB31" i="21"/>
  <c r="CC31" i="21"/>
  <c r="CH31" i="21"/>
  <c r="CI31" i="21"/>
  <c r="CN31" i="21"/>
  <c r="CO31" i="21"/>
  <c r="CT31" i="21"/>
  <c r="CU31" i="21"/>
  <c r="CZ31" i="21"/>
  <c r="DA31" i="21"/>
  <c r="DH31" i="21"/>
  <c r="DI31" i="21"/>
  <c r="DJ31" i="21"/>
  <c r="DK31" i="21"/>
  <c r="DP31" i="21"/>
  <c r="DQ31" i="21"/>
  <c r="DV31" i="21"/>
  <c r="DW31" i="21"/>
  <c r="EB31" i="21"/>
  <c r="EC31" i="21"/>
  <c r="EH31" i="21"/>
  <c r="EI31" i="21"/>
  <c r="EO31" i="21"/>
  <c r="EP31" i="21"/>
  <c r="EQ31" i="21"/>
  <c r="EZ31" i="21"/>
  <c r="FA31" i="21"/>
  <c r="FB31" i="21"/>
  <c r="FC31" i="21"/>
  <c r="FD31" i="21"/>
  <c r="FE31" i="21"/>
  <c r="FJ31" i="21"/>
  <c r="FK31" i="21"/>
  <c r="FP31" i="21"/>
  <c r="FQ31" i="21"/>
  <c r="FV31" i="21"/>
  <c r="FW31" i="21"/>
  <c r="GB31" i="21"/>
  <c r="GC31" i="21"/>
  <c r="GH31" i="21"/>
  <c r="GI31" i="21"/>
  <c r="GN31" i="21"/>
  <c r="GO31" i="21"/>
  <c r="GU31" i="21"/>
  <c r="GV31" i="21"/>
  <c r="GW31" i="21"/>
  <c r="HA31" i="21"/>
  <c r="HF31" i="21"/>
  <c r="HG31" i="21"/>
  <c r="HL31" i="21"/>
  <c r="HM31" i="21"/>
  <c r="HR31" i="21"/>
  <c r="HS31" i="21"/>
  <c r="HX31" i="21"/>
  <c r="HY31" i="21"/>
  <c r="ID31" i="21"/>
  <c r="IE31" i="21"/>
  <c r="IK31" i="21"/>
  <c r="IL31" i="21"/>
  <c r="IM31" i="21"/>
  <c r="IR31" i="21"/>
  <c r="IS31" i="21"/>
  <c r="IU31" i="21"/>
  <c r="IV31" i="21"/>
  <c r="IX31" i="21"/>
  <c r="IY31" i="21"/>
  <c r="JJ31" i="21"/>
  <c r="JK31" i="21"/>
  <c r="JL31" i="21"/>
  <c r="JM31" i="21"/>
  <c r="JN31" i="21"/>
  <c r="JO31" i="21"/>
  <c r="JP31" i="21"/>
  <c r="JQ31" i="21"/>
  <c r="JV31" i="21"/>
  <c r="JW31" i="21"/>
  <c r="KB31" i="21"/>
  <c r="KC31" i="21"/>
  <c r="LE31" i="21"/>
  <c r="LF31" i="21"/>
  <c r="LG31" i="21"/>
  <c r="LM31" i="21"/>
  <c r="LN31" i="21"/>
  <c r="LO31" i="21"/>
  <c r="LS31" i="21"/>
  <c r="LT31" i="21"/>
  <c r="LU31" i="21"/>
  <c r="LV31" i="21"/>
  <c r="LX31" i="21"/>
  <c r="LY31" i="21"/>
  <c r="LZ31" i="21"/>
  <c r="MA31" i="21"/>
  <c r="MB31" i="21"/>
  <c r="MC31" i="21"/>
  <c r="MH31" i="21"/>
  <c r="MI31" i="21"/>
  <c r="MN31" i="21"/>
  <c r="MO31" i="21"/>
  <c r="MT31" i="21"/>
  <c r="MU31" i="21"/>
  <c r="NB31" i="21"/>
  <c r="NC31" i="21"/>
  <c r="ND31" i="21"/>
  <c r="NE31" i="21"/>
  <c r="NL31" i="21"/>
  <c r="NM31" i="21"/>
  <c r="NN31" i="21"/>
  <c r="NO31" i="21"/>
  <c r="NY31" i="21"/>
  <c r="NZ31" i="21"/>
  <c r="OA31" i="21"/>
  <c r="OB31" i="21"/>
  <c r="OC31" i="21"/>
  <c r="OD31" i="21"/>
  <c r="OE31" i="21"/>
  <c r="OJ31" i="21"/>
  <c r="OK31" i="21"/>
  <c r="OV31" i="21"/>
  <c r="OW31" i="21"/>
  <c r="OX31" i="21"/>
  <c r="OY31" i="21"/>
  <c r="OZ31" i="21"/>
  <c r="PA31" i="21"/>
  <c r="PB31" i="21"/>
  <c r="PC31" i="21"/>
  <c r="PL31" i="21"/>
  <c r="PM31" i="21"/>
  <c r="PN31" i="21"/>
  <c r="PO31" i="21"/>
  <c r="PP31" i="21"/>
  <c r="PQ31" i="21"/>
  <c r="QE31" i="21"/>
  <c r="QK31" i="21"/>
  <c r="QM31" i="21"/>
  <c r="QO31" i="21"/>
  <c r="QQ31" i="21"/>
  <c r="QV31" i="21"/>
  <c r="RC31" i="21"/>
  <c r="RJ31" i="21"/>
  <c r="RK31" i="21"/>
  <c r="RP31" i="21"/>
  <c r="RQ31" i="21"/>
  <c r="RV31" i="21"/>
  <c r="RW31" i="21"/>
  <c r="SB31" i="21"/>
  <c r="SC31" i="21"/>
  <c r="SG31" i="21"/>
  <c r="SK31" i="21"/>
  <c r="SX31" i="21"/>
  <c r="SY31" i="21"/>
  <c r="SZ31" i="21"/>
  <c r="TA31" i="21"/>
  <c r="TB31" i="21"/>
  <c r="TC31" i="21"/>
  <c r="TD31" i="21"/>
  <c r="TE31" i="21"/>
  <c r="TF31" i="21"/>
  <c r="TO31" i="21"/>
  <c r="TP31" i="21"/>
  <c r="TQ31" i="21"/>
  <c r="TR31" i="21"/>
  <c r="TS31" i="21"/>
  <c r="TV31" i="21"/>
  <c r="TW31" i="21"/>
  <c r="TX31" i="21"/>
  <c r="TY31" i="21"/>
  <c r="TZ31" i="21"/>
  <c r="UA31" i="21"/>
  <c r="UB31" i="21"/>
  <c r="UC31" i="21"/>
  <c r="G35" i="21"/>
  <c r="H35" i="21"/>
  <c r="I35" i="21"/>
  <c r="K35" i="21"/>
  <c r="L35" i="21"/>
  <c r="M35" i="21"/>
  <c r="S35" i="21"/>
  <c r="T35" i="21"/>
  <c r="U35" i="21"/>
  <c r="W35" i="21"/>
  <c r="Y35" i="21"/>
  <c r="AG35" i="21"/>
  <c r="AH35" i="21"/>
  <c r="AI35" i="21"/>
  <c r="AJ35" i="21"/>
  <c r="AK35" i="21"/>
  <c r="AL35" i="21"/>
  <c r="AM35" i="21"/>
  <c r="AO35" i="21"/>
  <c r="AT35" i="21"/>
  <c r="AU35" i="21"/>
  <c r="AW35" i="21"/>
  <c r="BB35" i="21"/>
  <c r="BC35" i="21"/>
  <c r="BL35" i="21"/>
  <c r="BM35" i="21"/>
  <c r="BN35" i="21"/>
  <c r="BO35" i="21"/>
  <c r="BP35" i="21"/>
  <c r="BQ35" i="21"/>
  <c r="BR35" i="21"/>
  <c r="BS35" i="21"/>
  <c r="BT35" i="21"/>
  <c r="BU35" i="21"/>
  <c r="BV35" i="21"/>
  <c r="BW35" i="21"/>
  <c r="CB35" i="21"/>
  <c r="CC35" i="21"/>
  <c r="CH35" i="21"/>
  <c r="CI35" i="21"/>
  <c r="CN35" i="21"/>
  <c r="CO35" i="21"/>
  <c r="CT35" i="21"/>
  <c r="CU35" i="21"/>
  <c r="CZ35" i="21"/>
  <c r="DA35" i="21"/>
  <c r="DH35" i="21"/>
  <c r="DI35" i="21"/>
  <c r="DJ35" i="21"/>
  <c r="DK35" i="21"/>
  <c r="DP35" i="21"/>
  <c r="DQ35" i="21"/>
  <c r="DV35" i="21"/>
  <c r="DW35" i="21"/>
  <c r="EB35" i="21"/>
  <c r="EC35" i="21"/>
  <c r="ED35" i="21"/>
  <c r="EE35" i="21"/>
  <c r="EF35" i="21"/>
  <c r="EG35" i="21"/>
  <c r="EH35" i="21"/>
  <c r="EI35" i="21"/>
  <c r="EO35" i="21"/>
  <c r="EP35" i="21"/>
  <c r="EQ35" i="21"/>
  <c r="EZ35" i="21"/>
  <c r="FA35" i="21"/>
  <c r="FB35" i="21"/>
  <c r="FC35" i="21"/>
  <c r="FD35" i="21"/>
  <c r="FE35" i="21"/>
  <c r="FJ35" i="21"/>
  <c r="FK35" i="21"/>
  <c r="FP35" i="21"/>
  <c r="FQ35" i="21"/>
  <c r="FR35" i="21"/>
  <c r="FS35" i="21"/>
  <c r="FT35" i="21"/>
  <c r="FU35" i="21"/>
  <c r="FV35" i="21"/>
  <c r="FW35" i="21"/>
  <c r="GB35" i="21"/>
  <c r="GC35" i="21"/>
  <c r="GH35" i="21"/>
  <c r="GI35" i="21"/>
  <c r="GJ35" i="21"/>
  <c r="GK35" i="21"/>
  <c r="GL35" i="21"/>
  <c r="GM35" i="21"/>
  <c r="GN35" i="21"/>
  <c r="GO35" i="21"/>
  <c r="GU35" i="21"/>
  <c r="GV35" i="21"/>
  <c r="GW35" i="21"/>
  <c r="GX35" i="21"/>
  <c r="GY35" i="21"/>
  <c r="GZ35" i="21"/>
  <c r="HA35" i="21"/>
  <c r="HF35" i="21"/>
  <c r="HG35" i="21"/>
  <c r="HI35" i="21"/>
  <c r="HJ35" i="21"/>
  <c r="HL35" i="21"/>
  <c r="HM35" i="21"/>
  <c r="HR35" i="21"/>
  <c r="HS35" i="21"/>
  <c r="HX35" i="21"/>
  <c r="HY35" i="21"/>
  <c r="HZ35" i="21"/>
  <c r="IA35" i="21"/>
  <c r="IB35" i="21"/>
  <c r="IC35" i="21"/>
  <c r="ID35" i="21"/>
  <c r="IE35" i="21"/>
  <c r="IK35" i="21"/>
  <c r="IL35" i="21"/>
  <c r="IM35" i="21"/>
  <c r="IR35" i="21"/>
  <c r="IS35" i="21"/>
  <c r="IU35" i="21"/>
  <c r="IV35" i="21"/>
  <c r="IX35" i="21"/>
  <c r="IY35" i="21"/>
  <c r="JJ35" i="21"/>
  <c r="JK35" i="21"/>
  <c r="JL35" i="21"/>
  <c r="JM35" i="21"/>
  <c r="JN35" i="21"/>
  <c r="JO35" i="21"/>
  <c r="JP35" i="21"/>
  <c r="JQ35" i="21"/>
  <c r="JR35" i="21"/>
  <c r="JS35" i="21"/>
  <c r="JT35" i="21"/>
  <c r="JU35" i="21"/>
  <c r="JV35" i="21"/>
  <c r="JW35" i="21"/>
  <c r="KB35" i="21"/>
  <c r="KC35" i="21"/>
  <c r="LE35" i="21"/>
  <c r="LF35" i="21"/>
  <c r="LG35" i="21"/>
  <c r="LH35" i="21"/>
  <c r="LI35" i="21"/>
  <c r="LJ35" i="21"/>
  <c r="LK35" i="21"/>
  <c r="LL35" i="21"/>
  <c r="LM35" i="21"/>
  <c r="LN35" i="21"/>
  <c r="LO35" i="21"/>
  <c r="LQ35" i="21"/>
  <c r="LR35" i="21"/>
  <c r="LS35" i="21"/>
  <c r="LT35" i="21"/>
  <c r="LU35" i="21"/>
  <c r="LV35" i="21"/>
  <c r="LX35" i="21"/>
  <c r="LY35" i="21"/>
  <c r="LZ35" i="21"/>
  <c r="MA35" i="21"/>
  <c r="MB35" i="21"/>
  <c r="MC35" i="21"/>
  <c r="MD35" i="21"/>
  <c r="ME35" i="21"/>
  <c r="MF35" i="21"/>
  <c r="MG35" i="21"/>
  <c r="MH35" i="21"/>
  <c r="MI35" i="21"/>
  <c r="MN35" i="21"/>
  <c r="MO35" i="21"/>
  <c r="MQ35" i="21"/>
  <c r="MR35" i="21"/>
  <c r="MT35" i="21"/>
  <c r="MU35" i="21"/>
  <c r="NB35" i="21"/>
  <c r="NC35" i="21"/>
  <c r="ND35" i="21"/>
  <c r="NE35" i="21"/>
  <c r="NG35" i="21"/>
  <c r="NH35" i="21"/>
  <c r="NI35" i="21"/>
  <c r="NJ35" i="21"/>
  <c r="NL35" i="21"/>
  <c r="NM35" i="21"/>
  <c r="NN35" i="21"/>
  <c r="NO35" i="21"/>
  <c r="NY35" i="21"/>
  <c r="NZ35" i="21"/>
  <c r="OA35" i="21"/>
  <c r="OB35" i="21"/>
  <c r="OC35" i="21"/>
  <c r="OD35" i="21"/>
  <c r="OE35" i="21"/>
  <c r="OJ35" i="21"/>
  <c r="OK35" i="21"/>
  <c r="OV35" i="21"/>
  <c r="OW35" i="21"/>
  <c r="OX35" i="21"/>
  <c r="OY35" i="21"/>
  <c r="OZ35" i="21"/>
  <c r="PA35" i="21"/>
  <c r="PB35" i="21"/>
  <c r="PC35" i="21"/>
  <c r="PD35" i="21"/>
  <c r="PE35" i="21"/>
  <c r="PF35" i="21"/>
  <c r="PG35" i="21"/>
  <c r="PH35" i="21"/>
  <c r="PI35" i="21"/>
  <c r="PJ35" i="21"/>
  <c r="PK35" i="21"/>
  <c r="PL35" i="21"/>
  <c r="PM35" i="21"/>
  <c r="PN35" i="21"/>
  <c r="PO35" i="21"/>
  <c r="PP35" i="21"/>
  <c r="PQ35" i="21"/>
  <c r="PT35" i="21"/>
  <c r="PU35" i="21"/>
  <c r="QE35" i="21"/>
  <c r="QG35" i="21"/>
  <c r="QH35" i="21"/>
  <c r="QI35" i="21"/>
  <c r="QK35" i="21"/>
  <c r="QM35" i="21"/>
  <c r="QO35" i="21"/>
  <c r="QQ35" i="21"/>
  <c r="QV35" i="21"/>
  <c r="QW35" i="21"/>
  <c r="RB35" i="21"/>
  <c r="RC35" i="21"/>
  <c r="RJ35" i="21"/>
  <c r="RK35" i="21"/>
  <c r="RP35" i="21"/>
  <c r="RQ35" i="21"/>
  <c r="RV35" i="21"/>
  <c r="RW35" i="21"/>
  <c r="SB35" i="21"/>
  <c r="SC35" i="21"/>
  <c r="SG35" i="21"/>
  <c r="SI35" i="21"/>
  <c r="SK35" i="21"/>
  <c r="SX35" i="21"/>
  <c r="SY35" i="21"/>
  <c r="SZ35" i="21"/>
  <c r="TA35" i="21"/>
  <c r="TB35" i="21"/>
  <c r="TC35" i="21"/>
  <c r="TD35" i="21"/>
  <c r="TE35" i="21"/>
  <c r="TF35" i="21"/>
  <c r="TI35" i="21"/>
  <c r="TJ35" i="21"/>
  <c r="TK35" i="21"/>
  <c r="TL35" i="21"/>
  <c r="TM35" i="21"/>
  <c r="TO35" i="21"/>
  <c r="TP35" i="21"/>
  <c r="TQ35" i="21"/>
  <c r="TR35" i="21"/>
  <c r="TS35" i="21"/>
  <c r="TV35" i="21"/>
  <c r="TW35" i="21"/>
  <c r="TX35" i="21"/>
  <c r="TY35" i="21"/>
  <c r="UA35" i="21"/>
  <c r="UB35" i="21"/>
  <c r="UC35" i="21"/>
  <c r="SG41" i="21" l="1"/>
  <c r="SK41" i="21"/>
  <c r="SI14" i="21"/>
  <c r="SH14" i="21" s="1"/>
  <c r="SI15" i="21"/>
  <c r="SH15" i="21" s="1"/>
  <c r="SI16" i="21"/>
  <c r="SH16" i="21" s="1"/>
  <c r="SI17" i="21"/>
  <c r="SH17" i="21" s="1"/>
  <c r="SI18" i="21"/>
  <c r="SH18" i="21" s="1"/>
  <c r="SI19" i="21"/>
  <c r="SH19" i="21" s="1"/>
  <c r="SI20" i="21"/>
  <c r="SH20" i="21" s="1"/>
  <c r="SI21" i="21"/>
  <c r="SH21" i="21" s="1"/>
  <c r="SI22" i="21"/>
  <c r="SH22" i="21" s="1"/>
  <c r="SI23" i="21"/>
  <c r="SH23" i="21" s="1"/>
  <c r="SI30" i="21"/>
  <c r="SH30" i="21" s="1"/>
  <c r="SH41" i="21" s="1"/>
  <c r="SI24" i="21"/>
  <c r="SH24" i="21" s="1"/>
  <c r="SI25" i="21"/>
  <c r="SH25" i="21" s="1"/>
  <c r="SI26" i="21"/>
  <c r="SH26" i="21" s="1"/>
  <c r="SI27" i="21"/>
  <c r="SH27" i="21" s="1"/>
  <c r="SI28" i="21"/>
  <c r="SH28" i="21" s="1"/>
  <c r="SI29" i="21"/>
  <c r="SH29" i="21" s="1"/>
  <c r="SI13" i="21"/>
  <c r="SK43" i="21"/>
  <c r="SJ33" i="21"/>
  <c r="SH33" i="21"/>
  <c r="SJ34" i="21"/>
  <c r="SH34" i="21"/>
  <c r="SJ29" i="21"/>
  <c r="SJ28" i="21"/>
  <c r="SJ27" i="21"/>
  <c r="SJ26" i="21"/>
  <c r="SJ25" i="21"/>
  <c r="SJ24" i="21"/>
  <c r="SJ30" i="21"/>
  <c r="SJ41" i="21" s="1"/>
  <c r="SJ23" i="21"/>
  <c r="SJ22" i="21"/>
  <c r="SJ21" i="21"/>
  <c r="SJ20" i="21"/>
  <c r="SJ19" i="21"/>
  <c r="SJ18" i="21"/>
  <c r="SJ17" i="21"/>
  <c r="SJ16" i="21"/>
  <c r="SJ15" i="21"/>
  <c r="SJ14" i="21"/>
  <c r="SJ13" i="21"/>
  <c r="SE33" i="21"/>
  <c r="SE34" i="21"/>
  <c r="SE14" i="21"/>
  <c r="SE15" i="21"/>
  <c r="SE16" i="21"/>
  <c r="SE17" i="21"/>
  <c r="SE18" i="21"/>
  <c r="SE19" i="21"/>
  <c r="SE20" i="21"/>
  <c r="SE21" i="21"/>
  <c r="SE22" i="21"/>
  <c r="SE23" i="21"/>
  <c r="SE30" i="21"/>
  <c r="SE24" i="21"/>
  <c r="SE25" i="21"/>
  <c r="SE26" i="21"/>
  <c r="SE27" i="21"/>
  <c r="SE28" i="21"/>
  <c r="SE29" i="21"/>
  <c r="SE13" i="21"/>
  <c r="SJ31" i="21" l="1"/>
  <c r="SI31" i="21"/>
  <c r="SE31" i="21"/>
  <c r="SH35" i="21"/>
  <c r="SH43" i="21" s="1"/>
  <c r="SE35" i="21"/>
  <c r="SJ42" i="21"/>
  <c r="SH13" i="21"/>
  <c r="SH31" i="21" s="1"/>
  <c r="SJ35" i="21"/>
  <c r="SJ38" i="21" s="1"/>
  <c r="AA65" i="17" s="1"/>
  <c r="SK38" i="21"/>
  <c r="SI41" i="21"/>
  <c r="SK42" i="21"/>
  <c r="SI43" i="21"/>
  <c r="SJ43" i="21" l="1"/>
  <c r="SH38" i="21"/>
  <c r="L65" i="17" s="1"/>
  <c r="SH42" i="21"/>
  <c r="SI38" i="21"/>
  <c r="SI42" i="21"/>
  <c r="E218" i="11" l="1"/>
  <c r="F218" i="11"/>
  <c r="D218" i="11"/>
  <c r="D216" i="11"/>
  <c r="H270" i="11"/>
  <c r="G270" i="11"/>
  <c r="I270" i="11" s="1"/>
  <c r="D269" i="11"/>
  <c r="I267" i="11"/>
  <c r="H267" i="11"/>
  <c r="G267" i="11"/>
  <c r="D266" i="11"/>
  <c r="SG42" i="21"/>
  <c r="DJ43" i="21"/>
  <c r="SG43" i="21"/>
  <c r="AG32" i="16"/>
  <c r="AG31" i="16"/>
  <c r="AG12" i="16"/>
  <c r="AG13" i="16"/>
  <c r="AG14" i="16"/>
  <c r="AG15" i="16"/>
  <c r="AG16" i="16"/>
  <c r="AG17" i="16"/>
  <c r="AG18" i="16"/>
  <c r="AG19" i="16"/>
  <c r="AG20" i="16"/>
  <c r="AG21" i="16"/>
  <c r="AG22" i="16"/>
  <c r="AG23" i="16"/>
  <c r="AG24" i="16"/>
  <c r="AG25" i="16"/>
  <c r="AG26" i="16"/>
  <c r="AG27" i="16"/>
  <c r="AG28" i="16"/>
  <c r="AG11" i="16"/>
  <c r="DF33" i="21"/>
  <c r="DE33" i="21"/>
  <c r="DF34" i="21"/>
  <c r="AF31" i="16" s="1"/>
  <c r="DE34" i="21"/>
  <c r="DE14" i="21"/>
  <c r="DF14" i="21"/>
  <c r="AF12" i="16" s="1"/>
  <c r="DE15" i="21"/>
  <c r="DF15" i="21"/>
  <c r="AF13" i="16" s="1"/>
  <c r="DE16" i="21"/>
  <c r="DF16" i="21"/>
  <c r="AF14" i="16" s="1"/>
  <c r="DE17" i="21"/>
  <c r="DF17" i="21"/>
  <c r="AF15" i="16" s="1"/>
  <c r="DE18" i="21"/>
  <c r="DF18" i="21"/>
  <c r="AF16" i="16" s="1"/>
  <c r="DE19" i="21"/>
  <c r="DF19" i="21"/>
  <c r="AF17" i="16" s="1"/>
  <c r="DE20" i="21"/>
  <c r="DF20" i="21"/>
  <c r="AF18" i="16" s="1"/>
  <c r="DE21" i="21"/>
  <c r="DF21" i="21"/>
  <c r="AF19" i="16" s="1"/>
  <c r="DE22" i="21"/>
  <c r="DF22" i="21"/>
  <c r="AF20" i="16" s="1"/>
  <c r="DE23" i="21"/>
  <c r="DF23" i="21"/>
  <c r="AF21" i="16" s="1"/>
  <c r="DE30" i="21"/>
  <c r="DE41" i="21" s="1"/>
  <c r="DF30" i="21"/>
  <c r="DE24" i="21"/>
  <c r="DF24" i="21"/>
  <c r="AF23" i="16" s="1"/>
  <c r="DE25" i="21"/>
  <c r="DF25" i="21"/>
  <c r="AF24" i="16" s="1"/>
  <c r="DE26" i="21"/>
  <c r="DF26" i="21"/>
  <c r="AF25" i="16" s="1"/>
  <c r="DE27" i="21"/>
  <c r="DF27" i="21"/>
  <c r="AF26" i="16" s="1"/>
  <c r="DE28" i="21"/>
  <c r="DF28" i="21"/>
  <c r="AF27" i="16" s="1"/>
  <c r="DE29" i="21"/>
  <c r="DF29" i="21"/>
  <c r="AF28" i="16" s="1"/>
  <c r="DF13" i="21"/>
  <c r="DE13" i="21"/>
  <c r="DG34" i="21"/>
  <c r="DG33" i="21"/>
  <c r="DG14" i="21"/>
  <c r="DG15" i="21"/>
  <c r="DG16" i="21"/>
  <c r="DG17" i="21"/>
  <c r="DG18" i="21"/>
  <c r="DG19" i="21"/>
  <c r="DG20" i="21"/>
  <c r="DG21" i="21"/>
  <c r="DG22" i="21"/>
  <c r="DG23" i="21"/>
  <c r="DG24" i="21"/>
  <c r="DG25" i="21"/>
  <c r="DG26" i="21"/>
  <c r="DG27" i="21"/>
  <c r="DG28" i="21"/>
  <c r="DG29" i="21"/>
  <c r="DG30" i="21"/>
  <c r="DG13" i="21"/>
  <c r="DJ46" i="21"/>
  <c r="DK41" i="21"/>
  <c r="DJ41" i="21"/>
  <c r="DK43" i="21"/>
  <c r="DG31" i="21" l="1"/>
  <c r="DG35" i="21"/>
  <c r="DE31" i="21"/>
  <c r="DE42" i="21" s="1"/>
  <c r="DF31" i="21"/>
  <c r="DE35" i="21"/>
  <c r="DE43" i="21" s="1"/>
  <c r="AF32" i="16"/>
  <c r="AF33" i="16" s="1"/>
  <c r="AF41" i="16" s="1"/>
  <c r="DF35" i="21"/>
  <c r="DF43" i="21" s="1"/>
  <c r="AF11" i="16"/>
  <c r="AF22" i="16"/>
  <c r="AF39" i="16" s="1"/>
  <c r="DF41" i="21"/>
  <c r="DJ42" i="21"/>
  <c r="DK42" i="21"/>
  <c r="DK38" i="21"/>
  <c r="F268" i="11" s="1"/>
  <c r="DJ38" i="21"/>
  <c r="Y32" i="16"/>
  <c r="Y31" i="16"/>
  <c r="Y12" i="16"/>
  <c r="Y13" i="16"/>
  <c r="Y14" i="16"/>
  <c r="Y15" i="16"/>
  <c r="Y16" i="16"/>
  <c r="Y17" i="16"/>
  <c r="Y18" i="16"/>
  <c r="Y19" i="16"/>
  <c r="Y20" i="16"/>
  <c r="Y21" i="16"/>
  <c r="Y22" i="16"/>
  <c r="Y23" i="16"/>
  <c r="Y24" i="16"/>
  <c r="Y25" i="16"/>
  <c r="Y26" i="16"/>
  <c r="Y27" i="16"/>
  <c r="Y28" i="16"/>
  <c r="Y11" i="16"/>
  <c r="CL33" i="21"/>
  <c r="CK33" i="21"/>
  <c r="CL34" i="21"/>
  <c r="X31" i="16" s="1"/>
  <c r="CK34" i="21"/>
  <c r="CK14" i="21"/>
  <c r="CL14" i="21"/>
  <c r="X12" i="16" s="1"/>
  <c r="CK15" i="21"/>
  <c r="CL15" i="21"/>
  <c r="X13" i="16" s="1"/>
  <c r="CK16" i="21"/>
  <c r="CL16" i="21"/>
  <c r="X14" i="16" s="1"/>
  <c r="CK17" i="21"/>
  <c r="CL17" i="21"/>
  <c r="X15" i="16" s="1"/>
  <c r="CK18" i="21"/>
  <c r="CL18" i="21"/>
  <c r="X16" i="16" s="1"/>
  <c r="CK19" i="21"/>
  <c r="CL19" i="21"/>
  <c r="X17" i="16" s="1"/>
  <c r="CK20" i="21"/>
  <c r="CL20" i="21"/>
  <c r="X18" i="16" s="1"/>
  <c r="CK21" i="21"/>
  <c r="CL21" i="21"/>
  <c r="X19" i="16" s="1"/>
  <c r="CK22" i="21"/>
  <c r="CL22" i="21"/>
  <c r="X20" i="16" s="1"/>
  <c r="CK23" i="21"/>
  <c r="CL23" i="21"/>
  <c r="X21" i="16" s="1"/>
  <c r="CK30" i="21"/>
  <c r="CL30" i="21"/>
  <c r="CK24" i="21"/>
  <c r="CL24" i="21"/>
  <c r="X23" i="16" s="1"/>
  <c r="CK25" i="21"/>
  <c r="CL25" i="21"/>
  <c r="X24" i="16" s="1"/>
  <c r="CK26" i="21"/>
  <c r="CL26" i="21"/>
  <c r="X25" i="16" s="1"/>
  <c r="CK27" i="21"/>
  <c r="CL27" i="21"/>
  <c r="X26" i="16" s="1"/>
  <c r="CK28" i="21"/>
  <c r="CL28" i="21"/>
  <c r="X27" i="16" s="1"/>
  <c r="CK29" i="21"/>
  <c r="CL29" i="21"/>
  <c r="X28" i="16" s="1"/>
  <c r="CL13" i="21"/>
  <c r="CK13" i="21"/>
  <c r="F269" i="11" l="1"/>
  <c r="DF42" i="21"/>
  <c r="CL35" i="21"/>
  <c r="CL31" i="21"/>
  <c r="AF29" i="16"/>
  <c r="AF40" i="16" s="1"/>
  <c r="CK31" i="21"/>
  <c r="X11" i="16"/>
  <c r="CK35" i="21"/>
  <c r="DJ48" i="21"/>
  <c r="F265" i="11"/>
  <c r="F266" i="11" s="1"/>
  <c r="X32" i="16"/>
  <c r="X22" i="16"/>
  <c r="DK48" i="21"/>
  <c r="C51" i="15"/>
  <c r="DF38" i="21"/>
  <c r="DE38" i="21"/>
  <c r="E265" i="11" s="1"/>
  <c r="CN46" i="21"/>
  <c r="CO41" i="21"/>
  <c r="CO42" i="21" s="1"/>
  <c r="CN41" i="21"/>
  <c r="CN42" i="21" s="1"/>
  <c r="CO43" i="21"/>
  <c r="CN43" i="21"/>
  <c r="CM34" i="21"/>
  <c r="CM33" i="21"/>
  <c r="CJ33" i="21"/>
  <c r="CM30" i="21"/>
  <c r="CL41" i="21"/>
  <c r="CK41" i="21"/>
  <c r="CM29" i="21"/>
  <c r="CJ29" i="21"/>
  <c r="CM28" i="21"/>
  <c r="CJ28" i="21"/>
  <c r="CM27" i="21"/>
  <c r="CM26" i="21"/>
  <c r="CM25" i="21"/>
  <c r="CM24" i="21"/>
  <c r="CJ24" i="21"/>
  <c r="CM23" i="21"/>
  <c r="CM22" i="21"/>
  <c r="CJ22" i="21"/>
  <c r="CM21" i="21"/>
  <c r="CJ21" i="21"/>
  <c r="CM20" i="21"/>
  <c r="CJ20" i="21"/>
  <c r="CM19" i="21"/>
  <c r="CM18" i="21"/>
  <c r="CJ18" i="21"/>
  <c r="CM17" i="21"/>
  <c r="CJ17" i="21"/>
  <c r="CM16" i="21"/>
  <c r="CJ16" i="21"/>
  <c r="CM15" i="21"/>
  <c r="CM14" i="21"/>
  <c r="CJ14" i="21"/>
  <c r="CM13" i="21"/>
  <c r="CM31" i="21" l="1"/>
  <c r="AF36" i="16"/>
  <c r="CM35" i="21"/>
  <c r="G265" i="11"/>
  <c r="I265" i="11" s="1"/>
  <c r="H265" i="11"/>
  <c r="E266" i="11"/>
  <c r="B51" i="15"/>
  <c r="E268" i="11"/>
  <c r="CM43" i="21"/>
  <c r="CM41" i="21"/>
  <c r="CM42" i="21" s="1"/>
  <c r="CJ25" i="21"/>
  <c r="CJ15" i="21"/>
  <c r="CJ23" i="21"/>
  <c r="CJ26" i="21"/>
  <c r="CJ19" i="21"/>
  <c r="CJ27" i="21"/>
  <c r="CK42" i="21"/>
  <c r="CL42" i="21"/>
  <c r="CL43" i="21"/>
  <c r="CJ30" i="21"/>
  <c r="CJ34" i="21"/>
  <c r="CJ13" i="21"/>
  <c r="CN38" i="21"/>
  <c r="CO38" i="21"/>
  <c r="F555" i="11" s="1"/>
  <c r="CK43" i="21"/>
  <c r="CJ35" i="21" l="1"/>
  <c r="CJ43" i="21" s="1"/>
  <c r="CJ31" i="21"/>
  <c r="G268" i="11"/>
  <c r="H268" i="11"/>
  <c r="E269" i="11"/>
  <c r="H269" i="11" s="1"/>
  <c r="G266" i="11"/>
  <c r="I266" i="11" s="1"/>
  <c r="H266" i="11"/>
  <c r="CN48" i="21"/>
  <c r="F552" i="11"/>
  <c r="CJ41" i="21"/>
  <c r="CO48" i="21"/>
  <c r="C12" i="15"/>
  <c r="CM38" i="21"/>
  <c r="CL38" i="21"/>
  <c r="CK38" i="21"/>
  <c r="E552" i="11" s="1"/>
  <c r="G269" i="11" l="1"/>
  <c r="I269" i="11" s="1"/>
  <c r="I268" i="11"/>
  <c r="B12" i="15"/>
  <c r="E555" i="11"/>
  <c r="CJ38" i="21"/>
  <c r="CJ42" i="21"/>
  <c r="D530" i="11" l="1"/>
  <c r="H557" i="11"/>
  <c r="G557" i="11"/>
  <c r="I557" i="11" s="1"/>
  <c r="D556" i="11"/>
  <c r="H555" i="11"/>
  <c r="G555" i="11"/>
  <c r="I555" i="11" s="1"/>
  <c r="H554" i="11"/>
  <c r="G554" i="11"/>
  <c r="I554" i="11" s="1"/>
  <c r="D553" i="11"/>
  <c r="J552" i="11"/>
  <c r="F553" i="11"/>
  <c r="G552" i="11"/>
  <c r="I552" i="11" s="1"/>
  <c r="H552" i="11" l="1"/>
  <c r="E553" i="11"/>
  <c r="H553" i="11" s="1"/>
  <c r="E556" i="11"/>
  <c r="G556" i="11" s="1"/>
  <c r="I556" i="11" s="1"/>
  <c r="F556" i="11"/>
  <c r="G553" i="11" l="1"/>
  <c r="I553" i="11" s="1"/>
  <c r="H556" i="11"/>
  <c r="MB43" i="21" l="1"/>
  <c r="PB43" i="21"/>
  <c r="PC43" i="21"/>
  <c r="PB46" i="21"/>
  <c r="OZ46" i="21"/>
  <c r="OX46" i="21"/>
  <c r="OV46" i="21"/>
  <c r="OT33" i="21"/>
  <c r="OS33" i="21"/>
  <c r="OT34" i="21"/>
  <c r="OS34" i="21"/>
  <c r="OS14" i="21"/>
  <c r="OT14" i="21"/>
  <c r="OS15" i="21"/>
  <c r="OT15" i="21"/>
  <c r="OS16" i="21"/>
  <c r="OT16" i="21"/>
  <c r="OS17" i="21"/>
  <c r="OT17" i="21"/>
  <c r="OS18" i="21"/>
  <c r="OT18" i="21"/>
  <c r="OS19" i="21"/>
  <c r="OT19" i="21"/>
  <c r="OS20" i="21"/>
  <c r="OT20" i="21"/>
  <c r="OS21" i="21"/>
  <c r="OT21" i="21"/>
  <c r="OS22" i="21"/>
  <c r="OT22" i="21"/>
  <c r="OS30" i="21"/>
  <c r="OT30" i="21"/>
  <c r="OS23" i="21"/>
  <c r="OT23" i="21"/>
  <c r="OS24" i="21"/>
  <c r="OT24" i="21"/>
  <c r="OS25" i="21"/>
  <c r="OT25" i="21"/>
  <c r="OS26" i="21"/>
  <c r="OT26" i="21"/>
  <c r="OS27" i="21"/>
  <c r="OT27" i="21"/>
  <c r="OS28" i="21"/>
  <c r="OT28" i="21"/>
  <c r="OS29" i="21"/>
  <c r="OT29" i="21"/>
  <c r="OT13" i="21"/>
  <c r="OS13" i="21"/>
  <c r="OU33" i="21"/>
  <c r="OU35" i="21" s="1"/>
  <c r="OU34" i="21"/>
  <c r="OU14" i="21"/>
  <c r="OU15" i="21"/>
  <c r="OU16" i="21"/>
  <c r="OU17" i="21"/>
  <c r="OU18" i="21"/>
  <c r="OU19" i="21"/>
  <c r="OU20" i="21"/>
  <c r="OU21" i="21"/>
  <c r="OU22" i="21"/>
  <c r="OU30" i="21"/>
  <c r="OU23" i="21"/>
  <c r="OU24" i="21"/>
  <c r="OU25" i="21"/>
  <c r="OU26" i="21"/>
  <c r="OU27" i="21"/>
  <c r="OU28" i="21"/>
  <c r="OU29" i="21"/>
  <c r="OU13" i="21"/>
  <c r="PC41" i="21"/>
  <c r="PB41" i="21"/>
  <c r="CK32" i="16"/>
  <c r="CJ32" i="16"/>
  <c r="CK31" i="16"/>
  <c r="CJ31" i="16"/>
  <c r="CJ12" i="16"/>
  <c r="CK12" i="16"/>
  <c r="CJ13" i="16"/>
  <c r="CK13" i="16"/>
  <c r="CJ14" i="16"/>
  <c r="CK14" i="16"/>
  <c r="CJ15" i="16"/>
  <c r="CK15" i="16"/>
  <c r="CJ16" i="16"/>
  <c r="CK16" i="16"/>
  <c r="CJ17" i="16"/>
  <c r="CK17" i="16"/>
  <c r="CJ18" i="16"/>
  <c r="CK18" i="16"/>
  <c r="CJ19" i="16"/>
  <c r="CK19" i="16"/>
  <c r="CJ20" i="16"/>
  <c r="CK20" i="16"/>
  <c r="CJ21" i="16"/>
  <c r="CK21" i="16"/>
  <c r="CJ22" i="16"/>
  <c r="CJ39" i="16" s="1"/>
  <c r="CK22" i="16"/>
  <c r="CK39" i="16" s="1"/>
  <c r="CJ23" i="16"/>
  <c r="CK23" i="16"/>
  <c r="CJ24" i="16"/>
  <c r="CK24" i="16"/>
  <c r="CJ25" i="16"/>
  <c r="CK25" i="16"/>
  <c r="CJ26" i="16"/>
  <c r="CK26" i="16"/>
  <c r="CJ27" i="16"/>
  <c r="CK27" i="16"/>
  <c r="CJ28" i="16"/>
  <c r="CK28" i="16"/>
  <c r="CK11" i="16"/>
  <c r="CJ11" i="16"/>
  <c r="LW33" i="21"/>
  <c r="LW35" i="21" s="1"/>
  <c r="LW34" i="21"/>
  <c r="LW29" i="21"/>
  <c r="LW28" i="21"/>
  <c r="LW27" i="21"/>
  <c r="LW26" i="21"/>
  <c r="LW25" i="21"/>
  <c r="LW24" i="21"/>
  <c r="LW23" i="21"/>
  <c r="LW30" i="21"/>
  <c r="LW22" i="21"/>
  <c r="LW21" i="21"/>
  <c r="LW20" i="21"/>
  <c r="LW19" i="21"/>
  <c r="LW18" i="21"/>
  <c r="LW17" i="21"/>
  <c r="LW16" i="21"/>
  <c r="LW15" i="21"/>
  <c r="LW14" i="21"/>
  <c r="LW13" i="21"/>
  <c r="LP33" i="21"/>
  <c r="LP35" i="21" s="1"/>
  <c r="LP34" i="21"/>
  <c r="MC41" i="21"/>
  <c r="MC42" i="21" s="1"/>
  <c r="MB41" i="21"/>
  <c r="MC43" i="21"/>
  <c r="LV41" i="21"/>
  <c r="LU41" i="21"/>
  <c r="LV43" i="21"/>
  <c r="LU43" i="21"/>
  <c r="DC32" i="16"/>
  <c r="DA32" i="16"/>
  <c r="DC31" i="16"/>
  <c r="DA31" i="16"/>
  <c r="DA12" i="16"/>
  <c r="DC12" i="16"/>
  <c r="DA13" i="16"/>
  <c r="DC13" i="16"/>
  <c r="DA14" i="16"/>
  <c r="DC14" i="16"/>
  <c r="DA15" i="16"/>
  <c r="DC15" i="16"/>
  <c r="DA16" i="16"/>
  <c r="DC16" i="16"/>
  <c r="DA17" i="16"/>
  <c r="DC17" i="16"/>
  <c r="DA18" i="16"/>
  <c r="DC18" i="16"/>
  <c r="DA19" i="16"/>
  <c r="DC19" i="16"/>
  <c r="DA20" i="16"/>
  <c r="DC20" i="16"/>
  <c r="DA21" i="16"/>
  <c r="DC21" i="16"/>
  <c r="DA22" i="16"/>
  <c r="DC22" i="16"/>
  <c r="DA23" i="16"/>
  <c r="DC23" i="16"/>
  <c r="DA24" i="16"/>
  <c r="DC24" i="16"/>
  <c r="DA25" i="16"/>
  <c r="DC25" i="16"/>
  <c r="DA26" i="16"/>
  <c r="DC26" i="16"/>
  <c r="DA27" i="16"/>
  <c r="DC27" i="16"/>
  <c r="DA28" i="16"/>
  <c r="DC28" i="16"/>
  <c r="CI32" i="16"/>
  <c r="CH32" i="16"/>
  <c r="CI31" i="16"/>
  <c r="CH31" i="16"/>
  <c r="CH12" i="16"/>
  <c r="CI12" i="16"/>
  <c r="CH13" i="16"/>
  <c r="CI13" i="16"/>
  <c r="CH14" i="16"/>
  <c r="CI14" i="16"/>
  <c r="CH15" i="16"/>
  <c r="CI15" i="16"/>
  <c r="CH16" i="16"/>
  <c r="CI16" i="16"/>
  <c r="CH17" i="16"/>
  <c r="CI17" i="16"/>
  <c r="CH18" i="16"/>
  <c r="CI18" i="16"/>
  <c r="CH19" i="16"/>
  <c r="CI19" i="16"/>
  <c r="CH20" i="16"/>
  <c r="CI20" i="16"/>
  <c r="CH21" i="16"/>
  <c r="CI21" i="16"/>
  <c r="CH22" i="16"/>
  <c r="CI22" i="16"/>
  <c r="CH23" i="16"/>
  <c r="CI23" i="16"/>
  <c r="CH24" i="16"/>
  <c r="CI24" i="16"/>
  <c r="CH25" i="16"/>
  <c r="CI25" i="16"/>
  <c r="CH26" i="16"/>
  <c r="CI26" i="16"/>
  <c r="CH27" i="16"/>
  <c r="CI27" i="16"/>
  <c r="CH28" i="16"/>
  <c r="CI28" i="16"/>
  <c r="CI11" i="16"/>
  <c r="CH11" i="16"/>
  <c r="OU31" i="21" l="1"/>
  <c r="LW31" i="21"/>
  <c r="OT31" i="21"/>
  <c r="OS31" i="21"/>
  <c r="OS35" i="21"/>
  <c r="OT35" i="21"/>
  <c r="OT43" i="21" s="1"/>
  <c r="OT41" i="21"/>
  <c r="OS41" i="21"/>
  <c r="LU42" i="21"/>
  <c r="LV42" i="21"/>
  <c r="MB42" i="21"/>
  <c r="PB38" i="21"/>
  <c r="PC42" i="21"/>
  <c r="LU38" i="21"/>
  <c r="LV38" i="21"/>
  <c r="LW38" i="21"/>
  <c r="CJ33" i="16"/>
  <c r="CJ41" i="16" s="1"/>
  <c r="CK33" i="16"/>
  <c r="CK41" i="16" s="1"/>
  <c r="PB42" i="21"/>
  <c r="OS43" i="21"/>
  <c r="PC38" i="21"/>
  <c r="CK29" i="16"/>
  <c r="CK40" i="16" s="1"/>
  <c r="CJ29" i="16"/>
  <c r="MB38" i="21"/>
  <c r="MC38" i="21"/>
  <c r="AB26" i="20"/>
  <c r="AB27" i="20"/>
  <c r="AB9" i="20"/>
  <c r="AB10" i="20"/>
  <c r="AB11" i="20"/>
  <c r="AB12" i="20"/>
  <c r="AB13" i="20"/>
  <c r="AB14" i="20"/>
  <c r="AB15" i="20"/>
  <c r="AB16" i="20"/>
  <c r="AB17" i="20"/>
  <c r="AB18" i="20"/>
  <c r="AB25" i="20"/>
  <c r="AB32" i="20" s="1"/>
  <c r="AB19" i="20"/>
  <c r="AB20" i="20"/>
  <c r="AB21" i="20"/>
  <c r="AB22" i="20"/>
  <c r="AB23" i="20"/>
  <c r="AB24" i="20"/>
  <c r="AB8" i="20"/>
  <c r="C26" i="20"/>
  <c r="C27" i="20"/>
  <c r="C9" i="20"/>
  <c r="C10" i="20"/>
  <c r="C11" i="20"/>
  <c r="C12" i="20"/>
  <c r="C13" i="20"/>
  <c r="C14" i="20"/>
  <c r="C15" i="20"/>
  <c r="C16" i="20"/>
  <c r="C17" i="20"/>
  <c r="C18" i="20"/>
  <c r="C25" i="20"/>
  <c r="C32" i="20" s="1"/>
  <c r="C19" i="20"/>
  <c r="C20" i="20"/>
  <c r="C21" i="20"/>
  <c r="C22" i="20"/>
  <c r="C23" i="20"/>
  <c r="C24" i="20"/>
  <c r="C8" i="20"/>
  <c r="E138" i="11"/>
  <c r="F138" i="11"/>
  <c r="D138" i="11"/>
  <c r="D137" i="11"/>
  <c r="D190" i="11"/>
  <c r="I189" i="11"/>
  <c r="H189" i="11"/>
  <c r="I188" i="11"/>
  <c r="H188" i="11"/>
  <c r="C34" i="20" l="1"/>
  <c r="AB34" i="20"/>
  <c r="AB29" i="20"/>
  <c r="C29" i="20"/>
  <c r="C33" i="20" s="1"/>
  <c r="OS42" i="21"/>
  <c r="OT42" i="21"/>
  <c r="PB39" i="21"/>
  <c r="PB48" i="21" s="1"/>
  <c r="PC39" i="21"/>
  <c r="C41" i="15" s="1"/>
  <c r="CJ36" i="16"/>
  <c r="OT38" i="21"/>
  <c r="OT39" i="21" s="1"/>
  <c r="OS38" i="21"/>
  <c r="OS39" i="21" s="1"/>
  <c r="E584" i="11" s="1"/>
  <c r="CJ40" i="16"/>
  <c r="CK36" i="16"/>
  <c r="AC39" i="20"/>
  <c r="AC41" i="20" s="1"/>
  <c r="AB33" i="20" l="1"/>
  <c r="F584" i="11"/>
  <c r="AB39" i="20"/>
  <c r="E187" i="11" s="1"/>
  <c r="G187" i="11" s="1"/>
  <c r="I187" i="11" s="1"/>
  <c r="F587" i="11"/>
  <c r="PC48" i="21"/>
  <c r="E587" i="11"/>
  <c r="B41" i="15"/>
  <c r="F187" i="11"/>
  <c r="F190" i="11" s="1"/>
  <c r="G190" i="11" l="1"/>
  <c r="E190" i="11"/>
  <c r="H187" i="11"/>
  <c r="J118" i="11"/>
  <c r="G119" i="11"/>
  <c r="I119" i="11" s="1"/>
  <c r="H119" i="11"/>
  <c r="D120" i="11"/>
  <c r="G122" i="11"/>
  <c r="I122" i="11" s="1"/>
  <c r="H122" i="11"/>
  <c r="D123" i="11"/>
  <c r="D573" i="11"/>
  <c r="G589" i="11"/>
  <c r="I589" i="11" s="1"/>
  <c r="D588" i="11"/>
  <c r="G587" i="11"/>
  <c r="I587" i="11" s="1"/>
  <c r="D585" i="11"/>
  <c r="J584" i="11"/>
  <c r="F585" i="11"/>
  <c r="G584" i="11"/>
  <c r="I584" i="11" s="1"/>
  <c r="G586" i="11" l="1"/>
  <c r="I586" i="11" s="1"/>
  <c r="H586" i="11"/>
  <c r="H587" i="11"/>
  <c r="E588" i="11"/>
  <c r="G588" i="11" s="1"/>
  <c r="I588" i="11" s="1"/>
  <c r="E585" i="11"/>
  <c r="H585" i="11" s="1"/>
  <c r="H589" i="11"/>
  <c r="F588" i="11"/>
  <c r="H584" i="11"/>
  <c r="TZ34" i="21"/>
  <c r="TZ35" i="21" s="1"/>
  <c r="H588" i="11" l="1"/>
  <c r="G585" i="11"/>
  <c r="I585" i="11" s="1"/>
  <c r="D509" i="11" l="1"/>
  <c r="D505" i="11"/>
  <c r="D448" i="11"/>
  <c r="D452" i="11"/>
  <c r="D440" i="11"/>
  <c r="D444" i="11"/>
  <c r="D436" i="11"/>
  <c r="D432" i="11"/>
  <c r="QI30" i="21"/>
  <c r="QG26" i="21"/>
  <c r="QG27" i="21"/>
  <c r="QG28" i="21"/>
  <c r="QG29" i="21"/>
  <c r="QI31" i="21" l="1"/>
  <c r="QG14" i="21"/>
  <c r="QG15" i="21"/>
  <c r="QG16" i="21"/>
  <c r="QG17" i="21"/>
  <c r="QG18" i="21"/>
  <c r="QG19" i="21"/>
  <c r="QG20" i="21"/>
  <c r="QG21" i="21"/>
  <c r="QG22" i="21"/>
  <c r="QG23" i="21"/>
  <c r="QG24" i="21"/>
  <c r="QG25" i="21"/>
  <c r="AE32" i="16" l="1"/>
  <c r="AE31" i="16"/>
  <c r="AE12" i="16"/>
  <c r="AE13" i="16"/>
  <c r="AE14" i="16"/>
  <c r="AE15" i="16"/>
  <c r="AE16" i="16"/>
  <c r="AE17" i="16"/>
  <c r="AE18" i="16"/>
  <c r="AE19" i="16"/>
  <c r="AE20" i="16"/>
  <c r="AE21" i="16"/>
  <c r="AE22" i="16"/>
  <c r="AE23" i="16"/>
  <c r="AE24" i="16"/>
  <c r="AE25" i="16"/>
  <c r="AE26" i="16"/>
  <c r="AE27" i="16"/>
  <c r="AE28" i="16"/>
  <c r="AE11" i="16"/>
  <c r="DD33" i="21"/>
  <c r="DC33" i="21"/>
  <c r="DD34" i="21"/>
  <c r="DC34" i="21"/>
  <c r="DC14" i="21"/>
  <c r="DD14" i="21"/>
  <c r="AD12" i="16" s="1"/>
  <c r="DC15" i="21"/>
  <c r="DD15" i="21"/>
  <c r="AD13" i="16" s="1"/>
  <c r="DC16" i="21"/>
  <c r="DB16" i="21" s="1"/>
  <c r="DD16" i="21"/>
  <c r="AD14" i="16" s="1"/>
  <c r="DC17" i="21"/>
  <c r="DD17" i="21"/>
  <c r="AD15" i="16" s="1"/>
  <c r="DC18" i="21"/>
  <c r="DD18" i="21"/>
  <c r="AD16" i="16" s="1"/>
  <c r="DC19" i="21"/>
  <c r="DD19" i="21"/>
  <c r="AD17" i="16" s="1"/>
  <c r="DC20" i="21"/>
  <c r="DD20" i="21"/>
  <c r="AD18" i="16" s="1"/>
  <c r="DC21" i="21"/>
  <c r="DD21" i="21"/>
  <c r="AD19" i="16" s="1"/>
  <c r="DC22" i="21"/>
  <c r="DD22" i="21"/>
  <c r="AD20" i="16" s="1"/>
  <c r="DC23" i="21"/>
  <c r="DD23" i="21"/>
  <c r="AD21" i="16" s="1"/>
  <c r="DC30" i="21"/>
  <c r="DD30" i="21"/>
  <c r="DC24" i="21"/>
  <c r="DD24" i="21"/>
  <c r="AD23" i="16" s="1"/>
  <c r="DC25" i="21"/>
  <c r="DD25" i="21"/>
  <c r="AD24" i="16" s="1"/>
  <c r="DC26" i="21"/>
  <c r="DD26" i="21"/>
  <c r="AD25" i="16" s="1"/>
  <c r="DC27" i="21"/>
  <c r="DD27" i="21"/>
  <c r="AD26" i="16" s="1"/>
  <c r="DC28" i="21"/>
  <c r="DD28" i="21"/>
  <c r="AD27" i="16" s="1"/>
  <c r="DC29" i="21"/>
  <c r="DD29" i="21"/>
  <c r="AD28" i="16" s="1"/>
  <c r="DD13" i="21"/>
  <c r="DC13" i="21"/>
  <c r="DH46" i="21"/>
  <c r="DI41" i="21"/>
  <c r="DH41" i="21"/>
  <c r="DH42" i="21" s="1"/>
  <c r="DI43" i="21"/>
  <c r="DH43" i="21"/>
  <c r="DG41" i="21"/>
  <c r="D263" i="11"/>
  <c r="H264" i="11"/>
  <c r="G264" i="11"/>
  <c r="I264" i="11" s="1"/>
  <c r="H261" i="11"/>
  <c r="G261" i="11"/>
  <c r="I261" i="11" s="1"/>
  <c r="D260" i="11"/>
  <c r="DB20" i="21" l="1"/>
  <c r="DD35" i="21"/>
  <c r="DB27" i="21"/>
  <c r="DD31" i="21"/>
  <c r="DC31" i="21"/>
  <c r="DC35" i="21"/>
  <c r="DC43" i="21" s="1"/>
  <c r="AD22" i="16"/>
  <c r="DB34" i="21"/>
  <c r="DB13" i="21"/>
  <c r="DB29" i="21"/>
  <c r="DB25" i="21"/>
  <c r="DB22" i="21"/>
  <c r="DB18" i="21"/>
  <c r="DB14" i="21"/>
  <c r="DB19" i="21"/>
  <c r="DB23" i="21"/>
  <c r="DB28" i="21"/>
  <c r="DB24" i="21"/>
  <c r="DB21" i="21"/>
  <c r="DB17" i="21"/>
  <c r="DC41" i="21"/>
  <c r="DB30" i="21"/>
  <c r="DB26" i="21"/>
  <c r="DB15" i="21"/>
  <c r="DB33" i="21"/>
  <c r="DG42" i="21"/>
  <c r="AD11" i="16"/>
  <c r="DI42" i="21"/>
  <c r="DG43" i="21"/>
  <c r="AD32" i="16"/>
  <c r="DD43" i="21"/>
  <c r="AE39" i="16"/>
  <c r="AE29" i="16"/>
  <c r="AE33" i="16"/>
  <c r="AE41" i="16" s="1"/>
  <c r="DD41" i="21"/>
  <c r="AD31" i="16"/>
  <c r="DH38" i="21"/>
  <c r="DI38" i="21"/>
  <c r="AD39" i="16" l="1"/>
  <c r="DB35" i="21"/>
  <c r="DB43" i="21" s="1"/>
  <c r="DB31" i="21"/>
  <c r="DB41" i="21"/>
  <c r="DC42" i="21"/>
  <c r="AD29" i="16"/>
  <c r="AE40" i="16"/>
  <c r="DG38" i="21"/>
  <c r="DD38" i="21"/>
  <c r="B50" i="15" s="1"/>
  <c r="DI48" i="21"/>
  <c r="F262" i="11"/>
  <c r="C50" i="15"/>
  <c r="DH48" i="21"/>
  <c r="F259" i="11"/>
  <c r="F260" i="11" s="1"/>
  <c r="AE36" i="16"/>
  <c r="AD33" i="16"/>
  <c r="AD41" i="16" s="1"/>
  <c r="DD42" i="21"/>
  <c r="DC38" i="21"/>
  <c r="E259" i="11" s="1"/>
  <c r="F361" i="11"/>
  <c r="D361" i="11"/>
  <c r="D359" i="11"/>
  <c r="JI33" i="21"/>
  <c r="JI34" i="21"/>
  <c r="JI14" i="21"/>
  <c r="JI15" i="21"/>
  <c r="JI16" i="21"/>
  <c r="JI17" i="21"/>
  <c r="JI18" i="21"/>
  <c r="JI19" i="21"/>
  <c r="JI20" i="21"/>
  <c r="JI21" i="21"/>
  <c r="JI22" i="21"/>
  <c r="JI23" i="21"/>
  <c r="JI30" i="21"/>
  <c r="JI24" i="21"/>
  <c r="JI25" i="21"/>
  <c r="JI26" i="21"/>
  <c r="JI27" i="21"/>
  <c r="JI28" i="21"/>
  <c r="JI29" i="21"/>
  <c r="JI13" i="21"/>
  <c r="JP46" i="21"/>
  <c r="JN46" i="21"/>
  <c r="JJ46" i="21"/>
  <c r="JL46" i="21"/>
  <c r="BW32" i="16"/>
  <c r="BW31" i="16"/>
  <c r="BW12" i="16"/>
  <c r="BW13" i="16"/>
  <c r="BW14" i="16"/>
  <c r="BW15" i="16"/>
  <c r="BW16" i="16"/>
  <c r="BW17" i="16"/>
  <c r="BW18" i="16"/>
  <c r="BW19" i="16"/>
  <c r="BW20" i="16"/>
  <c r="BW21" i="16"/>
  <c r="BW22" i="16"/>
  <c r="BW23" i="16"/>
  <c r="BW24" i="16"/>
  <c r="BW25" i="16"/>
  <c r="BW26" i="16"/>
  <c r="BW27" i="16"/>
  <c r="BW28" i="16"/>
  <c r="BW11" i="16"/>
  <c r="JH13" i="21"/>
  <c r="JH14" i="21"/>
  <c r="BV12" i="16" s="1"/>
  <c r="JH15" i="21"/>
  <c r="BV13" i="16" s="1"/>
  <c r="JH16" i="21"/>
  <c r="BV14" i="16" s="1"/>
  <c r="JH17" i="21"/>
  <c r="JH18" i="21"/>
  <c r="BV16" i="16" s="1"/>
  <c r="JH19" i="21"/>
  <c r="BV17" i="16" s="1"/>
  <c r="JH20" i="21"/>
  <c r="BV18" i="16" s="1"/>
  <c r="JH21" i="21"/>
  <c r="BV19" i="16" s="1"/>
  <c r="JH22" i="21"/>
  <c r="BV20" i="16" s="1"/>
  <c r="JH23" i="21"/>
  <c r="BV21" i="16" s="1"/>
  <c r="JH30" i="21"/>
  <c r="JH24" i="21"/>
  <c r="BV23" i="16" s="1"/>
  <c r="JH25" i="21"/>
  <c r="BV24" i="16" s="1"/>
  <c r="JH26" i="21"/>
  <c r="BV25" i="16" s="1"/>
  <c r="JH27" i="21"/>
  <c r="BV26" i="16" s="1"/>
  <c r="JH28" i="21"/>
  <c r="BV27" i="16" s="1"/>
  <c r="JH29" i="21"/>
  <c r="BV28" i="16" s="1"/>
  <c r="JH34" i="21"/>
  <c r="JH33" i="21"/>
  <c r="JQ41" i="21"/>
  <c r="JQ43" i="21"/>
  <c r="D379" i="11"/>
  <c r="H378" i="11"/>
  <c r="G378" i="11"/>
  <c r="I378" i="11" s="1"/>
  <c r="H377" i="11"/>
  <c r="G377" i="11"/>
  <c r="I377" i="11" s="1"/>
  <c r="D375" i="11"/>
  <c r="G374" i="11"/>
  <c r="I374" i="11" s="1"/>
  <c r="H374" i="11"/>
  <c r="F426" i="11"/>
  <c r="D426" i="11"/>
  <c r="D424" i="11"/>
  <c r="H451" i="11"/>
  <c r="G451" i="11"/>
  <c r="I451" i="11" s="1"/>
  <c r="H447" i="11"/>
  <c r="G447" i="11"/>
  <c r="I447" i="11" s="1"/>
  <c r="J445" i="11"/>
  <c r="H443" i="11"/>
  <c r="G443" i="11"/>
  <c r="I443" i="11" s="1"/>
  <c r="H439" i="11"/>
  <c r="G439" i="11"/>
  <c r="I439" i="11" s="1"/>
  <c r="J437" i="11"/>
  <c r="H435" i="11"/>
  <c r="G435" i="11"/>
  <c r="I435" i="11" s="1"/>
  <c r="H431" i="11"/>
  <c r="G431" i="11"/>
  <c r="I431" i="11" s="1"/>
  <c r="J429" i="11"/>
  <c r="JI31" i="21" l="1"/>
  <c r="AD40" i="16"/>
  <c r="DB38" i="21"/>
  <c r="JH31" i="21"/>
  <c r="JI35" i="21"/>
  <c r="JH35" i="21"/>
  <c r="JH43" i="21" s="1"/>
  <c r="BV22" i="16"/>
  <c r="BV39" i="16" s="1"/>
  <c r="BV11" i="16"/>
  <c r="BV31" i="16"/>
  <c r="BV32" i="16"/>
  <c r="E262" i="11"/>
  <c r="BW39" i="16"/>
  <c r="F263" i="11"/>
  <c r="AD36" i="16"/>
  <c r="G259" i="11"/>
  <c r="I259" i="11" s="1"/>
  <c r="E260" i="11"/>
  <c r="H259" i="11"/>
  <c r="DB42" i="21"/>
  <c r="BW33" i="16"/>
  <c r="BW41" i="16" s="1"/>
  <c r="JH41" i="21"/>
  <c r="JQ42" i="21"/>
  <c r="BV15" i="16"/>
  <c r="BW29" i="16"/>
  <c r="JQ38" i="21"/>
  <c r="JQ48" i="21" s="1"/>
  <c r="AU32" i="16"/>
  <c r="AS32" i="16"/>
  <c r="AQ32" i="16"/>
  <c r="AU31" i="16"/>
  <c r="AS31" i="16"/>
  <c r="AQ31" i="16"/>
  <c r="AQ12" i="16"/>
  <c r="AS12" i="16"/>
  <c r="AU12" i="16"/>
  <c r="AQ13" i="16"/>
  <c r="AS13" i="16"/>
  <c r="AU13" i="16"/>
  <c r="AQ14" i="16"/>
  <c r="AS14" i="16"/>
  <c r="AU14" i="16"/>
  <c r="AQ15" i="16"/>
  <c r="AS15" i="16"/>
  <c r="AU15" i="16"/>
  <c r="AQ16" i="16"/>
  <c r="AS16" i="16"/>
  <c r="AU16" i="16"/>
  <c r="AQ17" i="16"/>
  <c r="AS17" i="16"/>
  <c r="AU17" i="16"/>
  <c r="AQ18" i="16"/>
  <c r="AS18" i="16"/>
  <c r="AU18" i="16"/>
  <c r="AQ19" i="16"/>
  <c r="AS19" i="16"/>
  <c r="AU19" i="16"/>
  <c r="AQ20" i="16"/>
  <c r="AS20" i="16"/>
  <c r="AU20" i="16"/>
  <c r="AQ21" i="16"/>
  <c r="AS21" i="16"/>
  <c r="AU21" i="16"/>
  <c r="AQ22" i="16"/>
  <c r="AS22" i="16"/>
  <c r="AU22" i="16"/>
  <c r="AQ23" i="16"/>
  <c r="AS23" i="16"/>
  <c r="AU23" i="16"/>
  <c r="AQ24" i="16"/>
  <c r="AS24" i="16"/>
  <c r="AU24" i="16"/>
  <c r="AQ25" i="16"/>
  <c r="AS25" i="16"/>
  <c r="AU25" i="16"/>
  <c r="AQ26" i="16"/>
  <c r="AS26" i="16"/>
  <c r="AU26" i="16"/>
  <c r="AQ27" i="16"/>
  <c r="AS27" i="16"/>
  <c r="AU27" i="16"/>
  <c r="AQ28" i="16"/>
  <c r="AS28" i="16"/>
  <c r="AU28" i="16"/>
  <c r="AU11" i="16"/>
  <c r="AS11" i="16"/>
  <c r="AQ11" i="16"/>
  <c r="EX33" i="21"/>
  <c r="EW33" i="21"/>
  <c r="EV33" i="21"/>
  <c r="EU33" i="21"/>
  <c r="ET33" i="21"/>
  <c r="ES33" i="21"/>
  <c r="EX34" i="21"/>
  <c r="EW34" i="21"/>
  <c r="EV34" i="21"/>
  <c r="EU34" i="21"/>
  <c r="ET34" i="21"/>
  <c r="ES34" i="21"/>
  <c r="ES14" i="21"/>
  <c r="ET14" i="21"/>
  <c r="AP12" i="16" s="1"/>
  <c r="EU14" i="21"/>
  <c r="EV14" i="21"/>
  <c r="AR12" i="16" s="1"/>
  <c r="EW14" i="21"/>
  <c r="EX14" i="21"/>
  <c r="AT12" i="16" s="1"/>
  <c r="ES15" i="21"/>
  <c r="ET15" i="21"/>
  <c r="EU15" i="21"/>
  <c r="EV15" i="21"/>
  <c r="AR13" i="16" s="1"/>
  <c r="EW15" i="21"/>
  <c r="EX15" i="21"/>
  <c r="AT13" i="16" s="1"/>
  <c r="ES16" i="21"/>
  <c r="ET16" i="21"/>
  <c r="AP14" i="16" s="1"/>
  <c r="EU16" i="21"/>
  <c r="EV16" i="21"/>
  <c r="EW16" i="21"/>
  <c r="EX16" i="21"/>
  <c r="AT14" i="16" s="1"/>
  <c r="ES17" i="21"/>
  <c r="ET17" i="21"/>
  <c r="AP15" i="16" s="1"/>
  <c r="EU17" i="21"/>
  <c r="EV17" i="21"/>
  <c r="AR15" i="16" s="1"/>
  <c r="EW17" i="21"/>
  <c r="EX17" i="21"/>
  <c r="ES18" i="21"/>
  <c r="ET18" i="21"/>
  <c r="AP16" i="16" s="1"/>
  <c r="EU18" i="21"/>
  <c r="EV18" i="21"/>
  <c r="AR16" i="16" s="1"/>
  <c r="EW18" i="21"/>
  <c r="EX18" i="21"/>
  <c r="AT16" i="16" s="1"/>
  <c r="ES19" i="21"/>
  <c r="ET19" i="21"/>
  <c r="EU19" i="21"/>
  <c r="EV19" i="21"/>
  <c r="AR17" i="16" s="1"/>
  <c r="EW19" i="21"/>
  <c r="EX19" i="21"/>
  <c r="AT17" i="16" s="1"/>
  <c r="ES20" i="21"/>
  <c r="ET20" i="21"/>
  <c r="AP18" i="16" s="1"/>
  <c r="EU20" i="21"/>
  <c r="EV20" i="21"/>
  <c r="EW20" i="21"/>
  <c r="EX20" i="21"/>
  <c r="AT18" i="16" s="1"/>
  <c r="ES21" i="21"/>
  <c r="ET21" i="21"/>
  <c r="AP19" i="16" s="1"/>
  <c r="EU21" i="21"/>
  <c r="EV21" i="21"/>
  <c r="AR19" i="16" s="1"/>
  <c r="EW21" i="21"/>
  <c r="EX21" i="21"/>
  <c r="ES22" i="21"/>
  <c r="ET22" i="21"/>
  <c r="EU22" i="21"/>
  <c r="EV22" i="21"/>
  <c r="AR20" i="16" s="1"/>
  <c r="EW22" i="21"/>
  <c r="EX22" i="21"/>
  <c r="AT20" i="16" s="1"/>
  <c r="ES23" i="21"/>
  <c r="ET23" i="21"/>
  <c r="EU23" i="21"/>
  <c r="EV23" i="21"/>
  <c r="AR21" i="16" s="1"/>
  <c r="EW23" i="21"/>
  <c r="EX23" i="21"/>
  <c r="AT21" i="16" s="1"/>
  <c r="ES30" i="21"/>
  <c r="ET30" i="21"/>
  <c r="EU30" i="21"/>
  <c r="EV30" i="21"/>
  <c r="EW30" i="21"/>
  <c r="EX30" i="21"/>
  <c r="ES24" i="21"/>
  <c r="ET24" i="21"/>
  <c r="AP23" i="16" s="1"/>
  <c r="EU24" i="21"/>
  <c r="EV24" i="21"/>
  <c r="AR23" i="16" s="1"/>
  <c r="EW24" i="21"/>
  <c r="EX24" i="21"/>
  <c r="AT23" i="16" s="1"/>
  <c r="ES25" i="21"/>
  <c r="ET25" i="21"/>
  <c r="AP24" i="16" s="1"/>
  <c r="EU25" i="21"/>
  <c r="EV25" i="21"/>
  <c r="AR24" i="16" s="1"/>
  <c r="EW25" i="21"/>
  <c r="EX25" i="21"/>
  <c r="AT24" i="16" s="1"/>
  <c r="ES26" i="21"/>
  <c r="ET26" i="21"/>
  <c r="EU26" i="21"/>
  <c r="EV26" i="21"/>
  <c r="AR25" i="16" s="1"/>
  <c r="EW26" i="21"/>
  <c r="EX26" i="21"/>
  <c r="AT25" i="16" s="1"/>
  <c r="ES27" i="21"/>
  <c r="ET27" i="21"/>
  <c r="AP26" i="16" s="1"/>
  <c r="EU27" i="21"/>
  <c r="EV27" i="21"/>
  <c r="EW27" i="21"/>
  <c r="EX27" i="21"/>
  <c r="AT26" i="16" s="1"/>
  <c r="ES28" i="21"/>
  <c r="ET28" i="21"/>
  <c r="AP27" i="16" s="1"/>
  <c r="EU28" i="21"/>
  <c r="EV28" i="21"/>
  <c r="AR27" i="16" s="1"/>
  <c r="EW28" i="21"/>
  <c r="EX28" i="21"/>
  <c r="ES29" i="21"/>
  <c r="ET29" i="21"/>
  <c r="EU29" i="21"/>
  <c r="EV29" i="21"/>
  <c r="AR28" i="16" s="1"/>
  <c r="EW29" i="21"/>
  <c r="EX29" i="21"/>
  <c r="AT28" i="16" s="1"/>
  <c r="ET13" i="21"/>
  <c r="EU13" i="21"/>
  <c r="EV13" i="21"/>
  <c r="EW13" i="21"/>
  <c r="EX13" i="21"/>
  <c r="ES13" i="21"/>
  <c r="EY33" i="21"/>
  <c r="EY34" i="21"/>
  <c r="EY14" i="21"/>
  <c r="EY15" i="21"/>
  <c r="EY16" i="21"/>
  <c r="EY17" i="21"/>
  <c r="EY18" i="21"/>
  <c r="EY19" i="21"/>
  <c r="EY20" i="21"/>
  <c r="EY21" i="21"/>
  <c r="EY22" i="21"/>
  <c r="EY23" i="21"/>
  <c r="EY30" i="21"/>
  <c r="EY24" i="21"/>
  <c r="EY25" i="21"/>
  <c r="EY26" i="21"/>
  <c r="EY27" i="21"/>
  <c r="EY28" i="21"/>
  <c r="EY29" i="21"/>
  <c r="EY13" i="21"/>
  <c r="FA41" i="21"/>
  <c r="EZ41" i="21"/>
  <c r="FA43" i="21"/>
  <c r="EZ43" i="21"/>
  <c r="FC41" i="21"/>
  <c r="FB41" i="21"/>
  <c r="FC43" i="21"/>
  <c r="FB43" i="21"/>
  <c r="FE41" i="21"/>
  <c r="FD41" i="21"/>
  <c r="FE43" i="21"/>
  <c r="FD43" i="21"/>
  <c r="EY31" i="21" l="1"/>
  <c r="ES31" i="21"/>
  <c r="EX31" i="21"/>
  <c r="EV35" i="21"/>
  <c r="EV43" i="21" s="1"/>
  <c r="EV31" i="21"/>
  <c r="ET35" i="21"/>
  <c r="ET43" i="21" s="1"/>
  <c r="EW31" i="21"/>
  <c r="EU31" i="21"/>
  <c r="EU35" i="21"/>
  <c r="EU43" i="21" s="1"/>
  <c r="ET31" i="21"/>
  <c r="ES35" i="21"/>
  <c r="ES43" i="21" s="1"/>
  <c r="EW35" i="21"/>
  <c r="EW43" i="21" s="1"/>
  <c r="EY35" i="21"/>
  <c r="EX35" i="21"/>
  <c r="EX43" i="21" s="1"/>
  <c r="AT22" i="16"/>
  <c r="AT39" i="16" s="1"/>
  <c r="EV41" i="21"/>
  <c r="AP22" i="16"/>
  <c r="AP39" i="16" s="1"/>
  <c r="AP31" i="16"/>
  <c r="BV33" i="16"/>
  <c r="BV41" i="16" s="1"/>
  <c r="AR11" i="16"/>
  <c r="AP11" i="16"/>
  <c r="AT11" i="16"/>
  <c r="AT31" i="16"/>
  <c r="H262" i="11"/>
  <c r="G262" i="11"/>
  <c r="I262" i="11" s="1"/>
  <c r="E263" i="11"/>
  <c r="H263" i="11" s="1"/>
  <c r="BW40" i="16"/>
  <c r="AP32" i="16"/>
  <c r="AR32" i="16"/>
  <c r="AT32" i="16"/>
  <c r="AU39" i="16"/>
  <c r="AS39" i="16"/>
  <c r="AQ39" i="16"/>
  <c r="BV29" i="16"/>
  <c r="BV40" i="16" s="1"/>
  <c r="JH42" i="21"/>
  <c r="G260" i="11"/>
  <c r="I260" i="11" s="1"/>
  <c r="H260" i="11"/>
  <c r="JH38" i="21"/>
  <c r="E376" i="11" s="1"/>
  <c r="C24" i="15"/>
  <c r="F376" i="11"/>
  <c r="JI38" i="21"/>
  <c r="BW36" i="16"/>
  <c r="AU33" i="16"/>
  <c r="AU41" i="16" s="1"/>
  <c r="FE42" i="21"/>
  <c r="AQ33" i="16"/>
  <c r="AQ41" i="16" s="1"/>
  <c r="AS33" i="16"/>
  <c r="AS41" i="16" s="1"/>
  <c r="EX41" i="21"/>
  <c r="ER33" i="21"/>
  <c r="EU41" i="21"/>
  <c r="ET41" i="21"/>
  <c r="ES41" i="21"/>
  <c r="ER29" i="21"/>
  <c r="ER22" i="21"/>
  <c r="EZ42" i="21"/>
  <c r="ER24" i="21"/>
  <c r="EW41" i="21"/>
  <c r="ER17" i="21"/>
  <c r="ER34" i="21"/>
  <c r="AR31" i="16"/>
  <c r="ER25" i="21"/>
  <c r="ER18" i="21"/>
  <c r="ER14" i="21"/>
  <c r="ER28" i="21"/>
  <c r="ER27" i="21"/>
  <c r="ER26" i="21"/>
  <c r="ER30" i="21"/>
  <c r="ER23" i="21"/>
  <c r="ER21" i="21"/>
  <c r="ER20" i="21"/>
  <c r="ER19" i="21"/>
  <c r="ER15" i="21"/>
  <c r="AP28" i="16"/>
  <c r="AP20" i="16"/>
  <c r="AU29" i="16"/>
  <c r="AT27" i="16"/>
  <c r="AR26" i="16"/>
  <c r="AP25" i="16"/>
  <c r="AR22" i="16"/>
  <c r="AP21" i="16"/>
  <c r="AT19" i="16"/>
  <c r="AR18" i="16"/>
  <c r="AP17" i="16"/>
  <c r="AT15" i="16"/>
  <c r="AR14" i="16"/>
  <c r="AP13" i="16"/>
  <c r="AS29" i="16"/>
  <c r="AQ29" i="16"/>
  <c r="ER16" i="21"/>
  <c r="ER13" i="21"/>
  <c r="FA42" i="21"/>
  <c r="FD42" i="21"/>
  <c r="FB42" i="21"/>
  <c r="FC42" i="21"/>
  <c r="EZ38" i="21"/>
  <c r="F429" i="11" s="1"/>
  <c r="F432" i="11" s="1"/>
  <c r="FD38" i="21"/>
  <c r="F445" i="11" s="1"/>
  <c r="F448" i="11" s="1"/>
  <c r="FB38" i="21"/>
  <c r="F437" i="11" s="1"/>
  <c r="F440" i="11" s="1"/>
  <c r="FE38" i="21"/>
  <c r="FA38" i="21"/>
  <c r="FC38" i="21"/>
  <c r="EV42" i="21" l="1"/>
  <c r="ER31" i="21"/>
  <c r="ER35" i="21"/>
  <c r="G263" i="11"/>
  <c r="I263" i="11" s="1"/>
  <c r="AQ40" i="16"/>
  <c r="AS40" i="16"/>
  <c r="AP33" i="16"/>
  <c r="AP41" i="16" s="1"/>
  <c r="AU40" i="16"/>
  <c r="AT33" i="16"/>
  <c r="AT41" i="16" s="1"/>
  <c r="F441" i="11"/>
  <c r="C18" i="15"/>
  <c r="F433" i="11"/>
  <c r="C17" i="15"/>
  <c r="F449" i="11"/>
  <c r="C19" i="15"/>
  <c r="BV36" i="16"/>
  <c r="AR39" i="16"/>
  <c r="AR33" i="16"/>
  <c r="AR41" i="16" s="1"/>
  <c r="F379" i="11"/>
  <c r="EU38" i="21"/>
  <c r="E437" i="11" s="1"/>
  <c r="E440" i="11" s="1"/>
  <c r="EX42" i="21"/>
  <c r="B24" i="15"/>
  <c r="EW38" i="21"/>
  <c r="E445" i="11" s="1"/>
  <c r="ET42" i="21"/>
  <c r="EV38" i="21"/>
  <c r="AR29" i="16"/>
  <c r="ET38" i="21"/>
  <c r="ES42" i="21"/>
  <c r="EW42" i="21"/>
  <c r="EU42" i="21"/>
  <c r="AT29" i="16"/>
  <c r="AT40" i="16" s="1"/>
  <c r="EX38" i="21"/>
  <c r="ES38" i="21"/>
  <c r="E429" i="11" s="1"/>
  <c r="AP29" i="16"/>
  <c r="AP40" i="16" s="1"/>
  <c r="AS36" i="16"/>
  <c r="AU36" i="16"/>
  <c r="AQ36" i="16"/>
  <c r="H445" i="11" l="1"/>
  <c r="E448" i="11"/>
  <c r="F452" i="11"/>
  <c r="F444" i="11"/>
  <c r="G440" i="11"/>
  <c r="I440" i="11" s="1"/>
  <c r="H440" i="11"/>
  <c r="F436" i="11"/>
  <c r="G429" i="11"/>
  <c r="I429" i="11" s="1"/>
  <c r="E432" i="11"/>
  <c r="AR36" i="16"/>
  <c r="H437" i="11"/>
  <c r="G437" i="11"/>
  <c r="I437" i="11" s="1"/>
  <c r="E449" i="11"/>
  <c r="B19" i="15"/>
  <c r="E441" i="11"/>
  <c r="B18" i="15"/>
  <c r="E433" i="11"/>
  <c r="B17" i="15"/>
  <c r="G445" i="11"/>
  <c r="G446" i="11" s="1"/>
  <c r="I446" i="11" s="1"/>
  <c r="H446" i="11"/>
  <c r="ER38" i="21"/>
  <c r="AR40" i="16"/>
  <c r="H429" i="11"/>
  <c r="AT36" i="16"/>
  <c r="H438" i="11"/>
  <c r="AP36" i="16"/>
  <c r="H430" i="11"/>
  <c r="G448" i="11" l="1"/>
  <c r="I448" i="11" s="1"/>
  <c r="H448" i="11"/>
  <c r="H449" i="11"/>
  <c r="E452" i="11"/>
  <c r="G452" i="11" s="1"/>
  <c r="I452" i="11" s="1"/>
  <c r="H441" i="11"/>
  <c r="E444" i="11"/>
  <c r="H444" i="11" s="1"/>
  <c r="G430" i="11"/>
  <c r="I430" i="11" s="1"/>
  <c r="G432" i="11"/>
  <c r="I432" i="11" s="1"/>
  <c r="H432" i="11"/>
  <c r="H434" i="11"/>
  <c r="E436" i="11"/>
  <c r="G436" i="11" s="1"/>
  <c r="I436" i="11" s="1"/>
  <c r="G438" i="11"/>
  <c r="I438" i="11" s="1"/>
  <c r="H433" i="11"/>
  <c r="G449" i="11"/>
  <c r="I449" i="11" s="1"/>
  <c r="G433" i="11"/>
  <c r="I445" i="11"/>
  <c r="G441" i="11"/>
  <c r="H442" i="11"/>
  <c r="H450" i="11"/>
  <c r="GK14" i="21"/>
  <c r="GL14" i="21"/>
  <c r="GK15" i="21"/>
  <c r="GL15" i="21"/>
  <c r="GK16" i="21"/>
  <c r="GL16" i="21"/>
  <c r="GK17" i="21"/>
  <c r="GL17" i="21"/>
  <c r="GK18" i="21"/>
  <c r="GL18" i="21"/>
  <c r="GK19" i="21"/>
  <c r="GL19" i="21"/>
  <c r="GK20" i="21"/>
  <c r="GL20" i="21"/>
  <c r="GK21" i="21"/>
  <c r="GL21" i="21"/>
  <c r="GK22" i="21"/>
  <c r="GL22" i="21"/>
  <c r="GK23" i="21"/>
  <c r="GL23" i="21"/>
  <c r="GK30" i="21"/>
  <c r="GL30" i="21"/>
  <c r="GK24" i="21"/>
  <c r="GL24" i="21"/>
  <c r="GK25" i="21"/>
  <c r="GL25" i="21"/>
  <c r="GK26" i="21"/>
  <c r="GL26" i="21"/>
  <c r="GK27" i="21"/>
  <c r="GL27" i="21"/>
  <c r="GK28" i="21"/>
  <c r="GL28" i="21"/>
  <c r="GK29" i="21"/>
  <c r="GL29" i="21"/>
  <c r="GL13" i="21"/>
  <c r="GK13" i="21"/>
  <c r="GF29" i="21"/>
  <c r="GE29" i="21"/>
  <c r="GF28" i="21"/>
  <c r="GE28" i="21"/>
  <c r="GF27" i="21"/>
  <c r="GE27" i="21"/>
  <c r="GF26" i="21"/>
  <c r="GE26" i="21"/>
  <c r="GF25" i="21"/>
  <c r="GE25" i="21"/>
  <c r="GF24" i="21"/>
  <c r="GE24" i="21"/>
  <c r="GF30" i="21"/>
  <c r="GE30" i="21"/>
  <c r="GF23" i="21"/>
  <c r="GE23" i="21"/>
  <c r="GF22" i="21"/>
  <c r="GE22" i="21"/>
  <c r="GF21" i="21"/>
  <c r="GE21" i="21"/>
  <c r="GF20" i="21"/>
  <c r="GE20" i="21"/>
  <c r="GF19" i="21"/>
  <c r="GE19" i="21"/>
  <c r="GF18" i="21"/>
  <c r="GE18" i="21"/>
  <c r="GF17" i="21"/>
  <c r="GE17" i="21"/>
  <c r="GF16" i="21"/>
  <c r="GE16" i="21"/>
  <c r="GF15" i="21"/>
  <c r="GE15" i="21"/>
  <c r="GF14" i="21"/>
  <c r="GE14" i="21"/>
  <c r="GF13" i="21"/>
  <c r="GE13" i="21"/>
  <c r="GE31" i="21" l="1"/>
  <c r="GF31" i="21"/>
  <c r="GK31" i="21"/>
  <c r="GL31" i="21"/>
  <c r="H452" i="11"/>
  <c r="G444" i="11"/>
  <c r="I444" i="11" s="1"/>
  <c r="H436" i="11"/>
  <c r="G450" i="11"/>
  <c r="I450" i="11" s="1"/>
  <c r="G442" i="11"/>
  <c r="I442" i="11" s="1"/>
  <c r="I441" i="11"/>
  <c r="I433" i="11"/>
  <c r="G434" i="11"/>
  <c r="I434" i="11" s="1"/>
  <c r="D321" i="11"/>
  <c r="D327" i="11"/>
  <c r="G32" i="16" l="1"/>
  <c r="G31" i="16"/>
  <c r="G12" i="16"/>
  <c r="G13" i="16"/>
  <c r="G14" i="16"/>
  <c r="G15" i="16"/>
  <c r="G16" i="16"/>
  <c r="G17" i="16"/>
  <c r="G18" i="16"/>
  <c r="G19" i="16"/>
  <c r="G20" i="16"/>
  <c r="G21" i="16"/>
  <c r="G22" i="16"/>
  <c r="G23" i="16"/>
  <c r="G24" i="16"/>
  <c r="G25" i="16"/>
  <c r="G26" i="16"/>
  <c r="G27" i="16"/>
  <c r="G28" i="16"/>
  <c r="G11" i="16"/>
  <c r="G33" i="16" l="1"/>
  <c r="G29" i="16"/>
  <c r="G36" i="16" l="1"/>
  <c r="AW41" i="21"/>
  <c r="AV33" i="21" l="1"/>
  <c r="AV34" i="21"/>
  <c r="AV14" i="21"/>
  <c r="AV15" i="21"/>
  <c r="AV16" i="21"/>
  <c r="AV17" i="21"/>
  <c r="AV18" i="21"/>
  <c r="AV19" i="21"/>
  <c r="AV20" i="21"/>
  <c r="AV21" i="21"/>
  <c r="AV22" i="21"/>
  <c r="AV23" i="21"/>
  <c r="AV30" i="21"/>
  <c r="AV24" i="21"/>
  <c r="AV25" i="21"/>
  <c r="AV26" i="21"/>
  <c r="AV27" i="21"/>
  <c r="AV28" i="21"/>
  <c r="AV29" i="21"/>
  <c r="AV13" i="21"/>
  <c r="AW43" i="21"/>
  <c r="AN33" i="21"/>
  <c r="AN34" i="21"/>
  <c r="AN14" i="21"/>
  <c r="AN15" i="21"/>
  <c r="AN16" i="21"/>
  <c r="AN17" i="21"/>
  <c r="AN18" i="21"/>
  <c r="AN19" i="21"/>
  <c r="AN20" i="21"/>
  <c r="AN21" i="21"/>
  <c r="AN22" i="21"/>
  <c r="AN23" i="21"/>
  <c r="AN30" i="21"/>
  <c r="AN24" i="21"/>
  <c r="AN25" i="21"/>
  <c r="AN26" i="21"/>
  <c r="AN27" i="21"/>
  <c r="AN28" i="21"/>
  <c r="AN29" i="21"/>
  <c r="AN13" i="21"/>
  <c r="AO41" i="21"/>
  <c r="AO43" i="21"/>
  <c r="AN35" i="21" l="1"/>
  <c r="AV31" i="21"/>
  <c r="AN31" i="21"/>
  <c r="AV35" i="21"/>
  <c r="AV43" i="21" s="1"/>
  <c r="AW38" i="21"/>
  <c r="F133" i="11" s="1"/>
  <c r="AO38" i="21"/>
  <c r="AO47" i="21" s="1"/>
  <c r="F24" i="16"/>
  <c r="F16" i="16"/>
  <c r="AV41" i="21"/>
  <c r="F15" i="16"/>
  <c r="F22" i="16"/>
  <c r="F14" i="16"/>
  <c r="F25" i="16"/>
  <c r="F13" i="16"/>
  <c r="F11" i="16"/>
  <c r="F28" i="16"/>
  <c r="F20" i="16"/>
  <c r="F12" i="16"/>
  <c r="F17" i="16"/>
  <c r="F23" i="16"/>
  <c r="AN41" i="21"/>
  <c r="F27" i="16"/>
  <c r="F19" i="16"/>
  <c r="F21" i="16"/>
  <c r="F26" i="16"/>
  <c r="F18" i="16"/>
  <c r="F32" i="16"/>
  <c r="AN43" i="21"/>
  <c r="F31" i="16"/>
  <c r="F130" i="11"/>
  <c r="AW42" i="21"/>
  <c r="AO42" i="21"/>
  <c r="AW47" i="21" l="1"/>
  <c r="C82" i="15"/>
  <c r="AV38" i="21"/>
  <c r="E133" i="11" s="1"/>
  <c r="F29" i="16"/>
  <c r="AV42" i="21"/>
  <c r="F33" i="16"/>
  <c r="AN38" i="21"/>
  <c r="AN42" i="21"/>
  <c r="F36" i="16" l="1"/>
  <c r="B82" i="15"/>
  <c r="E130" i="11"/>
  <c r="F39" i="16" l="1"/>
  <c r="F40" i="16" s="1"/>
  <c r="G39" i="16"/>
  <c r="G40" i="16" s="1"/>
  <c r="F41" i="16"/>
  <c r="G41" i="16"/>
  <c r="F135" i="11"/>
  <c r="E135" i="11"/>
  <c r="D135" i="11"/>
  <c r="E132" i="11"/>
  <c r="F132" i="11"/>
  <c r="D132" i="11"/>
  <c r="D624" i="11"/>
  <c r="E115" i="11"/>
  <c r="F115" i="11"/>
  <c r="D114" i="11"/>
  <c r="H133" i="11"/>
  <c r="G133" i="11"/>
  <c r="I133" i="11" s="1"/>
  <c r="D115" i="11"/>
  <c r="H130" i="11"/>
  <c r="G130" i="11"/>
  <c r="I130" i="11" s="1"/>
  <c r="G135" i="11" l="1"/>
  <c r="I135" i="11" s="1"/>
  <c r="H135" i="11"/>
  <c r="H132" i="11"/>
  <c r="G132" i="11"/>
  <c r="I132" i="11" s="1"/>
  <c r="G134" i="11"/>
  <c r="I134" i="11" s="1"/>
  <c r="H134" i="11"/>
  <c r="G131" i="11"/>
  <c r="H131" i="11"/>
  <c r="I131" i="11" l="1"/>
  <c r="AD33" i="21" l="1"/>
  <c r="AD34" i="21"/>
  <c r="AD14" i="21"/>
  <c r="AD15" i="21"/>
  <c r="AD16" i="21"/>
  <c r="AD17" i="21"/>
  <c r="AD18" i="21"/>
  <c r="AD19" i="21"/>
  <c r="AD20" i="21"/>
  <c r="AD21" i="21"/>
  <c r="AD22" i="21"/>
  <c r="AD23" i="21"/>
  <c r="AD30" i="21"/>
  <c r="AD24" i="21"/>
  <c r="AD25" i="21"/>
  <c r="AD26" i="21"/>
  <c r="AD27" i="21"/>
  <c r="AD28" i="21"/>
  <c r="AD29" i="21"/>
  <c r="AD13" i="21"/>
  <c r="AD31" i="21" l="1"/>
  <c r="AD35" i="21"/>
  <c r="CU32" i="16"/>
  <c r="CU31" i="16"/>
  <c r="CU12" i="16"/>
  <c r="CU13" i="16"/>
  <c r="CU14" i="16"/>
  <c r="CU15" i="16"/>
  <c r="CU16" i="16"/>
  <c r="CU17" i="16"/>
  <c r="CU18" i="16"/>
  <c r="CU19" i="16"/>
  <c r="CU20" i="16"/>
  <c r="CU21" i="16"/>
  <c r="CU22" i="16"/>
  <c r="CU23" i="16"/>
  <c r="CU24" i="16"/>
  <c r="CU25" i="16"/>
  <c r="CU26" i="16"/>
  <c r="CU27" i="16"/>
  <c r="CU28" i="16"/>
  <c r="CU11" i="16"/>
  <c r="NX33" i="21" l="1"/>
  <c r="NX34" i="21"/>
  <c r="NX29" i="21"/>
  <c r="NX28" i="21"/>
  <c r="NX27" i="21"/>
  <c r="NX26" i="21"/>
  <c r="NX25" i="21"/>
  <c r="NX24" i="21"/>
  <c r="NX30" i="21"/>
  <c r="NX23" i="21"/>
  <c r="NX22" i="21"/>
  <c r="NX21" i="21"/>
  <c r="NX20" i="21"/>
  <c r="NX19" i="21"/>
  <c r="NX18" i="21"/>
  <c r="NX17" i="21"/>
  <c r="NX16" i="21"/>
  <c r="NX15" i="21"/>
  <c r="NX14" i="21"/>
  <c r="NX13" i="21"/>
  <c r="NW33" i="21"/>
  <c r="NV33" i="21"/>
  <c r="NW34" i="21"/>
  <c r="NV34" i="21"/>
  <c r="NV14" i="21"/>
  <c r="NW14" i="21"/>
  <c r="NV15" i="21"/>
  <c r="NW15" i="21"/>
  <c r="NV16" i="21"/>
  <c r="NW16" i="21"/>
  <c r="NV17" i="21"/>
  <c r="NW17" i="21"/>
  <c r="NV18" i="21"/>
  <c r="NW18" i="21"/>
  <c r="NV19" i="21"/>
  <c r="NW19" i="21"/>
  <c r="NV20" i="21"/>
  <c r="NW20" i="21"/>
  <c r="NV21" i="21"/>
  <c r="NW21" i="21"/>
  <c r="NV22" i="21"/>
  <c r="NW22" i="21"/>
  <c r="NV23" i="21"/>
  <c r="NW23" i="21"/>
  <c r="NV30" i="21"/>
  <c r="NW30" i="21"/>
  <c r="NV24" i="21"/>
  <c r="NW24" i="21"/>
  <c r="NV25" i="21"/>
  <c r="NW25" i="21"/>
  <c r="NV26" i="21"/>
  <c r="NW26" i="21"/>
  <c r="NV27" i="21"/>
  <c r="NW27" i="21"/>
  <c r="NV28" i="21"/>
  <c r="NW28" i="21"/>
  <c r="NV29" i="21"/>
  <c r="NW29" i="21"/>
  <c r="NW13" i="21"/>
  <c r="NV13" i="21"/>
  <c r="OE41" i="21"/>
  <c r="OD41" i="21"/>
  <c r="OE43" i="21"/>
  <c r="OD43" i="21"/>
  <c r="OD46" i="21"/>
  <c r="NX31" i="21" l="1"/>
  <c r="NV31" i="21"/>
  <c r="NW31" i="21"/>
  <c r="NV35" i="21"/>
  <c r="NV43" i="21" s="1"/>
  <c r="NW35" i="21"/>
  <c r="NW43" i="21" s="1"/>
  <c r="NX35" i="21"/>
  <c r="NW41" i="21"/>
  <c r="NV41" i="21"/>
  <c r="OD42" i="21"/>
  <c r="OE42" i="21"/>
  <c r="OD38" i="21"/>
  <c r="OE38" i="21"/>
  <c r="D303" i="11"/>
  <c r="H328" i="11"/>
  <c r="G328" i="11"/>
  <c r="I328" i="11" s="1"/>
  <c r="H325" i="11"/>
  <c r="G325" i="11"/>
  <c r="I325" i="11" s="1"/>
  <c r="D324" i="11"/>
  <c r="NW38" i="21" l="1"/>
  <c r="E326" i="11" s="1"/>
  <c r="G326" i="11" s="1"/>
  <c r="I326" i="11" s="1"/>
  <c r="NX38" i="21"/>
  <c r="NV38" i="21"/>
  <c r="E323" i="11" s="1"/>
  <c r="E324" i="11" s="1"/>
  <c r="G324" i="11" s="1"/>
  <c r="I324" i="11" s="1"/>
  <c r="OD48" i="21"/>
  <c r="F323" i="11"/>
  <c r="F324" i="11" s="1"/>
  <c r="OE48" i="21"/>
  <c r="F326" i="11"/>
  <c r="NV42" i="21"/>
  <c r="NW42" i="21"/>
  <c r="E327" i="11" l="1"/>
  <c r="G327" i="11" s="1"/>
  <c r="I327" i="11" s="1"/>
  <c r="G323" i="11"/>
  <c r="I323" i="11" s="1"/>
  <c r="H323" i="11"/>
  <c r="F327" i="11"/>
  <c r="H327" i="11" s="1"/>
  <c r="H326" i="11"/>
  <c r="H324" i="11"/>
  <c r="V26" i="20" l="1"/>
  <c r="V27" i="20"/>
  <c r="V9" i="20"/>
  <c r="V10" i="20"/>
  <c r="V11" i="20"/>
  <c r="V12" i="20"/>
  <c r="V13" i="20"/>
  <c r="V14" i="20"/>
  <c r="V15" i="20"/>
  <c r="V16" i="20"/>
  <c r="V17" i="20"/>
  <c r="V18" i="20"/>
  <c r="V25" i="20"/>
  <c r="V32" i="20" s="1"/>
  <c r="V19" i="20"/>
  <c r="V20" i="20"/>
  <c r="V21" i="20"/>
  <c r="V22" i="20"/>
  <c r="V23" i="20"/>
  <c r="V24" i="20"/>
  <c r="V8" i="20"/>
  <c r="D178" i="11"/>
  <c r="H177" i="11"/>
  <c r="G177" i="11"/>
  <c r="I177" i="11" s="1"/>
  <c r="V29" i="20" l="1"/>
  <c r="V34" i="20"/>
  <c r="W39" i="20"/>
  <c r="V33" i="20" l="1"/>
  <c r="V39" i="20"/>
  <c r="E176" i="11" s="1"/>
  <c r="G176" i="11" s="1"/>
  <c r="I176" i="11" s="1"/>
  <c r="F176" i="11"/>
  <c r="W41" i="20"/>
  <c r="E178" i="11" l="1"/>
  <c r="H176" i="11"/>
  <c r="F178" i="11"/>
  <c r="ON33" i="21"/>
  <c r="OM33" i="21"/>
  <c r="ON34" i="21"/>
  <c r="OM34" i="21"/>
  <c r="AG41" i="21"/>
  <c r="AH41" i="21"/>
  <c r="AI41" i="21"/>
  <c r="AH43" i="21"/>
  <c r="AH38" i="21"/>
  <c r="F173" i="11" s="1"/>
  <c r="D175" i="11"/>
  <c r="H174" i="11"/>
  <c r="G174" i="11"/>
  <c r="I174" i="11" s="1"/>
  <c r="OM35" i="21" l="1"/>
  <c r="ON35" i="21"/>
  <c r="H178" i="11"/>
  <c r="G178" i="11"/>
  <c r="I178" i="11" s="1"/>
  <c r="AH42" i="21"/>
  <c r="AD41" i="21"/>
  <c r="AD43" i="21"/>
  <c r="F175" i="11"/>
  <c r="AD42" i="21" l="1"/>
  <c r="AD38" i="21"/>
  <c r="E173" i="11" s="1"/>
  <c r="E175" i="11" s="1"/>
  <c r="G539" i="11"/>
  <c r="D538" i="11"/>
  <c r="G536" i="11"/>
  <c r="D535" i="11"/>
  <c r="G545" i="11"/>
  <c r="D544" i="11"/>
  <c r="G542" i="11"/>
  <c r="D541" i="11"/>
  <c r="H252" i="11"/>
  <c r="G252" i="11"/>
  <c r="I252" i="11" s="1"/>
  <c r="D251" i="11"/>
  <c r="D34" i="11"/>
  <c r="D44" i="11"/>
  <c r="AA32" i="16"/>
  <c r="AA31" i="16"/>
  <c r="AA12" i="16"/>
  <c r="AA13" i="16"/>
  <c r="AA14" i="16"/>
  <c r="AA15" i="16"/>
  <c r="AA16" i="16"/>
  <c r="AA17" i="16"/>
  <c r="AA18" i="16"/>
  <c r="AA19" i="16"/>
  <c r="AA20" i="16"/>
  <c r="AA21" i="16"/>
  <c r="AA22" i="16"/>
  <c r="AA23" i="16"/>
  <c r="AA24" i="16"/>
  <c r="AA25" i="16"/>
  <c r="AA26" i="16"/>
  <c r="AA27" i="16"/>
  <c r="AA28" i="16"/>
  <c r="AA11" i="16"/>
  <c r="AI32" i="16"/>
  <c r="AI31" i="16"/>
  <c r="AI12" i="16"/>
  <c r="AI13" i="16"/>
  <c r="AI14" i="16"/>
  <c r="AI15" i="16"/>
  <c r="AI16" i="16"/>
  <c r="AI17" i="16"/>
  <c r="AI18" i="16"/>
  <c r="AI19" i="16"/>
  <c r="AI20" i="16"/>
  <c r="AI21" i="16"/>
  <c r="AI22" i="16"/>
  <c r="AI23" i="16"/>
  <c r="AI24" i="16"/>
  <c r="AI25" i="16"/>
  <c r="AI26" i="16"/>
  <c r="AI27" i="16"/>
  <c r="AI28" i="16"/>
  <c r="AI11" i="16"/>
  <c r="CS32" i="16"/>
  <c r="CS31" i="16"/>
  <c r="CS12" i="16"/>
  <c r="CS13" i="16"/>
  <c r="CS14" i="16"/>
  <c r="CS15" i="16"/>
  <c r="CS16" i="16"/>
  <c r="CS17" i="16"/>
  <c r="CS18" i="16"/>
  <c r="CS19" i="16"/>
  <c r="CS20" i="16"/>
  <c r="CS21" i="16"/>
  <c r="CS22" i="16"/>
  <c r="CS23" i="16"/>
  <c r="CS24" i="16"/>
  <c r="CS25" i="16"/>
  <c r="CS26" i="16"/>
  <c r="CS27" i="16"/>
  <c r="CS28" i="16"/>
  <c r="CS11" i="16"/>
  <c r="NI14" i="21"/>
  <c r="NJ14" i="21"/>
  <c r="NI15" i="21"/>
  <c r="NJ15" i="21"/>
  <c r="NI16" i="21"/>
  <c r="NJ16" i="21"/>
  <c r="NI17" i="21"/>
  <c r="NJ17" i="21"/>
  <c r="NI18" i="21"/>
  <c r="NJ18" i="21"/>
  <c r="NI19" i="21"/>
  <c r="NJ19" i="21"/>
  <c r="NI20" i="21"/>
  <c r="NJ20" i="21"/>
  <c r="NI21" i="21"/>
  <c r="NJ21" i="21"/>
  <c r="NI22" i="21"/>
  <c r="NJ22" i="21"/>
  <c r="NI23" i="21"/>
  <c r="NJ23" i="21"/>
  <c r="NI30" i="21"/>
  <c r="NJ30" i="21"/>
  <c r="NI24" i="21"/>
  <c r="NJ24" i="21"/>
  <c r="NI25" i="21"/>
  <c r="NJ25" i="21"/>
  <c r="NI26" i="21"/>
  <c r="NJ26" i="21"/>
  <c r="NI27" i="21"/>
  <c r="NJ27" i="21"/>
  <c r="NI28" i="21"/>
  <c r="NJ28" i="21"/>
  <c r="NI29" i="21"/>
  <c r="NJ29" i="21"/>
  <c r="NJ13" i="21"/>
  <c r="NI13" i="21"/>
  <c r="MZ33" i="21"/>
  <c r="MY33" i="21"/>
  <c r="MZ34" i="21"/>
  <c r="MY34" i="21"/>
  <c r="MY14" i="21"/>
  <c r="MZ14" i="21"/>
  <c r="MY15" i="21"/>
  <c r="MZ15" i="21"/>
  <c r="MY16" i="21"/>
  <c r="MZ16" i="21"/>
  <c r="CR14" i="16" s="1"/>
  <c r="MY17" i="21"/>
  <c r="MZ17" i="21"/>
  <c r="MY18" i="21"/>
  <c r="MZ18" i="21"/>
  <c r="CR16" i="16" s="1"/>
  <c r="MY19" i="21"/>
  <c r="MZ19" i="21"/>
  <c r="CR17" i="16" s="1"/>
  <c r="MY20" i="21"/>
  <c r="MZ20" i="21"/>
  <c r="CR18" i="16" s="1"/>
  <c r="MY21" i="21"/>
  <c r="MZ21" i="21"/>
  <c r="MY22" i="21"/>
  <c r="MZ22" i="21"/>
  <c r="CR20" i="16" s="1"/>
  <c r="MY23" i="21"/>
  <c r="MZ23" i="21"/>
  <c r="CR21" i="16" s="1"/>
  <c r="MY30" i="21"/>
  <c r="MZ30" i="21"/>
  <c r="MY24" i="21"/>
  <c r="MZ24" i="21"/>
  <c r="MY25" i="21"/>
  <c r="MZ25" i="21"/>
  <c r="CR24" i="16" s="1"/>
  <c r="MY26" i="21"/>
  <c r="MZ26" i="21"/>
  <c r="CR25" i="16" s="1"/>
  <c r="MY27" i="21"/>
  <c r="MZ27" i="21"/>
  <c r="CR26" i="16" s="1"/>
  <c r="MY28" i="21"/>
  <c r="MZ28" i="21"/>
  <c r="MY29" i="21"/>
  <c r="MZ29" i="21"/>
  <c r="CR28" i="16" s="1"/>
  <c r="MZ13" i="21"/>
  <c r="MY13" i="21"/>
  <c r="NA33" i="21"/>
  <c r="NA34" i="21"/>
  <c r="NA29" i="21"/>
  <c r="NA28" i="21"/>
  <c r="NA27" i="21"/>
  <c r="NA26" i="21"/>
  <c r="NA25" i="21"/>
  <c r="NA24" i="21"/>
  <c r="NA30" i="21"/>
  <c r="NA23" i="21"/>
  <c r="NA22" i="21"/>
  <c r="NA21" i="21"/>
  <c r="NA20" i="21"/>
  <c r="NA19" i="21"/>
  <c r="NA18" i="21"/>
  <c r="NA17" i="21"/>
  <c r="NA16" i="21"/>
  <c r="NA15" i="21"/>
  <c r="NA14" i="21"/>
  <c r="NA13" i="21"/>
  <c r="NF33" i="21"/>
  <c r="NF34" i="21"/>
  <c r="NK33" i="21"/>
  <c r="NK35" i="21" s="1"/>
  <c r="NK34" i="21"/>
  <c r="NK29" i="21"/>
  <c r="NK28" i="21"/>
  <c r="NK27" i="21"/>
  <c r="NK26" i="21"/>
  <c r="NK25" i="21"/>
  <c r="NK24" i="21"/>
  <c r="NK30" i="21"/>
  <c r="NK23" i="21"/>
  <c r="NK22" i="21"/>
  <c r="NK21" i="21"/>
  <c r="NK20" i="21"/>
  <c r="NK19" i="21"/>
  <c r="NK18" i="21"/>
  <c r="NK17" i="21"/>
  <c r="NK16" i="21"/>
  <c r="NK15" i="21"/>
  <c r="NK14" i="21"/>
  <c r="NK13" i="21"/>
  <c r="NB41" i="21"/>
  <c r="NC41" i="21"/>
  <c r="ND41" i="21"/>
  <c r="NE41" i="21"/>
  <c r="NK41" i="21"/>
  <c r="NL41" i="21"/>
  <c r="NM41" i="21"/>
  <c r="NN41" i="21"/>
  <c r="NO41" i="21"/>
  <c r="NE43" i="21"/>
  <c r="ND43" i="21"/>
  <c r="ND38" i="21"/>
  <c r="NJ43" i="21"/>
  <c r="NI43" i="21"/>
  <c r="NO43" i="21"/>
  <c r="NN43" i="21"/>
  <c r="NO38" i="21"/>
  <c r="NN38" i="21"/>
  <c r="CR12" i="16" l="1"/>
  <c r="NK31" i="21"/>
  <c r="NA31" i="21"/>
  <c r="NJ31" i="21"/>
  <c r="NJ38" i="21" s="1"/>
  <c r="MY31" i="21"/>
  <c r="NI31" i="21"/>
  <c r="MZ31" i="21"/>
  <c r="NF35" i="21"/>
  <c r="NF43" i="21" s="1"/>
  <c r="NK38" i="21"/>
  <c r="MY35" i="21"/>
  <c r="MY43" i="21" s="1"/>
  <c r="NA35" i="21"/>
  <c r="NA43" i="21" s="1"/>
  <c r="MZ35" i="21"/>
  <c r="MZ43" i="21" s="1"/>
  <c r="CR22" i="16"/>
  <c r="NJ41" i="21"/>
  <c r="NI41" i="21"/>
  <c r="NA41" i="21"/>
  <c r="CR13" i="16"/>
  <c r="CR31" i="16"/>
  <c r="CR11" i="16"/>
  <c r="CR32" i="16"/>
  <c r="G175" i="11"/>
  <c r="I175" i="11" s="1"/>
  <c r="NE38" i="21"/>
  <c r="NE39" i="21" s="1"/>
  <c r="F46" i="11" s="1"/>
  <c r="H173" i="11"/>
  <c r="G173" i="11"/>
  <c r="MY41" i="21"/>
  <c r="H175" i="11"/>
  <c r="MZ41" i="21"/>
  <c r="ND39" i="21"/>
  <c r="F43" i="11" s="1"/>
  <c r="NE42" i="21"/>
  <c r="ND42" i="21"/>
  <c r="NO42" i="21"/>
  <c r="NN42" i="21"/>
  <c r="CR27" i="16"/>
  <c r="CR23" i="16"/>
  <c r="CR19" i="16"/>
  <c r="CR15" i="16"/>
  <c r="F44" i="11" l="1"/>
  <c r="I173" i="11"/>
  <c r="NA38" i="21"/>
  <c r="NK43" i="21"/>
  <c r="C48" i="15"/>
  <c r="NK42" i="21"/>
  <c r="MZ42" i="21"/>
  <c r="MY38" i="21"/>
  <c r="MY42" i="21"/>
  <c r="NA42" i="21"/>
  <c r="MZ38" i="21"/>
  <c r="MZ39" i="21" s="1"/>
  <c r="NJ42" i="21"/>
  <c r="NI38" i="21"/>
  <c r="NI42" i="21"/>
  <c r="DN33" i="21"/>
  <c r="DM33" i="21"/>
  <c r="DN34" i="21"/>
  <c r="DM34" i="21"/>
  <c r="AG33" i="16" s="1"/>
  <c r="AG41" i="16" s="1"/>
  <c r="DM14" i="21"/>
  <c r="DN14" i="21"/>
  <c r="DM15" i="21"/>
  <c r="DN15" i="21"/>
  <c r="DM16" i="21"/>
  <c r="DN16" i="21"/>
  <c r="AH14" i="16" s="1"/>
  <c r="DM17" i="21"/>
  <c r="DN17" i="21"/>
  <c r="DM18" i="21"/>
  <c r="DN18" i="21"/>
  <c r="DM19" i="21"/>
  <c r="DN19" i="21"/>
  <c r="DM20" i="21"/>
  <c r="DN20" i="21"/>
  <c r="AH18" i="16" s="1"/>
  <c r="DM21" i="21"/>
  <c r="DN21" i="21"/>
  <c r="DM22" i="21"/>
  <c r="DN22" i="21"/>
  <c r="DM23" i="21"/>
  <c r="DN23" i="21"/>
  <c r="DM30" i="21"/>
  <c r="DN30" i="21"/>
  <c r="DM24" i="21"/>
  <c r="DN24" i="21"/>
  <c r="DM25" i="21"/>
  <c r="DN25" i="21"/>
  <c r="DM26" i="21"/>
  <c r="DN26" i="21"/>
  <c r="DM27" i="21"/>
  <c r="DN27" i="21"/>
  <c r="AH26" i="16" s="1"/>
  <c r="DM28" i="21"/>
  <c r="DN28" i="21"/>
  <c r="DM29" i="21"/>
  <c r="DN29" i="21"/>
  <c r="DN13" i="21"/>
  <c r="DM13" i="21"/>
  <c r="CZ41" i="21"/>
  <c r="DA41" i="21"/>
  <c r="DP41" i="21"/>
  <c r="DQ41" i="21"/>
  <c r="DP46" i="21"/>
  <c r="DQ43" i="21"/>
  <c r="DP43" i="21"/>
  <c r="DO33" i="21"/>
  <c r="DO34" i="21"/>
  <c r="DO29" i="21"/>
  <c r="DO28" i="21"/>
  <c r="DO27" i="21"/>
  <c r="DO26" i="21"/>
  <c r="DO25" i="21"/>
  <c r="DO24" i="21"/>
  <c r="DO30" i="21"/>
  <c r="DO23" i="21"/>
  <c r="DO22" i="21"/>
  <c r="DO21" i="21"/>
  <c r="DO20" i="21"/>
  <c r="DO19" i="21"/>
  <c r="DO18" i="21"/>
  <c r="DO17" i="21"/>
  <c r="DO16" i="21"/>
  <c r="DO15" i="21"/>
  <c r="DO14" i="21"/>
  <c r="DO13" i="21"/>
  <c r="CH41" i="21"/>
  <c r="CI41" i="21"/>
  <c r="CT41" i="21"/>
  <c r="CU41" i="21"/>
  <c r="CR33" i="21"/>
  <c r="CQ33" i="21"/>
  <c r="CR34" i="21"/>
  <c r="CQ34" i="21"/>
  <c r="CQ14" i="21"/>
  <c r="CR14" i="21"/>
  <c r="Z12" i="16" s="1"/>
  <c r="CQ15" i="21"/>
  <c r="CR15" i="21"/>
  <c r="Z13" i="16" s="1"/>
  <c r="CQ16" i="21"/>
  <c r="CR16" i="21"/>
  <c r="Z14" i="16" s="1"/>
  <c r="CQ17" i="21"/>
  <c r="CR17" i="21"/>
  <c r="Z15" i="16" s="1"/>
  <c r="CQ18" i="21"/>
  <c r="CR18" i="21"/>
  <c r="Z16" i="16" s="1"/>
  <c r="CQ19" i="21"/>
  <c r="CR19" i="21"/>
  <c r="CQ20" i="21"/>
  <c r="CR20" i="21"/>
  <c r="CQ21" i="21"/>
  <c r="CR21" i="21"/>
  <c r="Z19" i="16" s="1"/>
  <c r="CQ22" i="21"/>
  <c r="CR22" i="21"/>
  <c r="Z20" i="16" s="1"/>
  <c r="CQ23" i="21"/>
  <c r="CR23" i="21"/>
  <c r="CQ30" i="21"/>
  <c r="CR30" i="21"/>
  <c r="CQ24" i="21"/>
  <c r="CR24" i="21"/>
  <c r="Z23" i="16" s="1"/>
  <c r="CQ25" i="21"/>
  <c r="CR25" i="21"/>
  <c r="Z24" i="16" s="1"/>
  <c r="CQ26" i="21"/>
  <c r="CR26" i="21"/>
  <c r="CQ27" i="21"/>
  <c r="CR27" i="21"/>
  <c r="CQ28" i="21"/>
  <c r="CR28" i="21"/>
  <c r="Z27" i="16" s="1"/>
  <c r="CQ29" i="21"/>
  <c r="CR29" i="21"/>
  <c r="Z28" i="16" s="1"/>
  <c r="CR13" i="21"/>
  <c r="CQ13" i="21"/>
  <c r="CT46" i="21"/>
  <c r="CU43" i="21"/>
  <c r="CT43" i="21"/>
  <c r="CS33" i="21"/>
  <c r="CS34" i="21"/>
  <c r="CS29" i="21"/>
  <c r="CS28" i="21"/>
  <c r="CS27" i="21"/>
  <c r="CS26" i="21"/>
  <c r="CS25" i="21"/>
  <c r="CS24" i="21"/>
  <c r="CS30" i="21"/>
  <c r="CS23" i="21"/>
  <c r="CS22" i="21"/>
  <c r="CS21" i="21"/>
  <c r="CS20" i="21"/>
  <c r="CS19" i="21"/>
  <c r="CS18" i="21"/>
  <c r="CS17" i="21"/>
  <c r="CS16" i="21"/>
  <c r="CS15" i="21"/>
  <c r="CS14" i="21"/>
  <c r="CS13" i="21"/>
  <c r="D517" i="11"/>
  <c r="D513" i="11"/>
  <c r="AI30" i="17"/>
  <c r="AI31" i="17"/>
  <c r="AI32" i="17"/>
  <c r="AI34" i="17"/>
  <c r="CS39" i="16"/>
  <c r="CR39" i="16"/>
  <c r="AI39" i="16"/>
  <c r="AA39" i="16"/>
  <c r="X9" i="19"/>
  <c r="X10" i="19"/>
  <c r="X11" i="19"/>
  <c r="X12" i="19"/>
  <c r="X13" i="19"/>
  <c r="X14" i="19"/>
  <c r="X15" i="19"/>
  <c r="X16" i="19"/>
  <c r="X17" i="19"/>
  <c r="X18" i="19"/>
  <c r="X19" i="19"/>
  <c r="X20" i="19"/>
  <c r="X21" i="19"/>
  <c r="X22" i="19"/>
  <c r="X23" i="19"/>
  <c r="X24" i="19"/>
  <c r="X25" i="19"/>
  <c r="X8" i="19"/>
  <c r="Y26" i="19"/>
  <c r="BK37" i="20" s="1"/>
  <c r="BJ26" i="20"/>
  <c r="BJ27" i="20"/>
  <c r="BJ9" i="20"/>
  <c r="BJ10" i="20"/>
  <c r="BJ11" i="20"/>
  <c r="BJ12" i="20"/>
  <c r="BJ13" i="20"/>
  <c r="BJ14" i="20"/>
  <c r="BJ15" i="20"/>
  <c r="BJ16" i="20"/>
  <c r="BJ17" i="20"/>
  <c r="BJ18" i="20"/>
  <c r="BJ25" i="20"/>
  <c r="BJ32" i="20" s="1"/>
  <c r="BJ19" i="20"/>
  <c r="BJ20" i="20"/>
  <c r="BJ21" i="20"/>
  <c r="BJ22" i="20"/>
  <c r="BJ23" i="20"/>
  <c r="BJ24" i="20"/>
  <c r="BJ8" i="20"/>
  <c r="TU33" i="21"/>
  <c r="TU35" i="21" s="1"/>
  <c r="TT33" i="21"/>
  <c r="TU34" i="21"/>
  <c r="TT34" i="21"/>
  <c r="TT14" i="21"/>
  <c r="TU14" i="21"/>
  <c r="TT15" i="21"/>
  <c r="TU15" i="21"/>
  <c r="TT16" i="21"/>
  <c r="TU16" i="21"/>
  <c r="TT17" i="21"/>
  <c r="TU17" i="21"/>
  <c r="TT18" i="21"/>
  <c r="TU18" i="21"/>
  <c r="TT19" i="21"/>
  <c r="TU19" i="21"/>
  <c r="TT20" i="21"/>
  <c r="TU20" i="21"/>
  <c r="TT21" i="21"/>
  <c r="TU21" i="21"/>
  <c r="TT22" i="21"/>
  <c r="TU22" i="21"/>
  <c r="TT23" i="21"/>
  <c r="TU23" i="21"/>
  <c r="TT30" i="21"/>
  <c r="TU30" i="21"/>
  <c r="TT24" i="21"/>
  <c r="TU24" i="21"/>
  <c r="TT25" i="21"/>
  <c r="TU25" i="21"/>
  <c r="TT26" i="21"/>
  <c r="TU26" i="21"/>
  <c r="TT27" i="21"/>
  <c r="TU27" i="21"/>
  <c r="TT28" i="21"/>
  <c r="TU28" i="21"/>
  <c r="TT29" i="21"/>
  <c r="TU29" i="21"/>
  <c r="TT13" i="21"/>
  <c r="TU13" i="21"/>
  <c r="TT31" i="21" l="1"/>
  <c r="BJ34" i="20"/>
  <c r="BJ29" i="20"/>
  <c r="CS31" i="21"/>
  <c r="DO31" i="21"/>
  <c r="TU31" i="21"/>
  <c r="DM31" i="21"/>
  <c r="CQ31" i="21"/>
  <c r="DN31" i="21"/>
  <c r="CR31" i="21"/>
  <c r="CS35" i="21"/>
  <c r="TT35" i="21"/>
  <c r="DM35" i="21"/>
  <c r="DM43" i="21" s="1"/>
  <c r="CQ35" i="21"/>
  <c r="CQ43" i="21" s="1"/>
  <c r="DN35" i="21"/>
  <c r="DN43" i="21" s="1"/>
  <c r="CR35" i="21"/>
  <c r="CR43" i="21" s="1"/>
  <c r="DO35" i="21"/>
  <c r="DO43" i="21" s="1"/>
  <c r="AG39" i="16"/>
  <c r="CQ41" i="21"/>
  <c r="DO41" i="21"/>
  <c r="AG29" i="16"/>
  <c r="CS41" i="21"/>
  <c r="Y39" i="16"/>
  <c r="Y33" i="16"/>
  <c r="Y41" i="16" s="1"/>
  <c r="CS43" i="21"/>
  <c r="Z11" i="16"/>
  <c r="AH31" i="16"/>
  <c r="Z31" i="16"/>
  <c r="AH11" i="16"/>
  <c r="Z32" i="16"/>
  <c r="AH32" i="16"/>
  <c r="MY39" i="21"/>
  <c r="E43" i="11" s="1"/>
  <c r="DL33" i="21"/>
  <c r="CU38" i="21"/>
  <c r="DQ38" i="21"/>
  <c r="DL30" i="21"/>
  <c r="CP19" i="21"/>
  <c r="Z17" i="16"/>
  <c r="DL26" i="21"/>
  <c r="AH25" i="16"/>
  <c r="DL23" i="21"/>
  <c r="AH21" i="16"/>
  <c r="DL19" i="21"/>
  <c r="AH17" i="16"/>
  <c r="DL15" i="21"/>
  <c r="AH13" i="16"/>
  <c r="DL29" i="21"/>
  <c r="AH28" i="16"/>
  <c r="DL25" i="21"/>
  <c r="AH24" i="16"/>
  <c r="DL22" i="21"/>
  <c r="AH20" i="16"/>
  <c r="DL18" i="21"/>
  <c r="AH16" i="16"/>
  <c r="DL14" i="21"/>
  <c r="AH12" i="16"/>
  <c r="CP23" i="21"/>
  <c r="Z21" i="16"/>
  <c r="DN41" i="21"/>
  <c r="AH22" i="16"/>
  <c r="AH39" i="16" s="1"/>
  <c r="B48" i="15"/>
  <c r="E46" i="11"/>
  <c r="CP26" i="21"/>
  <c r="Z25" i="16"/>
  <c r="CP27" i="21"/>
  <c r="Z26" i="16"/>
  <c r="CR41" i="21"/>
  <c r="Z22" i="16"/>
  <c r="Z39" i="16" s="1"/>
  <c r="CP20" i="21"/>
  <c r="Z18" i="16"/>
  <c r="DL28" i="21"/>
  <c r="AH27" i="16"/>
  <c r="DL24" i="21"/>
  <c r="AH23" i="16"/>
  <c r="DL21" i="21"/>
  <c r="AH19" i="16"/>
  <c r="DL17" i="21"/>
  <c r="AH15" i="16"/>
  <c r="DL34" i="21"/>
  <c r="CP29" i="21"/>
  <c r="CP25" i="21"/>
  <c r="CP22" i="21"/>
  <c r="CP18" i="21"/>
  <c r="DL20" i="21"/>
  <c r="CP16" i="21"/>
  <c r="CP33" i="21"/>
  <c r="DL27" i="21"/>
  <c r="DP42" i="21"/>
  <c r="DL16" i="21"/>
  <c r="DQ42" i="21"/>
  <c r="CP14" i="21"/>
  <c r="DM41" i="21"/>
  <c r="CP15" i="21"/>
  <c r="CT42" i="21"/>
  <c r="DP38" i="21"/>
  <c r="CP34" i="21"/>
  <c r="CP28" i="21"/>
  <c r="CP24" i="21"/>
  <c r="CP21" i="21"/>
  <c r="CP17" i="21"/>
  <c r="DL13" i="21"/>
  <c r="CU42" i="21"/>
  <c r="CP30" i="21"/>
  <c r="CP13" i="21"/>
  <c r="CT38" i="21"/>
  <c r="AI33" i="16"/>
  <c r="AI41" i="16" s="1"/>
  <c r="CS33" i="16"/>
  <c r="CS41" i="16" s="1"/>
  <c r="CR29" i="16"/>
  <c r="CR40" i="16" s="1"/>
  <c r="CR33" i="16"/>
  <c r="CR41" i="16" s="1"/>
  <c r="CS29" i="16"/>
  <c r="CS40" i="16" s="1"/>
  <c r="AA33" i="16"/>
  <c r="AA41" i="16" s="1"/>
  <c r="AI29" i="16"/>
  <c r="AI40" i="16" s="1"/>
  <c r="AA29" i="16"/>
  <c r="AA40" i="16" s="1"/>
  <c r="X26" i="19"/>
  <c r="BJ37" i="20" s="1"/>
  <c r="BK39" i="20"/>
  <c r="G46" i="11" l="1"/>
  <c r="H46" i="11"/>
  <c r="E44" i="11"/>
  <c r="H44" i="11" s="1"/>
  <c r="H43" i="11"/>
  <c r="BJ33" i="20"/>
  <c r="CP31" i="21"/>
  <c r="DL31" i="21"/>
  <c r="DO42" i="21"/>
  <c r="CQ42" i="21"/>
  <c r="DL35" i="21"/>
  <c r="DL43" i="21" s="1"/>
  <c r="CP35" i="21"/>
  <c r="CP43" i="21" s="1"/>
  <c r="X39" i="16"/>
  <c r="CS42" i="21"/>
  <c r="AG40" i="16"/>
  <c r="AG36" i="16"/>
  <c r="X29" i="16"/>
  <c r="X33" i="16"/>
  <c r="X41" i="16" s="1"/>
  <c r="Y29" i="16"/>
  <c r="Z33" i="16"/>
  <c r="Z41" i="16" s="1"/>
  <c r="AH33" i="16"/>
  <c r="AH41" i="16" s="1"/>
  <c r="G43" i="11"/>
  <c r="DL41" i="21"/>
  <c r="CR42" i="21"/>
  <c r="DN42" i="21"/>
  <c r="DP48" i="21"/>
  <c r="F540" i="11"/>
  <c r="F541" i="11" s="1"/>
  <c r="DQ48" i="21"/>
  <c r="F543" i="11"/>
  <c r="C10" i="15"/>
  <c r="CT48" i="21"/>
  <c r="F534" i="11"/>
  <c r="F535" i="11" s="1"/>
  <c r="CU48" i="21"/>
  <c r="F537" i="11"/>
  <c r="C9" i="15"/>
  <c r="BK41" i="20"/>
  <c r="F250" i="11"/>
  <c r="F251" i="11" s="1"/>
  <c r="Z29" i="16"/>
  <c r="Z40" i="16" s="1"/>
  <c r="AH29" i="16"/>
  <c r="AH40" i="16" s="1"/>
  <c r="DM42" i="21"/>
  <c r="DO38" i="21"/>
  <c r="DN38" i="21"/>
  <c r="DM38" i="21"/>
  <c r="E540" i="11" s="1"/>
  <c r="CP41" i="21"/>
  <c r="CS38" i="21"/>
  <c r="CR38" i="21"/>
  <c r="CQ38" i="21"/>
  <c r="E534" i="11" s="1"/>
  <c r="CR36" i="16"/>
  <c r="CS36" i="16"/>
  <c r="AI36" i="16"/>
  <c r="AA36" i="16"/>
  <c r="G44" i="11" l="1"/>
  <c r="I44" i="11" s="1"/>
  <c r="I43" i="11"/>
  <c r="G47" i="11"/>
  <c r="I47" i="11" s="1"/>
  <c r="I46" i="11"/>
  <c r="X40" i="16"/>
  <c r="X36" i="16"/>
  <c r="Y40" i="16"/>
  <c r="Y36" i="16"/>
  <c r="DL42" i="21"/>
  <c r="F544" i="11"/>
  <c r="Z36" i="16"/>
  <c r="F538" i="11"/>
  <c r="AH36" i="16"/>
  <c r="DL38" i="21"/>
  <c r="CP42" i="21"/>
  <c r="E541" i="11"/>
  <c r="G541" i="11" s="1"/>
  <c r="G540" i="11"/>
  <c r="B10" i="15"/>
  <c r="E543" i="11"/>
  <c r="E535" i="11"/>
  <c r="G535" i="11" s="1"/>
  <c r="G534" i="11"/>
  <c r="E537" i="11"/>
  <c r="B9" i="15"/>
  <c r="CP38" i="21"/>
  <c r="E538" i="11" l="1"/>
  <c r="G538" i="11" s="1"/>
  <c r="G537" i="11"/>
  <c r="E544" i="11"/>
  <c r="G544" i="11" s="1"/>
  <c r="G543" i="11"/>
  <c r="CH39" i="16"/>
  <c r="CI39" i="16"/>
  <c r="E31" i="18" l="1"/>
  <c r="G31" i="18"/>
  <c r="I31" i="18"/>
  <c r="K31" i="18"/>
  <c r="M31" i="18"/>
  <c r="O31" i="18"/>
  <c r="Q31" i="18"/>
  <c r="S31" i="18"/>
  <c r="U31" i="18"/>
  <c r="W31" i="18"/>
  <c r="Y31" i="18"/>
  <c r="AA31" i="18"/>
  <c r="AC31" i="18"/>
  <c r="AE31" i="18"/>
  <c r="AG31" i="18"/>
  <c r="AI31" i="18"/>
  <c r="AK31" i="18"/>
  <c r="AM31" i="18"/>
  <c r="AO31" i="18"/>
  <c r="E32" i="18"/>
  <c r="G32" i="18"/>
  <c r="I32" i="18"/>
  <c r="K32" i="18"/>
  <c r="M32" i="18"/>
  <c r="O32" i="18"/>
  <c r="Q32" i="18"/>
  <c r="S32" i="18"/>
  <c r="U32" i="18"/>
  <c r="W32" i="18"/>
  <c r="Y32" i="18"/>
  <c r="AA32" i="18"/>
  <c r="AC32" i="18"/>
  <c r="AE32" i="18"/>
  <c r="AG32" i="18"/>
  <c r="AI32" i="18"/>
  <c r="AK32" i="18"/>
  <c r="AM32" i="18"/>
  <c r="AO32" i="18"/>
  <c r="G41" i="21"/>
  <c r="G75" i="17" s="1"/>
  <c r="I41" i="21"/>
  <c r="K41" i="21"/>
  <c r="G76" i="17" s="1"/>
  <c r="M41" i="21"/>
  <c r="S41" i="21"/>
  <c r="T41" i="21"/>
  <c r="U41" i="21"/>
  <c r="Y41" i="21"/>
  <c r="AM41" i="21"/>
  <c r="AT41" i="21"/>
  <c r="AU41" i="21"/>
  <c r="BB41" i="21"/>
  <c r="BC41" i="21"/>
  <c r="BL41" i="21"/>
  <c r="BM41" i="21"/>
  <c r="BN41" i="21"/>
  <c r="BO41" i="21"/>
  <c r="BP41" i="21"/>
  <c r="BQ41" i="21"/>
  <c r="BV41" i="21"/>
  <c r="BW41" i="21"/>
  <c r="CB41" i="21"/>
  <c r="CC41" i="21"/>
  <c r="DV41" i="21"/>
  <c r="DW41" i="21"/>
  <c r="EB41" i="21"/>
  <c r="EC41" i="21"/>
  <c r="EH41" i="21"/>
  <c r="EI41" i="21"/>
  <c r="EO41" i="21"/>
  <c r="EP41" i="21"/>
  <c r="EQ41" i="21"/>
  <c r="JL41" i="21"/>
  <c r="JM41" i="21"/>
  <c r="FJ41" i="21"/>
  <c r="FK41" i="21"/>
  <c r="FP41" i="21"/>
  <c r="FQ41" i="21"/>
  <c r="FV41" i="21"/>
  <c r="FW41" i="21"/>
  <c r="GB41" i="21"/>
  <c r="GC41" i="21"/>
  <c r="GE41" i="21"/>
  <c r="GF41" i="21"/>
  <c r="GH41" i="21"/>
  <c r="GI41" i="21"/>
  <c r="GN41" i="21"/>
  <c r="GO41" i="21"/>
  <c r="GU41" i="21"/>
  <c r="GV41" i="21"/>
  <c r="GW41" i="21"/>
  <c r="HA41" i="21"/>
  <c r="HF41" i="21"/>
  <c r="HG41" i="21"/>
  <c r="HL41" i="21"/>
  <c r="HM41" i="21"/>
  <c r="HR41" i="21"/>
  <c r="HS41" i="21"/>
  <c r="KB41" i="21"/>
  <c r="KC41" i="21"/>
  <c r="HX41" i="21"/>
  <c r="HY41" i="21"/>
  <c r="ID41" i="21"/>
  <c r="IE41" i="21"/>
  <c r="IK41" i="21"/>
  <c r="IL41" i="21"/>
  <c r="IM41" i="21"/>
  <c r="IR41" i="21"/>
  <c r="IS41" i="21"/>
  <c r="IU41" i="21"/>
  <c r="IV41" i="21"/>
  <c r="IX41" i="21"/>
  <c r="IY41" i="21"/>
  <c r="JJ41" i="21"/>
  <c r="JK41" i="21"/>
  <c r="JV41" i="21"/>
  <c r="JW41" i="21"/>
  <c r="JN41" i="21"/>
  <c r="JO41" i="21"/>
  <c r="JP41" i="21"/>
  <c r="LE41" i="21"/>
  <c r="LF41" i="21"/>
  <c r="LG41" i="21"/>
  <c r="LM41" i="21"/>
  <c r="LN41" i="21"/>
  <c r="LO41" i="21"/>
  <c r="LS41" i="21"/>
  <c r="LT41" i="21"/>
  <c r="LX41" i="21"/>
  <c r="LY41" i="21"/>
  <c r="LZ41" i="21"/>
  <c r="MA41" i="21"/>
  <c r="MH41" i="21"/>
  <c r="MI41" i="21"/>
  <c r="MN41" i="21"/>
  <c r="MO41" i="21"/>
  <c r="MT41" i="21"/>
  <c r="MU41" i="21"/>
  <c r="NY41" i="21"/>
  <c r="NZ41" i="21"/>
  <c r="OA41" i="21"/>
  <c r="OB41" i="21"/>
  <c r="OC41" i="21"/>
  <c r="OJ41" i="21"/>
  <c r="OK41" i="21"/>
  <c r="OV41" i="21"/>
  <c r="OW41" i="21"/>
  <c r="OX41" i="21"/>
  <c r="OY41" i="21"/>
  <c r="OZ41" i="21"/>
  <c r="PA41" i="21"/>
  <c r="PL41" i="21"/>
  <c r="PM41" i="21"/>
  <c r="PN41" i="21"/>
  <c r="PO41" i="21"/>
  <c r="PP41" i="21"/>
  <c r="PQ41" i="21"/>
  <c r="QE41" i="21"/>
  <c r="QG41" i="21"/>
  <c r="QK41" i="21"/>
  <c r="QM41" i="21"/>
  <c r="QO41" i="21"/>
  <c r="QQ41" i="21"/>
  <c r="QV41" i="21"/>
  <c r="QW41" i="21"/>
  <c r="RB41" i="21"/>
  <c r="RC41" i="21"/>
  <c r="RJ41" i="21"/>
  <c r="RK41" i="21"/>
  <c r="RP41" i="21"/>
  <c r="RQ41" i="21"/>
  <c r="RV41" i="21"/>
  <c r="RW41" i="21"/>
  <c r="SB41" i="21"/>
  <c r="SC41" i="21"/>
  <c r="SE41" i="21"/>
  <c r="SX41" i="21"/>
  <c r="SY41" i="21"/>
  <c r="SZ41" i="21"/>
  <c r="TA41" i="21"/>
  <c r="TB41" i="21"/>
  <c r="TC41" i="21"/>
  <c r="TD41" i="21"/>
  <c r="TE41" i="21"/>
  <c r="TF41" i="21"/>
  <c r="TO41" i="21"/>
  <c r="TP41" i="21"/>
  <c r="TQ41" i="21"/>
  <c r="TR41" i="21"/>
  <c r="TS41" i="21"/>
  <c r="TV41" i="21"/>
  <c r="TW41" i="21"/>
  <c r="TX41" i="21"/>
  <c r="TY41" i="21"/>
  <c r="TZ41" i="21"/>
  <c r="UA41" i="21"/>
  <c r="UB41" i="21"/>
  <c r="UC41" i="21"/>
  <c r="IY43" i="21" l="1"/>
  <c r="IY42" i="21"/>
  <c r="IY38" i="21" l="1"/>
  <c r="IW33" i="21"/>
  <c r="IW34" i="21"/>
  <c r="IW29" i="21"/>
  <c r="IW28" i="21"/>
  <c r="IW27" i="21"/>
  <c r="IW26" i="21"/>
  <c r="IW25" i="21"/>
  <c r="IW24" i="21"/>
  <c r="IW30" i="21"/>
  <c r="IW23" i="21"/>
  <c r="IW22" i="21"/>
  <c r="IW21" i="21"/>
  <c r="IW20" i="21"/>
  <c r="IW19" i="21"/>
  <c r="IW18" i="21"/>
  <c r="IW17" i="21"/>
  <c r="IW16" i="21"/>
  <c r="IW15" i="21"/>
  <c r="IW14" i="21"/>
  <c r="IW13" i="21"/>
  <c r="IW31" i="21" s="1"/>
  <c r="IT33" i="21"/>
  <c r="IT34" i="21"/>
  <c r="IT29" i="21"/>
  <c r="IT28" i="21"/>
  <c r="IT27" i="21"/>
  <c r="IT26" i="21"/>
  <c r="IT25" i="21"/>
  <c r="IT24" i="21"/>
  <c r="IT30" i="21"/>
  <c r="IT23" i="21"/>
  <c r="IT22" i="21"/>
  <c r="IT21" i="21"/>
  <c r="IT20" i="21"/>
  <c r="IT19" i="21"/>
  <c r="IT18" i="21"/>
  <c r="IT17" i="21"/>
  <c r="IT16" i="21"/>
  <c r="IT15" i="21"/>
  <c r="IT14" i="21"/>
  <c r="IT13" i="21"/>
  <c r="IR46" i="21"/>
  <c r="IQ33" i="21"/>
  <c r="IQ34" i="21"/>
  <c r="IQ29" i="21"/>
  <c r="IQ28" i="21"/>
  <c r="IQ27" i="21"/>
  <c r="IQ26" i="21"/>
  <c r="IQ25" i="21"/>
  <c r="IQ24" i="21"/>
  <c r="IQ30" i="21"/>
  <c r="IQ23" i="21"/>
  <c r="IQ22" i="21"/>
  <c r="IQ21" i="21"/>
  <c r="IQ20" i="21"/>
  <c r="IQ19" i="21"/>
  <c r="IQ18" i="21"/>
  <c r="IQ17" i="21"/>
  <c r="IQ16" i="21"/>
  <c r="IQ15" i="21"/>
  <c r="IQ14" i="21"/>
  <c r="IQ13" i="21"/>
  <c r="IQ31" i="21" l="1"/>
  <c r="IT31" i="21"/>
  <c r="IQ35" i="21"/>
  <c r="IQ43" i="21" s="1"/>
  <c r="IT35" i="21"/>
  <c r="IW35" i="21"/>
  <c r="IW43" i="21" s="1"/>
  <c r="IT43" i="21"/>
  <c r="IQ41" i="21"/>
  <c r="IW41" i="21"/>
  <c r="IT41" i="21"/>
  <c r="IQ38" i="21" l="1"/>
  <c r="IQ42" i="21"/>
  <c r="IT38" i="21"/>
  <c r="L49" i="17" s="1"/>
  <c r="IT42" i="21"/>
  <c r="IW38" i="21"/>
  <c r="AA49" i="17" s="1"/>
  <c r="IW42" i="21"/>
  <c r="D61" i="9" l="1"/>
  <c r="PE14" i="21" l="1"/>
  <c r="PF14" i="21"/>
  <c r="PG14" i="21"/>
  <c r="PH14" i="21"/>
  <c r="PI14" i="21"/>
  <c r="PJ14" i="21"/>
  <c r="PE15" i="21"/>
  <c r="PF15" i="21"/>
  <c r="PG15" i="21"/>
  <c r="PH15" i="21"/>
  <c r="PI15" i="21"/>
  <c r="PJ15" i="21"/>
  <c r="PE16" i="21"/>
  <c r="PF16" i="21"/>
  <c r="PG16" i="21"/>
  <c r="PH16" i="21"/>
  <c r="PI16" i="21"/>
  <c r="PJ16" i="21"/>
  <c r="PE17" i="21"/>
  <c r="PF17" i="21"/>
  <c r="PG17" i="21"/>
  <c r="PH17" i="21"/>
  <c r="PI17" i="21"/>
  <c r="PJ17" i="21"/>
  <c r="PE18" i="21"/>
  <c r="PF18" i="21"/>
  <c r="PG18" i="21"/>
  <c r="PH18" i="21"/>
  <c r="PI18" i="21"/>
  <c r="PJ18" i="21"/>
  <c r="PE19" i="21"/>
  <c r="PF19" i="21"/>
  <c r="PG19" i="21"/>
  <c r="PH19" i="21"/>
  <c r="PI19" i="21"/>
  <c r="PJ19" i="21"/>
  <c r="PE20" i="21"/>
  <c r="PF20" i="21"/>
  <c r="PG20" i="21"/>
  <c r="PH20" i="21"/>
  <c r="PI20" i="21"/>
  <c r="PJ20" i="21"/>
  <c r="PE21" i="21"/>
  <c r="PF21" i="21"/>
  <c r="PG21" i="21"/>
  <c r="PH21" i="21"/>
  <c r="PI21" i="21"/>
  <c r="PJ21" i="21"/>
  <c r="PE22" i="21"/>
  <c r="PF22" i="21"/>
  <c r="PG22" i="21"/>
  <c r="PH22" i="21"/>
  <c r="PI22" i="21"/>
  <c r="PJ22" i="21"/>
  <c r="PE23" i="21"/>
  <c r="PF23" i="21"/>
  <c r="PG23" i="21"/>
  <c r="PH23" i="21"/>
  <c r="PI23" i="21"/>
  <c r="PJ23" i="21"/>
  <c r="PE30" i="21"/>
  <c r="PF30" i="21"/>
  <c r="PG30" i="21"/>
  <c r="PH30" i="21"/>
  <c r="PI30" i="21"/>
  <c r="PJ30" i="21"/>
  <c r="PE24" i="21"/>
  <c r="PF24" i="21"/>
  <c r="PG24" i="21"/>
  <c r="PH24" i="21"/>
  <c r="PI24" i="21"/>
  <c r="PJ24" i="21"/>
  <c r="PE25" i="21"/>
  <c r="PF25" i="21"/>
  <c r="PG25" i="21"/>
  <c r="PH25" i="21"/>
  <c r="PI25" i="21"/>
  <c r="PJ25" i="21"/>
  <c r="PE26" i="21"/>
  <c r="PF26" i="21"/>
  <c r="PG26" i="21"/>
  <c r="PH26" i="21"/>
  <c r="PI26" i="21"/>
  <c r="PJ26" i="21"/>
  <c r="PE27" i="21"/>
  <c r="PF27" i="21"/>
  <c r="PG27" i="21"/>
  <c r="PH27" i="21"/>
  <c r="PI27" i="21"/>
  <c r="PJ27" i="21"/>
  <c r="PE28" i="21"/>
  <c r="PF28" i="21"/>
  <c r="PG28" i="21"/>
  <c r="PH28" i="21"/>
  <c r="PI28" i="21"/>
  <c r="PJ28" i="21"/>
  <c r="PE29" i="21"/>
  <c r="PF29" i="21"/>
  <c r="PG29" i="21"/>
  <c r="PH29" i="21"/>
  <c r="PI29" i="21"/>
  <c r="PJ29" i="21"/>
  <c r="PJ13" i="21"/>
  <c r="PI13" i="21"/>
  <c r="PH13" i="21"/>
  <c r="PG13" i="21"/>
  <c r="PF13" i="21"/>
  <c r="PE13" i="21"/>
  <c r="OM14" i="21"/>
  <c r="ON14" i="21"/>
  <c r="OO14" i="21"/>
  <c r="OP14" i="21"/>
  <c r="OQ14" i="21"/>
  <c r="OR14" i="21"/>
  <c r="OM15" i="21"/>
  <c r="ON15" i="21"/>
  <c r="OO15" i="21"/>
  <c r="OP15" i="21"/>
  <c r="CZ13" i="16" s="1"/>
  <c r="OQ15" i="21"/>
  <c r="OR15" i="21"/>
  <c r="OM16" i="21"/>
  <c r="ON16" i="21"/>
  <c r="OO16" i="21"/>
  <c r="OP16" i="21"/>
  <c r="OQ16" i="21"/>
  <c r="OR16" i="21"/>
  <c r="OM17" i="21"/>
  <c r="ON17" i="21"/>
  <c r="OO17" i="21"/>
  <c r="OP17" i="21"/>
  <c r="OQ17" i="21"/>
  <c r="OR17" i="21"/>
  <c r="OM18" i="21"/>
  <c r="ON18" i="21"/>
  <c r="OO18" i="21"/>
  <c r="OP18" i="21"/>
  <c r="OQ18" i="21"/>
  <c r="OR18" i="21"/>
  <c r="OM19" i="21"/>
  <c r="ON19" i="21"/>
  <c r="OO19" i="21"/>
  <c r="OP19" i="21"/>
  <c r="OQ19" i="21"/>
  <c r="OR19" i="21"/>
  <c r="OM20" i="21"/>
  <c r="ON20" i="21"/>
  <c r="OO20" i="21"/>
  <c r="OP20" i="21"/>
  <c r="OQ20" i="21"/>
  <c r="OR20" i="21"/>
  <c r="OM21" i="21"/>
  <c r="ON21" i="21"/>
  <c r="OO21" i="21"/>
  <c r="OP21" i="21"/>
  <c r="OQ21" i="21"/>
  <c r="OR21" i="21"/>
  <c r="OM22" i="21"/>
  <c r="ON22" i="21"/>
  <c r="OO22" i="21"/>
  <c r="OP22" i="21"/>
  <c r="OQ22" i="21"/>
  <c r="OR22" i="21"/>
  <c r="OM23" i="21"/>
  <c r="ON23" i="21"/>
  <c r="OO23" i="21"/>
  <c r="OP23" i="21"/>
  <c r="OQ23" i="21"/>
  <c r="OR23" i="21"/>
  <c r="OM30" i="21"/>
  <c r="ON30" i="21"/>
  <c r="OO30" i="21"/>
  <c r="OP30" i="21"/>
  <c r="OQ30" i="21"/>
  <c r="OR30" i="21"/>
  <c r="OM24" i="21"/>
  <c r="ON24" i="21"/>
  <c r="OO24" i="21"/>
  <c r="OP24" i="21"/>
  <c r="OQ24" i="21"/>
  <c r="OR24" i="21"/>
  <c r="OM25" i="21"/>
  <c r="ON25" i="21"/>
  <c r="OO25" i="21"/>
  <c r="OP25" i="21"/>
  <c r="OQ25" i="21"/>
  <c r="OR25" i="21"/>
  <c r="OM26" i="21"/>
  <c r="ON26" i="21"/>
  <c r="OO26" i="21"/>
  <c r="OP26" i="21"/>
  <c r="OQ26" i="21"/>
  <c r="OR26" i="21"/>
  <c r="OM27" i="21"/>
  <c r="ON27" i="21"/>
  <c r="OO27" i="21"/>
  <c r="OP27" i="21"/>
  <c r="OQ27" i="21"/>
  <c r="OR27" i="21"/>
  <c r="OM28" i="21"/>
  <c r="ON28" i="21"/>
  <c r="OO28" i="21"/>
  <c r="OP28" i="21"/>
  <c r="OQ28" i="21"/>
  <c r="OR28" i="21"/>
  <c r="OM29" i="21"/>
  <c r="ON29" i="21"/>
  <c r="OO29" i="21"/>
  <c r="OP29" i="21"/>
  <c r="CZ28" i="16" s="1"/>
  <c r="OQ29" i="21"/>
  <c r="OR29" i="21"/>
  <c r="OR13" i="21"/>
  <c r="OQ13" i="21"/>
  <c r="OP13" i="21"/>
  <c r="OO13" i="21"/>
  <c r="ON13" i="21"/>
  <c r="OM13" i="21"/>
  <c r="OH33" i="21"/>
  <c r="OG33" i="21"/>
  <c r="OH34" i="21"/>
  <c r="OG34" i="21"/>
  <c r="OG14" i="21"/>
  <c r="OH14" i="21"/>
  <c r="OG15" i="21"/>
  <c r="OH15" i="21"/>
  <c r="OG16" i="21"/>
  <c r="OH16" i="21"/>
  <c r="OG17" i="21"/>
  <c r="OH17" i="21"/>
  <c r="OG18" i="21"/>
  <c r="OH18" i="21"/>
  <c r="OG19" i="21"/>
  <c r="OH19" i="21"/>
  <c r="OG20" i="21"/>
  <c r="OH20" i="21"/>
  <c r="OG21" i="21"/>
  <c r="OH21" i="21"/>
  <c r="OG22" i="21"/>
  <c r="OH22" i="21"/>
  <c r="OG23" i="21"/>
  <c r="OH23" i="21"/>
  <c r="OG30" i="21"/>
  <c r="OH30" i="21"/>
  <c r="OG24" i="21"/>
  <c r="OH24" i="21"/>
  <c r="OG25" i="21"/>
  <c r="OH25" i="21"/>
  <c r="OG26" i="21"/>
  <c r="OH26" i="21"/>
  <c r="OG27" i="21"/>
  <c r="OH27" i="21"/>
  <c r="OG28" i="21"/>
  <c r="OH28" i="21"/>
  <c r="OG29" i="21"/>
  <c r="OH29" i="21"/>
  <c r="OH13" i="21"/>
  <c r="OG13" i="21"/>
  <c r="NU33" i="21"/>
  <c r="NT33" i="21"/>
  <c r="NS33" i="21"/>
  <c r="NR33" i="21"/>
  <c r="NQ33" i="21"/>
  <c r="NU34" i="21"/>
  <c r="NT34" i="21"/>
  <c r="NS34" i="21"/>
  <c r="NR34" i="21"/>
  <c r="NQ34" i="21"/>
  <c r="NQ14" i="21"/>
  <c r="NR14" i="21"/>
  <c r="NS14" i="21"/>
  <c r="NT14" i="21"/>
  <c r="NU14" i="21"/>
  <c r="NQ15" i="21"/>
  <c r="NR15" i="21"/>
  <c r="NS15" i="21"/>
  <c r="NT15" i="21"/>
  <c r="NU15" i="21"/>
  <c r="NQ16" i="21"/>
  <c r="NR16" i="21"/>
  <c r="NS16" i="21"/>
  <c r="NT16" i="21"/>
  <c r="NU16" i="21"/>
  <c r="NQ17" i="21"/>
  <c r="NR17" i="21"/>
  <c r="NS17" i="21"/>
  <c r="NT17" i="21"/>
  <c r="NU17" i="21"/>
  <c r="NQ18" i="21"/>
  <c r="NR18" i="21"/>
  <c r="NS18" i="21"/>
  <c r="NT18" i="21"/>
  <c r="NU18" i="21"/>
  <c r="NQ19" i="21"/>
  <c r="NR19" i="21"/>
  <c r="NS19" i="21"/>
  <c r="NT19" i="21"/>
  <c r="NU19" i="21"/>
  <c r="NQ20" i="21"/>
  <c r="NR20" i="21"/>
  <c r="NS20" i="21"/>
  <c r="NT20" i="21"/>
  <c r="NU20" i="21"/>
  <c r="NQ21" i="21"/>
  <c r="NR21" i="21"/>
  <c r="NS21" i="21"/>
  <c r="NT21" i="21"/>
  <c r="NU21" i="21"/>
  <c r="NQ22" i="21"/>
  <c r="NR22" i="21"/>
  <c r="NS22" i="21"/>
  <c r="NT22" i="21"/>
  <c r="NU22" i="21"/>
  <c r="NQ23" i="21"/>
  <c r="NR23" i="21"/>
  <c r="NS23" i="21"/>
  <c r="NT23" i="21"/>
  <c r="NU23" i="21"/>
  <c r="NQ30" i="21"/>
  <c r="NR30" i="21"/>
  <c r="NS30" i="21"/>
  <c r="NT30" i="21"/>
  <c r="NU30" i="21"/>
  <c r="NQ24" i="21"/>
  <c r="NR24" i="21"/>
  <c r="NS24" i="21"/>
  <c r="NT24" i="21"/>
  <c r="NU24" i="21"/>
  <c r="NQ25" i="21"/>
  <c r="NR25" i="21"/>
  <c r="NS25" i="21"/>
  <c r="NT25" i="21"/>
  <c r="NU25" i="21"/>
  <c r="NQ26" i="21"/>
  <c r="NR26" i="21"/>
  <c r="NS26" i="21"/>
  <c r="NT26" i="21"/>
  <c r="NU26" i="21"/>
  <c r="NQ27" i="21"/>
  <c r="NR27" i="21"/>
  <c r="NS27" i="21"/>
  <c r="NT27" i="21"/>
  <c r="NU27" i="21"/>
  <c r="NQ28" i="21"/>
  <c r="NR28" i="21"/>
  <c r="NS28" i="21"/>
  <c r="NT28" i="21"/>
  <c r="NU28" i="21"/>
  <c r="NQ29" i="21"/>
  <c r="NR29" i="21"/>
  <c r="NS29" i="21"/>
  <c r="NT29" i="21"/>
  <c r="NU29" i="21"/>
  <c r="NU13" i="21"/>
  <c r="NT13" i="21"/>
  <c r="NS13" i="21"/>
  <c r="NR13" i="21"/>
  <c r="NQ13" i="21"/>
  <c r="JD33" i="21"/>
  <c r="JC33" i="21"/>
  <c r="JD34" i="21"/>
  <c r="JC34" i="21"/>
  <c r="JC14" i="21"/>
  <c r="JD14" i="21"/>
  <c r="JC15" i="21"/>
  <c r="JD15" i="21"/>
  <c r="JC16" i="21"/>
  <c r="JD16" i="21"/>
  <c r="JC17" i="21"/>
  <c r="JD17" i="21"/>
  <c r="JC18" i="21"/>
  <c r="JD18" i="21"/>
  <c r="JC19" i="21"/>
  <c r="JD19" i="21"/>
  <c r="JC20" i="21"/>
  <c r="JD20" i="21"/>
  <c r="JC21" i="21"/>
  <c r="JD21" i="21"/>
  <c r="JC22" i="21"/>
  <c r="JD22" i="21"/>
  <c r="JC23" i="21"/>
  <c r="JD23" i="21"/>
  <c r="JC30" i="21"/>
  <c r="JD30" i="21"/>
  <c r="JC24" i="21"/>
  <c r="JD24" i="21"/>
  <c r="JC25" i="21"/>
  <c r="JD25" i="21"/>
  <c r="JC26" i="21"/>
  <c r="JD26" i="21"/>
  <c r="JC27" i="21"/>
  <c r="JD27" i="21"/>
  <c r="JC28" i="21"/>
  <c r="JD28" i="21"/>
  <c r="JC29" i="21"/>
  <c r="JD29" i="21"/>
  <c r="JD13" i="21"/>
  <c r="JC13" i="21"/>
  <c r="MQ14" i="21"/>
  <c r="MR14" i="21"/>
  <c r="MQ15" i="21"/>
  <c r="MR15" i="21"/>
  <c r="MQ16" i="21"/>
  <c r="MR16" i="21"/>
  <c r="MQ17" i="21"/>
  <c r="MR17" i="21"/>
  <c r="MQ18" i="21"/>
  <c r="MR18" i="21"/>
  <c r="MQ19" i="21"/>
  <c r="MR19" i="21"/>
  <c r="MQ20" i="21"/>
  <c r="MR20" i="21"/>
  <c r="MQ21" i="21"/>
  <c r="MR21" i="21"/>
  <c r="MQ22" i="21"/>
  <c r="MR22" i="21"/>
  <c r="MQ23" i="21"/>
  <c r="MR23" i="21"/>
  <c r="MQ30" i="21"/>
  <c r="MR30" i="21"/>
  <c r="MQ24" i="21"/>
  <c r="MR24" i="21"/>
  <c r="MQ25" i="21"/>
  <c r="MR25" i="21"/>
  <c r="MQ26" i="21"/>
  <c r="MR26" i="21"/>
  <c r="MQ27" i="21"/>
  <c r="MR27" i="21"/>
  <c r="MQ28" i="21"/>
  <c r="MR28" i="21"/>
  <c r="MQ29" i="21"/>
  <c r="MR29" i="21"/>
  <c r="MR13" i="21"/>
  <c r="MQ13" i="21"/>
  <c r="ML33" i="21"/>
  <c r="MK33" i="21"/>
  <c r="ML34" i="21"/>
  <c r="MK34" i="21"/>
  <c r="MK14" i="21"/>
  <c r="ML14" i="21"/>
  <c r="MK15" i="21"/>
  <c r="ML15" i="21"/>
  <c r="MK16" i="21"/>
  <c r="ML16" i="21"/>
  <c r="MK17" i="21"/>
  <c r="ML17" i="21"/>
  <c r="MK18" i="21"/>
  <c r="ML18" i="21"/>
  <c r="MK19" i="21"/>
  <c r="ML19" i="21"/>
  <c r="MK20" i="21"/>
  <c r="ML20" i="21"/>
  <c r="MK21" i="21"/>
  <c r="ML21" i="21"/>
  <c r="MK22" i="21"/>
  <c r="ML22" i="21"/>
  <c r="MK23" i="21"/>
  <c r="ML23" i="21"/>
  <c r="MK30" i="21"/>
  <c r="ML30" i="21"/>
  <c r="MK24" i="21"/>
  <c r="ML24" i="21"/>
  <c r="MK25" i="21"/>
  <c r="ML25" i="21"/>
  <c r="MK26" i="21"/>
  <c r="ML26" i="21"/>
  <c r="MK27" i="21"/>
  <c r="ML27" i="21"/>
  <c r="MK28" i="21"/>
  <c r="ML28" i="21"/>
  <c r="MK29" i="21"/>
  <c r="ML29" i="21"/>
  <c r="ML13" i="21"/>
  <c r="MK13" i="21"/>
  <c r="ME14" i="21"/>
  <c r="MF14" i="21"/>
  <c r="ME15" i="21"/>
  <c r="MF15" i="21"/>
  <c r="ME16" i="21"/>
  <c r="MF16" i="21"/>
  <c r="ME17" i="21"/>
  <c r="MF17" i="21"/>
  <c r="ME18" i="21"/>
  <c r="MF18" i="21"/>
  <c r="ME19" i="21"/>
  <c r="MF19" i="21"/>
  <c r="ME20" i="21"/>
  <c r="MF20" i="21"/>
  <c r="ME21" i="21"/>
  <c r="MF21" i="21"/>
  <c r="ME22" i="21"/>
  <c r="MF22" i="21"/>
  <c r="ME23" i="21"/>
  <c r="MF23" i="21"/>
  <c r="ME30" i="21"/>
  <c r="MF30" i="21"/>
  <c r="ME24" i="21"/>
  <c r="MF24" i="21"/>
  <c r="ME25" i="21"/>
  <c r="MF25" i="21"/>
  <c r="ME26" i="21"/>
  <c r="MF26" i="21"/>
  <c r="ME27" i="21"/>
  <c r="MF27" i="21"/>
  <c r="ME28" i="21"/>
  <c r="MF28" i="21"/>
  <c r="ME29" i="21"/>
  <c r="MF29" i="21"/>
  <c r="MF13" i="21"/>
  <c r="ME13" i="21"/>
  <c r="LQ14" i="21"/>
  <c r="LR14" i="21"/>
  <c r="LQ15" i="21"/>
  <c r="LR15" i="21"/>
  <c r="LQ16" i="21"/>
  <c r="LR16" i="21"/>
  <c r="LQ17" i="21"/>
  <c r="LR17" i="21"/>
  <c r="LQ18" i="21"/>
  <c r="LR18" i="21"/>
  <c r="LQ19" i="21"/>
  <c r="LR19" i="21"/>
  <c r="LQ20" i="21"/>
  <c r="LR20" i="21"/>
  <c r="LQ21" i="21"/>
  <c r="LR21" i="21"/>
  <c r="LQ22" i="21"/>
  <c r="LR22" i="21"/>
  <c r="LQ23" i="21"/>
  <c r="LR23" i="21"/>
  <c r="LQ30" i="21"/>
  <c r="LR30" i="21"/>
  <c r="LQ24" i="21"/>
  <c r="LR24" i="21"/>
  <c r="LQ25" i="21"/>
  <c r="LR25" i="21"/>
  <c r="LQ26" i="21"/>
  <c r="LR26" i="21"/>
  <c r="LQ27" i="21"/>
  <c r="LR27" i="21"/>
  <c r="LQ28" i="21"/>
  <c r="LR28" i="21"/>
  <c r="LQ29" i="21"/>
  <c r="LR29" i="21"/>
  <c r="LR13" i="21"/>
  <c r="LQ13" i="21"/>
  <c r="LI14" i="21"/>
  <c r="LJ14" i="21"/>
  <c r="LK14" i="21"/>
  <c r="LI15" i="21"/>
  <c r="LJ15" i="21"/>
  <c r="LK15" i="21"/>
  <c r="LI16" i="21"/>
  <c r="LJ16" i="21"/>
  <c r="LK16" i="21"/>
  <c r="LI17" i="21"/>
  <c r="LJ17" i="21"/>
  <c r="LK17" i="21"/>
  <c r="LI18" i="21"/>
  <c r="LJ18" i="21"/>
  <c r="LK18" i="21"/>
  <c r="LI19" i="21"/>
  <c r="LJ19" i="21"/>
  <c r="LK19" i="21"/>
  <c r="LI20" i="21"/>
  <c r="LJ20" i="21"/>
  <c r="LK20" i="21"/>
  <c r="LI21" i="21"/>
  <c r="LJ21" i="21"/>
  <c r="LK21" i="21"/>
  <c r="LI22" i="21"/>
  <c r="LJ22" i="21"/>
  <c r="LK22" i="21"/>
  <c r="LI23" i="21"/>
  <c r="LJ23" i="21"/>
  <c r="LK23" i="21"/>
  <c r="LI30" i="21"/>
  <c r="LJ30" i="21"/>
  <c r="LK30" i="21"/>
  <c r="LI24" i="21"/>
  <c r="LJ24" i="21"/>
  <c r="LK24" i="21"/>
  <c r="LI25" i="21"/>
  <c r="LJ25" i="21"/>
  <c r="LK25" i="21"/>
  <c r="LI26" i="21"/>
  <c r="LJ26" i="21"/>
  <c r="LK26" i="21"/>
  <c r="LI27" i="21"/>
  <c r="LJ27" i="21"/>
  <c r="LK27" i="21"/>
  <c r="LI28" i="21"/>
  <c r="LJ28" i="21"/>
  <c r="LK28" i="21"/>
  <c r="LI29" i="21"/>
  <c r="LJ29" i="21"/>
  <c r="LK29" i="21"/>
  <c r="LK13" i="21"/>
  <c r="LJ13" i="21"/>
  <c r="LI13" i="21"/>
  <c r="LC33" i="21"/>
  <c r="LB33" i="21"/>
  <c r="LA33" i="21"/>
  <c r="LC34" i="21"/>
  <c r="LB34" i="21"/>
  <c r="LA34" i="21"/>
  <c r="LA14" i="21"/>
  <c r="LB14" i="21"/>
  <c r="LC14" i="21"/>
  <c r="LA15" i="21"/>
  <c r="LB15" i="21"/>
  <c r="LC15" i="21"/>
  <c r="LA16" i="21"/>
  <c r="LB16" i="21"/>
  <c r="LC16" i="21"/>
  <c r="LA17" i="21"/>
  <c r="LB17" i="21"/>
  <c r="LC17" i="21"/>
  <c r="LA18" i="21"/>
  <c r="LB18" i="21"/>
  <c r="LC18" i="21"/>
  <c r="LA19" i="21"/>
  <c r="LB19" i="21"/>
  <c r="LC19" i="21"/>
  <c r="LA20" i="21"/>
  <c r="LB20" i="21"/>
  <c r="LC20" i="21"/>
  <c r="LA21" i="21"/>
  <c r="LB21" i="21"/>
  <c r="LC21" i="21"/>
  <c r="LA22" i="21"/>
  <c r="LB22" i="21"/>
  <c r="LC22" i="21"/>
  <c r="LA23" i="21"/>
  <c r="LB23" i="21"/>
  <c r="LC23" i="21"/>
  <c r="LA30" i="21"/>
  <c r="LB30" i="21"/>
  <c r="LC30" i="21"/>
  <c r="LA24" i="21"/>
  <c r="LB24" i="21"/>
  <c r="LC24" i="21"/>
  <c r="LA25" i="21"/>
  <c r="LB25" i="21"/>
  <c r="LC25" i="21"/>
  <c r="LA26" i="21"/>
  <c r="LB26" i="21"/>
  <c r="LC26" i="21"/>
  <c r="LA27" i="21"/>
  <c r="LB27" i="21"/>
  <c r="LC27" i="21"/>
  <c r="LA28" i="21"/>
  <c r="LB28" i="21"/>
  <c r="LC28" i="21"/>
  <c r="LA29" i="21"/>
  <c r="LB29" i="21"/>
  <c r="LC29" i="21"/>
  <c r="LC13" i="21"/>
  <c r="LB13" i="21"/>
  <c r="LA13" i="21"/>
  <c r="EM33" i="21"/>
  <c r="EL33" i="21"/>
  <c r="EK33" i="21"/>
  <c r="EM34" i="21"/>
  <c r="EL34" i="21"/>
  <c r="EK34" i="21"/>
  <c r="EK14" i="21"/>
  <c r="EL14" i="21"/>
  <c r="EM14" i="21"/>
  <c r="EK15" i="21"/>
  <c r="EL15" i="21"/>
  <c r="EM15" i="21"/>
  <c r="EK16" i="21"/>
  <c r="EL16" i="21"/>
  <c r="EM16" i="21"/>
  <c r="EK17" i="21"/>
  <c r="EL17" i="21"/>
  <c r="EM17" i="21"/>
  <c r="EK18" i="21"/>
  <c r="EL18" i="21"/>
  <c r="EM18" i="21"/>
  <c r="EK19" i="21"/>
  <c r="EL19" i="21"/>
  <c r="EM19" i="21"/>
  <c r="EK20" i="21"/>
  <c r="EL20" i="21"/>
  <c r="EM20" i="21"/>
  <c r="EK21" i="21"/>
  <c r="EL21" i="21"/>
  <c r="EM21" i="21"/>
  <c r="EK22" i="21"/>
  <c r="EL22" i="21"/>
  <c r="EM22" i="21"/>
  <c r="EK23" i="21"/>
  <c r="EL23" i="21"/>
  <c r="EM23" i="21"/>
  <c r="EK30" i="21"/>
  <c r="EL30" i="21"/>
  <c r="EM30" i="21"/>
  <c r="EK24" i="21"/>
  <c r="EL24" i="21"/>
  <c r="EM24" i="21"/>
  <c r="EK25" i="21"/>
  <c r="EL25" i="21"/>
  <c r="EM25" i="21"/>
  <c r="EK26" i="21"/>
  <c r="EL26" i="21"/>
  <c r="EM26" i="21"/>
  <c r="EK27" i="21"/>
  <c r="EL27" i="21"/>
  <c r="EM27" i="21"/>
  <c r="EK28" i="21"/>
  <c r="EL28" i="21"/>
  <c r="EM28" i="21"/>
  <c r="EK29" i="21"/>
  <c r="EL29" i="21"/>
  <c r="EM29" i="21"/>
  <c r="EM13" i="21"/>
  <c r="EL13" i="21"/>
  <c r="EK13" i="21"/>
  <c r="KH33" i="21"/>
  <c r="KG33" i="21"/>
  <c r="JG33" i="21"/>
  <c r="JF33" i="21"/>
  <c r="JE33" i="21"/>
  <c r="KF33" i="21"/>
  <c r="KE33" i="21"/>
  <c r="KH34" i="21"/>
  <c r="KG34" i="21"/>
  <c r="JG34" i="21"/>
  <c r="JF34" i="21"/>
  <c r="JE34" i="21"/>
  <c r="KF34" i="21"/>
  <c r="KE34" i="21"/>
  <c r="KE14" i="21"/>
  <c r="KF14" i="21"/>
  <c r="JE14" i="21"/>
  <c r="JF14" i="21"/>
  <c r="JG14" i="21"/>
  <c r="KG14" i="21"/>
  <c r="KH14" i="21"/>
  <c r="KE15" i="21"/>
  <c r="KF15" i="21"/>
  <c r="JE15" i="21"/>
  <c r="JF15" i="21"/>
  <c r="JG15" i="21"/>
  <c r="KG15" i="21"/>
  <c r="KH15" i="21"/>
  <c r="KE16" i="21"/>
  <c r="KF16" i="21"/>
  <c r="JE16" i="21"/>
  <c r="JF16" i="21"/>
  <c r="JG16" i="21"/>
  <c r="KG16" i="21"/>
  <c r="KH16" i="21"/>
  <c r="KE17" i="21"/>
  <c r="KF17" i="21"/>
  <c r="JE17" i="21"/>
  <c r="JF17" i="21"/>
  <c r="JG17" i="21"/>
  <c r="KG17" i="21"/>
  <c r="KH17" i="21"/>
  <c r="KE18" i="21"/>
  <c r="KF18" i="21"/>
  <c r="JE18" i="21"/>
  <c r="JF18" i="21"/>
  <c r="JG18" i="21"/>
  <c r="KG18" i="21"/>
  <c r="KH18" i="21"/>
  <c r="KE19" i="21"/>
  <c r="KF19" i="21"/>
  <c r="JE19" i="21"/>
  <c r="JF19" i="21"/>
  <c r="JG19" i="21"/>
  <c r="KG19" i="21"/>
  <c r="KH19" i="21"/>
  <c r="KE20" i="21"/>
  <c r="KF20" i="21"/>
  <c r="JE20" i="21"/>
  <c r="JF20" i="21"/>
  <c r="JG20" i="21"/>
  <c r="KG20" i="21"/>
  <c r="KH20" i="21"/>
  <c r="KE21" i="21"/>
  <c r="KF21" i="21"/>
  <c r="JE21" i="21"/>
  <c r="JF21" i="21"/>
  <c r="JG21" i="21"/>
  <c r="KG21" i="21"/>
  <c r="KH21" i="21"/>
  <c r="KE22" i="21"/>
  <c r="KF22" i="21"/>
  <c r="JE22" i="21"/>
  <c r="JF22" i="21"/>
  <c r="JG22" i="21"/>
  <c r="KG22" i="21"/>
  <c r="KH22" i="21"/>
  <c r="KE23" i="21"/>
  <c r="KF23" i="21"/>
  <c r="JE23" i="21"/>
  <c r="JF23" i="21"/>
  <c r="JG23" i="21"/>
  <c r="KG23" i="21"/>
  <c r="KH23" i="21"/>
  <c r="KE30" i="21"/>
  <c r="KF30" i="21"/>
  <c r="JE30" i="21"/>
  <c r="JF30" i="21"/>
  <c r="JG30" i="21"/>
  <c r="KG30" i="21"/>
  <c r="KH30" i="21"/>
  <c r="KE24" i="21"/>
  <c r="KF24" i="21"/>
  <c r="JE24" i="21"/>
  <c r="JF24" i="21"/>
  <c r="JG24" i="21"/>
  <c r="KG24" i="21"/>
  <c r="KH24" i="21"/>
  <c r="KE25" i="21"/>
  <c r="KF25" i="21"/>
  <c r="JE25" i="21"/>
  <c r="JF25" i="21"/>
  <c r="JG25" i="21"/>
  <c r="KG25" i="21"/>
  <c r="KH25" i="21"/>
  <c r="KE26" i="21"/>
  <c r="KF26" i="21"/>
  <c r="JE26" i="21"/>
  <c r="JF26" i="21"/>
  <c r="JG26" i="21"/>
  <c r="KG26" i="21"/>
  <c r="KH26" i="21"/>
  <c r="KE27" i="21"/>
  <c r="KF27" i="21"/>
  <c r="JE27" i="21"/>
  <c r="JF27" i="21"/>
  <c r="JG27" i="21"/>
  <c r="KG27" i="21"/>
  <c r="KH27" i="21"/>
  <c r="KE28" i="21"/>
  <c r="KF28" i="21"/>
  <c r="JE28" i="21"/>
  <c r="JF28" i="21"/>
  <c r="JG28" i="21"/>
  <c r="KG28" i="21"/>
  <c r="KH28" i="21"/>
  <c r="KE29" i="21"/>
  <c r="KF29" i="21"/>
  <c r="JE29" i="21"/>
  <c r="JF29" i="21"/>
  <c r="JG29" i="21"/>
  <c r="KG29" i="21"/>
  <c r="KH29" i="21"/>
  <c r="KH13" i="21"/>
  <c r="KG13" i="21"/>
  <c r="JG13" i="21"/>
  <c r="JF13" i="21"/>
  <c r="JE13" i="21"/>
  <c r="KF13" i="21"/>
  <c r="KE13" i="21"/>
  <c r="JS14" i="21"/>
  <c r="JT14" i="21"/>
  <c r="JS15" i="21"/>
  <c r="JT15" i="21"/>
  <c r="JS16" i="21"/>
  <c r="JT16" i="21"/>
  <c r="JS17" i="21"/>
  <c r="JT17" i="21"/>
  <c r="JS18" i="21"/>
  <c r="JT18" i="21"/>
  <c r="JS19" i="21"/>
  <c r="JT19" i="21"/>
  <c r="JS20" i="21"/>
  <c r="JT20" i="21"/>
  <c r="JS21" i="21"/>
  <c r="JT21" i="21"/>
  <c r="JS22" i="21"/>
  <c r="JT22" i="21"/>
  <c r="JS23" i="21"/>
  <c r="JT23" i="21"/>
  <c r="JS30" i="21"/>
  <c r="JT30" i="21"/>
  <c r="JS24" i="21"/>
  <c r="JT24" i="21"/>
  <c r="JS25" i="21"/>
  <c r="JT25" i="21"/>
  <c r="JS26" i="21"/>
  <c r="JT26" i="21"/>
  <c r="JS27" i="21"/>
  <c r="JT27" i="21"/>
  <c r="JS28" i="21"/>
  <c r="JT28" i="21"/>
  <c r="JS29" i="21"/>
  <c r="JT29" i="21"/>
  <c r="JT13" i="21"/>
  <c r="JS13" i="21"/>
  <c r="CD13" i="16" l="1"/>
  <c r="KF35" i="21"/>
  <c r="LB35" i="21"/>
  <c r="LQ31" i="21"/>
  <c r="MK31" i="21"/>
  <c r="MQ31" i="21"/>
  <c r="OG31" i="21"/>
  <c r="OM31" i="21"/>
  <c r="PI31" i="21"/>
  <c r="OO31" i="21"/>
  <c r="KG35" i="21"/>
  <c r="ME31" i="21"/>
  <c r="JC31" i="21"/>
  <c r="NR35" i="21"/>
  <c r="OQ31" i="21"/>
  <c r="NU31" i="21"/>
  <c r="KH31" i="21"/>
  <c r="LC31" i="21"/>
  <c r="LC35" i="21"/>
  <c r="PE31" i="21"/>
  <c r="CD18" i="16"/>
  <c r="CD15" i="16"/>
  <c r="CD20" i="16"/>
  <c r="CD12" i="16"/>
  <c r="CD17" i="16"/>
  <c r="EL35" i="21"/>
  <c r="CD14" i="16"/>
  <c r="CD19" i="16"/>
  <c r="CD16" i="16"/>
  <c r="CD21" i="16"/>
  <c r="LR31" i="21"/>
  <c r="ML31" i="21"/>
  <c r="MR31" i="21"/>
  <c r="OH31" i="21"/>
  <c r="ON31" i="21"/>
  <c r="PJ31" i="21"/>
  <c r="EK31" i="21"/>
  <c r="LI31" i="21"/>
  <c r="KE31" i="21"/>
  <c r="KF31" i="21"/>
  <c r="EL31" i="21"/>
  <c r="LJ31" i="21"/>
  <c r="OP31" i="21"/>
  <c r="JE31" i="21"/>
  <c r="EM31" i="21"/>
  <c r="LK31" i="21"/>
  <c r="NQ31" i="21"/>
  <c r="JF31" i="21"/>
  <c r="MF31" i="21"/>
  <c r="JD31" i="21"/>
  <c r="NR31" i="21"/>
  <c r="OR31" i="21"/>
  <c r="PF31" i="21"/>
  <c r="JG31" i="21"/>
  <c r="LA31" i="21"/>
  <c r="NS31" i="21"/>
  <c r="PG31" i="21"/>
  <c r="JS31" i="21"/>
  <c r="JT31" i="21"/>
  <c r="KG31" i="21"/>
  <c r="LB31" i="21"/>
  <c r="NT31" i="21"/>
  <c r="PH31" i="21"/>
  <c r="JF35" i="21"/>
  <c r="JE35" i="21"/>
  <c r="JC35" i="21"/>
  <c r="JG35" i="21"/>
  <c r="EK35" i="21"/>
  <c r="JD35" i="21"/>
  <c r="NQ35" i="21"/>
  <c r="KH35" i="21"/>
  <c r="EM35" i="21"/>
  <c r="NS35" i="21"/>
  <c r="MK35" i="21"/>
  <c r="NT35" i="21"/>
  <c r="OG35" i="21"/>
  <c r="KE35" i="21"/>
  <c r="LA35" i="21"/>
  <c r="ML35" i="21"/>
  <c r="NU35" i="21"/>
  <c r="OH35" i="21"/>
  <c r="LJ41" i="21"/>
  <c r="NT41" i="21"/>
  <c r="LI41" i="21"/>
  <c r="PH41" i="21"/>
  <c r="MF41" i="21"/>
  <c r="JD41" i="21"/>
  <c r="PF41" i="21"/>
  <c r="KH41" i="21"/>
  <c r="OQ41" i="21"/>
  <c r="KF41" i="21"/>
  <c r="OO41" i="21"/>
  <c r="JF41" i="21"/>
  <c r="OH41" i="21"/>
  <c r="EM41" i="21"/>
  <c r="LK41" i="21"/>
  <c r="MK41" i="21"/>
  <c r="NU41" i="21"/>
  <c r="OG41" i="21"/>
  <c r="DB27" i="16"/>
  <c r="DB23" i="16"/>
  <c r="DB19" i="16"/>
  <c r="DB15" i="16"/>
  <c r="LP28" i="21"/>
  <c r="LP24" i="21"/>
  <c r="LP27" i="21"/>
  <c r="LP20" i="21"/>
  <c r="LP16" i="21"/>
  <c r="OL13" i="21"/>
  <c r="LP13" i="21"/>
  <c r="LP21" i="21"/>
  <c r="LP17" i="21"/>
  <c r="OL28" i="21"/>
  <c r="OL24" i="21"/>
  <c r="OL21" i="21"/>
  <c r="OL17" i="21"/>
  <c r="OL29" i="21"/>
  <c r="OL25" i="21"/>
  <c r="OL22" i="21"/>
  <c r="OL18" i="21"/>
  <c r="OL14" i="21"/>
  <c r="OL26" i="21"/>
  <c r="OL23" i="21"/>
  <c r="OL19" i="21"/>
  <c r="OL15" i="21"/>
  <c r="OL27" i="21"/>
  <c r="OM41" i="21"/>
  <c r="OL30" i="21"/>
  <c r="OL20" i="21"/>
  <c r="OL16" i="21"/>
  <c r="LP26" i="21"/>
  <c r="LP23" i="21"/>
  <c r="LP19" i="21"/>
  <c r="LP15" i="21"/>
  <c r="LP18" i="21"/>
  <c r="LP25" i="21"/>
  <c r="LP14" i="21"/>
  <c r="LP29" i="21"/>
  <c r="LP22" i="21"/>
  <c r="LQ41" i="21"/>
  <c r="LP30" i="21"/>
  <c r="DB28" i="16"/>
  <c r="DB24" i="16"/>
  <c r="DB20" i="16"/>
  <c r="DB16" i="16"/>
  <c r="DB12" i="16"/>
  <c r="CZ24" i="16"/>
  <c r="CZ20" i="16"/>
  <c r="CZ16" i="16"/>
  <c r="CZ12" i="16"/>
  <c r="CZ22" i="16"/>
  <c r="CZ26" i="16"/>
  <c r="CZ21" i="16"/>
  <c r="CZ18" i="16"/>
  <c r="CZ14" i="16"/>
  <c r="DB25" i="16"/>
  <c r="DB22" i="16"/>
  <c r="DB17" i="16"/>
  <c r="DB13" i="16"/>
  <c r="CZ25" i="16"/>
  <c r="CZ17" i="16"/>
  <c r="CZ27" i="16"/>
  <c r="CZ23" i="16"/>
  <c r="CZ19" i="16"/>
  <c r="CZ15" i="16"/>
  <c r="DB26" i="16"/>
  <c r="PJ41" i="21"/>
  <c r="DB21" i="16"/>
  <c r="DB18" i="16"/>
  <c r="DB14" i="16"/>
  <c r="JG41" i="21"/>
  <c r="JC41" i="21"/>
  <c r="G376" i="11"/>
  <c r="I376" i="11" s="1"/>
  <c r="E379" i="11"/>
  <c r="H376" i="11"/>
  <c r="JT41" i="21"/>
  <c r="JE41" i="21"/>
  <c r="CT31" i="16"/>
  <c r="NP23" i="21"/>
  <c r="NP15" i="21"/>
  <c r="CT19" i="16"/>
  <c r="CT27" i="16"/>
  <c r="CT32" i="16"/>
  <c r="CT21" i="16"/>
  <c r="CT14" i="16"/>
  <c r="CT13" i="16"/>
  <c r="CT28" i="16"/>
  <c r="CT20" i="16"/>
  <c r="CT12" i="16"/>
  <c r="NP24" i="21"/>
  <c r="NP17" i="21"/>
  <c r="CT23" i="16"/>
  <c r="CT15" i="16"/>
  <c r="CT18" i="16"/>
  <c r="NP25" i="21"/>
  <c r="NS41" i="21"/>
  <c r="CT22" i="16"/>
  <c r="NP18" i="21"/>
  <c r="NP28" i="21"/>
  <c r="CT25" i="16"/>
  <c r="NP21" i="21"/>
  <c r="CT17" i="16"/>
  <c r="NP30" i="21"/>
  <c r="NP16" i="21"/>
  <c r="NP33" i="21"/>
  <c r="NP13" i="21"/>
  <c r="NP26" i="21"/>
  <c r="NP19" i="21"/>
  <c r="NP29" i="21"/>
  <c r="CT26" i="16"/>
  <c r="NP22" i="21"/>
  <c r="NP14" i="21"/>
  <c r="CT11" i="16"/>
  <c r="NP34" i="21"/>
  <c r="NP27" i="21"/>
  <c r="CT24" i="16"/>
  <c r="NP20" i="21"/>
  <c r="CT16" i="16"/>
  <c r="EL41" i="21"/>
  <c r="KE41" i="21"/>
  <c r="EK41" i="21"/>
  <c r="PG41" i="21"/>
  <c r="ME41" i="21"/>
  <c r="NR41" i="21"/>
  <c r="NQ41" i="21"/>
  <c r="PE41" i="21"/>
  <c r="LC41" i="21"/>
  <c r="KG41" i="21"/>
  <c r="JS41" i="21"/>
  <c r="LA41" i="21"/>
  <c r="PI41" i="21"/>
  <c r="MQ41" i="21"/>
  <c r="MR41" i="21"/>
  <c r="LB41" i="21"/>
  <c r="LR41" i="21"/>
  <c r="ON41" i="21"/>
  <c r="OP41" i="21"/>
  <c r="ML41" i="21"/>
  <c r="OR41" i="21"/>
  <c r="JB33" i="21"/>
  <c r="JA33" i="21"/>
  <c r="JB34" i="21"/>
  <c r="JA34" i="21"/>
  <c r="JA14" i="21"/>
  <c r="JB14" i="21"/>
  <c r="JA15" i="21"/>
  <c r="JB15" i="21"/>
  <c r="JA16" i="21"/>
  <c r="JB16" i="21"/>
  <c r="JA17" i="21"/>
  <c r="JB17" i="21"/>
  <c r="JA18" i="21"/>
  <c r="JB18" i="21"/>
  <c r="JA19" i="21"/>
  <c r="JB19" i="21"/>
  <c r="JA20" i="21"/>
  <c r="JB20" i="21"/>
  <c r="JA21" i="21"/>
  <c r="JB21" i="21"/>
  <c r="JA22" i="21"/>
  <c r="JB22" i="21"/>
  <c r="JA23" i="21"/>
  <c r="JB23" i="21"/>
  <c r="JA30" i="21"/>
  <c r="JB30" i="21"/>
  <c r="JA24" i="21"/>
  <c r="JB24" i="21"/>
  <c r="JA25" i="21"/>
  <c r="JB25" i="21"/>
  <c r="JA26" i="21"/>
  <c r="JB26" i="21"/>
  <c r="JA27" i="21"/>
  <c r="JB27" i="21"/>
  <c r="JA28" i="21"/>
  <c r="JB28" i="21"/>
  <c r="JA29" i="21"/>
  <c r="JB29" i="21"/>
  <c r="JB13" i="21"/>
  <c r="JA13" i="21"/>
  <c r="NG14" i="21"/>
  <c r="NH14" i="21"/>
  <c r="NG15" i="21"/>
  <c r="NH15" i="21"/>
  <c r="NG16" i="21"/>
  <c r="NH16" i="21"/>
  <c r="NG17" i="21"/>
  <c r="NH17" i="21"/>
  <c r="NG18" i="21"/>
  <c r="NH18" i="21"/>
  <c r="NG19" i="21"/>
  <c r="NH19" i="21"/>
  <c r="NG20" i="21"/>
  <c r="NH20" i="21"/>
  <c r="NG21" i="21"/>
  <c r="NH21" i="21"/>
  <c r="NG22" i="21"/>
  <c r="NH22" i="21"/>
  <c r="NG23" i="21"/>
  <c r="NH23" i="21"/>
  <c r="NG30" i="21"/>
  <c r="NH30" i="21"/>
  <c r="NG24" i="21"/>
  <c r="NH24" i="21"/>
  <c r="NG25" i="21"/>
  <c r="NH25" i="21"/>
  <c r="NG26" i="21"/>
  <c r="NH26" i="21"/>
  <c r="NG27" i="21"/>
  <c r="NH27" i="21"/>
  <c r="NG28" i="21"/>
  <c r="NH28" i="21"/>
  <c r="NG29" i="21"/>
  <c r="NH29" i="21"/>
  <c r="NH13" i="21"/>
  <c r="NG13" i="21"/>
  <c r="IP33" i="21"/>
  <c r="IO33" i="21"/>
  <c r="MX33" i="21"/>
  <c r="MW33" i="21"/>
  <c r="IP34" i="21"/>
  <c r="IO34" i="21"/>
  <c r="MX34" i="21"/>
  <c r="MW34" i="21"/>
  <c r="MW14" i="21"/>
  <c r="MX14" i="21"/>
  <c r="IO14" i="21"/>
  <c r="IP14" i="21"/>
  <c r="MW15" i="21"/>
  <c r="MX15" i="21"/>
  <c r="IO15" i="21"/>
  <c r="IP15" i="21"/>
  <c r="MW16" i="21"/>
  <c r="MX16" i="21"/>
  <c r="IO16" i="21"/>
  <c r="IP16" i="21"/>
  <c r="MW17" i="21"/>
  <c r="MX17" i="21"/>
  <c r="IO17" i="21"/>
  <c r="IP17" i="21"/>
  <c r="MW18" i="21"/>
  <c r="MX18" i="21"/>
  <c r="IO18" i="21"/>
  <c r="IP18" i="21"/>
  <c r="MW19" i="21"/>
  <c r="MX19" i="21"/>
  <c r="IO19" i="21"/>
  <c r="IP19" i="21"/>
  <c r="MW20" i="21"/>
  <c r="MX20" i="21"/>
  <c r="IO20" i="21"/>
  <c r="IP20" i="21"/>
  <c r="MW21" i="21"/>
  <c r="MX21" i="21"/>
  <c r="IO21" i="21"/>
  <c r="IP21" i="21"/>
  <c r="MW22" i="21"/>
  <c r="MX22" i="21"/>
  <c r="IO22" i="21"/>
  <c r="IP22" i="21"/>
  <c r="MW23" i="21"/>
  <c r="MX23" i="21"/>
  <c r="IO23" i="21"/>
  <c r="IP23" i="21"/>
  <c r="MW30" i="21"/>
  <c r="MX30" i="21"/>
  <c r="IO30" i="21"/>
  <c r="IP30" i="21"/>
  <c r="MW24" i="21"/>
  <c r="MX24" i="21"/>
  <c r="IO24" i="21"/>
  <c r="IP24" i="21"/>
  <c r="MW25" i="21"/>
  <c r="MX25" i="21"/>
  <c r="IO25" i="21"/>
  <c r="IP25" i="21"/>
  <c r="MW26" i="21"/>
  <c r="MX26" i="21"/>
  <c r="IO26" i="21"/>
  <c r="IP26" i="21"/>
  <c r="MW27" i="21"/>
  <c r="MX27" i="21"/>
  <c r="IO27" i="21"/>
  <c r="IP27" i="21"/>
  <c r="MW28" i="21"/>
  <c r="MX28" i="21"/>
  <c r="IO28" i="21"/>
  <c r="IP28" i="21"/>
  <c r="MW29" i="21"/>
  <c r="MX29" i="21"/>
  <c r="IO29" i="21"/>
  <c r="IP29" i="21"/>
  <c r="IP13" i="21"/>
  <c r="IO13" i="21"/>
  <c r="MX13" i="21"/>
  <c r="MW13" i="21"/>
  <c r="II33" i="21"/>
  <c r="IH33" i="21"/>
  <c r="IG33" i="21"/>
  <c r="II34" i="21"/>
  <c r="IH34" i="21"/>
  <c r="IG34" i="21"/>
  <c r="IG14" i="21"/>
  <c r="IH14" i="21"/>
  <c r="II14" i="21"/>
  <c r="IG15" i="21"/>
  <c r="IH15" i="21"/>
  <c r="II15" i="21"/>
  <c r="IG16" i="21"/>
  <c r="IH16" i="21"/>
  <c r="II16" i="21"/>
  <c r="IG17" i="21"/>
  <c r="IH17" i="21"/>
  <c r="II17" i="21"/>
  <c r="IG18" i="21"/>
  <c r="IH18" i="21"/>
  <c r="II18" i="21"/>
  <c r="IG19" i="21"/>
  <c r="IH19" i="21"/>
  <c r="II19" i="21"/>
  <c r="IG20" i="21"/>
  <c r="IH20" i="21"/>
  <c r="II20" i="21"/>
  <c r="IG21" i="21"/>
  <c r="IH21" i="21"/>
  <c r="II21" i="21"/>
  <c r="IG22" i="21"/>
  <c r="IH22" i="21"/>
  <c r="II22" i="21"/>
  <c r="IG23" i="21"/>
  <c r="IH23" i="21"/>
  <c r="II23" i="21"/>
  <c r="IG30" i="21"/>
  <c r="IH30" i="21"/>
  <c r="II30" i="21"/>
  <c r="IG24" i="21"/>
  <c r="IH24" i="21"/>
  <c r="II24" i="21"/>
  <c r="IG25" i="21"/>
  <c r="IH25" i="21"/>
  <c r="II25" i="21"/>
  <c r="IG26" i="21"/>
  <c r="IH26" i="21"/>
  <c r="II26" i="21"/>
  <c r="IG27" i="21"/>
  <c r="IH27" i="21"/>
  <c r="II27" i="21"/>
  <c r="IG28" i="21"/>
  <c r="IH28" i="21"/>
  <c r="II28" i="21"/>
  <c r="IG29" i="21"/>
  <c r="IH29" i="21"/>
  <c r="II29" i="21"/>
  <c r="II13" i="21"/>
  <c r="IH13" i="21"/>
  <c r="IG13" i="21"/>
  <c r="IA14" i="21"/>
  <c r="IB14" i="21"/>
  <c r="IA15" i="21"/>
  <c r="IB15" i="21"/>
  <c r="IA16" i="21"/>
  <c r="IB16" i="21"/>
  <c r="IA17" i="21"/>
  <c r="IB17" i="21"/>
  <c r="IA18" i="21"/>
  <c r="IB18" i="21"/>
  <c r="IA19" i="21"/>
  <c r="IB19" i="21"/>
  <c r="IA20" i="21"/>
  <c r="IB20" i="21"/>
  <c r="IA21" i="21"/>
  <c r="IB21" i="21"/>
  <c r="IA22" i="21"/>
  <c r="IB22" i="21"/>
  <c r="IA23" i="21"/>
  <c r="IB23" i="21"/>
  <c r="IA30" i="21"/>
  <c r="IB30" i="21"/>
  <c r="IA24" i="21"/>
  <c r="IB24" i="21"/>
  <c r="IA25" i="21"/>
  <c r="IB25" i="21"/>
  <c r="IA26" i="21"/>
  <c r="IB26" i="21"/>
  <c r="IA27" i="21"/>
  <c r="IB27" i="21"/>
  <c r="IA28" i="21"/>
  <c r="IB28" i="21"/>
  <c r="IA29" i="21"/>
  <c r="IB29" i="21"/>
  <c r="IB13" i="21"/>
  <c r="IA13" i="21"/>
  <c r="HV33" i="21"/>
  <c r="HU33" i="21"/>
  <c r="HV34" i="21"/>
  <c r="HU34" i="21"/>
  <c r="HU14" i="21"/>
  <c r="HV14" i="21"/>
  <c r="HU15" i="21"/>
  <c r="HV15" i="21"/>
  <c r="HU16" i="21"/>
  <c r="HV16" i="21"/>
  <c r="HU17" i="21"/>
  <c r="HV17" i="21"/>
  <c r="HU18" i="21"/>
  <c r="HV18" i="21"/>
  <c r="HU19" i="21"/>
  <c r="HV19" i="21"/>
  <c r="HU20" i="21"/>
  <c r="HV20" i="21"/>
  <c r="HU21" i="21"/>
  <c r="HV21" i="21"/>
  <c r="HU22" i="21"/>
  <c r="HV22" i="21"/>
  <c r="HU23" i="21"/>
  <c r="HV23" i="21"/>
  <c r="HU30" i="21"/>
  <c r="HV30" i="21"/>
  <c r="HU24" i="21"/>
  <c r="HV24" i="21"/>
  <c r="HU25" i="21"/>
  <c r="HV25" i="21"/>
  <c r="HU26" i="21"/>
  <c r="HV26" i="21"/>
  <c r="HU27" i="21"/>
  <c r="HV27" i="21"/>
  <c r="HU28" i="21"/>
  <c r="HV28" i="21"/>
  <c r="HU29" i="21"/>
  <c r="HV29" i="21"/>
  <c r="HV13" i="21"/>
  <c r="HU13" i="21"/>
  <c r="JZ33" i="21"/>
  <c r="JY33" i="21"/>
  <c r="JZ34" i="21"/>
  <c r="JY34" i="21"/>
  <c r="JY14" i="21"/>
  <c r="JZ14" i="21"/>
  <c r="JY15" i="21"/>
  <c r="JZ15" i="21"/>
  <c r="JY16" i="21"/>
  <c r="JZ16" i="21"/>
  <c r="JY17" i="21"/>
  <c r="JZ17" i="21"/>
  <c r="JY18" i="21"/>
  <c r="JZ18" i="21"/>
  <c r="JY19" i="21"/>
  <c r="JZ19" i="21"/>
  <c r="JY20" i="21"/>
  <c r="JZ20" i="21"/>
  <c r="JY21" i="21"/>
  <c r="JZ21" i="21"/>
  <c r="JY22" i="21"/>
  <c r="JZ22" i="21"/>
  <c r="JY23" i="21"/>
  <c r="JZ23" i="21"/>
  <c r="JY30" i="21"/>
  <c r="JZ30" i="21"/>
  <c r="JY24" i="21"/>
  <c r="JZ24" i="21"/>
  <c r="JY25" i="21"/>
  <c r="JZ25" i="21"/>
  <c r="JY26" i="21"/>
  <c r="JZ26" i="21"/>
  <c r="JY27" i="21"/>
  <c r="JZ27" i="21"/>
  <c r="JY28" i="21"/>
  <c r="JZ28" i="21"/>
  <c r="JY29" i="21"/>
  <c r="JZ29" i="21"/>
  <c r="JZ13" i="21"/>
  <c r="JY13" i="21"/>
  <c r="HP33" i="21"/>
  <c r="HO33" i="21"/>
  <c r="HP34" i="21"/>
  <c r="HO34" i="21"/>
  <c r="HO14" i="21"/>
  <c r="HP14" i="21"/>
  <c r="HO15" i="21"/>
  <c r="HP15" i="21"/>
  <c r="HO16" i="21"/>
  <c r="HP16" i="21"/>
  <c r="HO17" i="21"/>
  <c r="HP17" i="21"/>
  <c r="HO18" i="21"/>
  <c r="HP18" i="21"/>
  <c r="HO19" i="21"/>
  <c r="HP19" i="21"/>
  <c r="HO20" i="21"/>
  <c r="HP20" i="21"/>
  <c r="HO21" i="21"/>
  <c r="HP21" i="21"/>
  <c r="HO22" i="21"/>
  <c r="HP22" i="21"/>
  <c r="HO23" i="21"/>
  <c r="HP23" i="21"/>
  <c r="HO30" i="21"/>
  <c r="HP30" i="21"/>
  <c r="HO24" i="21"/>
  <c r="HP24" i="21"/>
  <c r="HO25" i="21"/>
  <c r="HP25" i="21"/>
  <c r="HO26" i="21"/>
  <c r="HP26" i="21"/>
  <c r="HO27" i="21"/>
  <c r="HP27" i="21"/>
  <c r="HO28" i="21"/>
  <c r="HP28" i="21"/>
  <c r="HO29" i="21"/>
  <c r="HP29" i="21"/>
  <c r="HP13" i="21"/>
  <c r="HO13" i="21"/>
  <c r="HI14" i="21"/>
  <c r="HJ14" i="21"/>
  <c r="HI15" i="21"/>
  <c r="HJ15" i="21"/>
  <c r="HI16" i="21"/>
  <c r="HJ16" i="21"/>
  <c r="HI17" i="21"/>
  <c r="HJ17" i="21"/>
  <c r="HI18" i="21"/>
  <c r="HJ18" i="21"/>
  <c r="HI19" i="21"/>
  <c r="HJ19" i="21"/>
  <c r="HI20" i="21"/>
  <c r="HJ20" i="21"/>
  <c r="HI21" i="21"/>
  <c r="HJ21" i="21"/>
  <c r="HI22" i="21"/>
  <c r="HJ22" i="21"/>
  <c r="HI23" i="21"/>
  <c r="HJ23" i="21"/>
  <c r="HI30" i="21"/>
  <c r="HJ30" i="21"/>
  <c r="HI24" i="21"/>
  <c r="HJ24" i="21"/>
  <c r="HI25" i="21"/>
  <c r="HJ25" i="21"/>
  <c r="HI26" i="21"/>
  <c r="HJ26" i="21"/>
  <c r="HI27" i="21"/>
  <c r="HJ27" i="21"/>
  <c r="HI28" i="21"/>
  <c r="HJ28" i="21"/>
  <c r="HI29" i="21"/>
  <c r="HJ29" i="21"/>
  <c r="HJ13" i="21"/>
  <c r="HI13" i="21"/>
  <c r="HD33" i="21"/>
  <c r="HC33" i="21"/>
  <c r="HD34" i="21"/>
  <c r="HC34" i="21"/>
  <c r="HC14" i="21"/>
  <c r="HD14" i="21"/>
  <c r="HC15" i="21"/>
  <c r="HD15" i="21"/>
  <c r="HC16" i="21"/>
  <c r="HD16" i="21"/>
  <c r="HC17" i="21"/>
  <c r="HD17" i="21"/>
  <c r="HC18" i="21"/>
  <c r="HD18" i="21"/>
  <c r="HC19" i="21"/>
  <c r="HD19" i="21"/>
  <c r="HC20" i="21"/>
  <c r="HD20" i="21"/>
  <c r="HC21" i="21"/>
  <c r="HD21" i="21"/>
  <c r="HC22" i="21"/>
  <c r="HD22" i="21"/>
  <c r="HC23" i="21"/>
  <c r="HD23" i="21"/>
  <c r="HC30" i="21"/>
  <c r="HD30" i="21"/>
  <c r="HC24" i="21"/>
  <c r="HD24" i="21"/>
  <c r="HC25" i="21"/>
  <c r="HD25" i="21"/>
  <c r="HC26" i="21"/>
  <c r="HD26" i="21"/>
  <c r="HC27" i="21"/>
  <c r="HD27" i="21"/>
  <c r="HC28" i="21"/>
  <c r="HD28" i="21"/>
  <c r="HC29" i="21"/>
  <c r="HD29" i="21"/>
  <c r="HD13" i="21"/>
  <c r="HC13" i="21"/>
  <c r="GK41" i="21"/>
  <c r="GL41" i="21"/>
  <c r="GE33" i="21"/>
  <c r="GF33" i="21"/>
  <c r="GF34" i="21"/>
  <c r="GE34" i="21"/>
  <c r="FZ33" i="21"/>
  <c r="FY33" i="21"/>
  <c r="FZ34" i="21"/>
  <c r="FY34" i="21"/>
  <c r="FY14" i="21"/>
  <c r="FZ14" i="21"/>
  <c r="FY15" i="21"/>
  <c r="FZ15" i="21"/>
  <c r="FY16" i="21"/>
  <c r="FZ16" i="21"/>
  <c r="FY17" i="21"/>
  <c r="FZ17" i="21"/>
  <c r="FY18" i="21"/>
  <c r="FZ18" i="21"/>
  <c r="FY19" i="21"/>
  <c r="FZ19" i="21"/>
  <c r="FY20" i="21"/>
  <c r="FZ20" i="21"/>
  <c r="FY21" i="21"/>
  <c r="FZ21" i="21"/>
  <c r="FY22" i="21"/>
  <c r="FZ22" i="21"/>
  <c r="FY23" i="21"/>
  <c r="FZ23" i="21"/>
  <c r="FY30" i="21"/>
  <c r="FZ30" i="21"/>
  <c r="FY24" i="21"/>
  <c r="FZ24" i="21"/>
  <c r="FY25" i="21"/>
  <c r="FZ25" i="21"/>
  <c r="FY26" i="21"/>
  <c r="FZ26" i="21"/>
  <c r="FY27" i="21"/>
  <c r="FZ27" i="21"/>
  <c r="FY28" i="21"/>
  <c r="FZ28" i="21"/>
  <c r="FY29" i="21"/>
  <c r="FZ29" i="21"/>
  <c r="FZ13" i="21"/>
  <c r="FY13" i="21"/>
  <c r="GY14" i="21"/>
  <c r="GY15" i="21"/>
  <c r="GY16" i="21"/>
  <c r="GY17" i="21"/>
  <c r="GY18" i="21"/>
  <c r="GY19" i="21"/>
  <c r="GY20" i="21"/>
  <c r="GY21" i="21"/>
  <c r="GY22" i="21"/>
  <c r="GY23" i="21"/>
  <c r="GY30" i="21"/>
  <c r="GY24" i="21"/>
  <c r="GY25" i="21"/>
  <c r="GY26" i="21"/>
  <c r="GY27" i="21"/>
  <c r="GY28" i="21"/>
  <c r="GY29" i="21"/>
  <c r="GY13" i="21"/>
  <c r="GS33" i="21"/>
  <c r="GR33" i="21"/>
  <c r="GQ33" i="21"/>
  <c r="GS34" i="21"/>
  <c r="GR34" i="21"/>
  <c r="GQ34" i="21"/>
  <c r="GQ14" i="21"/>
  <c r="GR14" i="21"/>
  <c r="GS14" i="21"/>
  <c r="GQ15" i="21"/>
  <c r="GR15" i="21"/>
  <c r="GS15" i="21"/>
  <c r="GQ16" i="21"/>
  <c r="GR16" i="21"/>
  <c r="GS16" i="21"/>
  <c r="GQ17" i="21"/>
  <c r="GR17" i="21"/>
  <c r="GS17" i="21"/>
  <c r="GQ18" i="21"/>
  <c r="GR18" i="21"/>
  <c r="GS18" i="21"/>
  <c r="GQ19" i="21"/>
  <c r="GR19" i="21"/>
  <c r="GS19" i="21"/>
  <c r="GQ20" i="21"/>
  <c r="GR20" i="21"/>
  <c r="GS20" i="21"/>
  <c r="GQ21" i="21"/>
  <c r="GR21" i="21"/>
  <c r="GS21" i="21"/>
  <c r="GQ22" i="21"/>
  <c r="GR22" i="21"/>
  <c r="GS22" i="21"/>
  <c r="GQ23" i="21"/>
  <c r="GR23" i="21"/>
  <c r="GS23" i="21"/>
  <c r="GQ30" i="21"/>
  <c r="GR30" i="21"/>
  <c r="GS30" i="21"/>
  <c r="GQ24" i="21"/>
  <c r="GR24" i="21"/>
  <c r="GS24" i="21"/>
  <c r="GQ25" i="21"/>
  <c r="GR25" i="21"/>
  <c r="GS25" i="21"/>
  <c r="GQ26" i="21"/>
  <c r="GR26" i="21"/>
  <c r="GS26" i="21"/>
  <c r="GQ27" i="21"/>
  <c r="GR27" i="21"/>
  <c r="GS27" i="21"/>
  <c r="GQ28" i="21"/>
  <c r="GR28" i="21"/>
  <c r="GS28" i="21"/>
  <c r="GQ29" i="21"/>
  <c r="GR29" i="21"/>
  <c r="GS29" i="21"/>
  <c r="GS13" i="21"/>
  <c r="GR13" i="21"/>
  <c r="GQ13" i="21"/>
  <c r="FS14" i="21"/>
  <c r="FT14" i="21"/>
  <c r="FS15" i="21"/>
  <c r="FT15" i="21"/>
  <c r="FS16" i="21"/>
  <c r="FT16" i="21"/>
  <c r="FS17" i="21"/>
  <c r="FT17" i="21"/>
  <c r="FS18" i="21"/>
  <c r="FT18" i="21"/>
  <c r="FS19" i="21"/>
  <c r="FT19" i="21"/>
  <c r="FS20" i="21"/>
  <c r="FT20" i="21"/>
  <c r="FS21" i="21"/>
  <c r="FT21" i="21"/>
  <c r="FS22" i="21"/>
  <c r="FT22" i="21"/>
  <c r="FS23" i="21"/>
  <c r="FT23" i="21"/>
  <c r="FS30" i="21"/>
  <c r="FT30" i="21"/>
  <c r="FS24" i="21"/>
  <c r="FT24" i="21"/>
  <c r="FS25" i="21"/>
  <c r="FT25" i="21"/>
  <c r="FS26" i="21"/>
  <c r="FT26" i="21"/>
  <c r="FS27" i="21"/>
  <c r="FT27" i="21"/>
  <c r="FS28" i="21"/>
  <c r="FT28" i="21"/>
  <c r="FS29" i="21"/>
  <c r="FT29" i="21"/>
  <c r="FT13" i="21"/>
  <c r="FS13" i="21"/>
  <c r="FN33" i="21"/>
  <c r="FM33" i="21"/>
  <c r="FN34" i="21"/>
  <c r="FM34" i="21"/>
  <c r="FM14" i="21"/>
  <c r="FN14" i="21"/>
  <c r="FM15" i="21"/>
  <c r="FN15" i="21"/>
  <c r="FM16" i="21"/>
  <c r="FN16" i="21"/>
  <c r="FM17" i="21"/>
  <c r="FN17" i="21"/>
  <c r="FM18" i="21"/>
  <c r="FN18" i="21"/>
  <c r="FM19" i="21"/>
  <c r="FN19" i="21"/>
  <c r="FM20" i="21"/>
  <c r="FN20" i="21"/>
  <c r="FM21" i="21"/>
  <c r="FN21" i="21"/>
  <c r="FM22" i="21"/>
  <c r="FN22" i="21"/>
  <c r="FM23" i="21"/>
  <c r="FN23" i="21"/>
  <c r="FM30" i="21"/>
  <c r="FN30" i="21"/>
  <c r="FM24" i="21"/>
  <c r="FN24" i="21"/>
  <c r="FM25" i="21"/>
  <c r="FN25" i="21"/>
  <c r="FM26" i="21"/>
  <c r="FN26" i="21"/>
  <c r="FM27" i="21"/>
  <c r="FN27" i="21"/>
  <c r="FM28" i="21"/>
  <c r="FN28" i="21"/>
  <c r="FM29" i="21"/>
  <c r="FN29" i="21"/>
  <c r="FN13" i="21"/>
  <c r="FM13" i="21"/>
  <c r="FH33" i="21"/>
  <c r="FG33" i="21"/>
  <c r="FH34" i="21"/>
  <c r="FG34" i="21"/>
  <c r="FG14" i="21"/>
  <c r="FH14" i="21"/>
  <c r="FG15" i="21"/>
  <c r="FH15" i="21"/>
  <c r="FG16" i="21"/>
  <c r="FH16" i="21"/>
  <c r="FG17" i="21"/>
  <c r="FH17" i="21"/>
  <c r="FG18" i="21"/>
  <c r="FH18" i="21"/>
  <c r="FG19" i="21"/>
  <c r="FH19" i="21"/>
  <c r="FG20" i="21"/>
  <c r="FH20" i="21"/>
  <c r="FG21" i="21"/>
  <c r="FH21" i="21"/>
  <c r="FG22" i="21"/>
  <c r="FH22" i="21"/>
  <c r="FG23" i="21"/>
  <c r="FH23" i="21"/>
  <c r="FG30" i="21"/>
  <c r="FH30" i="21"/>
  <c r="FG24" i="21"/>
  <c r="FH24" i="21"/>
  <c r="FG25" i="21"/>
  <c r="FH25" i="21"/>
  <c r="FG26" i="21"/>
  <c r="FH26" i="21"/>
  <c r="FG27" i="21"/>
  <c r="FH27" i="21"/>
  <c r="FG28" i="21"/>
  <c r="FH28" i="21"/>
  <c r="FG29" i="21"/>
  <c r="FH29" i="21"/>
  <c r="FH13" i="21"/>
  <c r="FG13" i="21"/>
  <c r="EE14" i="21"/>
  <c r="EF14" i="21"/>
  <c r="EE15" i="21"/>
  <c r="EF15" i="21"/>
  <c r="EE16" i="21"/>
  <c r="EF16" i="21"/>
  <c r="EE17" i="21"/>
  <c r="EF17" i="21"/>
  <c r="EE18" i="21"/>
  <c r="EF18" i="21"/>
  <c r="EE19" i="21"/>
  <c r="EF19" i="21"/>
  <c r="EE20" i="21"/>
  <c r="EF20" i="21"/>
  <c r="EE21" i="21"/>
  <c r="EF21" i="21"/>
  <c r="EE22" i="21"/>
  <c r="EF22" i="21"/>
  <c r="EE23" i="21"/>
  <c r="EF23" i="21"/>
  <c r="EE30" i="21"/>
  <c r="EF30" i="21"/>
  <c r="EE24" i="21"/>
  <c r="EF24" i="21"/>
  <c r="EE25" i="21"/>
  <c r="EF25" i="21"/>
  <c r="EE26" i="21"/>
  <c r="EF26" i="21"/>
  <c r="EE27" i="21"/>
  <c r="EF27" i="21"/>
  <c r="EE28" i="21"/>
  <c r="EF28" i="21"/>
  <c r="EE29" i="21"/>
  <c r="EF29" i="21"/>
  <c r="EF13" i="21"/>
  <c r="EE13" i="21"/>
  <c r="DZ33" i="21"/>
  <c r="DY33" i="21"/>
  <c r="DZ34" i="21"/>
  <c r="DY34" i="21"/>
  <c r="DY14" i="21"/>
  <c r="DZ14" i="21"/>
  <c r="DY15" i="21"/>
  <c r="DZ15" i="21"/>
  <c r="DY16" i="21"/>
  <c r="DZ16" i="21"/>
  <c r="DY17" i="21"/>
  <c r="DZ17" i="21"/>
  <c r="DY18" i="21"/>
  <c r="DZ18" i="21"/>
  <c r="DY19" i="21"/>
  <c r="DZ19" i="21"/>
  <c r="DY20" i="21"/>
  <c r="DZ20" i="21"/>
  <c r="DY21" i="21"/>
  <c r="DZ21" i="21"/>
  <c r="DY22" i="21"/>
  <c r="DZ22" i="21"/>
  <c r="DY23" i="21"/>
  <c r="DZ23" i="21"/>
  <c r="DY30" i="21"/>
  <c r="DZ30" i="21"/>
  <c r="DY24" i="21"/>
  <c r="DZ24" i="21"/>
  <c r="DY25" i="21"/>
  <c r="DZ25" i="21"/>
  <c r="DY26" i="21"/>
  <c r="DZ26" i="21"/>
  <c r="DY27" i="21"/>
  <c r="DZ27" i="21"/>
  <c r="DY28" i="21"/>
  <c r="DZ28" i="21"/>
  <c r="DY29" i="21"/>
  <c r="DZ29" i="21"/>
  <c r="DZ13" i="21"/>
  <c r="DY13" i="21"/>
  <c r="CX33" i="21"/>
  <c r="CW33" i="21"/>
  <c r="CX34" i="21"/>
  <c r="CW34" i="21"/>
  <c r="CW14" i="21"/>
  <c r="CX14" i="21"/>
  <c r="CW15" i="21"/>
  <c r="CX15" i="21"/>
  <c r="CW16" i="21"/>
  <c r="CX16" i="21"/>
  <c r="CW17" i="21"/>
  <c r="CX17" i="21"/>
  <c r="CW18" i="21"/>
  <c r="CX18" i="21"/>
  <c r="CW19" i="21"/>
  <c r="CX19" i="21"/>
  <c r="CW20" i="21"/>
  <c r="CX20" i="21"/>
  <c r="CW21" i="21"/>
  <c r="CX21" i="21"/>
  <c r="CW22" i="21"/>
  <c r="CX22" i="21"/>
  <c r="CW23" i="21"/>
  <c r="CX23" i="21"/>
  <c r="CW30" i="21"/>
  <c r="CX30" i="21"/>
  <c r="CW24" i="21"/>
  <c r="CX24" i="21"/>
  <c r="CW25" i="21"/>
  <c r="CX25" i="21"/>
  <c r="CW26" i="21"/>
  <c r="CX26" i="21"/>
  <c r="CW27" i="21"/>
  <c r="CX27" i="21"/>
  <c r="CW28" i="21"/>
  <c r="CX28" i="21"/>
  <c r="CW29" i="21"/>
  <c r="CX29" i="21"/>
  <c r="CX13" i="21"/>
  <c r="CW13" i="21"/>
  <c r="DT33" i="21"/>
  <c r="DS33" i="21"/>
  <c r="DT34" i="21"/>
  <c r="DS34" i="21"/>
  <c r="DS14" i="21"/>
  <c r="DT14" i="21"/>
  <c r="DS15" i="21"/>
  <c r="DT15" i="21"/>
  <c r="DS16" i="21"/>
  <c r="DT16" i="21"/>
  <c r="DS17" i="21"/>
  <c r="DT17" i="21"/>
  <c r="DS18" i="21"/>
  <c r="DT18" i="21"/>
  <c r="DS19" i="21"/>
  <c r="DT19" i="21"/>
  <c r="DS20" i="21"/>
  <c r="DT20" i="21"/>
  <c r="DS21" i="21"/>
  <c r="DT21" i="21"/>
  <c r="DS22" i="21"/>
  <c r="DT22" i="21"/>
  <c r="DS23" i="21"/>
  <c r="DT23" i="21"/>
  <c r="DS30" i="21"/>
  <c r="DT30" i="21"/>
  <c r="DS24" i="21"/>
  <c r="DT24" i="21"/>
  <c r="DS25" i="21"/>
  <c r="DT25" i="21"/>
  <c r="DS26" i="21"/>
  <c r="DT26" i="21"/>
  <c r="DS27" i="21"/>
  <c r="DT27" i="21"/>
  <c r="DS28" i="21"/>
  <c r="DT28" i="21"/>
  <c r="DS29" i="21"/>
  <c r="DT29" i="21"/>
  <c r="DT13" i="21"/>
  <c r="DS13" i="21"/>
  <c r="CF33" i="21"/>
  <c r="CE33" i="21"/>
  <c r="CF34" i="21"/>
  <c r="CE34" i="21"/>
  <c r="CE14" i="21"/>
  <c r="CF14" i="21"/>
  <c r="CE15" i="21"/>
  <c r="CF15" i="21"/>
  <c r="CE16" i="21"/>
  <c r="CF16" i="21"/>
  <c r="CE17" i="21"/>
  <c r="CF17" i="21"/>
  <c r="CE18" i="21"/>
  <c r="CF18" i="21"/>
  <c r="CE19" i="21"/>
  <c r="CF19" i="21"/>
  <c r="CE20" i="21"/>
  <c r="CF20" i="21"/>
  <c r="CE21" i="21"/>
  <c r="CF21" i="21"/>
  <c r="CE22" i="21"/>
  <c r="CF22" i="21"/>
  <c r="CE23" i="21"/>
  <c r="CF23" i="21"/>
  <c r="CE30" i="21"/>
  <c r="CF30" i="21"/>
  <c r="CE24" i="21"/>
  <c r="CF24" i="21"/>
  <c r="CE25" i="21"/>
  <c r="CF25" i="21"/>
  <c r="CE26" i="21"/>
  <c r="CF26" i="21"/>
  <c r="CE27" i="21"/>
  <c r="CF27" i="21"/>
  <c r="CE28" i="21"/>
  <c r="CF28" i="21"/>
  <c r="CE29" i="21"/>
  <c r="CF29" i="21"/>
  <c r="CF13" i="21"/>
  <c r="CE13" i="21"/>
  <c r="BZ33" i="21"/>
  <c r="BY33" i="21"/>
  <c r="BZ34" i="21"/>
  <c r="BY34" i="21"/>
  <c r="BY14" i="21"/>
  <c r="BZ14" i="21"/>
  <c r="BY15" i="21"/>
  <c r="BZ15" i="21"/>
  <c r="BY16" i="21"/>
  <c r="BZ16" i="21"/>
  <c r="BY17" i="21"/>
  <c r="BZ17" i="21"/>
  <c r="BY18" i="21"/>
  <c r="BZ18" i="21"/>
  <c r="BY19" i="21"/>
  <c r="BZ19" i="21"/>
  <c r="BY20" i="21"/>
  <c r="BZ20" i="21"/>
  <c r="BY21" i="21"/>
  <c r="BZ21" i="21"/>
  <c r="BY22" i="21"/>
  <c r="BZ22" i="21"/>
  <c r="BY23" i="21"/>
  <c r="BZ23" i="21"/>
  <c r="BY30" i="21"/>
  <c r="BZ30" i="21"/>
  <c r="BY24" i="21"/>
  <c r="BZ24" i="21"/>
  <c r="BY25" i="21"/>
  <c r="BZ25" i="21"/>
  <c r="BY26" i="21"/>
  <c r="BZ26" i="21"/>
  <c r="BY27" i="21"/>
  <c r="BZ27" i="21"/>
  <c r="BY28" i="21"/>
  <c r="BZ28" i="21"/>
  <c r="BY29" i="21"/>
  <c r="BZ29" i="21"/>
  <c r="BZ13" i="21"/>
  <c r="BY13" i="21"/>
  <c r="BS14" i="21"/>
  <c r="BT14" i="21"/>
  <c r="BS15" i="21"/>
  <c r="BT15" i="21"/>
  <c r="BS16" i="21"/>
  <c r="BT16" i="21"/>
  <c r="BS17" i="21"/>
  <c r="BT17" i="21"/>
  <c r="BS18" i="21"/>
  <c r="BT18" i="21"/>
  <c r="BS19" i="21"/>
  <c r="BT19" i="21"/>
  <c r="BS20" i="21"/>
  <c r="BT20" i="21"/>
  <c r="BS21" i="21"/>
  <c r="BT21" i="21"/>
  <c r="BS22" i="21"/>
  <c r="BT22" i="21"/>
  <c r="BS23" i="21"/>
  <c r="BT23" i="21"/>
  <c r="BS30" i="21"/>
  <c r="BT30" i="21"/>
  <c r="BS24" i="21"/>
  <c r="BT24" i="21"/>
  <c r="BS25" i="21"/>
  <c r="BT25" i="21"/>
  <c r="BS26" i="21"/>
  <c r="BT26" i="21"/>
  <c r="BS27" i="21"/>
  <c r="BT27" i="21"/>
  <c r="BS28" i="21"/>
  <c r="BT28" i="21"/>
  <c r="BS29" i="21"/>
  <c r="BT29" i="21"/>
  <c r="BT13" i="21"/>
  <c r="BS13" i="21"/>
  <c r="BJ33" i="21"/>
  <c r="BI33" i="21"/>
  <c r="BH33" i="21"/>
  <c r="BG33" i="21"/>
  <c r="BF33" i="21"/>
  <c r="BE33" i="21"/>
  <c r="BJ34" i="21"/>
  <c r="BI34" i="21"/>
  <c r="BH34" i="21"/>
  <c r="BG34" i="21"/>
  <c r="BF34" i="21"/>
  <c r="BE34" i="21"/>
  <c r="BE14" i="21"/>
  <c r="BF14" i="21"/>
  <c r="BG14" i="21"/>
  <c r="BH14" i="21"/>
  <c r="BI14" i="21"/>
  <c r="BJ14" i="21"/>
  <c r="BE15" i="21"/>
  <c r="BF15" i="21"/>
  <c r="BG15" i="21"/>
  <c r="BH15" i="21"/>
  <c r="BI15" i="21"/>
  <c r="BJ15" i="21"/>
  <c r="BE16" i="21"/>
  <c r="BF16" i="21"/>
  <c r="BG16" i="21"/>
  <c r="BH16" i="21"/>
  <c r="BI16" i="21"/>
  <c r="BJ16" i="21"/>
  <c r="BE17" i="21"/>
  <c r="BF17" i="21"/>
  <c r="BG17" i="21"/>
  <c r="BH17" i="21"/>
  <c r="BI17" i="21"/>
  <c r="BJ17" i="21"/>
  <c r="BE18" i="21"/>
  <c r="BF18" i="21"/>
  <c r="BG18" i="21"/>
  <c r="BH18" i="21"/>
  <c r="BI18" i="21"/>
  <c r="BJ18" i="21"/>
  <c r="BE19" i="21"/>
  <c r="BF19" i="21"/>
  <c r="BG19" i="21"/>
  <c r="BH19" i="21"/>
  <c r="BI19" i="21"/>
  <c r="BJ19" i="21"/>
  <c r="BE20" i="21"/>
  <c r="BF20" i="21"/>
  <c r="BG20" i="21"/>
  <c r="BH20" i="21"/>
  <c r="BI20" i="21"/>
  <c r="BJ20" i="21"/>
  <c r="BE21" i="21"/>
  <c r="BF21" i="21"/>
  <c r="BG21" i="21"/>
  <c r="BH21" i="21"/>
  <c r="BI21" i="21"/>
  <c r="BJ21" i="21"/>
  <c r="BE22" i="21"/>
  <c r="BF22" i="21"/>
  <c r="BG22" i="21"/>
  <c r="BH22" i="21"/>
  <c r="BI22" i="21"/>
  <c r="BJ22" i="21"/>
  <c r="BE23" i="21"/>
  <c r="BF23" i="21"/>
  <c r="BG23" i="21"/>
  <c r="BH23" i="21"/>
  <c r="BI23" i="21"/>
  <c r="BJ23" i="21"/>
  <c r="BE30" i="21"/>
  <c r="BF30" i="21"/>
  <c r="BG30" i="21"/>
  <c r="BH30" i="21"/>
  <c r="BI30" i="21"/>
  <c r="BJ30" i="21"/>
  <c r="BE24" i="21"/>
  <c r="BF24" i="21"/>
  <c r="BG24" i="21"/>
  <c r="BH24" i="21"/>
  <c r="BI24" i="21"/>
  <c r="BJ24" i="21"/>
  <c r="BE25" i="21"/>
  <c r="BF25" i="21"/>
  <c r="BG25" i="21"/>
  <c r="BH25" i="21"/>
  <c r="BI25" i="21"/>
  <c r="BJ25" i="21"/>
  <c r="BE26" i="21"/>
  <c r="BF26" i="21"/>
  <c r="BG26" i="21"/>
  <c r="BH26" i="21"/>
  <c r="BI26" i="21"/>
  <c r="BJ26" i="21"/>
  <c r="BE27" i="21"/>
  <c r="BF27" i="21"/>
  <c r="BG27" i="21"/>
  <c r="BH27" i="21"/>
  <c r="BI27" i="21"/>
  <c r="BJ27" i="21"/>
  <c r="BE28" i="21"/>
  <c r="BF28" i="21"/>
  <c r="BG28" i="21"/>
  <c r="BH28" i="21"/>
  <c r="BI28" i="21"/>
  <c r="BJ28" i="21"/>
  <c r="BE29" i="21"/>
  <c r="BF29" i="21"/>
  <c r="BG29" i="21"/>
  <c r="BH29" i="21"/>
  <c r="BI29" i="21"/>
  <c r="BJ29" i="21"/>
  <c r="BJ13" i="21"/>
  <c r="BI13" i="21"/>
  <c r="BH13" i="21"/>
  <c r="BG13" i="21"/>
  <c r="BF13" i="21"/>
  <c r="BE13" i="21"/>
  <c r="AZ33" i="21"/>
  <c r="AY33" i="21"/>
  <c r="AZ34" i="21"/>
  <c r="AY34" i="21"/>
  <c r="AY14" i="21"/>
  <c r="AZ14" i="21"/>
  <c r="AY15" i="21"/>
  <c r="AZ15" i="21"/>
  <c r="AY16" i="21"/>
  <c r="AZ16" i="21"/>
  <c r="AY17" i="21"/>
  <c r="AZ17" i="21"/>
  <c r="AY18" i="21"/>
  <c r="AZ18" i="21"/>
  <c r="AY19" i="21"/>
  <c r="AZ19" i="21"/>
  <c r="AY20" i="21"/>
  <c r="AZ20" i="21"/>
  <c r="AY21" i="21"/>
  <c r="AZ21" i="21"/>
  <c r="AY22" i="21"/>
  <c r="AZ22" i="21"/>
  <c r="AY23" i="21"/>
  <c r="AZ23" i="21"/>
  <c r="AY30" i="21"/>
  <c r="AZ30" i="21"/>
  <c r="AY24" i="21"/>
  <c r="AZ24" i="21"/>
  <c r="AY25" i="21"/>
  <c r="AZ25" i="21"/>
  <c r="AY26" i="21"/>
  <c r="AZ26" i="21"/>
  <c r="AY27" i="21"/>
  <c r="AZ27" i="21"/>
  <c r="AY28" i="21"/>
  <c r="AZ28" i="21"/>
  <c r="AY29" i="21"/>
  <c r="AZ29" i="21"/>
  <c r="AR33" i="21"/>
  <c r="AQ33" i="21"/>
  <c r="AR34" i="21"/>
  <c r="AQ34" i="21"/>
  <c r="AQ14" i="21"/>
  <c r="AR14" i="21"/>
  <c r="AQ15" i="21"/>
  <c r="AR15" i="21"/>
  <c r="AQ16" i="21"/>
  <c r="AR16" i="21"/>
  <c r="AQ17" i="21"/>
  <c r="AR17" i="21"/>
  <c r="AQ18" i="21"/>
  <c r="AR18" i="21"/>
  <c r="AQ19" i="21"/>
  <c r="AR19" i="21"/>
  <c r="AQ20" i="21"/>
  <c r="AR20" i="21"/>
  <c r="AQ21" i="21"/>
  <c r="AR21" i="21"/>
  <c r="AQ22" i="21"/>
  <c r="AR22" i="21"/>
  <c r="AQ23" i="21"/>
  <c r="AR23" i="21"/>
  <c r="AQ30" i="21"/>
  <c r="AR30" i="21"/>
  <c r="AQ24" i="21"/>
  <c r="AR24" i="21"/>
  <c r="AQ25" i="21"/>
  <c r="AR25" i="21"/>
  <c r="AQ26" i="21"/>
  <c r="AR26" i="21"/>
  <c r="AQ27" i="21"/>
  <c r="AR27" i="21"/>
  <c r="AQ28" i="21"/>
  <c r="AR28" i="21"/>
  <c r="AQ29" i="21"/>
  <c r="AR29" i="21"/>
  <c r="AZ13" i="21"/>
  <c r="AY13" i="21"/>
  <c r="AR13" i="21"/>
  <c r="AQ13" i="21"/>
  <c r="AK14" i="21"/>
  <c r="AK15" i="21"/>
  <c r="AK16" i="21"/>
  <c r="AK17" i="21"/>
  <c r="AK18" i="21"/>
  <c r="AK19" i="21"/>
  <c r="AK20" i="21"/>
  <c r="AK21" i="21"/>
  <c r="AK22" i="21"/>
  <c r="AK23" i="21"/>
  <c r="AK30" i="21"/>
  <c r="AK24" i="21"/>
  <c r="AK25" i="21"/>
  <c r="AK26" i="21"/>
  <c r="AK27" i="21"/>
  <c r="AK28" i="21"/>
  <c r="AK29" i="21"/>
  <c r="AK13" i="21"/>
  <c r="AE33" i="21"/>
  <c r="AC33" i="21"/>
  <c r="AE34" i="21"/>
  <c r="AC34" i="21"/>
  <c r="AC14" i="21"/>
  <c r="AE14" i="21"/>
  <c r="AC15" i="21"/>
  <c r="AE15" i="21"/>
  <c r="AC16" i="21"/>
  <c r="AE16" i="21"/>
  <c r="AC17" i="21"/>
  <c r="AE17" i="21"/>
  <c r="AC18" i="21"/>
  <c r="AE18" i="21"/>
  <c r="AC19" i="21"/>
  <c r="AE19" i="21"/>
  <c r="AC20" i="21"/>
  <c r="AE20" i="21"/>
  <c r="AC21" i="21"/>
  <c r="AE21" i="21"/>
  <c r="AC22" i="21"/>
  <c r="AE22" i="21"/>
  <c r="AC23" i="21"/>
  <c r="AE23" i="21"/>
  <c r="AC30" i="21"/>
  <c r="AE30" i="21"/>
  <c r="AC24" i="21"/>
  <c r="AE24" i="21"/>
  <c r="AC25" i="21"/>
  <c r="AE25" i="21"/>
  <c r="AC26" i="21"/>
  <c r="AE26" i="21"/>
  <c r="AC27" i="21"/>
  <c r="AE27" i="21"/>
  <c r="AC28" i="21"/>
  <c r="AE28" i="21"/>
  <c r="AC29" i="21"/>
  <c r="AE29" i="21"/>
  <c r="AE13" i="21"/>
  <c r="AC13" i="21"/>
  <c r="Q33" i="21"/>
  <c r="P33" i="21"/>
  <c r="O33" i="21"/>
  <c r="Q34" i="21"/>
  <c r="P34" i="21"/>
  <c r="O34" i="21"/>
  <c r="O14" i="21"/>
  <c r="P14" i="21"/>
  <c r="Q14" i="21"/>
  <c r="O15" i="21"/>
  <c r="P15" i="21"/>
  <c r="Q15" i="21"/>
  <c r="O16" i="21"/>
  <c r="P16" i="21"/>
  <c r="Q16" i="21"/>
  <c r="O17" i="21"/>
  <c r="P17" i="21"/>
  <c r="Q17" i="21"/>
  <c r="O18" i="21"/>
  <c r="P18" i="21"/>
  <c r="Q18" i="21"/>
  <c r="O19" i="21"/>
  <c r="P19" i="21"/>
  <c r="Q19" i="21"/>
  <c r="O20" i="21"/>
  <c r="P20" i="21"/>
  <c r="Q20" i="21"/>
  <c r="O21" i="21"/>
  <c r="P21" i="21"/>
  <c r="Q21" i="21"/>
  <c r="O22" i="21"/>
  <c r="P22" i="21"/>
  <c r="Q22" i="21"/>
  <c r="O23" i="21"/>
  <c r="P23" i="21"/>
  <c r="Q23" i="21"/>
  <c r="O30" i="21"/>
  <c r="P30" i="21"/>
  <c r="Q30" i="21"/>
  <c r="O24" i="21"/>
  <c r="P24" i="21"/>
  <c r="Q24" i="21"/>
  <c r="O25" i="21"/>
  <c r="P25" i="21"/>
  <c r="Q25" i="21"/>
  <c r="O26" i="21"/>
  <c r="P26" i="21"/>
  <c r="Q26" i="21"/>
  <c r="O27" i="21"/>
  <c r="P27" i="21"/>
  <c r="Q27" i="21"/>
  <c r="O28" i="21"/>
  <c r="P28" i="21"/>
  <c r="Q28" i="21"/>
  <c r="O29" i="21"/>
  <c r="P29" i="21"/>
  <c r="Q29" i="21"/>
  <c r="Q13" i="21"/>
  <c r="P13" i="21"/>
  <c r="O13" i="21"/>
  <c r="W14" i="21"/>
  <c r="W15" i="21"/>
  <c r="W16" i="21"/>
  <c r="W17" i="21"/>
  <c r="W18" i="21"/>
  <c r="W19" i="21"/>
  <c r="W20" i="21"/>
  <c r="W21" i="21"/>
  <c r="W22" i="21"/>
  <c r="W23" i="21"/>
  <c r="W30" i="21"/>
  <c r="W24" i="21"/>
  <c r="W25" i="21"/>
  <c r="W26" i="21"/>
  <c r="W27" i="21"/>
  <c r="W28" i="21"/>
  <c r="W29" i="21"/>
  <c r="W13" i="21"/>
  <c r="F33" i="21"/>
  <c r="F34" i="21"/>
  <c r="J33" i="21"/>
  <c r="J34" i="21"/>
  <c r="F14" i="21"/>
  <c r="H14" i="21"/>
  <c r="J14" i="21"/>
  <c r="L14" i="21"/>
  <c r="F15" i="21"/>
  <c r="H15" i="21"/>
  <c r="J15" i="21"/>
  <c r="L15" i="21"/>
  <c r="F16" i="21"/>
  <c r="H16" i="21"/>
  <c r="J16" i="21"/>
  <c r="L16" i="21"/>
  <c r="F17" i="21"/>
  <c r="H17" i="21"/>
  <c r="J17" i="21"/>
  <c r="L17" i="21"/>
  <c r="F18" i="21"/>
  <c r="H18" i="21"/>
  <c r="J18" i="21"/>
  <c r="L18" i="21"/>
  <c r="F19" i="21"/>
  <c r="H19" i="21"/>
  <c r="J19" i="21"/>
  <c r="L19" i="21"/>
  <c r="F20" i="21"/>
  <c r="H20" i="21"/>
  <c r="J20" i="21"/>
  <c r="L20" i="21"/>
  <c r="F21" i="21"/>
  <c r="H21" i="21"/>
  <c r="J21" i="21"/>
  <c r="L21" i="21"/>
  <c r="F22" i="21"/>
  <c r="H22" i="21"/>
  <c r="J22" i="21"/>
  <c r="L22" i="21"/>
  <c r="F23" i="21"/>
  <c r="H23" i="21"/>
  <c r="J23" i="21"/>
  <c r="L23" i="21"/>
  <c r="F30" i="21"/>
  <c r="H30" i="21"/>
  <c r="J30" i="21"/>
  <c r="L30" i="21"/>
  <c r="F24" i="21"/>
  <c r="H24" i="21"/>
  <c r="J24" i="21"/>
  <c r="L24" i="21"/>
  <c r="F25" i="21"/>
  <c r="H25" i="21"/>
  <c r="J25" i="21"/>
  <c r="L25" i="21"/>
  <c r="F26" i="21"/>
  <c r="H26" i="21"/>
  <c r="J26" i="21"/>
  <c r="L26" i="21"/>
  <c r="F27" i="21"/>
  <c r="H27" i="21"/>
  <c r="J27" i="21"/>
  <c r="L27" i="21"/>
  <c r="F28" i="21"/>
  <c r="H28" i="21"/>
  <c r="J28" i="21"/>
  <c r="L28" i="21"/>
  <c r="F29" i="21"/>
  <c r="H29" i="21"/>
  <c r="J29" i="21"/>
  <c r="L29" i="21"/>
  <c r="L13" i="21"/>
  <c r="J13" i="21"/>
  <c r="H13" i="21"/>
  <c r="F13" i="21"/>
  <c r="QH14" i="21"/>
  <c r="QH15" i="21"/>
  <c r="QH16" i="21"/>
  <c r="QH17" i="21"/>
  <c r="QH18" i="21"/>
  <c r="QH19" i="21"/>
  <c r="QH20" i="21"/>
  <c r="QH21" i="21"/>
  <c r="QH22" i="21"/>
  <c r="QH23" i="21"/>
  <c r="QH30" i="21"/>
  <c r="QH24" i="21"/>
  <c r="QH25" i="21"/>
  <c r="QH26" i="21"/>
  <c r="QH27" i="21"/>
  <c r="QH28" i="21"/>
  <c r="QH29" i="21"/>
  <c r="QH13" i="21"/>
  <c r="QF33" i="21"/>
  <c r="QD33" i="21"/>
  <c r="QF34" i="21"/>
  <c r="QD34" i="21"/>
  <c r="QD14" i="21"/>
  <c r="QF14" i="21"/>
  <c r="QD15" i="21"/>
  <c r="QF15" i="21"/>
  <c r="QD16" i="21"/>
  <c r="QF16" i="21"/>
  <c r="QD17" i="21"/>
  <c r="QF17" i="21"/>
  <c r="QD18" i="21"/>
  <c r="QF18" i="21"/>
  <c r="QD19" i="21"/>
  <c r="QF19" i="21"/>
  <c r="QD20" i="21"/>
  <c r="QF20" i="21"/>
  <c r="QD21" i="21"/>
  <c r="QF21" i="21"/>
  <c r="QD22" i="21"/>
  <c r="QF22" i="21"/>
  <c r="QD23" i="21"/>
  <c r="QF23" i="21"/>
  <c r="QD30" i="21"/>
  <c r="QF30" i="21"/>
  <c r="QD24" i="21"/>
  <c r="QF24" i="21"/>
  <c r="QD25" i="21"/>
  <c r="QF25" i="21"/>
  <c r="QD26" i="21"/>
  <c r="QF26" i="21"/>
  <c r="QD27" i="21"/>
  <c r="QF27" i="21"/>
  <c r="QD28" i="21"/>
  <c r="QF28" i="21"/>
  <c r="QD29" i="21"/>
  <c r="QF29" i="21"/>
  <c r="QF13" i="21"/>
  <c r="QD13" i="21"/>
  <c r="QP33" i="21"/>
  <c r="QN33" i="21"/>
  <c r="QL33" i="21"/>
  <c r="QJ33" i="21"/>
  <c r="QP34" i="21"/>
  <c r="QN34" i="21"/>
  <c r="QL34" i="21"/>
  <c r="QJ34" i="21"/>
  <c r="QJ14" i="21"/>
  <c r="QL14" i="21"/>
  <c r="QN14" i="21"/>
  <c r="QP14" i="21"/>
  <c r="QJ15" i="21"/>
  <c r="QL15" i="21"/>
  <c r="QN15" i="21"/>
  <c r="QP15" i="21"/>
  <c r="QJ16" i="21"/>
  <c r="QL16" i="21"/>
  <c r="QN16" i="21"/>
  <c r="QP16" i="21"/>
  <c r="QJ17" i="21"/>
  <c r="QL17" i="21"/>
  <c r="QN17" i="21"/>
  <c r="QP17" i="21"/>
  <c r="QJ18" i="21"/>
  <c r="QL18" i="21"/>
  <c r="QN18" i="21"/>
  <c r="QP18" i="21"/>
  <c r="QJ19" i="21"/>
  <c r="QL19" i="21"/>
  <c r="QN19" i="21"/>
  <c r="QP19" i="21"/>
  <c r="QJ20" i="21"/>
  <c r="QL20" i="21"/>
  <c r="QN20" i="21"/>
  <c r="QP20" i="21"/>
  <c r="QJ21" i="21"/>
  <c r="QL21" i="21"/>
  <c r="QN21" i="21"/>
  <c r="QP21" i="21"/>
  <c r="QJ22" i="21"/>
  <c r="QL22" i="21"/>
  <c r="QN22" i="21"/>
  <c r="QP22" i="21"/>
  <c r="QJ23" i="21"/>
  <c r="QL23" i="21"/>
  <c r="QN23" i="21"/>
  <c r="QP23" i="21"/>
  <c r="QJ30" i="21"/>
  <c r="QL30" i="21"/>
  <c r="QN30" i="21"/>
  <c r="QP30" i="21"/>
  <c r="QJ24" i="21"/>
  <c r="QL24" i="21"/>
  <c r="QN24" i="21"/>
  <c r="QP24" i="21"/>
  <c r="QJ25" i="21"/>
  <c r="QL25" i="21"/>
  <c r="QN25" i="21"/>
  <c r="QP25" i="21"/>
  <c r="QJ26" i="21"/>
  <c r="QL26" i="21"/>
  <c r="QN26" i="21"/>
  <c r="QP26" i="21"/>
  <c r="QJ27" i="21"/>
  <c r="QL27" i="21"/>
  <c r="QN27" i="21"/>
  <c r="QP27" i="21"/>
  <c r="QJ28" i="21"/>
  <c r="QL28" i="21"/>
  <c r="QN28" i="21"/>
  <c r="QP28" i="21"/>
  <c r="QJ29" i="21"/>
  <c r="QL29" i="21"/>
  <c r="QN29" i="21"/>
  <c r="QP29" i="21"/>
  <c r="QJ13" i="21"/>
  <c r="QL13" i="21"/>
  <c r="QN13" i="21"/>
  <c r="QP13" i="21"/>
  <c r="QT33" i="21"/>
  <c r="QS33" i="21"/>
  <c r="QT34" i="21"/>
  <c r="QS34" i="21"/>
  <c r="QS14" i="21"/>
  <c r="QT14" i="21"/>
  <c r="QS15" i="21"/>
  <c r="QT15" i="21"/>
  <c r="QS16" i="21"/>
  <c r="QT16" i="21"/>
  <c r="QS17" i="21"/>
  <c r="QT17" i="21"/>
  <c r="QS18" i="21"/>
  <c r="QT18" i="21"/>
  <c r="QS19" i="21"/>
  <c r="QT19" i="21"/>
  <c r="QS20" i="21"/>
  <c r="QT20" i="21"/>
  <c r="QS21" i="21"/>
  <c r="QT21" i="21"/>
  <c r="QS22" i="21"/>
  <c r="QT22" i="21"/>
  <c r="QS23" i="21"/>
  <c r="QT23" i="21"/>
  <c r="QS30" i="21"/>
  <c r="QT30" i="21"/>
  <c r="QS24" i="21"/>
  <c r="QT24" i="21"/>
  <c r="QS25" i="21"/>
  <c r="QT25" i="21"/>
  <c r="QS26" i="21"/>
  <c r="QT26" i="21"/>
  <c r="QS27" i="21"/>
  <c r="QT27" i="21"/>
  <c r="QS28" i="21"/>
  <c r="QT28" i="21"/>
  <c r="QS29" i="21"/>
  <c r="QT29" i="21"/>
  <c r="QZ33" i="21"/>
  <c r="QY33" i="21"/>
  <c r="QZ34" i="21"/>
  <c r="QY34" i="21"/>
  <c r="QY14" i="21"/>
  <c r="QZ14" i="21"/>
  <c r="QY15" i="21"/>
  <c r="QZ15" i="21"/>
  <c r="QY16" i="21"/>
  <c r="QZ16" i="21"/>
  <c r="QY17" i="21"/>
  <c r="QZ17" i="21"/>
  <c r="QY18" i="21"/>
  <c r="QZ18" i="21"/>
  <c r="QY19" i="21"/>
  <c r="QZ19" i="21"/>
  <c r="QY20" i="21"/>
  <c r="QZ20" i="21"/>
  <c r="QY21" i="21"/>
  <c r="QZ21" i="21"/>
  <c r="QY22" i="21"/>
  <c r="QZ22" i="21"/>
  <c r="QY23" i="21"/>
  <c r="QZ23" i="21"/>
  <c r="QY30" i="21"/>
  <c r="QZ30" i="21"/>
  <c r="QY24" i="21"/>
  <c r="QZ24" i="21"/>
  <c r="QY25" i="21"/>
  <c r="QZ25" i="21"/>
  <c r="QY26" i="21"/>
  <c r="QZ26" i="21"/>
  <c r="QY27" i="21"/>
  <c r="QZ27" i="21"/>
  <c r="QY28" i="21"/>
  <c r="QZ28" i="21"/>
  <c r="QY29" i="21"/>
  <c r="QZ29" i="21"/>
  <c r="QS13" i="21"/>
  <c r="QT13" i="21"/>
  <c r="QZ13" i="21"/>
  <c r="QY13" i="21"/>
  <c r="RH33" i="21"/>
  <c r="RG33" i="21"/>
  <c r="RH34" i="21"/>
  <c r="RG34" i="21"/>
  <c r="RG14" i="21"/>
  <c r="RH14" i="21"/>
  <c r="RG15" i="21"/>
  <c r="RH15" i="21"/>
  <c r="RG16" i="21"/>
  <c r="RH16" i="21"/>
  <c r="RG17" i="21"/>
  <c r="RH17" i="21"/>
  <c r="RG18" i="21"/>
  <c r="RH18" i="21"/>
  <c r="RG19" i="21"/>
  <c r="RH19" i="21"/>
  <c r="RG20" i="21"/>
  <c r="RH20" i="21"/>
  <c r="RG21" i="21"/>
  <c r="RH21" i="21"/>
  <c r="RG22" i="21"/>
  <c r="RH22" i="21"/>
  <c r="RG23" i="21"/>
  <c r="RH23" i="21"/>
  <c r="RG30" i="21"/>
  <c r="RG41" i="21" s="1"/>
  <c r="RH30" i="21"/>
  <c r="RH41" i="21" s="1"/>
  <c r="RG24" i="21"/>
  <c r="RH24" i="21"/>
  <c r="RG25" i="21"/>
  <c r="RH25" i="21"/>
  <c r="RG26" i="21"/>
  <c r="RH26" i="21"/>
  <c r="RG27" i="21"/>
  <c r="RH27" i="21"/>
  <c r="RG28" i="21"/>
  <c r="RH28" i="21"/>
  <c r="RG29" i="21"/>
  <c r="RH29" i="21"/>
  <c r="RH13" i="21"/>
  <c r="RG13" i="21"/>
  <c r="RN33" i="21"/>
  <c r="RM33" i="21"/>
  <c r="RN34" i="21"/>
  <c r="RM34" i="21"/>
  <c r="RM14" i="21"/>
  <c r="RN14" i="21"/>
  <c r="RM15" i="21"/>
  <c r="RN15" i="21"/>
  <c r="RM16" i="21"/>
  <c r="RN16" i="21"/>
  <c r="RM17" i="21"/>
  <c r="RN17" i="21"/>
  <c r="RM18" i="21"/>
  <c r="RN18" i="21"/>
  <c r="RM19" i="21"/>
  <c r="RN19" i="21"/>
  <c r="RM20" i="21"/>
  <c r="RN20" i="21"/>
  <c r="RM21" i="21"/>
  <c r="RN21" i="21"/>
  <c r="RM22" i="21"/>
  <c r="RN22" i="21"/>
  <c r="RM23" i="21"/>
  <c r="RN23" i="21"/>
  <c r="RM30" i="21"/>
  <c r="RM41" i="21" s="1"/>
  <c r="RN30" i="21"/>
  <c r="RN41" i="21" s="1"/>
  <c r="RM24" i="21"/>
  <c r="RN24" i="21"/>
  <c r="RM25" i="21"/>
  <c r="RN25" i="21"/>
  <c r="RM26" i="21"/>
  <c r="RN26" i="21"/>
  <c r="RM27" i="21"/>
  <c r="RN27" i="21"/>
  <c r="RM28" i="21"/>
  <c r="RN28" i="21"/>
  <c r="RM29" i="21"/>
  <c r="RN29" i="21"/>
  <c r="RN13" i="21"/>
  <c r="RM13" i="21"/>
  <c r="RT33" i="21"/>
  <c r="RS33" i="21"/>
  <c r="RT34" i="21"/>
  <c r="RS34" i="21"/>
  <c r="RS14" i="21"/>
  <c r="RT14" i="21"/>
  <c r="RS15" i="21"/>
  <c r="RT15" i="21"/>
  <c r="RS16" i="21"/>
  <c r="RT16" i="21"/>
  <c r="RS17" i="21"/>
  <c r="RT17" i="21"/>
  <c r="RS18" i="21"/>
  <c r="RT18" i="21"/>
  <c r="RS19" i="21"/>
  <c r="RT19" i="21"/>
  <c r="RS20" i="21"/>
  <c r="RT20" i="21"/>
  <c r="RS21" i="21"/>
  <c r="RT21" i="21"/>
  <c r="RS22" i="21"/>
  <c r="RT22" i="21"/>
  <c r="RS23" i="21"/>
  <c r="RT23" i="21"/>
  <c r="RS30" i="21"/>
  <c r="RS41" i="21" s="1"/>
  <c r="RT30" i="21"/>
  <c r="RT41" i="21" s="1"/>
  <c r="RS24" i="21"/>
  <c r="RT24" i="21"/>
  <c r="RS25" i="21"/>
  <c r="RT25" i="21"/>
  <c r="RS26" i="21"/>
  <c r="RT26" i="21"/>
  <c r="RS27" i="21"/>
  <c r="RT27" i="21"/>
  <c r="RS28" i="21"/>
  <c r="RT28" i="21"/>
  <c r="RS29" i="21"/>
  <c r="RT29" i="21"/>
  <c r="RT13" i="21"/>
  <c r="RS13" i="21"/>
  <c r="RZ33" i="21"/>
  <c r="RY33" i="21"/>
  <c r="RZ34" i="21"/>
  <c r="RY34" i="21"/>
  <c r="RY14" i="21"/>
  <c r="RZ14" i="21"/>
  <c r="RY15" i="21"/>
  <c r="RZ15" i="21"/>
  <c r="RY16" i="21"/>
  <c r="RZ16" i="21"/>
  <c r="RY17" i="21"/>
  <c r="RZ17" i="21"/>
  <c r="RY18" i="21"/>
  <c r="RZ18" i="21"/>
  <c r="RY19" i="21"/>
  <c r="RZ19" i="21"/>
  <c r="RY20" i="21"/>
  <c r="RZ20" i="21"/>
  <c r="RY21" i="21"/>
  <c r="RZ21" i="21"/>
  <c r="RY22" i="21"/>
  <c r="RZ22" i="21"/>
  <c r="RY23" i="21"/>
  <c r="RZ23" i="21"/>
  <c r="RY30" i="21"/>
  <c r="RY41" i="21" s="1"/>
  <c r="RZ30" i="21"/>
  <c r="RZ41" i="21" s="1"/>
  <c r="RY24" i="21"/>
  <c r="RZ24" i="21"/>
  <c r="RY25" i="21"/>
  <c r="RZ25" i="21"/>
  <c r="RY26" i="21"/>
  <c r="RZ26" i="21"/>
  <c r="RY27" i="21"/>
  <c r="RZ27" i="21"/>
  <c r="RY28" i="21"/>
  <c r="RZ28" i="21"/>
  <c r="RY29" i="21"/>
  <c r="RZ29" i="21"/>
  <c r="RY13" i="21"/>
  <c r="RZ13" i="21"/>
  <c r="SV33" i="21"/>
  <c r="TG33" i="21" s="1"/>
  <c r="SU33" i="21"/>
  <c r="ST33" i="21"/>
  <c r="SS33" i="21"/>
  <c r="SR33" i="21"/>
  <c r="SQ33" i="21"/>
  <c r="SP33" i="21"/>
  <c r="SO33" i="21"/>
  <c r="SN33" i="21"/>
  <c r="SM33" i="21"/>
  <c r="SV34" i="21"/>
  <c r="TG34" i="21" s="1"/>
  <c r="SU34" i="21"/>
  <c r="ST34" i="21"/>
  <c r="SS34" i="21"/>
  <c r="SR34" i="21"/>
  <c r="SQ34" i="21"/>
  <c r="SP34" i="21"/>
  <c r="SO34" i="21"/>
  <c r="SN34" i="21"/>
  <c r="SM34" i="21"/>
  <c r="SM14" i="21"/>
  <c r="SN14" i="21"/>
  <c r="SO14" i="21"/>
  <c r="SP14" i="21"/>
  <c r="SQ14" i="21"/>
  <c r="SR14" i="21"/>
  <c r="SS14" i="21"/>
  <c r="ST14" i="21"/>
  <c r="SU14" i="21"/>
  <c r="SV14" i="21"/>
  <c r="TG14" i="21" s="1"/>
  <c r="SM15" i="21"/>
  <c r="SN15" i="21"/>
  <c r="SO15" i="21"/>
  <c r="SP15" i="21"/>
  <c r="SQ15" i="21"/>
  <c r="SR15" i="21"/>
  <c r="SS15" i="21"/>
  <c r="ST15" i="21"/>
  <c r="SU15" i="21"/>
  <c r="SV15" i="21"/>
  <c r="TG15" i="21" s="1"/>
  <c r="SM16" i="21"/>
  <c r="SN16" i="21"/>
  <c r="SO16" i="21"/>
  <c r="SP16" i="21"/>
  <c r="SQ16" i="21"/>
  <c r="SR16" i="21"/>
  <c r="SS16" i="21"/>
  <c r="ST16" i="21"/>
  <c r="SU16" i="21"/>
  <c r="SV16" i="21"/>
  <c r="TG16" i="21" s="1"/>
  <c r="SM17" i="21"/>
  <c r="SN17" i="21"/>
  <c r="SO17" i="21"/>
  <c r="SP17" i="21"/>
  <c r="SQ17" i="21"/>
  <c r="SR17" i="21"/>
  <c r="SS17" i="21"/>
  <c r="ST17" i="21"/>
  <c r="SU17" i="21"/>
  <c r="SV17" i="21"/>
  <c r="TG17" i="21" s="1"/>
  <c r="SM18" i="21"/>
  <c r="SN18" i="21"/>
  <c r="SO18" i="21"/>
  <c r="SP18" i="21"/>
  <c r="SQ18" i="21"/>
  <c r="SR18" i="21"/>
  <c r="SS18" i="21"/>
  <c r="ST18" i="21"/>
  <c r="SU18" i="21"/>
  <c r="SV18" i="21"/>
  <c r="TG18" i="21" s="1"/>
  <c r="SM19" i="21"/>
  <c r="SN19" i="21"/>
  <c r="SO19" i="21"/>
  <c r="SP19" i="21"/>
  <c r="SQ19" i="21"/>
  <c r="SR19" i="21"/>
  <c r="SS19" i="21"/>
  <c r="ST19" i="21"/>
  <c r="SU19" i="21"/>
  <c r="SV19" i="21"/>
  <c r="TG19" i="21" s="1"/>
  <c r="SM20" i="21"/>
  <c r="SN20" i="21"/>
  <c r="SO20" i="21"/>
  <c r="SP20" i="21"/>
  <c r="SQ20" i="21"/>
  <c r="SR20" i="21"/>
  <c r="SS20" i="21"/>
  <c r="ST20" i="21"/>
  <c r="SU20" i="21"/>
  <c r="SV20" i="21"/>
  <c r="TG20" i="21" s="1"/>
  <c r="SM21" i="21"/>
  <c r="SN21" i="21"/>
  <c r="SO21" i="21"/>
  <c r="SP21" i="21"/>
  <c r="SQ21" i="21"/>
  <c r="SR21" i="21"/>
  <c r="SS21" i="21"/>
  <c r="ST21" i="21"/>
  <c r="SU21" i="21"/>
  <c r="SV21" i="21"/>
  <c r="TG21" i="21" s="1"/>
  <c r="SM22" i="21"/>
  <c r="SN22" i="21"/>
  <c r="SO22" i="21"/>
  <c r="SP22" i="21"/>
  <c r="SQ22" i="21"/>
  <c r="SR22" i="21"/>
  <c r="SS22" i="21"/>
  <c r="ST22" i="21"/>
  <c r="SU22" i="21"/>
  <c r="SV22" i="21"/>
  <c r="TG22" i="21" s="1"/>
  <c r="SM23" i="21"/>
  <c r="SN23" i="21"/>
  <c r="SO23" i="21"/>
  <c r="SP23" i="21"/>
  <c r="SQ23" i="21"/>
  <c r="SR23" i="21"/>
  <c r="SS23" i="21"/>
  <c r="ST23" i="21"/>
  <c r="SU23" i="21"/>
  <c r="SV23" i="21"/>
  <c r="TG23" i="21" s="1"/>
  <c r="SM30" i="21"/>
  <c r="SN30" i="21"/>
  <c r="SO30" i="21"/>
  <c r="SP30" i="21"/>
  <c r="SQ30" i="21"/>
  <c r="SR30" i="21"/>
  <c r="SS30" i="21"/>
  <c r="ST30" i="21"/>
  <c r="SU30" i="21"/>
  <c r="SV30" i="21"/>
  <c r="TG30" i="21" s="1"/>
  <c r="TG41" i="21" s="1"/>
  <c r="SM24" i="21"/>
  <c r="SN24" i="21"/>
  <c r="SO24" i="21"/>
  <c r="SP24" i="21"/>
  <c r="SQ24" i="21"/>
  <c r="SR24" i="21"/>
  <c r="SS24" i="21"/>
  <c r="ST24" i="21"/>
  <c r="SU24" i="21"/>
  <c r="SV24" i="21"/>
  <c r="TG24" i="21" s="1"/>
  <c r="SM25" i="21"/>
  <c r="SN25" i="21"/>
  <c r="SO25" i="21"/>
  <c r="SP25" i="21"/>
  <c r="SQ25" i="21"/>
  <c r="SR25" i="21"/>
  <c r="SS25" i="21"/>
  <c r="ST25" i="21"/>
  <c r="SU25" i="21"/>
  <c r="SV25" i="21"/>
  <c r="TG25" i="21" s="1"/>
  <c r="SM26" i="21"/>
  <c r="SN26" i="21"/>
  <c r="SO26" i="21"/>
  <c r="SP26" i="21"/>
  <c r="SQ26" i="21"/>
  <c r="SR26" i="21"/>
  <c r="SS26" i="21"/>
  <c r="ST26" i="21"/>
  <c r="SU26" i="21"/>
  <c r="SV26" i="21"/>
  <c r="TG26" i="21" s="1"/>
  <c r="SM27" i="21"/>
  <c r="SN27" i="21"/>
  <c r="SO27" i="21"/>
  <c r="SP27" i="21"/>
  <c r="SQ27" i="21"/>
  <c r="SR27" i="21"/>
  <c r="SS27" i="21"/>
  <c r="ST27" i="21"/>
  <c r="SU27" i="21"/>
  <c r="SV27" i="21"/>
  <c r="TG27" i="21" s="1"/>
  <c r="SM28" i="21"/>
  <c r="SN28" i="21"/>
  <c r="SO28" i="21"/>
  <c r="SP28" i="21"/>
  <c r="SQ28" i="21"/>
  <c r="SR28" i="21"/>
  <c r="SS28" i="21"/>
  <c r="ST28" i="21"/>
  <c r="SU28" i="21"/>
  <c r="SV28" i="21"/>
  <c r="TG28" i="21" s="1"/>
  <c r="SM29" i="21"/>
  <c r="SN29" i="21"/>
  <c r="SO29" i="21"/>
  <c r="SP29" i="21"/>
  <c r="SQ29" i="21"/>
  <c r="SR29" i="21"/>
  <c r="SS29" i="21"/>
  <c r="ST29" i="21"/>
  <c r="SU29" i="21"/>
  <c r="SV29" i="21"/>
  <c r="TG29" i="21" s="1"/>
  <c r="SM13" i="21"/>
  <c r="SN13" i="21"/>
  <c r="SO13" i="21"/>
  <c r="SP13" i="21"/>
  <c r="SQ13" i="21"/>
  <c r="SR13" i="21"/>
  <c r="SS13" i="21"/>
  <c r="ST13" i="21"/>
  <c r="SU13" i="21"/>
  <c r="SV13" i="21"/>
  <c r="TG13" i="21" s="1"/>
  <c r="TG35" i="21" l="1"/>
  <c r="TG31" i="21"/>
  <c r="GF35" i="21"/>
  <c r="QN31" i="21"/>
  <c r="DE28" i="16"/>
  <c r="DE26" i="16"/>
  <c r="DE24" i="16"/>
  <c r="DE20" i="16"/>
  <c r="DE18" i="16"/>
  <c r="DE16" i="16"/>
  <c r="DE14" i="16"/>
  <c r="DE12" i="16"/>
  <c r="F31" i="21"/>
  <c r="AE35" i="21"/>
  <c r="DE27" i="16"/>
  <c r="DE25" i="16"/>
  <c r="DE23" i="16"/>
  <c r="DE22" i="16"/>
  <c r="DE39" i="16" s="1"/>
  <c r="DE19" i="16"/>
  <c r="DE17" i="16"/>
  <c r="DE15" i="16"/>
  <c r="DE13" i="16"/>
  <c r="GR35" i="21"/>
  <c r="AQ31" i="21"/>
  <c r="BE31" i="21"/>
  <c r="BS31" i="21"/>
  <c r="FG31" i="21"/>
  <c r="FM31" i="21"/>
  <c r="FS31" i="21"/>
  <c r="HC31" i="21"/>
  <c r="HI31" i="21"/>
  <c r="AR35" i="21"/>
  <c r="RT35" i="21"/>
  <c r="RN35" i="21"/>
  <c r="RH35" i="21"/>
  <c r="QF35" i="21"/>
  <c r="RS31" i="21"/>
  <c r="RM31" i="21"/>
  <c r="RG31" i="21"/>
  <c r="QY31" i="21"/>
  <c r="QD31" i="21"/>
  <c r="AY31" i="21"/>
  <c r="BG31" i="21"/>
  <c r="FY31" i="21"/>
  <c r="BI31" i="21"/>
  <c r="BY31" i="21"/>
  <c r="CE31" i="21"/>
  <c r="DS31" i="21"/>
  <c r="CW31" i="21"/>
  <c r="DY31" i="21"/>
  <c r="EE31" i="21"/>
  <c r="HO31" i="21"/>
  <c r="JY31" i="21"/>
  <c r="QS31" i="21"/>
  <c r="QJ31" i="21"/>
  <c r="J31" i="21"/>
  <c r="AC31" i="21"/>
  <c r="IO31" i="21"/>
  <c r="SM35" i="21"/>
  <c r="SU35" i="21"/>
  <c r="RY35" i="21"/>
  <c r="RM35" i="21"/>
  <c r="RG35" i="21"/>
  <c r="QS35" i="21"/>
  <c r="W31" i="21"/>
  <c r="AQ35" i="21"/>
  <c r="FY35" i="21"/>
  <c r="QP31" i="21"/>
  <c r="SP31" i="21"/>
  <c r="SU31" i="21"/>
  <c r="SM31" i="21"/>
  <c r="RY31" i="21"/>
  <c r="AC35" i="21"/>
  <c r="BG35" i="21"/>
  <c r="BH35" i="21"/>
  <c r="HU31" i="21"/>
  <c r="NG31" i="21"/>
  <c r="QD35" i="21"/>
  <c r="IG31" i="21"/>
  <c r="JA31" i="21"/>
  <c r="MX35" i="21"/>
  <c r="GY31" i="21"/>
  <c r="SO31" i="21"/>
  <c r="RZ35" i="21"/>
  <c r="AR31" i="21"/>
  <c r="BF31" i="21"/>
  <c r="BT31" i="21"/>
  <c r="FH31" i="21"/>
  <c r="FN31" i="21"/>
  <c r="FT31" i="21"/>
  <c r="FZ35" i="21"/>
  <c r="HD31" i="21"/>
  <c r="HJ31" i="21"/>
  <c r="IH31" i="21"/>
  <c r="IG35" i="21"/>
  <c r="JB31" i="21"/>
  <c r="SV31" i="21"/>
  <c r="RZ31" i="21"/>
  <c r="QH31" i="21"/>
  <c r="O31" i="21"/>
  <c r="II31" i="21"/>
  <c r="SN31" i="21"/>
  <c r="RT31" i="21"/>
  <c r="RN31" i="21"/>
  <c r="RH31" i="21"/>
  <c r="QZ31" i="21"/>
  <c r="QF31" i="21"/>
  <c r="P31" i="21"/>
  <c r="AZ31" i="21"/>
  <c r="BH31" i="21"/>
  <c r="FZ31" i="21"/>
  <c r="II35" i="21"/>
  <c r="LP31" i="21"/>
  <c r="QT31" i="21"/>
  <c r="QL31" i="21"/>
  <c r="Q31" i="21"/>
  <c r="GQ31" i="21"/>
  <c r="IA31" i="21"/>
  <c r="MW31" i="21"/>
  <c r="H31" i="21"/>
  <c r="BJ31" i="21"/>
  <c r="BZ31" i="21"/>
  <c r="CF31" i="21"/>
  <c r="DT31" i="21"/>
  <c r="CX31" i="21"/>
  <c r="DZ31" i="21"/>
  <c r="EF31" i="21"/>
  <c r="GR31" i="21"/>
  <c r="HP31" i="21"/>
  <c r="JZ31" i="21"/>
  <c r="HV31" i="21"/>
  <c r="IB31" i="21"/>
  <c r="MX31" i="21"/>
  <c r="NH31" i="21"/>
  <c r="OL31" i="21"/>
  <c r="SS31" i="21"/>
  <c r="SR31" i="21"/>
  <c r="AK31" i="21"/>
  <c r="GS31" i="21"/>
  <c r="NP31" i="21"/>
  <c r="ST31" i="21"/>
  <c r="SQ31" i="21"/>
  <c r="L31" i="21"/>
  <c r="AE31" i="21"/>
  <c r="IP31" i="21"/>
  <c r="SO35" i="21"/>
  <c r="IO35" i="21"/>
  <c r="SP35" i="21"/>
  <c r="QZ35" i="21"/>
  <c r="HP35" i="21"/>
  <c r="P35" i="21"/>
  <c r="RS35" i="21"/>
  <c r="QN35" i="21"/>
  <c r="MW35" i="21"/>
  <c r="SN35" i="21"/>
  <c r="SV35" i="21"/>
  <c r="QT35" i="21"/>
  <c r="QP35" i="21"/>
  <c r="QY35" i="21"/>
  <c r="BE35" i="21"/>
  <c r="BY35" i="21"/>
  <c r="CE35" i="21"/>
  <c r="DS35" i="21"/>
  <c r="CW35" i="21"/>
  <c r="DY35" i="21"/>
  <c r="HO35" i="21"/>
  <c r="JY35" i="21"/>
  <c r="HU35" i="21"/>
  <c r="IH35" i="21"/>
  <c r="O35" i="21"/>
  <c r="BF35" i="21"/>
  <c r="BZ35" i="21"/>
  <c r="CF35" i="21"/>
  <c r="DT35" i="21"/>
  <c r="CX35" i="21"/>
  <c r="DZ35" i="21"/>
  <c r="JZ35" i="21"/>
  <c r="HV35" i="21"/>
  <c r="IP35" i="21"/>
  <c r="SQ35" i="21"/>
  <c r="SR35" i="21"/>
  <c r="J35" i="21"/>
  <c r="Q35" i="21"/>
  <c r="GQ35" i="21"/>
  <c r="GE35" i="21"/>
  <c r="SS35" i="21"/>
  <c r="QJ35" i="21"/>
  <c r="AY35" i="21"/>
  <c r="BI35" i="21"/>
  <c r="FG35" i="21"/>
  <c r="FM35" i="21"/>
  <c r="HC35" i="21"/>
  <c r="JA35" i="21"/>
  <c r="ST35" i="21"/>
  <c r="QL35" i="21"/>
  <c r="F35" i="21"/>
  <c r="AZ35" i="21"/>
  <c r="BJ35" i="21"/>
  <c r="FH35" i="21"/>
  <c r="FN35" i="21"/>
  <c r="GS35" i="21"/>
  <c r="HD35" i="21"/>
  <c r="JB35" i="21"/>
  <c r="NP35" i="21"/>
  <c r="BS41" i="21"/>
  <c r="FG41" i="21"/>
  <c r="FM41" i="21"/>
  <c r="FS41" i="21"/>
  <c r="GY41" i="21"/>
  <c r="HC41" i="21"/>
  <c r="HI41" i="21"/>
  <c r="QT41" i="21"/>
  <c r="QF41" i="21"/>
  <c r="L41" i="21"/>
  <c r="FZ41" i="21"/>
  <c r="IP41" i="21"/>
  <c r="FH41" i="21"/>
  <c r="QS41" i="21"/>
  <c r="FY41" i="21"/>
  <c r="QZ41" i="21"/>
  <c r="BJ41" i="21"/>
  <c r="CF41" i="21"/>
  <c r="DT41" i="21"/>
  <c r="CX41" i="21"/>
  <c r="EF41" i="21"/>
  <c r="GR41" i="21"/>
  <c r="IB41" i="21"/>
  <c r="MX41" i="21"/>
  <c r="NH41" i="21"/>
  <c r="FT41" i="21"/>
  <c r="QY41" i="21"/>
  <c r="CE41" i="21"/>
  <c r="EE41" i="21"/>
  <c r="HO41" i="21"/>
  <c r="JY41" i="21"/>
  <c r="HU41" i="21"/>
  <c r="IA41" i="21"/>
  <c r="DE21" i="16"/>
  <c r="FN41" i="21"/>
  <c r="IH41" i="21"/>
  <c r="AK41" i="21"/>
  <c r="DE32" i="16"/>
  <c r="BN11" i="16"/>
  <c r="DE11" i="16"/>
  <c r="DE31" i="16"/>
  <c r="IZ29" i="21"/>
  <c r="IZ25" i="21"/>
  <c r="IZ22" i="21"/>
  <c r="IZ18" i="21"/>
  <c r="IZ14" i="21"/>
  <c r="IZ33" i="21"/>
  <c r="IZ28" i="21"/>
  <c r="IZ24" i="21"/>
  <c r="IZ21" i="21"/>
  <c r="IZ17" i="21"/>
  <c r="IZ26" i="21"/>
  <c r="IZ23" i="21"/>
  <c r="IZ19" i="21"/>
  <c r="IZ15" i="21"/>
  <c r="IZ34" i="21"/>
  <c r="IZ27" i="21"/>
  <c r="IZ30" i="21"/>
  <c r="IZ20" i="21"/>
  <c r="IZ16" i="21"/>
  <c r="IZ13" i="21"/>
  <c r="JA41" i="21"/>
  <c r="H379" i="11"/>
  <c r="G379" i="11"/>
  <c r="I379" i="11" s="1"/>
  <c r="F41" i="21"/>
  <c r="F75" i="17" s="1"/>
  <c r="SO41" i="21"/>
  <c r="SQ41" i="21"/>
  <c r="SV41" i="21"/>
  <c r="SN41" i="21"/>
  <c r="QP41" i="21"/>
  <c r="SU41" i="21"/>
  <c r="SM41" i="21"/>
  <c r="QN41" i="21"/>
  <c r="ST41" i="21"/>
  <c r="QL41" i="21"/>
  <c r="W41" i="21"/>
  <c r="Q41" i="21"/>
  <c r="SS41" i="21"/>
  <c r="QJ41" i="21"/>
  <c r="QD41" i="21"/>
  <c r="QH41" i="21"/>
  <c r="P41" i="21"/>
  <c r="SP41" i="21"/>
  <c r="SR41" i="21"/>
  <c r="J41" i="21"/>
  <c r="F76" i="17" s="1"/>
  <c r="O41" i="21"/>
  <c r="H41" i="21"/>
  <c r="NF13" i="21"/>
  <c r="BZ41" i="21"/>
  <c r="MV33" i="21"/>
  <c r="BI41" i="21"/>
  <c r="BY41" i="21"/>
  <c r="DS41" i="21"/>
  <c r="DY41" i="21"/>
  <c r="GQ41" i="21"/>
  <c r="IO41" i="21"/>
  <c r="AE41" i="21"/>
  <c r="AC41" i="21"/>
  <c r="BG41" i="21"/>
  <c r="AZ41" i="21"/>
  <c r="MV13" i="21"/>
  <c r="MV34" i="21"/>
  <c r="AY41" i="21"/>
  <c r="BE41" i="21"/>
  <c r="II41" i="21"/>
  <c r="AR41" i="21"/>
  <c r="CV34" i="21"/>
  <c r="AQ41" i="21"/>
  <c r="GS41" i="21"/>
  <c r="IG41" i="21"/>
  <c r="CV33" i="21"/>
  <c r="MV29" i="21"/>
  <c r="MV27" i="21"/>
  <c r="MV25" i="21"/>
  <c r="MV28" i="21"/>
  <c r="MV26" i="21"/>
  <c r="MV24" i="21"/>
  <c r="MV23" i="21"/>
  <c r="MV21" i="21"/>
  <c r="MV19" i="21"/>
  <c r="MV17" i="21"/>
  <c r="MV15" i="21"/>
  <c r="NF29" i="21"/>
  <c r="NF25" i="21"/>
  <c r="NF22" i="21"/>
  <c r="NF18" i="21"/>
  <c r="NF14" i="21"/>
  <c r="NF28" i="21"/>
  <c r="NF24" i="21"/>
  <c r="NF21" i="21"/>
  <c r="NF17" i="21"/>
  <c r="MW41" i="21"/>
  <c r="MV30" i="21"/>
  <c r="MV22" i="21"/>
  <c r="MV20" i="21"/>
  <c r="MV18" i="21"/>
  <c r="MV16" i="21"/>
  <c r="MV14" i="21"/>
  <c r="NF27" i="21"/>
  <c r="NG41" i="21"/>
  <c r="NF30" i="21"/>
  <c r="NF20" i="21"/>
  <c r="NF16" i="21"/>
  <c r="CV29" i="21"/>
  <c r="CV25" i="21"/>
  <c r="CV22" i="21"/>
  <c r="NF26" i="21"/>
  <c r="NF23" i="21"/>
  <c r="NF19" i="21"/>
  <c r="NF15" i="21"/>
  <c r="CV13" i="21"/>
  <c r="CV18" i="21"/>
  <c r="CV14" i="21"/>
  <c r="CV27" i="21"/>
  <c r="CV20" i="21"/>
  <c r="CV28" i="21"/>
  <c r="CV17" i="21"/>
  <c r="CW41" i="21"/>
  <c r="CV30" i="21"/>
  <c r="CV16" i="21"/>
  <c r="CV24" i="21"/>
  <c r="CV21" i="21"/>
  <c r="CV26" i="21"/>
  <c r="CV23" i="21"/>
  <c r="CV19" i="21"/>
  <c r="CV15" i="21"/>
  <c r="HP41" i="21"/>
  <c r="JZ41" i="21"/>
  <c r="HV41" i="21"/>
  <c r="JB41" i="21"/>
  <c r="DZ41" i="21"/>
  <c r="BH41" i="21"/>
  <c r="HD41" i="21"/>
  <c r="HJ41" i="21"/>
  <c r="BF41" i="21"/>
  <c r="BT41" i="21"/>
  <c r="IN22" i="21"/>
  <c r="IN20" i="21"/>
  <c r="IN18" i="21"/>
  <c r="IN16" i="21"/>
  <c r="IN14" i="21"/>
  <c r="IN34" i="21"/>
  <c r="IN15" i="21"/>
  <c r="IN33" i="21"/>
  <c r="IN13" i="21"/>
  <c r="IN29" i="21"/>
  <c r="IN27" i="21"/>
  <c r="IN25" i="21"/>
  <c r="IN30" i="21"/>
  <c r="IN28" i="21"/>
  <c r="IN26" i="21"/>
  <c r="IN24" i="21"/>
  <c r="IN23" i="21"/>
  <c r="IN21" i="21"/>
  <c r="IN19" i="21"/>
  <c r="IN17" i="21"/>
  <c r="FX25" i="21"/>
  <c r="FX30" i="21"/>
  <c r="FX24" i="21"/>
  <c r="TI14" i="21"/>
  <c r="TJ14" i="21"/>
  <c r="TK14" i="21"/>
  <c r="TL14" i="21"/>
  <c r="TM14" i="21"/>
  <c r="TI15" i="21"/>
  <c r="TJ15" i="21"/>
  <c r="TK15" i="21"/>
  <c r="TL15" i="21"/>
  <c r="TM15" i="21"/>
  <c r="TI16" i="21"/>
  <c r="TJ16" i="21"/>
  <c r="TK16" i="21"/>
  <c r="TL16" i="21"/>
  <c r="TM16" i="21"/>
  <c r="TI17" i="21"/>
  <c r="TJ17" i="21"/>
  <c r="TK17" i="21"/>
  <c r="TL17" i="21"/>
  <c r="TM17" i="21"/>
  <c r="TI18" i="21"/>
  <c r="TJ18" i="21"/>
  <c r="TK18" i="21"/>
  <c r="TL18" i="21"/>
  <c r="TM18" i="21"/>
  <c r="TI19" i="21"/>
  <c r="TJ19" i="21"/>
  <c r="TK19" i="21"/>
  <c r="TL19" i="21"/>
  <c r="TM19" i="21"/>
  <c r="TI20" i="21"/>
  <c r="TJ20" i="21"/>
  <c r="TK20" i="21"/>
  <c r="TL20" i="21"/>
  <c r="TM20" i="21"/>
  <c r="TI21" i="21"/>
  <c r="TJ21" i="21"/>
  <c r="TK21" i="21"/>
  <c r="TL21" i="21"/>
  <c r="TM21" i="21"/>
  <c r="TI22" i="21"/>
  <c r="TJ22" i="21"/>
  <c r="TK22" i="21"/>
  <c r="TL22" i="21"/>
  <c r="TM22" i="21"/>
  <c r="TI23" i="21"/>
  <c r="TJ23" i="21"/>
  <c r="TK23" i="21"/>
  <c r="TL23" i="21"/>
  <c r="TM23" i="21"/>
  <c r="TI30" i="21"/>
  <c r="TI41" i="21" s="1"/>
  <c r="TJ30" i="21"/>
  <c r="TJ41" i="21" s="1"/>
  <c r="TK30" i="21"/>
  <c r="TK41" i="21" s="1"/>
  <c r="TL30" i="21"/>
  <c r="TL41" i="21" s="1"/>
  <c r="TM30" i="21"/>
  <c r="TM41" i="21" s="1"/>
  <c r="TI24" i="21"/>
  <c r="TJ24" i="21"/>
  <c r="TK24" i="21"/>
  <c r="TL24" i="21"/>
  <c r="TM24" i="21"/>
  <c r="TI25" i="21"/>
  <c r="TJ25" i="21"/>
  <c r="TK25" i="21"/>
  <c r="TL25" i="21"/>
  <c r="TM25" i="21"/>
  <c r="TI26" i="21"/>
  <c r="TJ26" i="21"/>
  <c r="TK26" i="21"/>
  <c r="TL26" i="21"/>
  <c r="TM26" i="21"/>
  <c r="TI27" i="21"/>
  <c r="TJ27" i="21"/>
  <c r="TK27" i="21"/>
  <c r="TL27" i="21"/>
  <c r="TM27" i="21"/>
  <c r="TI28" i="21"/>
  <c r="TJ28" i="21"/>
  <c r="TK28" i="21"/>
  <c r="TL28" i="21"/>
  <c r="TM28" i="21"/>
  <c r="TI29" i="21"/>
  <c r="TJ29" i="21"/>
  <c r="TK29" i="21"/>
  <c r="TL29" i="21"/>
  <c r="TM29" i="21"/>
  <c r="TI13" i="21"/>
  <c r="TJ13" i="21"/>
  <c r="TK13" i="21"/>
  <c r="TL13" i="21"/>
  <c r="TM13" i="21"/>
  <c r="IZ31" i="21" l="1"/>
  <c r="TJ31" i="21"/>
  <c r="MV31" i="21"/>
  <c r="TI31" i="21"/>
  <c r="TM31" i="21"/>
  <c r="IN31" i="21"/>
  <c r="NF31" i="21"/>
  <c r="TL31" i="21"/>
  <c r="CV31" i="21"/>
  <c r="CV35" i="21"/>
  <c r="CV43" i="21" s="1"/>
  <c r="TK31" i="21"/>
  <c r="IZ35" i="21"/>
  <c r="IN35" i="21"/>
  <c r="IN43" i="21" s="1"/>
  <c r="MV35" i="21"/>
  <c r="NF41" i="21"/>
  <c r="IN41" i="21"/>
  <c r="DE33" i="16"/>
  <c r="DE41" i="16" s="1"/>
  <c r="DE29" i="16"/>
  <c r="AC42" i="21"/>
  <c r="AE42" i="21"/>
  <c r="CV41" i="21"/>
  <c r="FX41" i="21"/>
  <c r="BL26" i="20"/>
  <c r="BH26" i="20"/>
  <c r="BF26" i="20"/>
  <c r="BD26" i="20"/>
  <c r="BB26" i="20"/>
  <c r="AZ26" i="20"/>
  <c r="AX26" i="20"/>
  <c r="AV26" i="20"/>
  <c r="AT26" i="20"/>
  <c r="AR26" i="20"/>
  <c r="AP26" i="20"/>
  <c r="AN26" i="20"/>
  <c r="AL26" i="20"/>
  <c r="AJ26" i="20"/>
  <c r="AH26" i="20"/>
  <c r="AF26" i="20"/>
  <c r="AD26" i="20"/>
  <c r="Z26" i="20"/>
  <c r="X26" i="20"/>
  <c r="T26" i="20"/>
  <c r="R26" i="20"/>
  <c r="P26" i="20"/>
  <c r="N26" i="20"/>
  <c r="L26" i="20"/>
  <c r="J26" i="20"/>
  <c r="H26" i="20"/>
  <c r="F26" i="20"/>
  <c r="D26" i="20"/>
  <c r="BL27" i="20"/>
  <c r="BH27" i="20"/>
  <c r="BF27" i="20"/>
  <c r="BD27" i="20"/>
  <c r="BB27" i="20"/>
  <c r="AZ27" i="20"/>
  <c r="AX27" i="20"/>
  <c r="AV27" i="20"/>
  <c r="AT27" i="20"/>
  <c r="AR27" i="20"/>
  <c r="AP27" i="20"/>
  <c r="AN27" i="20"/>
  <c r="AL27" i="20"/>
  <c r="AJ27" i="20"/>
  <c r="AH27" i="20"/>
  <c r="AF27" i="20"/>
  <c r="AD27" i="20"/>
  <c r="Z27" i="20"/>
  <c r="X27" i="20"/>
  <c r="T27" i="20"/>
  <c r="R27" i="20"/>
  <c r="P27" i="20"/>
  <c r="N27" i="20"/>
  <c r="L27" i="20"/>
  <c r="J27" i="20"/>
  <c r="H27" i="20"/>
  <c r="F27" i="20"/>
  <c r="D27" i="20"/>
  <c r="D9" i="20"/>
  <c r="F9" i="20"/>
  <c r="H9" i="20"/>
  <c r="J9" i="20"/>
  <c r="L9" i="20"/>
  <c r="N9" i="20"/>
  <c r="P9" i="20"/>
  <c r="R9" i="20"/>
  <c r="T9" i="20"/>
  <c r="X9" i="20"/>
  <c r="Z9" i="20"/>
  <c r="AD9" i="20"/>
  <c r="AF9" i="20"/>
  <c r="AH9" i="20"/>
  <c r="AJ9" i="20"/>
  <c r="AL9" i="20"/>
  <c r="AN9" i="20"/>
  <c r="AP9" i="20"/>
  <c r="AR9" i="20"/>
  <c r="AT9" i="20"/>
  <c r="AV9" i="20"/>
  <c r="AX9" i="20"/>
  <c r="AZ9" i="20"/>
  <c r="BB9" i="20"/>
  <c r="BD9" i="20"/>
  <c r="BF9" i="20"/>
  <c r="BH9" i="20"/>
  <c r="BL9" i="20"/>
  <c r="D10" i="20"/>
  <c r="F10" i="20"/>
  <c r="H10" i="20"/>
  <c r="J10" i="20"/>
  <c r="L10" i="20"/>
  <c r="N10" i="20"/>
  <c r="P10" i="20"/>
  <c r="R10" i="20"/>
  <c r="T10" i="20"/>
  <c r="X10" i="20"/>
  <c r="Z10" i="20"/>
  <c r="AD10" i="20"/>
  <c r="AF10" i="20"/>
  <c r="AH10" i="20"/>
  <c r="AJ10" i="20"/>
  <c r="AL10" i="20"/>
  <c r="AN10" i="20"/>
  <c r="AP10" i="20"/>
  <c r="AR10" i="20"/>
  <c r="AT10" i="20"/>
  <c r="AV10" i="20"/>
  <c r="AX10" i="20"/>
  <c r="AZ10" i="20"/>
  <c r="BB10" i="20"/>
  <c r="BD10" i="20"/>
  <c r="BF10" i="20"/>
  <c r="BH10" i="20"/>
  <c r="BL10" i="20"/>
  <c r="D11" i="20"/>
  <c r="F11" i="20"/>
  <c r="H11" i="20"/>
  <c r="J11" i="20"/>
  <c r="L11" i="20"/>
  <c r="N11" i="20"/>
  <c r="P11" i="20"/>
  <c r="R11" i="20"/>
  <c r="T11" i="20"/>
  <c r="X11" i="20"/>
  <c r="Z11" i="20"/>
  <c r="AD11" i="20"/>
  <c r="AF11" i="20"/>
  <c r="AH11" i="20"/>
  <c r="AJ11" i="20"/>
  <c r="AL11" i="20"/>
  <c r="AN11" i="20"/>
  <c r="AP11" i="20"/>
  <c r="AR11" i="20"/>
  <c r="AT11" i="20"/>
  <c r="AV11" i="20"/>
  <c r="AX11" i="20"/>
  <c r="AZ11" i="20"/>
  <c r="BB11" i="20"/>
  <c r="BD11" i="20"/>
  <c r="BF11" i="20"/>
  <c r="BH11" i="20"/>
  <c r="BL11" i="20"/>
  <c r="D12" i="20"/>
  <c r="F12" i="20"/>
  <c r="H12" i="20"/>
  <c r="J12" i="20"/>
  <c r="L12" i="20"/>
  <c r="N12" i="20"/>
  <c r="P12" i="20"/>
  <c r="R12" i="20"/>
  <c r="T12" i="20"/>
  <c r="X12" i="20"/>
  <c r="Z12" i="20"/>
  <c r="AD12" i="20"/>
  <c r="AF12" i="20"/>
  <c r="AH12" i="20"/>
  <c r="AJ12" i="20"/>
  <c r="AL12" i="20"/>
  <c r="AN12" i="20"/>
  <c r="AP12" i="20"/>
  <c r="AR12" i="20"/>
  <c r="AT12" i="20"/>
  <c r="AV12" i="20"/>
  <c r="AX12" i="20"/>
  <c r="AZ12" i="20"/>
  <c r="BB12" i="20"/>
  <c r="BD12" i="20"/>
  <c r="BF12" i="20"/>
  <c r="BH12" i="20"/>
  <c r="BL12" i="20"/>
  <c r="D13" i="20"/>
  <c r="F13" i="20"/>
  <c r="H13" i="20"/>
  <c r="J13" i="20"/>
  <c r="L13" i="20"/>
  <c r="N13" i="20"/>
  <c r="P13" i="20"/>
  <c r="R13" i="20"/>
  <c r="T13" i="20"/>
  <c r="X13" i="20"/>
  <c r="Z13" i="20"/>
  <c r="AD13" i="20"/>
  <c r="AF13" i="20"/>
  <c r="AH13" i="20"/>
  <c r="AJ13" i="20"/>
  <c r="AL13" i="20"/>
  <c r="AN13" i="20"/>
  <c r="AP13" i="20"/>
  <c r="AR13" i="20"/>
  <c r="AT13" i="20"/>
  <c r="AV13" i="20"/>
  <c r="AX13" i="20"/>
  <c r="AZ13" i="20"/>
  <c r="BB13" i="20"/>
  <c r="BD13" i="20"/>
  <c r="BF13" i="20"/>
  <c r="BH13" i="20"/>
  <c r="BL13" i="20"/>
  <c r="D14" i="20"/>
  <c r="F14" i="20"/>
  <c r="H14" i="20"/>
  <c r="J14" i="20"/>
  <c r="L14" i="20"/>
  <c r="N14" i="20"/>
  <c r="P14" i="20"/>
  <c r="R14" i="20"/>
  <c r="T14" i="20"/>
  <c r="X14" i="20"/>
  <c r="Z14" i="20"/>
  <c r="AD14" i="20"/>
  <c r="AF14" i="20"/>
  <c r="AH14" i="20"/>
  <c r="AJ14" i="20"/>
  <c r="AL14" i="20"/>
  <c r="AN14" i="20"/>
  <c r="AP14" i="20"/>
  <c r="AR14" i="20"/>
  <c r="AT14" i="20"/>
  <c r="AV14" i="20"/>
  <c r="AX14" i="20"/>
  <c r="AZ14" i="20"/>
  <c r="BB14" i="20"/>
  <c r="BD14" i="20"/>
  <c r="BF14" i="20"/>
  <c r="BH14" i="20"/>
  <c r="BL14" i="20"/>
  <c r="D15" i="20"/>
  <c r="F15" i="20"/>
  <c r="H15" i="20"/>
  <c r="J15" i="20"/>
  <c r="L15" i="20"/>
  <c r="N15" i="20"/>
  <c r="P15" i="20"/>
  <c r="R15" i="20"/>
  <c r="T15" i="20"/>
  <c r="X15" i="20"/>
  <c r="Z15" i="20"/>
  <c r="AD15" i="20"/>
  <c r="AF15" i="20"/>
  <c r="AH15" i="20"/>
  <c r="AJ15" i="20"/>
  <c r="AL15" i="20"/>
  <c r="AN15" i="20"/>
  <c r="AP15" i="20"/>
  <c r="AR15" i="20"/>
  <c r="AT15" i="20"/>
  <c r="AV15" i="20"/>
  <c r="AX15" i="20"/>
  <c r="AZ15" i="20"/>
  <c r="BB15" i="20"/>
  <c r="BD15" i="20"/>
  <c r="BF15" i="20"/>
  <c r="BH15" i="20"/>
  <c r="BL15" i="20"/>
  <c r="D16" i="20"/>
  <c r="F16" i="20"/>
  <c r="H16" i="20"/>
  <c r="J16" i="20"/>
  <c r="L16" i="20"/>
  <c r="N16" i="20"/>
  <c r="P16" i="20"/>
  <c r="R16" i="20"/>
  <c r="T16" i="20"/>
  <c r="X16" i="20"/>
  <c r="Z16" i="20"/>
  <c r="AD16" i="20"/>
  <c r="AF16" i="20"/>
  <c r="AH16" i="20"/>
  <c r="AJ16" i="20"/>
  <c r="AL16" i="20"/>
  <c r="AN16" i="20"/>
  <c r="AP16" i="20"/>
  <c r="AR16" i="20"/>
  <c r="AT16" i="20"/>
  <c r="AV16" i="20"/>
  <c r="AX16" i="20"/>
  <c r="AZ16" i="20"/>
  <c r="BB16" i="20"/>
  <c r="BD16" i="20"/>
  <c r="BF16" i="20"/>
  <c r="BH16" i="20"/>
  <c r="BL16" i="20"/>
  <c r="D17" i="20"/>
  <c r="F17" i="20"/>
  <c r="H17" i="20"/>
  <c r="J17" i="20"/>
  <c r="L17" i="20"/>
  <c r="N17" i="20"/>
  <c r="P17" i="20"/>
  <c r="R17" i="20"/>
  <c r="T17" i="20"/>
  <c r="X17" i="20"/>
  <c r="Z17" i="20"/>
  <c r="AD17" i="20"/>
  <c r="AF17" i="20"/>
  <c r="AH17" i="20"/>
  <c r="AJ17" i="20"/>
  <c r="AL17" i="20"/>
  <c r="AN17" i="20"/>
  <c r="AP17" i="20"/>
  <c r="AR17" i="20"/>
  <c r="AT17" i="20"/>
  <c r="AV17" i="20"/>
  <c r="AX17" i="20"/>
  <c r="AZ17" i="20"/>
  <c r="BB17" i="20"/>
  <c r="BD17" i="20"/>
  <c r="BF17" i="20"/>
  <c r="BH17" i="20"/>
  <c r="BL17" i="20"/>
  <c r="D18" i="20"/>
  <c r="F18" i="20"/>
  <c r="H18" i="20"/>
  <c r="J18" i="20"/>
  <c r="L18" i="20"/>
  <c r="N18" i="20"/>
  <c r="P18" i="20"/>
  <c r="R18" i="20"/>
  <c r="T18" i="20"/>
  <c r="X18" i="20"/>
  <c r="Z18" i="20"/>
  <c r="AD18" i="20"/>
  <c r="AF18" i="20"/>
  <c r="AH18" i="20"/>
  <c r="AJ18" i="20"/>
  <c r="AL18" i="20"/>
  <c r="AN18" i="20"/>
  <c r="AP18" i="20"/>
  <c r="AR18" i="20"/>
  <c r="AT18" i="20"/>
  <c r="AV18" i="20"/>
  <c r="AX18" i="20"/>
  <c r="AZ18" i="20"/>
  <c r="BB18" i="20"/>
  <c r="BD18" i="20"/>
  <c r="BF18" i="20"/>
  <c r="BH18" i="20"/>
  <c r="BL18" i="20"/>
  <c r="D25" i="20"/>
  <c r="D32" i="20" s="1"/>
  <c r="F25" i="20"/>
  <c r="F32" i="20" s="1"/>
  <c r="H25" i="20"/>
  <c r="H32" i="20" s="1"/>
  <c r="J25" i="20"/>
  <c r="J32" i="20" s="1"/>
  <c r="L25" i="20"/>
  <c r="L32" i="20" s="1"/>
  <c r="N25" i="20"/>
  <c r="N32" i="20" s="1"/>
  <c r="P25" i="20"/>
  <c r="P32" i="20" s="1"/>
  <c r="R25" i="20"/>
  <c r="R32" i="20" s="1"/>
  <c r="T25" i="20"/>
  <c r="T32" i="20" s="1"/>
  <c r="X25" i="20"/>
  <c r="X32" i="20" s="1"/>
  <c r="Z25" i="20"/>
  <c r="Z32" i="20" s="1"/>
  <c r="AD25" i="20"/>
  <c r="AD32" i="20" s="1"/>
  <c r="AF25" i="20"/>
  <c r="AF32" i="20" s="1"/>
  <c r="AH25" i="20"/>
  <c r="AH32" i="20" s="1"/>
  <c r="AJ25" i="20"/>
  <c r="AJ32" i="20" s="1"/>
  <c r="AL25" i="20"/>
  <c r="AL32" i="20" s="1"/>
  <c r="AN25" i="20"/>
  <c r="AN32" i="20" s="1"/>
  <c r="AP25" i="20"/>
  <c r="AP32" i="20" s="1"/>
  <c r="AR25" i="20"/>
  <c r="AR32" i="20" s="1"/>
  <c r="AT25" i="20"/>
  <c r="AT32" i="20" s="1"/>
  <c r="AV25" i="20"/>
  <c r="AV32" i="20" s="1"/>
  <c r="AX25" i="20"/>
  <c r="AX32" i="20" s="1"/>
  <c r="AZ25" i="20"/>
  <c r="AZ32" i="20" s="1"/>
  <c r="BB25" i="20"/>
  <c r="BB32" i="20" s="1"/>
  <c r="BD25" i="20"/>
  <c r="BD32" i="20" s="1"/>
  <c r="BF25" i="20"/>
  <c r="BF32" i="20" s="1"/>
  <c r="BH25" i="20"/>
  <c r="BH32" i="20" s="1"/>
  <c r="BL25" i="20"/>
  <c r="BL32" i="20" s="1"/>
  <c r="D19" i="20"/>
  <c r="F19" i="20"/>
  <c r="H19" i="20"/>
  <c r="J19" i="20"/>
  <c r="L19" i="20"/>
  <c r="N19" i="20"/>
  <c r="P19" i="20"/>
  <c r="R19" i="20"/>
  <c r="T19" i="20"/>
  <c r="X19" i="20"/>
  <c r="Z19" i="20"/>
  <c r="AD19" i="20"/>
  <c r="AF19" i="20"/>
  <c r="AH19" i="20"/>
  <c r="AJ19" i="20"/>
  <c r="AL19" i="20"/>
  <c r="AN19" i="20"/>
  <c r="AP19" i="20"/>
  <c r="AR19" i="20"/>
  <c r="AT19" i="20"/>
  <c r="AV19" i="20"/>
  <c r="AX19" i="20"/>
  <c r="AZ19" i="20"/>
  <c r="BB19" i="20"/>
  <c r="BD19" i="20"/>
  <c r="BF19" i="20"/>
  <c r="BH19" i="20"/>
  <c r="BL19" i="20"/>
  <c r="D20" i="20"/>
  <c r="F20" i="20"/>
  <c r="H20" i="20"/>
  <c r="J20" i="20"/>
  <c r="L20" i="20"/>
  <c r="N20" i="20"/>
  <c r="P20" i="20"/>
  <c r="R20" i="20"/>
  <c r="T20" i="20"/>
  <c r="X20" i="20"/>
  <c r="Z20" i="20"/>
  <c r="AD20" i="20"/>
  <c r="AF20" i="20"/>
  <c r="AH20" i="20"/>
  <c r="AJ20" i="20"/>
  <c r="AL20" i="20"/>
  <c r="AN20" i="20"/>
  <c r="AP20" i="20"/>
  <c r="AR20" i="20"/>
  <c r="AT20" i="20"/>
  <c r="AV20" i="20"/>
  <c r="AX20" i="20"/>
  <c r="AZ20" i="20"/>
  <c r="BB20" i="20"/>
  <c r="BD20" i="20"/>
  <c r="BF20" i="20"/>
  <c r="BH20" i="20"/>
  <c r="BL20" i="20"/>
  <c r="D21" i="20"/>
  <c r="F21" i="20"/>
  <c r="H21" i="20"/>
  <c r="J21" i="20"/>
  <c r="L21" i="20"/>
  <c r="N21" i="20"/>
  <c r="P21" i="20"/>
  <c r="R21" i="20"/>
  <c r="T21" i="20"/>
  <c r="X21" i="20"/>
  <c r="Z21" i="20"/>
  <c r="AD21" i="20"/>
  <c r="AF21" i="20"/>
  <c r="AH21" i="20"/>
  <c r="AJ21" i="20"/>
  <c r="AL21" i="20"/>
  <c r="AN21" i="20"/>
  <c r="AP21" i="20"/>
  <c r="AR21" i="20"/>
  <c r="AT21" i="20"/>
  <c r="AV21" i="20"/>
  <c r="AX21" i="20"/>
  <c r="AZ21" i="20"/>
  <c r="BB21" i="20"/>
  <c r="BD21" i="20"/>
  <c r="BF21" i="20"/>
  <c r="BH21" i="20"/>
  <c r="BL21" i="20"/>
  <c r="D22" i="20"/>
  <c r="F22" i="20"/>
  <c r="H22" i="20"/>
  <c r="J22" i="20"/>
  <c r="L22" i="20"/>
  <c r="N22" i="20"/>
  <c r="P22" i="20"/>
  <c r="R22" i="20"/>
  <c r="T22" i="20"/>
  <c r="X22" i="20"/>
  <c r="Z22" i="20"/>
  <c r="AD22" i="20"/>
  <c r="AF22" i="20"/>
  <c r="AH22" i="20"/>
  <c r="AJ22" i="20"/>
  <c r="AL22" i="20"/>
  <c r="AN22" i="20"/>
  <c r="AP22" i="20"/>
  <c r="AR22" i="20"/>
  <c r="AT22" i="20"/>
  <c r="AV22" i="20"/>
  <c r="AX22" i="20"/>
  <c r="AZ22" i="20"/>
  <c r="BB22" i="20"/>
  <c r="BD22" i="20"/>
  <c r="BF22" i="20"/>
  <c r="BH22" i="20"/>
  <c r="BL22" i="20"/>
  <c r="D23" i="20"/>
  <c r="F23" i="20"/>
  <c r="H23" i="20"/>
  <c r="J23" i="20"/>
  <c r="L23" i="20"/>
  <c r="N23" i="20"/>
  <c r="P23" i="20"/>
  <c r="R23" i="20"/>
  <c r="T23" i="20"/>
  <c r="X23" i="20"/>
  <c r="Z23" i="20"/>
  <c r="AD23" i="20"/>
  <c r="AF23" i="20"/>
  <c r="AH23" i="20"/>
  <c r="AJ23" i="20"/>
  <c r="AL23" i="20"/>
  <c r="AN23" i="20"/>
  <c r="AP23" i="20"/>
  <c r="AR23" i="20"/>
  <c r="AT23" i="20"/>
  <c r="AV23" i="20"/>
  <c r="AX23" i="20"/>
  <c r="AZ23" i="20"/>
  <c r="BB23" i="20"/>
  <c r="BD23" i="20"/>
  <c r="BF23" i="20"/>
  <c r="BH23" i="20"/>
  <c r="BL23" i="20"/>
  <c r="D24" i="20"/>
  <c r="F24" i="20"/>
  <c r="H24" i="20"/>
  <c r="J24" i="20"/>
  <c r="L24" i="20"/>
  <c r="N24" i="20"/>
  <c r="P24" i="20"/>
  <c r="R24" i="20"/>
  <c r="T24" i="20"/>
  <c r="X24" i="20"/>
  <c r="Z24" i="20"/>
  <c r="AD24" i="20"/>
  <c r="AF24" i="20"/>
  <c r="AH24" i="20"/>
  <c r="AJ24" i="20"/>
  <c r="AL24" i="20"/>
  <c r="AN24" i="20"/>
  <c r="AP24" i="20"/>
  <c r="AR24" i="20"/>
  <c r="AT24" i="20"/>
  <c r="AV24" i="20"/>
  <c r="AX24" i="20"/>
  <c r="AZ24" i="20"/>
  <c r="BB24" i="20"/>
  <c r="BD24" i="20"/>
  <c r="BF24" i="20"/>
  <c r="BH24" i="20"/>
  <c r="BL24" i="20"/>
  <c r="BL8" i="20"/>
  <c r="BH8" i="20"/>
  <c r="BF8" i="20"/>
  <c r="BF29" i="20" s="1"/>
  <c r="BD8" i="20"/>
  <c r="BB8" i="20"/>
  <c r="AZ8" i="20"/>
  <c r="AX8" i="20"/>
  <c r="AV8" i="20"/>
  <c r="AT8" i="20"/>
  <c r="AT29" i="20" s="1"/>
  <c r="AR8" i="20"/>
  <c r="AP8" i="20"/>
  <c r="AP29" i="20" s="1"/>
  <c r="AN8" i="20"/>
  <c r="AL8" i="20"/>
  <c r="AJ8" i="20"/>
  <c r="AH8" i="20"/>
  <c r="AF8" i="20"/>
  <c r="AD8" i="20"/>
  <c r="Z8" i="20"/>
  <c r="X8" i="20"/>
  <c r="X29" i="20" s="1"/>
  <c r="T8" i="20"/>
  <c r="R8" i="20"/>
  <c r="P8" i="20"/>
  <c r="N8" i="20"/>
  <c r="L8" i="20"/>
  <c r="J8" i="20"/>
  <c r="J29" i="20" s="1"/>
  <c r="H8" i="20"/>
  <c r="F8" i="20"/>
  <c r="F29" i="20" s="1"/>
  <c r="D8" i="20"/>
  <c r="AD29" i="20" l="1"/>
  <c r="AF29" i="20"/>
  <c r="L29" i="20"/>
  <c r="AL29" i="20"/>
  <c r="R29" i="20"/>
  <c r="AV29" i="20"/>
  <c r="D29" i="20"/>
  <c r="T29" i="20"/>
  <c r="AN29" i="20"/>
  <c r="BB29" i="20"/>
  <c r="BL29" i="20"/>
  <c r="P34" i="20"/>
  <c r="R34" i="20"/>
  <c r="R33" i="20" s="1"/>
  <c r="AL34" i="20"/>
  <c r="AL33" i="20" s="1"/>
  <c r="BB34" i="20"/>
  <c r="D34" i="20"/>
  <c r="T34" i="20"/>
  <c r="BD29" i="20"/>
  <c r="H29" i="20"/>
  <c r="Z29" i="20"/>
  <c r="AR29" i="20"/>
  <c r="BH29" i="20"/>
  <c r="N29" i="20"/>
  <c r="AH29" i="20"/>
  <c r="AX29" i="20"/>
  <c r="P29" i="20"/>
  <c r="AJ29" i="20"/>
  <c r="AZ29" i="20"/>
  <c r="N34" i="20"/>
  <c r="AH34" i="20"/>
  <c r="AX34" i="20"/>
  <c r="AJ34" i="20"/>
  <c r="AZ34" i="20"/>
  <c r="AN34" i="20"/>
  <c r="BD34" i="20"/>
  <c r="BD33" i="20" s="1"/>
  <c r="F34" i="20"/>
  <c r="F33" i="20" s="1"/>
  <c r="X34" i="20"/>
  <c r="X33" i="20" s="1"/>
  <c r="AP34" i="20"/>
  <c r="AP33" i="20" s="1"/>
  <c r="BF34" i="20"/>
  <c r="BF33" i="20" s="1"/>
  <c r="H34" i="20"/>
  <c r="Z34" i="20"/>
  <c r="AR34" i="20"/>
  <c r="BH34" i="20"/>
  <c r="J34" i="20"/>
  <c r="J33" i="20" s="1"/>
  <c r="AD34" i="20"/>
  <c r="AT34" i="20"/>
  <c r="AT33" i="20" s="1"/>
  <c r="BL34" i="20"/>
  <c r="L34" i="20"/>
  <c r="L33" i="20" s="1"/>
  <c r="AF34" i="20"/>
  <c r="AF33" i="20" s="1"/>
  <c r="AV34" i="20"/>
  <c r="NF42" i="21"/>
  <c r="IN42" i="21"/>
  <c r="DE36" i="16"/>
  <c r="DE40" i="16"/>
  <c r="B24" i="20"/>
  <c r="B22" i="20"/>
  <c r="B20" i="20"/>
  <c r="B25" i="20"/>
  <c r="B17" i="20"/>
  <c r="B15" i="20"/>
  <c r="B13" i="20"/>
  <c r="B11" i="20"/>
  <c r="B9" i="20"/>
  <c r="B27" i="20"/>
  <c r="B8" i="20"/>
  <c r="B23" i="20"/>
  <c r="B21" i="20"/>
  <c r="B19" i="20"/>
  <c r="B18" i="20"/>
  <c r="B16" i="20"/>
  <c r="B14" i="20"/>
  <c r="B12" i="20"/>
  <c r="B10" i="20"/>
  <c r="B26" i="20"/>
  <c r="B34" i="20" s="1"/>
  <c r="IZ38" i="21"/>
  <c r="MV38" i="21"/>
  <c r="NF38" i="21"/>
  <c r="CV42" i="21"/>
  <c r="CV38" i="21"/>
  <c r="IN38" i="21"/>
  <c r="D9" i="19"/>
  <c r="F9" i="19"/>
  <c r="H9" i="19"/>
  <c r="J9" i="19"/>
  <c r="L9" i="19"/>
  <c r="N9" i="19"/>
  <c r="P9" i="19"/>
  <c r="R9" i="19"/>
  <c r="T9" i="19"/>
  <c r="V9" i="19"/>
  <c r="Z9" i="19"/>
  <c r="D10" i="19"/>
  <c r="F10" i="19"/>
  <c r="H10" i="19"/>
  <c r="J10" i="19"/>
  <c r="L10" i="19"/>
  <c r="N10" i="19"/>
  <c r="P10" i="19"/>
  <c r="R10" i="19"/>
  <c r="T10" i="19"/>
  <c r="V10" i="19"/>
  <c r="Z10" i="19"/>
  <c r="D11" i="19"/>
  <c r="F11" i="19"/>
  <c r="H11" i="19"/>
  <c r="J11" i="19"/>
  <c r="L11" i="19"/>
  <c r="N11" i="19"/>
  <c r="P11" i="19"/>
  <c r="R11" i="19"/>
  <c r="T11" i="19"/>
  <c r="V11" i="19"/>
  <c r="Z11" i="19"/>
  <c r="D12" i="19"/>
  <c r="F12" i="19"/>
  <c r="H12" i="19"/>
  <c r="J12" i="19"/>
  <c r="L12" i="19"/>
  <c r="N12" i="19"/>
  <c r="P12" i="19"/>
  <c r="R12" i="19"/>
  <c r="T12" i="19"/>
  <c r="V12" i="19"/>
  <c r="Z12" i="19"/>
  <c r="D13" i="19"/>
  <c r="F13" i="19"/>
  <c r="H13" i="19"/>
  <c r="J13" i="19"/>
  <c r="L13" i="19"/>
  <c r="N13" i="19"/>
  <c r="P13" i="19"/>
  <c r="R13" i="19"/>
  <c r="T13" i="19"/>
  <c r="V13" i="19"/>
  <c r="Z13" i="19"/>
  <c r="D14" i="19"/>
  <c r="F14" i="19"/>
  <c r="H14" i="19"/>
  <c r="J14" i="19"/>
  <c r="L14" i="19"/>
  <c r="N14" i="19"/>
  <c r="P14" i="19"/>
  <c r="R14" i="19"/>
  <c r="T14" i="19"/>
  <c r="V14" i="19"/>
  <c r="Z14" i="19"/>
  <c r="D15" i="19"/>
  <c r="F15" i="19"/>
  <c r="H15" i="19"/>
  <c r="J15" i="19"/>
  <c r="L15" i="19"/>
  <c r="N15" i="19"/>
  <c r="P15" i="19"/>
  <c r="R15" i="19"/>
  <c r="T15" i="19"/>
  <c r="V15" i="19"/>
  <c r="Z15" i="19"/>
  <c r="D16" i="19"/>
  <c r="F16" i="19"/>
  <c r="H16" i="19"/>
  <c r="J16" i="19"/>
  <c r="L16" i="19"/>
  <c r="N16" i="19"/>
  <c r="P16" i="19"/>
  <c r="R16" i="19"/>
  <c r="T16" i="19"/>
  <c r="V16" i="19"/>
  <c r="Z16" i="19"/>
  <c r="D17" i="19"/>
  <c r="F17" i="19"/>
  <c r="H17" i="19"/>
  <c r="J17" i="19"/>
  <c r="L17" i="19"/>
  <c r="N17" i="19"/>
  <c r="P17" i="19"/>
  <c r="R17" i="19"/>
  <c r="T17" i="19"/>
  <c r="V17" i="19"/>
  <c r="Z17" i="19"/>
  <c r="D18" i="19"/>
  <c r="F18" i="19"/>
  <c r="H18" i="19"/>
  <c r="J18" i="19"/>
  <c r="L18" i="19"/>
  <c r="N18" i="19"/>
  <c r="P18" i="19"/>
  <c r="R18" i="19"/>
  <c r="T18" i="19"/>
  <c r="V18" i="19"/>
  <c r="Z18" i="19"/>
  <c r="D19" i="19"/>
  <c r="F19" i="19"/>
  <c r="H19" i="19"/>
  <c r="J19" i="19"/>
  <c r="L19" i="19"/>
  <c r="N19" i="19"/>
  <c r="P19" i="19"/>
  <c r="R19" i="19"/>
  <c r="T19" i="19"/>
  <c r="V19" i="19"/>
  <c r="Z19" i="19"/>
  <c r="D20" i="19"/>
  <c r="F20" i="19"/>
  <c r="H20" i="19"/>
  <c r="J20" i="19"/>
  <c r="L20" i="19"/>
  <c r="N20" i="19"/>
  <c r="P20" i="19"/>
  <c r="R20" i="19"/>
  <c r="T20" i="19"/>
  <c r="V20" i="19"/>
  <c r="Z20" i="19"/>
  <c r="D21" i="19"/>
  <c r="F21" i="19"/>
  <c r="H21" i="19"/>
  <c r="J21" i="19"/>
  <c r="L21" i="19"/>
  <c r="N21" i="19"/>
  <c r="P21" i="19"/>
  <c r="R21" i="19"/>
  <c r="T21" i="19"/>
  <c r="V21" i="19"/>
  <c r="Z21" i="19"/>
  <c r="D22" i="19"/>
  <c r="F22" i="19"/>
  <c r="H22" i="19"/>
  <c r="J22" i="19"/>
  <c r="L22" i="19"/>
  <c r="N22" i="19"/>
  <c r="P22" i="19"/>
  <c r="R22" i="19"/>
  <c r="T22" i="19"/>
  <c r="V22" i="19"/>
  <c r="Z22" i="19"/>
  <c r="D23" i="19"/>
  <c r="F23" i="19"/>
  <c r="H23" i="19"/>
  <c r="J23" i="19"/>
  <c r="L23" i="19"/>
  <c r="N23" i="19"/>
  <c r="P23" i="19"/>
  <c r="R23" i="19"/>
  <c r="T23" i="19"/>
  <c r="V23" i="19"/>
  <c r="Z23" i="19"/>
  <c r="D24" i="19"/>
  <c r="F24" i="19"/>
  <c r="H24" i="19"/>
  <c r="J24" i="19"/>
  <c r="L24" i="19"/>
  <c r="N24" i="19"/>
  <c r="P24" i="19"/>
  <c r="R24" i="19"/>
  <c r="T24" i="19"/>
  <c r="V24" i="19"/>
  <c r="Z24" i="19"/>
  <c r="D25" i="19"/>
  <c r="F25" i="19"/>
  <c r="H25" i="19"/>
  <c r="J25" i="19"/>
  <c r="L25" i="19"/>
  <c r="N25" i="19"/>
  <c r="P25" i="19"/>
  <c r="R25" i="19"/>
  <c r="T25" i="19"/>
  <c r="V25" i="19"/>
  <c r="Z25" i="19"/>
  <c r="Z8" i="19"/>
  <c r="V8" i="19"/>
  <c r="T8" i="19"/>
  <c r="R8" i="19"/>
  <c r="P8" i="19"/>
  <c r="N8" i="19"/>
  <c r="L8" i="19"/>
  <c r="J8" i="19"/>
  <c r="H8" i="19"/>
  <c r="F8" i="19"/>
  <c r="D8" i="19"/>
  <c r="T33" i="20" l="1"/>
  <c r="AD33" i="20"/>
  <c r="AV33" i="20"/>
  <c r="D33" i="20"/>
  <c r="AN33" i="20"/>
  <c r="BH33" i="20"/>
  <c r="BL33" i="20"/>
  <c r="BB33" i="20"/>
  <c r="AZ33" i="20"/>
  <c r="H33" i="20"/>
  <c r="Z33" i="20"/>
  <c r="P33" i="20"/>
  <c r="AR33" i="20"/>
  <c r="AJ33" i="20"/>
  <c r="AX33" i="20"/>
  <c r="N33" i="20"/>
  <c r="AH33" i="20"/>
  <c r="B29" i="20"/>
  <c r="C25" i="19"/>
  <c r="C23" i="19"/>
  <c r="C21" i="19"/>
  <c r="C19" i="19"/>
  <c r="C17" i="19"/>
  <c r="C15" i="19"/>
  <c r="C13" i="19"/>
  <c r="C11" i="19"/>
  <c r="C9" i="19"/>
  <c r="C24" i="19"/>
  <c r="C22" i="19"/>
  <c r="C20" i="19"/>
  <c r="C18" i="19"/>
  <c r="C16" i="19"/>
  <c r="C14" i="19"/>
  <c r="C12" i="19"/>
  <c r="C10" i="19"/>
  <c r="B20" i="19"/>
  <c r="B16" i="19"/>
  <c r="B12" i="19"/>
  <c r="B10" i="19"/>
  <c r="B22" i="19"/>
  <c r="B24" i="19"/>
  <c r="B8" i="19"/>
  <c r="B14" i="19"/>
  <c r="B18" i="19"/>
  <c r="B25" i="19"/>
  <c r="B23" i="19"/>
  <c r="B21" i="19"/>
  <c r="B19" i="19"/>
  <c r="B17" i="19"/>
  <c r="B15" i="19"/>
  <c r="B13" i="19"/>
  <c r="B11" i="19"/>
  <c r="B9" i="19"/>
  <c r="D23" i="18"/>
  <c r="F23" i="18"/>
  <c r="H23" i="18"/>
  <c r="J23" i="18"/>
  <c r="L23" i="18"/>
  <c r="N23" i="18"/>
  <c r="P23" i="18"/>
  <c r="R23" i="18"/>
  <c r="T23" i="18"/>
  <c r="V23" i="18"/>
  <c r="X23" i="18"/>
  <c r="Z23" i="18"/>
  <c r="AB23" i="18"/>
  <c r="AD23" i="18"/>
  <c r="AF23" i="18"/>
  <c r="AH23" i="18"/>
  <c r="AJ23" i="18"/>
  <c r="AL23" i="18"/>
  <c r="AN23" i="18"/>
  <c r="D24" i="18"/>
  <c r="F24" i="18"/>
  <c r="H24" i="18"/>
  <c r="J24" i="18"/>
  <c r="L24" i="18"/>
  <c r="N24" i="18"/>
  <c r="P24" i="18"/>
  <c r="R24" i="18"/>
  <c r="T24" i="18"/>
  <c r="V24" i="18"/>
  <c r="X24" i="18"/>
  <c r="Z24" i="18"/>
  <c r="AB24" i="18"/>
  <c r="AD24" i="18"/>
  <c r="AF24" i="18"/>
  <c r="AH24" i="18"/>
  <c r="AJ24" i="18"/>
  <c r="AL24" i="18"/>
  <c r="AN24" i="18"/>
  <c r="D27" i="18"/>
  <c r="F27" i="18"/>
  <c r="H27" i="18"/>
  <c r="J27" i="18"/>
  <c r="L27" i="18"/>
  <c r="N27" i="18"/>
  <c r="P27" i="18"/>
  <c r="R27" i="18"/>
  <c r="T27" i="18"/>
  <c r="V27" i="18"/>
  <c r="X27" i="18"/>
  <c r="Z27" i="18"/>
  <c r="AB27" i="18"/>
  <c r="AD27" i="18"/>
  <c r="AF27" i="18"/>
  <c r="AH27" i="18"/>
  <c r="AJ27" i="18"/>
  <c r="AL27" i="18"/>
  <c r="AN27" i="18"/>
  <c r="D26" i="18"/>
  <c r="F26" i="18"/>
  <c r="H26" i="18"/>
  <c r="J26" i="18"/>
  <c r="L26" i="18"/>
  <c r="N26" i="18"/>
  <c r="P26" i="18"/>
  <c r="R26" i="18"/>
  <c r="T26" i="18"/>
  <c r="V26" i="18"/>
  <c r="X26" i="18"/>
  <c r="Z26" i="18"/>
  <c r="AB26" i="18"/>
  <c r="AD26" i="18"/>
  <c r="AF26" i="18"/>
  <c r="AH26" i="18"/>
  <c r="AJ26" i="18"/>
  <c r="AL26" i="18"/>
  <c r="AN26" i="18"/>
  <c r="D9" i="18"/>
  <c r="F9" i="18"/>
  <c r="H9" i="18"/>
  <c r="J9" i="18"/>
  <c r="L9" i="18"/>
  <c r="N9" i="18"/>
  <c r="P9" i="18"/>
  <c r="R9" i="18"/>
  <c r="T9" i="18"/>
  <c r="V9" i="18"/>
  <c r="X9" i="18"/>
  <c r="Z9" i="18"/>
  <c r="AB9" i="18"/>
  <c r="AD9" i="18"/>
  <c r="AF9" i="18"/>
  <c r="AH9" i="18"/>
  <c r="AJ9" i="18"/>
  <c r="AL9" i="18"/>
  <c r="AN9" i="18"/>
  <c r="D10" i="18"/>
  <c r="F10" i="18"/>
  <c r="H10" i="18"/>
  <c r="J10" i="18"/>
  <c r="L10" i="18"/>
  <c r="N10" i="18"/>
  <c r="P10" i="18"/>
  <c r="R10" i="18"/>
  <c r="T10" i="18"/>
  <c r="V10" i="18"/>
  <c r="X10" i="18"/>
  <c r="Z10" i="18"/>
  <c r="AB10" i="18"/>
  <c r="AD10" i="18"/>
  <c r="AF10" i="18"/>
  <c r="AH10" i="18"/>
  <c r="AJ10" i="18"/>
  <c r="AL10" i="18"/>
  <c r="AN10" i="18"/>
  <c r="D11" i="18"/>
  <c r="F11" i="18"/>
  <c r="H11" i="18"/>
  <c r="J11" i="18"/>
  <c r="L11" i="18"/>
  <c r="N11" i="18"/>
  <c r="P11" i="18"/>
  <c r="R11" i="18"/>
  <c r="T11" i="18"/>
  <c r="V11" i="18"/>
  <c r="X11" i="18"/>
  <c r="Z11" i="18"/>
  <c r="AB11" i="18"/>
  <c r="AD11" i="18"/>
  <c r="AF11" i="18"/>
  <c r="AH11" i="18"/>
  <c r="AJ11" i="18"/>
  <c r="AL11" i="18"/>
  <c r="AN11" i="18"/>
  <c r="D12" i="18"/>
  <c r="F12" i="18"/>
  <c r="H12" i="18"/>
  <c r="J12" i="18"/>
  <c r="L12" i="18"/>
  <c r="N12" i="18"/>
  <c r="P12" i="18"/>
  <c r="R12" i="18"/>
  <c r="T12" i="18"/>
  <c r="V12" i="18"/>
  <c r="X12" i="18"/>
  <c r="Z12" i="18"/>
  <c r="AB12" i="18"/>
  <c r="AD12" i="18"/>
  <c r="AF12" i="18"/>
  <c r="AH12" i="18"/>
  <c r="AJ12" i="18"/>
  <c r="AL12" i="18"/>
  <c r="AN12" i="18"/>
  <c r="D13" i="18"/>
  <c r="F13" i="18"/>
  <c r="H13" i="18"/>
  <c r="J13" i="18"/>
  <c r="L13" i="18"/>
  <c r="N13" i="18"/>
  <c r="P13" i="18"/>
  <c r="R13" i="18"/>
  <c r="T13" i="18"/>
  <c r="V13" i="18"/>
  <c r="X13" i="18"/>
  <c r="Z13" i="18"/>
  <c r="AB13" i="18"/>
  <c r="AD13" i="18"/>
  <c r="AF13" i="18"/>
  <c r="AH13" i="18"/>
  <c r="AJ13" i="18"/>
  <c r="AL13" i="18"/>
  <c r="AN13" i="18"/>
  <c r="D14" i="18"/>
  <c r="F14" i="18"/>
  <c r="H14" i="18"/>
  <c r="J14" i="18"/>
  <c r="L14" i="18"/>
  <c r="N14" i="18"/>
  <c r="P14" i="18"/>
  <c r="R14" i="18"/>
  <c r="T14" i="18"/>
  <c r="V14" i="18"/>
  <c r="X14" i="18"/>
  <c r="Z14" i="18"/>
  <c r="AB14" i="18"/>
  <c r="AD14" i="18"/>
  <c r="AF14" i="18"/>
  <c r="AH14" i="18"/>
  <c r="AJ14" i="18"/>
  <c r="AL14" i="18"/>
  <c r="AN14" i="18"/>
  <c r="D15" i="18"/>
  <c r="F15" i="18"/>
  <c r="H15" i="18"/>
  <c r="J15" i="18"/>
  <c r="L15" i="18"/>
  <c r="N15" i="18"/>
  <c r="P15" i="18"/>
  <c r="R15" i="18"/>
  <c r="T15" i="18"/>
  <c r="V15" i="18"/>
  <c r="X15" i="18"/>
  <c r="Z15" i="18"/>
  <c r="AB15" i="18"/>
  <c r="AD15" i="18"/>
  <c r="AF15" i="18"/>
  <c r="AH15" i="18"/>
  <c r="AJ15" i="18"/>
  <c r="AL15" i="18"/>
  <c r="AN15" i="18"/>
  <c r="D16" i="18"/>
  <c r="F16" i="18"/>
  <c r="H16" i="18"/>
  <c r="J16" i="18"/>
  <c r="L16" i="18"/>
  <c r="N16" i="18"/>
  <c r="P16" i="18"/>
  <c r="R16" i="18"/>
  <c r="T16" i="18"/>
  <c r="V16" i="18"/>
  <c r="X16" i="18"/>
  <c r="Z16" i="18"/>
  <c r="AB16" i="18"/>
  <c r="AD16" i="18"/>
  <c r="AF16" i="18"/>
  <c r="AH16" i="18"/>
  <c r="AJ16" i="18"/>
  <c r="AL16" i="18"/>
  <c r="AN16" i="18"/>
  <c r="D17" i="18"/>
  <c r="F17" i="18"/>
  <c r="H17" i="18"/>
  <c r="J17" i="18"/>
  <c r="L17" i="18"/>
  <c r="N17" i="18"/>
  <c r="P17" i="18"/>
  <c r="R17" i="18"/>
  <c r="T17" i="18"/>
  <c r="V17" i="18"/>
  <c r="X17" i="18"/>
  <c r="Z17" i="18"/>
  <c r="AB17" i="18"/>
  <c r="AD17" i="18"/>
  <c r="AF17" i="18"/>
  <c r="AH17" i="18"/>
  <c r="AJ17" i="18"/>
  <c r="AL17" i="18"/>
  <c r="AN17" i="18"/>
  <c r="D18" i="18"/>
  <c r="F18" i="18"/>
  <c r="H18" i="18"/>
  <c r="J18" i="18"/>
  <c r="L18" i="18"/>
  <c r="N18" i="18"/>
  <c r="P18" i="18"/>
  <c r="R18" i="18"/>
  <c r="T18" i="18"/>
  <c r="V18" i="18"/>
  <c r="X18" i="18"/>
  <c r="Z18" i="18"/>
  <c r="AB18" i="18"/>
  <c r="AD18" i="18"/>
  <c r="AF18" i="18"/>
  <c r="AH18" i="18"/>
  <c r="AJ18" i="18"/>
  <c r="AL18" i="18"/>
  <c r="AN18" i="18"/>
  <c r="D25" i="18"/>
  <c r="F25" i="18"/>
  <c r="H25" i="18"/>
  <c r="J25" i="18"/>
  <c r="L25" i="18"/>
  <c r="N25" i="18"/>
  <c r="P25" i="18"/>
  <c r="R25" i="18"/>
  <c r="T25" i="18"/>
  <c r="V25" i="18"/>
  <c r="X25" i="18"/>
  <c r="Z25" i="18"/>
  <c r="AB25" i="18"/>
  <c r="AD25" i="18"/>
  <c r="AF25" i="18"/>
  <c r="AH25" i="18"/>
  <c r="AJ25" i="18"/>
  <c r="AL25" i="18"/>
  <c r="AN25" i="18"/>
  <c r="D19" i="18"/>
  <c r="F19" i="18"/>
  <c r="H19" i="18"/>
  <c r="J19" i="18"/>
  <c r="L19" i="18"/>
  <c r="N19" i="18"/>
  <c r="P19" i="18"/>
  <c r="R19" i="18"/>
  <c r="T19" i="18"/>
  <c r="V19" i="18"/>
  <c r="X19" i="18"/>
  <c r="Z19" i="18"/>
  <c r="AB19" i="18"/>
  <c r="AD19" i="18"/>
  <c r="AF19" i="18"/>
  <c r="AH19" i="18"/>
  <c r="AJ19" i="18"/>
  <c r="AL19" i="18"/>
  <c r="AN19" i="18"/>
  <c r="D20" i="18"/>
  <c r="F20" i="18"/>
  <c r="H20" i="18"/>
  <c r="J20" i="18"/>
  <c r="L20" i="18"/>
  <c r="N20" i="18"/>
  <c r="P20" i="18"/>
  <c r="R20" i="18"/>
  <c r="T20" i="18"/>
  <c r="V20" i="18"/>
  <c r="X20" i="18"/>
  <c r="Z20" i="18"/>
  <c r="AB20" i="18"/>
  <c r="AD20" i="18"/>
  <c r="AF20" i="18"/>
  <c r="AH20" i="18"/>
  <c r="AJ20" i="18"/>
  <c r="AL20" i="18"/>
  <c r="AN20" i="18"/>
  <c r="D21" i="18"/>
  <c r="F21" i="18"/>
  <c r="H21" i="18"/>
  <c r="J21" i="18"/>
  <c r="L21" i="18"/>
  <c r="N21" i="18"/>
  <c r="P21" i="18"/>
  <c r="R21" i="18"/>
  <c r="T21" i="18"/>
  <c r="V21" i="18"/>
  <c r="X21" i="18"/>
  <c r="Z21" i="18"/>
  <c r="AB21" i="18"/>
  <c r="AD21" i="18"/>
  <c r="AF21" i="18"/>
  <c r="AH21" i="18"/>
  <c r="AJ21" i="18"/>
  <c r="AL21" i="18"/>
  <c r="AN21" i="18"/>
  <c r="D22" i="18"/>
  <c r="F22" i="18"/>
  <c r="H22" i="18"/>
  <c r="J22" i="18"/>
  <c r="L22" i="18"/>
  <c r="N22" i="18"/>
  <c r="P22" i="18"/>
  <c r="R22" i="18"/>
  <c r="T22" i="18"/>
  <c r="V22" i="18"/>
  <c r="X22" i="18"/>
  <c r="Z22" i="18"/>
  <c r="AB22" i="18"/>
  <c r="AD22" i="18"/>
  <c r="AF22" i="18"/>
  <c r="AH22" i="18"/>
  <c r="AJ22" i="18"/>
  <c r="AL22" i="18"/>
  <c r="AN22" i="18"/>
  <c r="AN8" i="18"/>
  <c r="AL8" i="18"/>
  <c r="AJ8" i="18"/>
  <c r="AH8" i="18"/>
  <c r="AF8" i="18"/>
  <c r="AD8" i="18"/>
  <c r="AB8" i="18"/>
  <c r="Z8" i="18"/>
  <c r="X8" i="18"/>
  <c r="V8" i="18"/>
  <c r="T8" i="18"/>
  <c r="R8" i="18"/>
  <c r="P8" i="18"/>
  <c r="N8" i="18"/>
  <c r="L8" i="18"/>
  <c r="J8" i="18"/>
  <c r="H8" i="18"/>
  <c r="F8" i="18"/>
  <c r="D8" i="18"/>
  <c r="AD32" i="18" l="1"/>
  <c r="N32" i="18"/>
  <c r="AB32" i="18"/>
  <c r="L32" i="18"/>
  <c r="Z32" i="18"/>
  <c r="J32" i="18"/>
  <c r="AN32" i="18"/>
  <c r="X32" i="18"/>
  <c r="H32" i="18"/>
  <c r="AL32" i="18"/>
  <c r="V32" i="18"/>
  <c r="F32" i="18"/>
  <c r="AJ32" i="18"/>
  <c r="T32" i="18"/>
  <c r="D32" i="18"/>
  <c r="AH32" i="18"/>
  <c r="R32" i="18"/>
  <c r="AF32" i="18"/>
  <c r="P32" i="18"/>
  <c r="AJ31" i="18"/>
  <c r="T31" i="18"/>
  <c r="D31" i="18"/>
  <c r="AH31" i="18"/>
  <c r="R31" i="18"/>
  <c r="AF31" i="18"/>
  <c r="P31" i="18"/>
  <c r="AD31" i="18"/>
  <c r="N31" i="18"/>
  <c r="AB31" i="18"/>
  <c r="L31" i="18"/>
  <c r="Z31" i="18"/>
  <c r="J31" i="18"/>
  <c r="AN31" i="18"/>
  <c r="X31" i="18"/>
  <c r="H31" i="18"/>
  <c r="AL31" i="18"/>
  <c r="V31" i="18"/>
  <c r="F31" i="18"/>
  <c r="D627" i="11"/>
  <c r="E9" i="12"/>
  <c r="E10" i="12"/>
  <c r="E11" i="12"/>
  <c r="E12" i="12"/>
  <c r="E8" i="12"/>
  <c r="F8" i="12" s="1"/>
  <c r="I13" i="14"/>
  <c r="E13" i="14"/>
  <c r="F3" i="21" l="1"/>
  <c r="CU39" i="16" l="1"/>
  <c r="EN33" i="21"/>
  <c r="EN34" i="21"/>
  <c r="EN29" i="21"/>
  <c r="EN28" i="21"/>
  <c r="EN27" i="21"/>
  <c r="EN26" i="21"/>
  <c r="EN25" i="21"/>
  <c r="EN24" i="21"/>
  <c r="EN30" i="21"/>
  <c r="EN23" i="21"/>
  <c r="EN22" i="21"/>
  <c r="EN21" i="21"/>
  <c r="EN20" i="21"/>
  <c r="EN19" i="21"/>
  <c r="EN18" i="21"/>
  <c r="EN17" i="21"/>
  <c r="EN16" i="21"/>
  <c r="EN15" i="21"/>
  <c r="EN14" i="21"/>
  <c r="EN13" i="21"/>
  <c r="EN35" i="21" l="1"/>
  <c r="EN31" i="21"/>
  <c r="EN41" i="21"/>
  <c r="EN43" i="21"/>
  <c r="EN42" i="21"/>
  <c r="EN38" i="21" l="1"/>
  <c r="D294" i="11"/>
  <c r="H292" i="11"/>
  <c r="D291" i="11"/>
  <c r="EK43" i="21"/>
  <c r="EK42" i="21"/>
  <c r="EO43" i="21"/>
  <c r="EO42" i="21"/>
  <c r="F284" i="11"/>
  <c r="D284" i="11"/>
  <c r="D282" i="11"/>
  <c r="H295" i="11"/>
  <c r="EK38" i="21" l="1"/>
  <c r="E293" i="11" s="1"/>
  <c r="G293" i="11" s="1"/>
  <c r="I293" i="11" s="1"/>
  <c r="EO38" i="21"/>
  <c r="F293" i="11" s="1"/>
  <c r="F294" i="11" s="1"/>
  <c r="G295" i="11"/>
  <c r="E294" i="11" l="1"/>
  <c r="H293" i="11"/>
  <c r="I295" i="11"/>
  <c r="OA43" i="21"/>
  <c r="NZ43" i="21"/>
  <c r="OA42" i="21"/>
  <c r="NZ42" i="21"/>
  <c r="DV42" i="21"/>
  <c r="DW42" i="21"/>
  <c r="DV43" i="21"/>
  <c r="DW43" i="21"/>
  <c r="DV46" i="21"/>
  <c r="D470" i="11"/>
  <c r="D474" i="11"/>
  <c r="E580" i="11"/>
  <c r="E583" i="11"/>
  <c r="D406" i="11"/>
  <c r="J402" i="11"/>
  <c r="D387" i="11"/>
  <c r="D383" i="11"/>
  <c r="D351" i="11"/>
  <c r="D347" i="11"/>
  <c r="G346" i="11"/>
  <c r="I346" i="11" s="1"/>
  <c r="J344" i="11"/>
  <c r="H346" i="11"/>
  <c r="G350" i="11"/>
  <c r="I350" i="11" s="1"/>
  <c r="H350" i="11"/>
  <c r="D315" i="11"/>
  <c r="D318" i="11"/>
  <c r="D312" i="11"/>
  <c r="J287" i="11"/>
  <c r="G292" i="11"/>
  <c r="I292" i="11" s="1"/>
  <c r="H289" i="11"/>
  <c r="G289" i="11"/>
  <c r="I289" i="11" s="1"/>
  <c r="D288" i="11"/>
  <c r="D51" i="11"/>
  <c r="E51" i="11"/>
  <c r="F51" i="11"/>
  <c r="E52" i="11"/>
  <c r="F52" i="11"/>
  <c r="D52" i="11"/>
  <c r="D50" i="11"/>
  <c r="NZ38" i="21" l="1"/>
  <c r="OA38" i="21"/>
  <c r="OA46" i="21" s="1"/>
  <c r="NZ46" i="21" s="1"/>
  <c r="EJ14" i="21"/>
  <c r="EJ34" i="21"/>
  <c r="EJ22" i="21"/>
  <c r="EJ28" i="21"/>
  <c r="EJ24" i="21"/>
  <c r="EJ21" i="21"/>
  <c r="EJ17" i="21"/>
  <c r="EJ18" i="21"/>
  <c r="EJ33" i="21"/>
  <c r="EJ29" i="21"/>
  <c r="EJ27" i="21"/>
  <c r="EJ30" i="21"/>
  <c r="EJ20" i="21"/>
  <c r="EJ16" i="21"/>
  <c r="EJ25" i="21"/>
  <c r="EJ13" i="21"/>
  <c r="EJ26" i="21"/>
  <c r="EJ23" i="21"/>
  <c r="EJ19" i="21"/>
  <c r="EJ15" i="21"/>
  <c r="G294" i="11"/>
  <c r="I294" i="11" s="1"/>
  <c r="H294" i="11"/>
  <c r="DS43" i="21"/>
  <c r="NS43" i="21"/>
  <c r="NR42" i="21"/>
  <c r="DT43" i="21"/>
  <c r="NR43" i="21"/>
  <c r="NS42" i="21"/>
  <c r="DS42" i="21"/>
  <c r="DT42" i="21"/>
  <c r="DV38" i="21"/>
  <c r="F344" i="11" s="1"/>
  <c r="DW38" i="21"/>
  <c r="H345" i="11"/>
  <c r="G345" i="11"/>
  <c r="I345" i="11" s="1"/>
  <c r="G349" i="11"/>
  <c r="EJ31" i="21" l="1"/>
  <c r="EJ35" i="21"/>
  <c r="EJ43" i="21" s="1"/>
  <c r="EJ41" i="21"/>
  <c r="F314" i="11"/>
  <c r="OA48" i="21"/>
  <c r="F311" i="11"/>
  <c r="NZ48" i="21"/>
  <c r="CT39" i="16"/>
  <c r="DS38" i="21"/>
  <c r="E344" i="11" s="1"/>
  <c r="NR38" i="21"/>
  <c r="E311" i="11" s="1"/>
  <c r="DV48" i="21"/>
  <c r="NS38" i="21"/>
  <c r="DW48" i="21"/>
  <c r="F348" i="11"/>
  <c r="C15" i="15"/>
  <c r="DT38" i="21"/>
  <c r="I349" i="11"/>
  <c r="H349" i="11"/>
  <c r="EJ42" i="21" l="1"/>
  <c r="EJ38" i="21"/>
  <c r="E314" i="11"/>
  <c r="E348" i="11"/>
  <c r="B15" i="15"/>
  <c r="DY32" i="16"/>
  <c r="DY31" i="16"/>
  <c r="DY12" i="16"/>
  <c r="DY13" i="16"/>
  <c r="DY14" i="16"/>
  <c r="DY15" i="16"/>
  <c r="DY16" i="16"/>
  <c r="DY17" i="16"/>
  <c r="DY18" i="16"/>
  <c r="DY19" i="16"/>
  <c r="DY20" i="16"/>
  <c r="DY21" i="16"/>
  <c r="DY22" i="16"/>
  <c r="DY39" i="16" s="1"/>
  <c r="DY23" i="16"/>
  <c r="DY24" i="16"/>
  <c r="DY25" i="16"/>
  <c r="DY26" i="16"/>
  <c r="DY27" i="16"/>
  <c r="DY28" i="16"/>
  <c r="DY11" i="16"/>
  <c r="DX32" i="16"/>
  <c r="DX12" i="16"/>
  <c r="DX13" i="16"/>
  <c r="DX14" i="16"/>
  <c r="DX15" i="16"/>
  <c r="DX16" i="16"/>
  <c r="DX17" i="16"/>
  <c r="DX18" i="16"/>
  <c r="DX19" i="16"/>
  <c r="DX20" i="16"/>
  <c r="DX21" i="16"/>
  <c r="DX22" i="16"/>
  <c r="DX39" i="16" s="1"/>
  <c r="DX23" i="16"/>
  <c r="DX24" i="16"/>
  <c r="DX25" i="16"/>
  <c r="DX26" i="16"/>
  <c r="DX27" i="16"/>
  <c r="DX28" i="16"/>
  <c r="DX11" i="16"/>
  <c r="RK43" i="21"/>
  <c r="RJ43" i="21"/>
  <c r="RI33" i="21"/>
  <c r="RI34" i="21"/>
  <c r="RK42" i="21"/>
  <c r="RJ42" i="21"/>
  <c r="RI29" i="21"/>
  <c r="RI28" i="21"/>
  <c r="RI27" i="21"/>
  <c r="RI26" i="21"/>
  <c r="RI25" i="21"/>
  <c r="RI24" i="21"/>
  <c r="RI30" i="21"/>
  <c r="RI23" i="21"/>
  <c r="RI22" i="21"/>
  <c r="RI21" i="21"/>
  <c r="RI20" i="21"/>
  <c r="RI19" i="21"/>
  <c r="RI18" i="21"/>
  <c r="RI17" i="21"/>
  <c r="RI16" i="21"/>
  <c r="RI15" i="21"/>
  <c r="RI14" i="21"/>
  <c r="RI13" i="21"/>
  <c r="RI35" i="21" l="1"/>
  <c r="RI31" i="21"/>
  <c r="RI41" i="21"/>
  <c r="RF15" i="21"/>
  <c r="RG43" i="21"/>
  <c r="RF26" i="21"/>
  <c r="RF22" i="21"/>
  <c r="RF19" i="21"/>
  <c r="RF23" i="21"/>
  <c r="RF33" i="21"/>
  <c r="RF29" i="21"/>
  <c r="RF25" i="21"/>
  <c r="RF18" i="21"/>
  <c r="RF14" i="21"/>
  <c r="DY33" i="16"/>
  <c r="DY41" i="16" s="1"/>
  <c r="RF30" i="21"/>
  <c r="RH43" i="21"/>
  <c r="RI43" i="21"/>
  <c r="RF20" i="21"/>
  <c r="RF28" i="21"/>
  <c r="RF24" i="21"/>
  <c r="RF21" i="21"/>
  <c r="RF17" i="21"/>
  <c r="RF16" i="21"/>
  <c r="RF27" i="21"/>
  <c r="RF34" i="21"/>
  <c r="RJ38" i="21"/>
  <c r="F27" i="9" s="1"/>
  <c r="DX29" i="16"/>
  <c r="DX40" i="16" s="1"/>
  <c r="DX31" i="16"/>
  <c r="DX33" i="16" s="1"/>
  <c r="DX41" i="16" s="1"/>
  <c r="DY29" i="16"/>
  <c r="DY40" i="16" s="1"/>
  <c r="RH42" i="21"/>
  <c r="RF13" i="21"/>
  <c r="RK38" i="21"/>
  <c r="RK47" i="21" s="1"/>
  <c r="RI42" i="21" l="1"/>
  <c r="RF31" i="21"/>
  <c r="RF35" i="21"/>
  <c r="RF43" i="21" s="1"/>
  <c r="RF41" i="21"/>
  <c r="RG38" i="21"/>
  <c r="E27" i="9" s="1"/>
  <c r="RG42" i="21"/>
  <c r="RI38" i="21"/>
  <c r="RH38" i="21"/>
  <c r="E28" i="9" s="1"/>
  <c r="F28" i="9"/>
  <c r="C68" i="15"/>
  <c r="DX36" i="16"/>
  <c r="DY36" i="16"/>
  <c r="RF42" i="21" l="1"/>
  <c r="B68" i="15"/>
  <c r="RF38" i="21"/>
  <c r="D25" i="9" l="1"/>
  <c r="H28" i="9"/>
  <c r="G28" i="9"/>
  <c r="I28" i="9" s="1"/>
  <c r="J27" i="9"/>
  <c r="H27" i="9"/>
  <c r="G27" i="9" l="1"/>
  <c r="I27" i="9" l="1"/>
  <c r="G26" i="19" l="1"/>
  <c r="AG37" i="20" s="1"/>
  <c r="AG39" i="20" l="1"/>
  <c r="F26" i="19"/>
  <c r="AF37" i="20" s="1"/>
  <c r="AG41" i="20" l="1"/>
  <c r="F84" i="11"/>
  <c r="AF39" i="20"/>
  <c r="E84" i="11" s="1"/>
  <c r="D101" i="11" l="1"/>
  <c r="C19" i="18"/>
  <c r="C20" i="18"/>
  <c r="C16" i="18"/>
  <c r="C12" i="18"/>
  <c r="C8" i="18"/>
  <c r="BM32" i="16" l="1"/>
  <c r="BM31" i="16"/>
  <c r="BM12" i="16"/>
  <c r="BM13" i="16"/>
  <c r="BM14" i="16"/>
  <c r="BM15" i="16"/>
  <c r="BM16" i="16"/>
  <c r="BM17" i="16"/>
  <c r="BM18" i="16"/>
  <c r="BM19" i="16"/>
  <c r="BM20" i="16"/>
  <c r="BM21" i="16"/>
  <c r="BM22" i="16"/>
  <c r="BM23" i="16"/>
  <c r="BM24" i="16"/>
  <c r="BM25" i="16"/>
  <c r="BM26" i="16"/>
  <c r="BM27" i="16"/>
  <c r="BL28" i="16"/>
  <c r="BM28" i="16"/>
  <c r="BM11" i="16"/>
  <c r="BM39" i="16" l="1"/>
  <c r="BM33" i="16"/>
  <c r="BM41" i="16" s="1"/>
  <c r="BM29" i="16"/>
  <c r="BM40" i="16" l="1"/>
  <c r="BM36" i="16"/>
  <c r="D398" i="11" l="1"/>
  <c r="H407" i="11"/>
  <c r="G407" i="11"/>
  <c r="I407" i="11" s="1"/>
  <c r="BL32" i="16"/>
  <c r="BL31" i="16"/>
  <c r="BL12" i="16"/>
  <c r="BL13" i="16"/>
  <c r="BL14" i="16"/>
  <c r="BL15" i="16"/>
  <c r="BL16" i="16"/>
  <c r="BL17" i="16"/>
  <c r="BL18" i="16"/>
  <c r="BL19" i="16"/>
  <c r="BL20" i="16"/>
  <c r="BL21" i="16"/>
  <c r="BL22" i="16"/>
  <c r="BL23" i="16"/>
  <c r="BL24" i="16"/>
  <c r="BL25" i="16"/>
  <c r="BL26" i="16"/>
  <c r="BL27" i="16"/>
  <c r="BL11" i="16"/>
  <c r="BL39" i="16" l="1"/>
  <c r="BL33" i="16"/>
  <c r="BL41" i="16" s="1"/>
  <c r="BL29" i="16"/>
  <c r="BL40" i="16" l="1"/>
  <c r="BL36" i="16"/>
  <c r="IK46" i="21"/>
  <c r="IM43" i="21"/>
  <c r="IL43" i="21"/>
  <c r="IK43" i="21"/>
  <c r="IJ33" i="21"/>
  <c r="IF33" i="21"/>
  <c r="IJ34" i="21"/>
  <c r="II43" i="21"/>
  <c r="IH43" i="21"/>
  <c r="IM42" i="21"/>
  <c r="IL42" i="21"/>
  <c r="IK42" i="21"/>
  <c r="IJ29" i="21"/>
  <c r="IF29" i="21"/>
  <c r="IJ28" i="21"/>
  <c r="IJ27" i="21"/>
  <c r="IJ26" i="21"/>
  <c r="IF26" i="21"/>
  <c r="IJ25" i="21"/>
  <c r="IF25" i="21"/>
  <c r="IJ24" i="21"/>
  <c r="IJ30" i="21"/>
  <c r="IF30" i="21"/>
  <c r="IJ23" i="21"/>
  <c r="IF23" i="21"/>
  <c r="IJ22" i="21"/>
  <c r="IJ21" i="21"/>
  <c r="IJ20" i="21"/>
  <c r="IJ19" i="21"/>
  <c r="IF19" i="21"/>
  <c r="IJ18" i="21"/>
  <c r="IF18" i="21"/>
  <c r="IJ17" i="21"/>
  <c r="IJ16" i="21"/>
  <c r="IJ15" i="21"/>
  <c r="IJ14" i="21"/>
  <c r="IJ13" i="21"/>
  <c r="H410" i="11"/>
  <c r="G410" i="11"/>
  <c r="I410" i="11" s="1"/>
  <c r="D409" i="11"/>
  <c r="H404" i="11"/>
  <c r="G404" i="11"/>
  <c r="D403" i="11"/>
  <c r="E83" i="11"/>
  <c r="E210" i="11"/>
  <c r="D209" i="11"/>
  <c r="H208" i="11"/>
  <c r="G208" i="11"/>
  <c r="IJ31" i="21" l="1"/>
  <c r="IJ35" i="21"/>
  <c r="IJ41" i="21"/>
  <c r="IF41" i="21"/>
  <c r="IJ43" i="21"/>
  <c r="I404" i="11"/>
  <c r="IF27" i="21"/>
  <c r="IK38" i="21"/>
  <c r="F402" i="11" s="1"/>
  <c r="IF14" i="21"/>
  <c r="IF16" i="21"/>
  <c r="IF20" i="21"/>
  <c r="IF22" i="21"/>
  <c r="IF15" i="21"/>
  <c r="IF17" i="21"/>
  <c r="IF21" i="21"/>
  <c r="IG43" i="21"/>
  <c r="IF24" i="21"/>
  <c r="IF28" i="21"/>
  <c r="IL38" i="21"/>
  <c r="IM38" i="21"/>
  <c r="F408" i="11" s="1"/>
  <c r="F409" i="11" s="1"/>
  <c r="IG42" i="21"/>
  <c r="IH42" i="21"/>
  <c r="IF34" i="21"/>
  <c r="IF35" i="21" s="1"/>
  <c r="IF13" i="21"/>
  <c r="I208" i="11"/>
  <c r="H210" i="11"/>
  <c r="IF31" i="21" l="1"/>
  <c r="IF42" i="21" s="1"/>
  <c r="IJ38" i="21"/>
  <c r="F403" i="11"/>
  <c r="QI41" i="21"/>
  <c r="IJ42" i="21"/>
  <c r="II38" i="21"/>
  <c r="E408" i="11" s="1"/>
  <c r="G408" i="11" s="1"/>
  <c r="I408" i="11" s="1"/>
  <c r="II42" i="21"/>
  <c r="C16" i="15"/>
  <c r="F405" i="11"/>
  <c r="IK48" i="21"/>
  <c r="IF43" i="21"/>
  <c r="IG38" i="21"/>
  <c r="E402" i="11" s="1"/>
  <c r="IH38" i="21"/>
  <c r="IL48" i="21"/>
  <c r="H408" i="11" l="1"/>
  <c r="E409" i="11"/>
  <c r="H409" i="11" s="1"/>
  <c r="F406" i="11"/>
  <c r="E405" i="11"/>
  <c r="B16" i="15"/>
  <c r="E403" i="11"/>
  <c r="H402" i="11"/>
  <c r="G402" i="11"/>
  <c r="IF38" i="21"/>
  <c r="I402" i="11" l="1"/>
  <c r="G409" i="11"/>
  <c r="I409" i="11" s="1"/>
  <c r="G405" i="11"/>
  <c r="I405" i="11" s="1"/>
  <c r="E406" i="11"/>
  <c r="H406" i="11" s="1"/>
  <c r="H405" i="11"/>
  <c r="H403" i="11"/>
  <c r="G403" i="11"/>
  <c r="G580" i="11"/>
  <c r="G583" i="11"/>
  <c r="I403" i="11" l="1"/>
  <c r="G406" i="11"/>
  <c r="I406" i="11" s="1"/>
  <c r="G512" i="11" l="1"/>
  <c r="G516" i="11"/>
  <c r="GY42" i="21" l="1"/>
  <c r="OR33" i="21" l="1"/>
  <c r="OQ33" i="21"/>
  <c r="OP33" i="21"/>
  <c r="OO33" i="21"/>
  <c r="OR34" i="21"/>
  <c r="OQ34" i="21"/>
  <c r="OP34" i="21"/>
  <c r="OO34" i="21"/>
  <c r="OP35" i="21" l="1"/>
  <c r="OQ35" i="21"/>
  <c r="OO35" i="21"/>
  <c r="OR35" i="21"/>
  <c r="OL33" i="21"/>
  <c r="CZ32" i="16"/>
  <c r="DB32" i="16"/>
  <c r="CZ31" i="16"/>
  <c r="DB31" i="16"/>
  <c r="OL34" i="21"/>
  <c r="OL35" i="21" l="1"/>
  <c r="OL38" i="21" s="1"/>
  <c r="B32" i="20"/>
  <c r="B33" i="20" s="1"/>
  <c r="RB42" i="21" l="1"/>
  <c r="CI33" i="16" l="1"/>
  <c r="CI41" i="16" s="1"/>
  <c r="CH33" i="16"/>
  <c r="CH41" i="16" s="1"/>
  <c r="LT43" i="21"/>
  <c r="LS43" i="21"/>
  <c r="LT42" i="21"/>
  <c r="LS42" i="21"/>
  <c r="MA43" i="21"/>
  <c r="LZ43" i="21"/>
  <c r="MA42" i="21"/>
  <c r="LZ42" i="21"/>
  <c r="LW41" i="21"/>
  <c r="LZ38" i="21" l="1"/>
  <c r="LT38" i="21"/>
  <c r="LS38" i="21"/>
  <c r="CH29" i="16"/>
  <c r="CH40" i="16" s="1"/>
  <c r="MA38" i="21"/>
  <c r="CI29" i="16"/>
  <c r="CI40" i="16" s="1"/>
  <c r="CH36" i="16" l="1"/>
  <c r="CI36" i="16"/>
  <c r="U28" i="18" l="1"/>
  <c r="U33" i="18" s="1"/>
  <c r="T43" i="21" l="1"/>
  <c r="V33" i="21" l="1"/>
  <c r="V34" i="21"/>
  <c r="W43" i="21"/>
  <c r="V35" i="21" l="1"/>
  <c r="V43" i="21"/>
  <c r="V28" i="21"/>
  <c r="V23" i="21"/>
  <c r="N20" i="21"/>
  <c r="V29" i="21"/>
  <c r="V25" i="21"/>
  <c r="V24" i="21"/>
  <c r="O43" i="21"/>
  <c r="N19" i="21"/>
  <c r="N23" i="21"/>
  <c r="V15" i="21"/>
  <c r="V30" i="21"/>
  <c r="N28" i="21"/>
  <c r="N33" i="21"/>
  <c r="Q43" i="21"/>
  <c r="N27" i="21"/>
  <c r="N29" i="21"/>
  <c r="N24" i="21"/>
  <c r="N21" i="21"/>
  <c r="Q42" i="21"/>
  <c r="N14" i="21"/>
  <c r="N30" i="21"/>
  <c r="N18" i="21"/>
  <c r="N15" i="21"/>
  <c r="P43" i="21"/>
  <c r="N22" i="21"/>
  <c r="N25" i="21"/>
  <c r="P42" i="21"/>
  <c r="N13" i="21"/>
  <c r="N34" i="21"/>
  <c r="N26" i="21"/>
  <c r="N16" i="21"/>
  <c r="O42" i="21"/>
  <c r="N17" i="21"/>
  <c r="V26" i="21"/>
  <c r="V22" i="21"/>
  <c r="V20" i="21"/>
  <c r="V19" i="21"/>
  <c r="V16" i="21"/>
  <c r="V14" i="21"/>
  <c r="V21" i="21"/>
  <c r="V17" i="21"/>
  <c r="V18" i="21"/>
  <c r="V27" i="21"/>
  <c r="V13" i="21"/>
  <c r="V31" i="21" l="1"/>
  <c r="N31" i="21"/>
  <c r="N35" i="21"/>
  <c r="N43" i="21" s="1"/>
  <c r="V41" i="21"/>
  <c r="N41" i="21"/>
  <c r="N42" i="21" s="1"/>
  <c r="W38" i="21"/>
  <c r="W42" i="21"/>
  <c r="T42" i="21"/>
  <c r="O38" i="21"/>
  <c r="Q38" i="21"/>
  <c r="P38" i="21"/>
  <c r="V38" i="21" l="1"/>
  <c r="V42" i="21"/>
  <c r="N38" i="21"/>
  <c r="D70" i="9"/>
  <c r="H23" i="9"/>
  <c r="G23" i="9"/>
  <c r="I23" i="9" s="1"/>
  <c r="D40" i="9" l="1"/>
  <c r="H43" i="9"/>
  <c r="G43" i="9"/>
  <c r="I43" i="9" s="1"/>
  <c r="E596" i="11" l="1"/>
  <c r="H596" i="11" s="1"/>
  <c r="D153" i="11" l="1"/>
  <c r="I152" i="11"/>
  <c r="H152" i="11"/>
  <c r="I151" i="11"/>
  <c r="H151" i="11"/>
  <c r="K32" i="16"/>
  <c r="I32" i="16"/>
  <c r="K31" i="16"/>
  <c r="I31" i="16"/>
  <c r="I12" i="16"/>
  <c r="K12" i="16"/>
  <c r="I13" i="16"/>
  <c r="K13" i="16"/>
  <c r="E13" i="16" s="1"/>
  <c r="I14" i="16"/>
  <c r="K14" i="16"/>
  <c r="I15" i="16"/>
  <c r="K15" i="16"/>
  <c r="I16" i="16"/>
  <c r="K16" i="16"/>
  <c r="I17" i="16"/>
  <c r="K17" i="16"/>
  <c r="I18" i="16"/>
  <c r="K18" i="16"/>
  <c r="I19" i="16"/>
  <c r="K19" i="16"/>
  <c r="I20" i="16"/>
  <c r="K20" i="16"/>
  <c r="I21" i="16"/>
  <c r="K21" i="16"/>
  <c r="I22" i="16"/>
  <c r="K22" i="16"/>
  <c r="I23" i="16"/>
  <c r="K23" i="16"/>
  <c r="I24" i="16"/>
  <c r="K24" i="16"/>
  <c r="I25" i="16"/>
  <c r="K25" i="16"/>
  <c r="I26" i="16"/>
  <c r="K26" i="16"/>
  <c r="I27" i="16"/>
  <c r="K27" i="16"/>
  <c r="I28" i="16"/>
  <c r="K28" i="16"/>
  <c r="K11" i="16"/>
  <c r="I11" i="16"/>
  <c r="AU43" i="21"/>
  <c r="AT43" i="21"/>
  <c r="AS33" i="21"/>
  <c r="AS35" i="21" s="1"/>
  <c r="AS34" i="21"/>
  <c r="AU42" i="21"/>
  <c r="AT42" i="21"/>
  <c r="AS29" i="21"/>
  <c r="AS28" i="21"/>
  <c r="AS27" i="21"/>
  <c r="AS26" i="21"/>
  <c r="AS25" i="21"/>
  <c r="AS24" i="21"/>
  <c r="AS30" i="21"/>
  <c r="AS23" i="21"/>
  <c r="AS22" i="21"/>
  <c r="AS21" i="21"/>
  <c r="AS20" i="21"/>
  <c r="AS19" i="21"/>
  <c r="AS18" i="21"/>
  <c r="AS17" i="21"/>
  <c r="AS16" i="21"/>
  <c r="AS15" i="21"/>
  <c r="AS14" i="21"/>
  <c r="AS13" i="21"/>
  <c r="AS31" i="21" l="1"/>
  <c r="AS41" i="21"/>
  <c r="E27" i="16"/>
  <c r="E28" i="16"/>
  <c r="E32" i="16"/>
  <c r="E31" i="16"/>
  <c r="E26" i="16"/>
  <c r="E22" i="16"/>
  <c r="E39" i="16" s="1"/>
  <c r="E18" i="16"/>
  <c r="E14" i="16"/>
  <c r="E25" i="16"/>
  <c r="E21" i="16"/>
  <c r="E17" i="16"/>
  <c r="E11" i="16"/>
  <c r="E24" i="16"/>
  <c r="E20" i="16"/>
  <c r="E16" i="16"/>
  <c r="E12" i="16"/>
  <c r="E23" i="16"/>
  <c r="E19" i="16"/>
  <c r="E15" i="16"/>
  <c r="K39" i="16"/>
  <c r="I39" i="16"/>
  <c r="AS43" i="21"/>
  <c r="AP26" i="21"/>
  <c r="AP19" i="21"/>
  <c r="AP15" i="21"/>
  <c r="AP23" i="21"/>
  <c r="I33" i="16"/>
  <c r="I41" i="16" s="1"/>
  <c r="AP17" i="21"/>
  <c r="H31" i="16"/>
  <c r="H27" i="16"/>
  <c r="H23" i="16"/>
  <c r="H19" i="16"/>
  <c r="H15" i="16"/>
  <c r="J31" i="16"/>
  <c r="J22" i="16"/>
  <c r="J18" i="16"/>
  <c r="J14" i="16"/>
  <c r="H32" i="16"/>
  <c r="H26" i="16"/>
  <c r="H22" i="16"/>
  <c r="H18" i="16"/>
  <c r="H14" i="16"/>
  <c r="J32" i="16"/>
  <c r="H11" i="16"/>
  <c r="J25" i="16"/>
  <c r="J21" i="16"/>
  <c r="J17" i="16"/>
  <c r="J13" i="16"/>
  <c r="J11" i="16"/>
  <c r="H25" i="16"/>
  <c r="H21" i="16"/>
  <c r="H17" i="16"/>
  <c r="H13" i="16"/>
  <c r="J28" i="16"/>
  <c r="J24" i="16"/>
  <c r="J20" i="16"/>
  <c r="J16" i="16"/>
  <c r="J12" i="16"/>
  <c r="H28" i="16"/>
  <c r="H24" i="16"/>
  <c r="H20" i="16"/>
  <c r="H16" i="16"/>
  <c r="H12" i="16"/>
  <c r="AP30" i="21"/>
  <c r="AR43" i="21"/>
  <c r="AP33" i="21"/>
  <c r="AT38" i="21"/>
  <c r="AU38" i="21"/>
  <c r="AQ43" i="21"/>
  <c r="AP16" i="21"/>
  <c r="AP27" i="21"/>
  <c r="AP24" i="21"/>
  <c r="AP21" i="21"/>
  <c r="AP20" i="21"/>
  <c r="AP28" i="21"/>
  <c r="J27" i="16"/>
  <c r="J23" i="16"/>
  <c r="J19" i="16"/>
  <c r="J15" i="16"/>
  <c r="AP29" i="21"/>
  <c r="AP25" i="21"/>
  <c r="AP22" i="21"/>
  <c r="J26" i="16"/>
  <c r="AP18" i="21"/>
  <c r="AP14" i="21"/>
  <c r="I29" i="16"/>
  <c r="AR42" i="21"/>
  <c r="AQ42" i="21"/>
  <c r="AP34" i="21"/>
  <c r="AP13" i="21"/>
  <c r="AP31" i="21" l="1"/>
  <c r="AP35" i="21"/>
  <c r="AP43" i="21" s="1"/>
  <c r="AP41" i="21"/>
  <c r="I40" i="16"/>
  <c r="D27" i="16"/>
  <c r="D26" i="16"/>
  <c r="D28" i="16"/>
  <c r="D31" i="16"/>
  <c r="D13" i="16"/>
  <c r="D15" i="16"/>
  <c r="D20" i="16"/>
  <c r="D19" i="16"/>
  <c r="D24" i="16"/>
  <c r="D17" i="16"/>
  <c r="D21" i="16"/>
  <c r="D23" i="16"/>
  <c r="D25" i="16"/>
  <c r="D14" i="16"/>
  <c r="D18" i="16"/>
  <c r="D32" i="16"/>
  <c r="D22" i="16"/>
  <c r="D39" i="16" s="1"/>
  <c r="D12" i="16"/>
  <c r="D16" i="16"/>
  <c r="D11" i="16"/>
  <c r="AS38" i="21"/>
  <c r="AS42" i="21"/>
  <c r="J39" i="16"/>
  <c r="H39" i="16"/>
  <c r="H33" i="16"/>
  <c r="H41" i="16" s="1"/>
  <c r="AQ38" i="21"/>
  <c r="B80" i="15" s="1"/>
  <c r="AR38" i="21"/>
  <c r="E154" i="11" s="1"/>
  <c r="H29" i="16"/>
  <c r="C81" i="15"/>
  <c r="F154" i="11"/>
  <c r="AU48" i="21"/>
  <c r="C80" i="15"/>
  <c r="AT48" i="21"/>
  <c r="F150" i="11"/>
  <c r="F153" i="11" s="1"/>
  <c r="AP42" i="21"/>
  <c r="I36" i="16"/>
  <c r="F624" i="11" l="1"/>
  <c r="H40" i="16"/>
  <c r="H36" i="16"/>
  <c r="E150" i="11"/>
  <c r="G150" i="11" s="1"/>
  <c r="AP38" i="21"/>
  <c r="B81" i="15"/>
  <c r="BG32" i="16"/>
  <c r="BG31" i="16"/>
  <c r="BG12" i="16"/>
  <c r="BG13" i="16"/>
  <c r="BG14" i="16"/>
  <c r="BG15" i="16"/>
  <c r="BG16" i="16"/>
  <c r="BG17" i="16"/>
  <c r="BG18" i="16"/>
  <c r="BG19" i="16"/>
  <c r="BG20" i="16"/>
  <c r="BG21" i="16"/>
  <c r="BG22" i="16"/>
  <c r="BG23" i="16"/>
  <c r="BG24" i="16"/>
  <c r="BG25" i="16"/>
  <c r="BG26" i="16"/>
  <c r="BG27" i="16"/>
  <c r="BG28" i="16"/>
  <c r="BG11" i="16"/>
  <c r="HM43" i="21"/>
  <c r="HL43" i="21"/>
  <c r="HK33" i="21"/>
  <c r="HH33" i="21"/>
  <c r="HK34" i="21"/>
  <c r="HJ43" i="21"/>
  <c r="HI43" i="21"/>
  <c r="HM42" i="21"/>
  <c r="HL42" i="21"/>
  <c r="HK29" i="21"/>
  <c r="HK28" i="21"/>
  <c r="HK27" i="21"/>
  <c r="HK26" i="21"/>
  <c r="HK25" i="21"/>
  <c r="HK24" i="21"/>
  <c r="HK30" i="21"/>
  <c r="HK23" i="21"/>
  <c r="HK22" i="21"/>
  <c r="HK21" i="21"/>
  <c r="HK20" i="21"/>
  <c r="HK19" i="21"/>
  <c r="HK18" i="21"/>
  <c r="HK17" i="21"/>
  <c r="HK16" i="21"/>
  <c r="HK15" i="21"/>
  <c r="HK14" i="21"/>
  <c r="HK13" i="21"/>
  <c r="HK31" i="21" l="1"/>
  <c r="HK35" i="21"/>
  <c r="HK41" i="21"/>
  <c r="E624" i="11"/>
  <c r="BG39" i="16"/>
  <c r="HK43" i="21"/>
  <c r="E153" i="11"/>
  <c r="H153" i="11" s="1"/>
  <c r="H150" i="11"/>
  <c r="HL38" i="21"/>
  <c r="HH27" i="21"/>
  <c r="HH30" i="21"/>
  <c r="HH16" i="21"/>
  <c r="HH29" i="21"/>
  <c r="HH18" i="21"/>
  <c r="HH20" i="21"/>
  <c r="HH19" i="21"/>
  <c r="HH23" i="21"/>
  <c r="G153" i="11"/>
  <c r="I153" i="11" s="1"/>
  <c r="I150" i="11"/>
  <c r="HH15" i="21"/>
  <c r="HH26" i="21"/>
  <c r="HH22" i="21"/>
  <c r="HH25" i="21"/>
  <c r="HH14" i="21"/>
  <c r="HH28" i="21"/>
  <c r="HH24" i="21"/>
  <c r="HH21" i="21"/>
  <c r="HH17" i="21"/>
  <c r="HM38" i="21"/>
  <c r="HH13" i="21"/>
  <c r="HH34" i="21"/>
  <c r="HH35" i="21" s="1"/>
  <c r="HI42" i="21"/>
  <c r="HJ42" i="21"/>
  <c r="HK42" i="21"/>
  <c r="HH31" i="21" l="1"/>
  <c r="HH43" i="21"/>
  <c r="HH41" i="21"/>
  <c r="HK38" i="21"/>
  <c r="AA60" i="17" s="1"/>
  <c r="HJ38" i="21"/>
  <c r="HI38" i="21"/>
  <c r="HH42" i="21" l="1"/>
  <c r="HH38" i="21"/>
  <c r="L60" i="17" s="1"/>
  <c r="CZ46" i="21" l="1"/>
  <c r="DA43" i="21"/>
  <c r="CZ43" i="21"/>
  <c r="DA42" i="21"/>
  <c r="CZ42" i="21"/>
  <c r="DA38" i="21" l="1"/>
  <c r="DA48" i="21" s="1"/>
  <c r="CZ38" i="21"/>
  <c r="CZ48" i="21" s="1"/>
  <c r="AY32" i="16" l="1"/>
  <c r="AY31" i="16"/>
  <c r="AY12" i="16"/>
  <c r="AY13" i="16"/>
  <c r="AY14" i="16"/>
  <c r="AY15" i="16"/>
  <c r="AY16" i="16"/>
  <c r="AY17" i="16"/>
  <c r="AY18" i="16"/>
  <c r="AY19" i="16"/>
  <c r="AY20" i="16"/>
  <c r="AY21" i="16"/>
  <c r="AY22" i="16"/>
  <c r="AY23" i="16"/>
  <c r="AY24" i="16"/>
  <c r="AY25" i="16"/>
  <c r="AY26" i="16"/>
  <c r="AY27" i="16"/>
  <c r="AY28" i="16"/>
  <c r="AY11" i="16"/>
  <c r="FW43" i="21"/>
  <c r="FV43" i="21"/>
  <c r="FU43" i="21"/>
  <c r="FW42" i="21"/>
  <c r="FV42" i="21"/>
  <c r="FU29" i="21"/>
  <c r="FU28" i="21"/>
  <c r="FU27" i="21"/>
  <c r="FU26" i="21"/>
  <c r="FU25" i="21"/>
  <c r="FU24" i="21"/>
  <c r="FU30" i="21"/>
  <c r="FU23" i="21"/>
  <c r="FU22" i="21"/>
  <c r="FU21" i="21"/>
  <c r="FU20" i="21"/>
  <c r="FU19" i="21"/>
  <c r="FU18" i="21"/>
  <c r="FU17" i="21"/>
  <c r="FU16" i="21"/>
  <c r="FU15" i="21"/>
  <c r="FU14" i="21"/>
  <c r="FU13" i="21"/>
  <c r="FU31" i="21" l="1"/>
  <c r="FU41" i="21"/>
  <c r="AY39" i="16"/>
  <c r="FW38" i="21"/>
  <c r="FV38" i="21"/>
  <c r="FR19" i="21"/>
  <c r="FR22" i="21"/>
  <c r="FR29" i="21"/>
  <c r="FR25" i="21"/>
  <c r="FR18" i="21"/>
  <c r="FR14" i="21"/>
  <c r="FR30" i="21"/>
  <c r="FR16" i="21"/>
  <c r="FR20" i="21"/>
  <c r="FR27" i="21"/>
  <c r="FS43" i="21"/>
  <c r="FR21" i="21"/>
  <c r="FR17" i="21"/>
  <c r="FR26" i="21"/>
  <c r="FR23" i="21"/>
  <c r="FR15" i="21"/>
  <c r="FR28" i="21"/>
  <c r="FT43" i="21"/>
  <c r="FT42" i="21"/>
  <c r="FR24" i="21"/>
  <c r="FS42" i="21"/>
  <c r="FR13" i="21"/>
  <c r="FR31" i="21" l="1"/>
  <c r="FR41" i="21"/>
  <c r="FU38" i="21"/>
  <c r="AA59" i="17" s="1"/>
  <c r="FU42" i="21"/>
  <c r="FT38" i="21"/>
  <c r="FS38" i="21"/>
  <c r="FR43" i="21"/>
  <c r="FR42" i="21" l="1"/>
  <c r="FR38" i="21"/>
  <c r="L59" i="17" s="1"/>
  <c r="D182" i="11" l="1"/>
  <c r="I181" i="11"/>
  <c r="H181" i="11"/>
  <c r="I180" i="11"/>
  <c r="H180" i="11"/>
  <c r="Y39" i="20" l="1"/>
  <c r="Y41" i="20" s="1"/>
  <c r="F179" i="11" l="1"/>
  <c r="F182" i="11" s="1"/>
  <c r="X39" i="20"/>
  <c r="E179" i="11" l="1"/>
  <c r="H179" i="11" s="1"/>
  <c r="G179" i="11" l="1"/>
  <c r="G182" i="11" s="1"/>
  <c r="E182" i="11"/>
  <c r="D49" i="9"/>
  <c r="I179" i="11" l="1"/>
  <c r="BQ48" i="21"/>
  <c r="BM48" i="21"/>
  <c r="RP46" i="21"/>
  <c r="OB46" i="21"/>
  <c r="MN46" i="21"/>
  <c r="LX46" i="21"/>
  <c r="LE46" i="21"/>
  <c r="EP46" i="21"/>
  <c r="NB46" i="21"/>
  <c r="HR46" i="21"/>
  <c r="HF46" i="21"/>
  <c r="GH46" i="21"/>
  <c r="GB46" i="21"/>
  <c r="GU46" i="21"/>
  <c r="FP46" i="21"/>
  <c r="FJ46" i="21"/>
  <c r="EB46" i="21"/>
  <c r="CH46" i="21"/>
  <c r="BP46" i="21"/>
  <c r="BP48" i="21" s="1"/>
  <c r="BN46" i="21"/>
  <c r="BL46" i="21"/>
  <c r="BL48" i="21" s="1"/>
  <c r="UE37" i="21"/>
  <c r="UD37" i="21"/>
  <c r="UE36" i="21"/>
  <c r="UD36" i="21"/>
  <c r="UC43" i="21"/>
  <c r="UB43" i="21"/>
  <c r="UA43" i="21"/>
  <c r="TZ43" i="21"/>
  <c r="TY43" i="21"/>
  <c r="TX43" i="21"/>
  <c r="TW43" i="21"/>
  <c r="TV43" i="21"/>
  <c r="TS43" i="21"/>
  <c r="TR43" i="21"/>
  <c r="TQ43" i="21"/>
  <c r="TP43" i="21"/>
  <c r="TO43" i="21"/>
  <c r="TM43" i="21"/>
  <c r="TL43" i="21"/>
  <c r="TK43" i="21"/>
  <c r="TJ43" i="21"/>
  <c r="TI43" i="21"/>
  <c r="TF43" i="21"/>
  <c r="TE43" i="21"/>
  <c r="TD43" i="21"/>
  <c r="TC43" i="21"/>
  <c r="TB43" i="21"/>
  <c r="TA43" i="21"/>
  <c r="SZ43" i="21"/>
  <c r="SY43" i="21"/>
  <c r="SX43" i="21"/>
  <c r="SC43" i="21"/>
  <c r="SB43" i="21"/>
  <c r="RW43" i="21"/>
  <c r="RV43" i="21"/>
  <c r="RQ43" i="21"/>
  <c r="RP43" i="21"/>
  <c r="RC43" i="21"/>
  <c r="RB43" i="21"/>
  <c r="QW43" i="21"/>
  <c r="QV43" i="21"/>
  <c r="QQ43" i="21"/>
  <c r="QO43" i="21"/>
  <c r="QM43" i="21"/>
  <c r="QK43" i="21"/>
  <c r="QI43" i="21"/>
  <c r="QH43" i="21"/>
  <c r="QG43" i="21"/>
  <c r="QF43" i="21"/>
  <c r="QE43" i="21"/>
  <c r="PU43" i="21"/>
  <c r="PT43" i="21"/>
  <c r="PQ43" i="21"/>
  <c r="PP43" i="21"/>
  <c r="PO43" i="21"/>
  <c r="PN43" i="21"/>
  <c r="PM43" i="21"/>
  <c r="PL43" i="21"/>
  <c r="PK43" i="21"/>
  <c r="PJ43" i="21"/>
  <c r="PI43" i="21"/>
  <c r="PH43" i="21"/>
  <c r="PG43" i="21"/>
  <c r="PF43" i="21"/>
  <c r="PE43" i="21"/>
  <c r="PD43" i="21"/>
  <c r="PA43" i="21"/>
  <c r="OZ43" i="21"/>
  <c r="OY43" i="21"/>
  <c r="OX43" i="21"/>
  <c r="OW43" i="21"/>
  <c r="OV43" i="21"/>
  <c r="ON43" i="21"/>
  <c r="OM43" i="21"/>
  <c r="OK43" i="21"/>
  <c r="OJ43" i="21"/>
  <c r="OC43" i="21"/>
  <c r="OB43" i="21"/>
  <c r="NY43" i="21"/>
  <c r="JM43" i="21"/>
  <c r="JL43" i="21"/>
  <c r="MU43" i="21"/>
  <c r="MT43" i="21"/>
  <c r="MR43" i="21"/>
  <c r="MQ43" i="21"/>
  <c r="MO43" i="21"/>
  <c r="MN43" i="21"/>
  <c r="MI43" i="21"/>
  <c r="MH43" i="21"/>
  <c r="MG43" i="21"/>
  <c r="MF43" i="21"/>
  <c r="ME43" i="21"/>
  <c r="MD43" i="21"/>
  <c r="LY43" i="21"/>
  <c r="LX43" i="21"/>
  <c r="LW43" i="21"/>
  <c r="LR43" i="21"/>
  <c r="LQ43" i="21"/>
  <c r="LP43" i="21"/>
  <c r="LO43" i="21"/>
  <c r="LN43" i="21"/>
  <c r="LM43" i="21"/>
  <c r="LL43" i="21"/>
  <c r="LK43" i="21"/>
  <c r="LJ43" i="21"/>
  <c r="LI43" i="21"/>
  <c r="LH43" i="21"/>
  <c r="LG43" i="21"/>
  <c r="LF43" i="21"/>
  <c r="LE43" i="21"/>
  <c r="EQ43" i="21"/>
  <c r="EP43" i="21"/>
  <c r="JP43" i="21"/>
  <c r="JO43" i="21"/>
  <c r="JN43" i="21"/>
  <c r="JW43" i="21"/>
  <c r="JV43" i="21"/>
  <c r="JU43" i="21"/>
  <c r="JT43" i="21"/>
  <c r="JS43" i="21"/>
  <c r="JR43" i="21"/>
  <c r="JK43" i="21"/>
  <c r="JJ43" i="21"/>
  <c r="IX43" i="21"/>
  <c r="NM43" i="21"/>
  <c r="NL43" i="21"/>
  <c r="IV43" i="21"/>
  <c r="IU43" i="21"/>
  <c r="NH43" i="21"/>
  <c r="NG43" i="21"/>
  <c r="IS43" i="21"/>
  <c r="IR43" i="21"/>
  <c r="NC43" i="21"/>
  <c r="NB43" i="21"/>
  <c r="IE43" i="21"/>
  <c r="ID43" i="21"/>
  <c r="IC43" i="21"/>
  <c r="IB43" i="21"/>
  <c r="IA43" i="21"/>
  <c r="HZ43" i="21"/>
  <c r="HY43" i="21"/>
  <c r="HX43" i="21"/>
  <c r="KC43" i="21"/>
  <c r="KB43" i="21"/>
  <c r="HS43" i="21"/>
  <c r="HR43" i="21"/>
  <c r="HG43" i="21"/>
  <c r="HF43" i="21"/>
  <c r="GO43" i="21"/>
  <c r="GN43" i="21"/>
  <c r="GL43" i="21"/>
  <c r="GK43" i="21"/>
  <c r="GI43" i="21"/>
  <c r="GH43" i="21"/>
  <c r="GC43" i="21"/>
  <c r="GB43" i="21"/>
  <c r="HA43" i="21"/>
  <c r="GZ43" i="21"/>
  <c r="GY43" i="21"/>
  <c r="GX43" i="21"/>
  <c r="GW43" i="21"/>
  <c r="GV43" i="21"/>
  <c r="GU43" i="21"/>
  <c r="FQ43" i="21"/>
  <c r="FP43" i="21"/>
  <c r="FK43" i="21"/>
  <c r="FJ43" i="21"/>
  <c r="EI43" i="21"/>
  <c r="EH43" i="21"/>
  <c r="EG43" i="21"/>
  <c r="EF43" i="21"/>
  <c r="EE43" i="21"/>
  <c r="ED43" i="21"/>
  <c r="EC43" i="21"/>
  <c r="EB43" i="21"/>
  <c r="CI43" i="21"/>
  <c r="CH43" i="21"/>
  <c r="CC43" i="21"/>
  <c r="CB43" i="21"/>
  <c r="BW43" i="21"/>
  <c r="BV43" i="21"/>
  <c r="BU43" i="21"/>
  <c r="BT43" i="21"/>
  <c r="BS43" i="21"/>
  <c r="BR43" i="21"/>
  <c r="BQ43" i="21"/>
  <c r="BP43" i="21"/>
  <c r="BO43" i="21"/>
  <c r="BN43" i="21"/>
  <c r="BM43" i="21"/>
  <c r="BL43" i="21"/>
  <c r="BC43" i="21"/>
  <c r="BB43" i="21"/>
  <c r="AM43" i="21"/>
  <c r="AL43" i="21"/>
  <c r="AK43" i="21"/>
  <c r="AJ43" i="21"/>
  <c r="AI43" i="21"/>
  <c r="AG43" i="21"/>
  <c r="Y43" i="21"/>
  <c r="U43" i="21"/>
  <c r="S43" i="21"/>
  <c r="M43" i="21"/>
  <c r="K43" i="21"/>
  <c r="I43" i="21"/>
  <c r="G43" i="21"/>
  <c r="UE33" i="21"/>
  <c r="UD33" i="21"/>
  <c r="TN33" i="21"/>
  <c r="TH33" i="21"/>
  <c r="SF33" i="21"/>
  <c r="SD33" i="21"/>
  <c r="SA33" i="21"/>
  <c r="RU33" i="21"/>
  <c r="RO33" i="21"/>
  <c r="RA33" i="21"/>
  <c r="QU33" i="21"/>
  <c r="QA33" i="21"/>
  <c r="OI33" i="21"/>
  <c r="MS33" i="21"/>
  <c r="MP33" i="21"/>
  <c r="MM33" i="21"/>
  <c r="LD33" i="21"/>
  <c r="KI33" i="21"/>
  <c r="HW33" i="21"/>
  <c r="KA33" i="21"/>
  <c r="HQ33" i="21"/>
  <c r="HE33" i="21"/>
  <c r="BF32" i="16"/>
  <c r="GG33" i="21"/>
  <c r="GA33" i="21"/>
  <c r="GT33" i="21"/>
  <c r="FO33" i="21"/>
  <c r="AX32" i="16"/>
  <c r="FI33" i="21"/>
  <c r="EA33" i="21"/>
  <c r="CY33" i="21"/>
  <c r="DU33" i="21"/>
  <c r="CG33" i="21"/>
  <c r="CA33" i="21"/>
  <c r="BK33" i="21"/>
  <c r="BA33" i="21"/>
  <c r="AF33" i="21"/>
  <c r="X33" i="21"/>
  <c r="R33" i="21"/>
  <c r="UE34" i="21"/>
  <c r="UD34" i="21"/>
  <c r="TN34" i="21"/>
  <c r="TH34" i="21"/>
  <c r="SF34" i="21"/>
  <c r="SA34" i="21"/>
  <c r="RU34" i="21"/>
  <c r="RO34" i="21"/>
  <c r="RA34" i="21"/>
  <c r="QU34" i="21"/>
  <c r="QA34" i="21"/>
  <c r="OI34" i="21"/>
  <c r="MS34" i="21"/>
  <c r="MP34" i="21"/>
  <c r="MM34" i="21"/>
  <c r="LD34" i="21"/>
  <c r="KI34" i="21"/>
  <c r="HW34" i="21"/>
  <c r="KA34" i="21"/>
  <c r="HQ34" i="21"/>
  <c r="HE34" i="21"/>
  <c r="BF31" i="16"/>
  <c r="GJ43" i="21"/>
  <c r="GG34" i="21"/>
  <c r="GA34" i="21"/>
  <c r="GT34" i="21"/>
  <c r="FO34" i="21"/>
  <c r="AX31" i="16"/>
  <c r="FI34" i="21"/>
  <c r="EA34" i="21"/>
  <c r="CY34" i="21"/>
  <c r="DU34" i="21"/>
  <c r="CG34" i="21"/>
  <c r="CA34" i="21"/>
  <c r="BK34" i="21"/>
  <c r="BA34" i="21"/>
  <c r="AF34" i="21"/>
  <c r="X34" i="21"/>
  <c r="R34" i="21"/>
  <c r="UE32" i="21"/>
  <c r="UD32" i="21"/>
  <c r="UC42" i="21"/>
  <c r="UB42" i="21"/>
  <c r="UA42" i="21"/>
  <c r="TY42" i="21"/>
  <c r="TX42" i="21"/>
  <c r="TW42" i="21"/>
  <c r="TV42" i="21"/>
  <c r="TS42" i="21"/>
  <c r="TR42" i="21"/>
  <c r="TQ42" i="21"/>
  <c r="TO42" i="21"/>
  <c r="TF42" i="21"/>
  <c r="TE42" i="21"/>
  <c r="TD42" i="21"/>
  <c r="TC42" i="21"/>
  <c r="TA42" i="21"/>
  <c r="SZ42" i="21"/>
  <c r="SY42" i="21"/>
  <c r="SX42" i="21"/>
  <c r="SE42" i="21"/>
  <c r="SC42" i="21"/>
  <c r="SB42" i="21"/>
  <c r="RW42" i="21"/>
  <c r="RV42" i="21"/>
  <c r="RQ42" i="21"/>
  <c r="RP42" i="21"/>
  <c r="RC42" i="21"/>
  <c r="QW42" i="21"/>
  <c r="QV42" i="21"/>
  <c r="QQ42" i="21"/>
  <c r="QO42" i="21"/>
  <c r="QM42" i="21"/>
  <c r="QK42" i="21"/>
  <c r="QE42" i="21"/>
  <c r="PQ42" i="21"/>
  <c r="PP42" i="21"/>
  <c r="PO42" i="21"/>
  <c r="PN42" i="21"/>
  <c r="PM42" i="21"/>
  <c r="PL42" i="21"/>
  <c r="PA42" i="21"/>
  <c r="OZ42" i="21"/>
  <c r="OY42" i="21"/>
  <c r="OX42" i="21"/>
  <c r="OW42" i="21"/>
  <c r="OV42" i="21"/>
  <c r="OK42" i="21"/>
  <c r="OJ42" i="21"/>
  <c r="OC42" i="21"/>
  <c r="OB42" i="21"/>
  <c r="NY42" i="21"/>
  <c r="JM42" i="21"/>
  <c r="JL42" i="21"/>
  <c r="MU42" i="21"/>
  <c r="MT42" i="21"/>
  <c r="MO42" i="21"/>
  <c r="MN42" i="21"/>
  <c r="MI42" i="21"/>
  <c r="MH42" i="21"/>
  <c r="LY42" i="21"/>
  <c r="LX42" i="21"/>
  <c r="LO42" i="21"/>
  <c r="LN42" i="21"/>
  <c r="LM42" i="21"/>
  <c r="LG42" i="21"/>
  <c r="LF42" i="21"/>
  <c r="LE42" i="21"/>
  <c r="EQ42" i="21"/>
  <c r="EP42" i="21"/>
  <c r="JP42" i="21"/>
  <c r="JO42" i="21"/>
  <c r="JN42" i="21"/>
  <c r="JW42" i="21"/>
  <c r="JV42" i="21"/>
  <c r="JK42" i="21"/>
  <c r="JJ42" i="21"/>
  <c r="IX42" i="21"/>
  <c r="NM42" i="21"/>
  <c r="NL42" i="21"/>
  <c r="IV42" i="21"/>
  <c r="IU42" i="21"/>
  <c r="IS42" i="21"/>
  <c r="IR42" i="21"/>
  <c r="NC42" i="21"/>
  <c r="NB42" i="21"/>
  <c r="IE42" i="21"/>
  <c r="ID42" i="21"/>
  <c r="HY42" i="21"/>
  <c r="HX42" i="21"/>
  <c r="KC42" i="21"/>
  <c r="KB42" i="21"/>
  <c r="HS42" i="21"/>
  <c r="HR42" i="21"/>
  <c r="HG42" i="21"/>
  <c r="HF42" i="21"/>
  <c r="GO42" i="21"/>
  <c r="GN42" i="21"/>
  <c r="GI42" i="21"/>
  <c r="GH42" i="21"/>
  <c r="GF42" i="21"/>
  <c r="GE42" i="21"/>
  <c r="GC42" i="21"/>
  <c r="GB42" i="21"/>
  <c r="HA42" i="21"/>
  <c r="GW42" i="21"/>
  <c r="GV42" i="21"/>
  <c r="GU42" i="21"/>
  <c r="FQ42" i="21"/>
  <c r="FP42" i="21"/>
  <c r="FK42" i="21"/>
  <c r="FJ42" i="21"/>
  <c r="EI42" i="21"/>
  <c r="EH42" i="21"/>
  <c r="EC42" i="21"/>
  <c r="EB42" i="21"/>
  <c r="CI42" i="21"/>
  <c r="CH42" i="21"/>
  <c r="CC42" i="21"/>
  <c r="CB42" i="21"/>
  <c r="BW42" i="21"/>
  <c r="BV42" i="21"/>
  <c r="BQ42" i="21"/>
  <c r="BP42" i="21"/>
  <c r="BO42" i="21"/>
  <c r="BN42" i="21"/>
  <c r="BM42" i="21"/>
  <c r="BL42" i="21"/>
  <c r="BC42" i="21"/>
  <c r="BB42" i="21"/>
  <c r="AM42" i="21"/>
  <c r="AI42" i="21"/>
  <c r="AG42" i="21"/>
  <c r="Y42" i="21"/>
  <c r="U42" i="21"/>
  <c r="S42" i="21"/>
  <c r="M42" i="21"/>
  <c r="K42" i="21"/>
  <c r="K76" i="17" s="1"/>
  <c r="I42" i="21"/>
  <c r="G42" i="21"/>
  <c r="K75" i="17" s="1"/>
  <c r="UE29" i="21"/>
  <c r="UD29" i="21"/>
  <c r="SF29" i="21"/>
  <c r="SD29" i="21"/>
  <c r="SA29" i="21"/>
  <c r="RU29" i="21"/>
  <c r="RO29" i="21"/>
  <c r="RA29" i="21"/>
  <c r="QU29" i="21"/>
  <c r="PK29" i="21"/>
  <c r="OI29" i="21"/>
  <c r="MS29" i="21"/>
  <c r="MM29" i="21"/>
  <c r="MG29" i="21"/>
  <c r="LL29" i="21"/>
  <c r="LD29" i="21"/>
  <c r="KI29" i="21"/>
  <c r="JU29" i="21"/>
  <c r="IC29" i="21"/>
  <c r="HW29" i="21"/>
  <c r="KA29" i="21"/>
  <c r="HQ29" i="21"/>
  <c r="HE29" i="21"/>
  <c r="GM29" i="21"/>
  <c r="GG29" i="21"/>
  <c r="GD29" i="21"/>
  <c r="GA29" i="21"/>
  <c r="GZ29" i="21"/>
  <c r="GX29" i="21"/>
  <c r="GT29" i="21"/>
  <c r="FO29" i="21"/>
  <c r="AX28" i="16"/>
  <c r="FI29" i="21"/>
  <c r="EG29" i="21"/>
  <c r="EA29" i="21"/>
  <c r="CY29" i="21"/>
  <c r="DU29" i="21"/>
  <c r="CG29" i="21"/>
  <c r="CA29" i="21"/>
  <c r="BU29" i="21"/>
  <c r="BK29" i="21"/>
  <c r="BA29" i="21"/>
  <c r="AL29" i="21"/>
  <c r="AF29" i="21"/>
  <c r="X29" i="21"/>
  <c r="R29" i="21"/>
  <c r="UE28" i="21"/>
  <c r="UD28" i="21"/>
  <c r="SF28" i="21"/>
  <c r="SD28" i="21"/>
  <c r="SA28" i="21"/>
  <c r="RU28" i="21"/>
  <c r="RO28" i="21"/>
  <c r="RA28" i="21"/>
  <c r="QU28" i="21"/>
  <c r="PK28" i="21"/>
  <c r="OI28" i="21"/>
  <c r="MS28" i="21"/>
  <c r="MM28" i="21"/>
  <c r="MG28" i="21"/>
  <c r="LL28" i="21"/>
  <c r="LD28" i="21"/>
  <c r="KI28" i="21"/>
  <c r="JU28" i="21"/>
  <c r="IC28" i="21"/>
  <c r="HW28" i="21"/>
  <c r="KA28" i="21"/>
  <c r="HQ28" i="21"/>
  <c r="HE28" i="21"/>
  <c r="GM28" i="21"/>
  <c r="GG28" i="21"/>
  <c r="GD28" i="21"/>
  <c r="GA28" i="21"/>
  <c r="GZ28" i="21"/>
  <c r="GX28" i="21"/>
  <c r="GT28" i="21"/>
  <c r="FO28" i="21"/>
  <c r="AX27" i="16"/>
  <c r="FI28" i="21"/>
  <c r="EG28" i="21"/>
  <c r="EA28" i="21"/>
  <c r="CY28" i="21"/>
  <c r="DU28" i="21"/>
  <c r="CG28" i="21"/>
  <c r="CA28" i="21"/>
  <c r="BU28" i="21"/>
  <c r="BK28" i="21"/>
  <c r="BA28" i="21"/>
  <c r="AL28" i="21"/>
  <c r="AJ28" i="21"/>
  <c r="AF28" i="21"/>
  <c r="X28" i="21"/>
  <c r="R28" i="21"/>
  <c r="UE27" i="21"/>
  <c r="UD27" i="21"/>
  <c r="SF27" i="21"/>
  <c r="SD27" i="21"/>
  <c r="SA27" i="21"/>
  <c r="RU27" i="21"/>
  <c r="RO27" i="21"/>
  <c r="RA27" i="21"/>
  <c r="QU27" i="21"/>
  <c r="PK27" i="21"/>
  <c r="OI27" i="21"/>
  <c r="MS27" i="21"/>
  <c r="MM27" i="21"/>
  <c r="MG27" i="21"/>
  <c r="LL27" i="21"/>
  <c r="LD27" i="21"/>
  <c r="JU27" i="21"/>
  <c r="IC27" i="21"/>
  <c r="HW27" i="21"/>
  <c r="KA27" i="21"/>
  <c r="HQ27" i="21"/>
  <c r="HE27" i="21"/>
  <c r="GM27" i="21"/>
  <c r="GG27" i="21"/>
  <c r="GD27" i="21"/>
  <c r="GA27" i="21"/>
  <c r="GZ27" i="21"/>
  <c r="GX27" i="21"/>
  <c r="GT27" i="21"/>
  <c r="FO27" i="21"/>
  <c r="AX26" i="16"/>
  <c r="FI27" i="21"/>
  <c r="EG27" i="21"/>
  <c r="EA27" i="21"/>
  <c r="CY27" i="21"/>
  <c r="DU27" i="21"/>
  <c r="CG27" i="21"/>
  <c r="CA27" i="21"/>
  <c r="BU27" i="21"/>
  <c r="BK27" i="21"/>
  <c r="BA27" i="21"/>
  <c r="AL27" i="21"/>
  <c r="AF27" i="21"/>
  <c r="X27" i="21"/>
  <c r="R27" i="21"/>
  <c r="UE26" i="21"/>
  <c r="UD26" i="21"/>
  <c r="SF26" i="21"/>
  <c r="SD26" i="21"/>
  <c r="SA26" i="21"/>
  <c r="RU26" i="21"/>
  <c r="RO26" i="21"/>
  <c r="RA26" i="21"/>
  <c r="QU26" i="21"/>
  <c r="PK26" i="21"/>
  <c r="OI26" i="21"/>
  <c r="MS26" i="21"/>
  <c r="MM26" i="21"/>
  <c r="MG26" i="21"/>
  <c r="LL26" i="21"/>
  <c r="LD26" i="21"/>
  <c r="JU26" i="21"/>
  <c r="IC26" i="21"/>
  <c r="HW26" i="21"/>
  <c r="KA26" i="21"/>
  <c r="HQ26" i="21"/>
  <c r="HE26" i="21"/>
  <c r="GM26" i="21"/>
  <c r="GG26" i="21"/>
  <c r="GD26" i="21"/>
  <c r="GA26" i="21"/>
  <c r="GZ26" i="21"/>
  <c r="GX26" i="21"/>
  <c r="GT26" i="21"/>
  <c r="FO26" i="21"/>
  <c r="AX25" i="16"/>
  <c r="FI26" i="21"/>
  <c r="EG26" i="21"/>
  <c r="EA26" i="21"/>
  <c r="CY26" i="21"/>
  <c r="DU26" i="21"/>
  <c r="CG26" i="21"/>
  <c r="CA26" i="21"/>
  <c r="BU26" i="21"/>
  <c r="BK26" i="21"/>
  <c r="BA26" i="21"/>
  <c r="AL26" i="21"/>
  <c r="AJ26" i="21"/>
  <c r="AF26" i="21"/>
  <c r="X26" i="21"/>
  <c r="R26" i="21"/>
  <c r="UE25" i="21"/>
  <c r="UD25" i="21"/>
  <c r="SF25" i="21"/>
  <c r="SD25" i="21"/>
  <c r="SA25" i="21"/>
  <c r="RU25" i="21"/>
  <c r="RO25" i="21"/>
  <c r="RA25" i="21"/>
  <c r="QU25" i="21"/>
  <c r="PK25" i="21"/>
  <c r="OI25" i="21"/>
  <c r="MS25" i="21"/>
  <c r="MM25" i="21"/>
  <c r="MG25" i="21"/>
  <c r="LL25" i="21"/>
  <c r="LD25" i="21"/>
  <c r="JU25" i="21"/>
  <c r="IC25" i="21"/>
  <c r="HW25" i="21"/>
  <c r="KA25" i="21"/>
  <c r="HQ25" i="21"/>
  <c r="HE25" i="21"/>
  <c r="GM25" i="21"/>
  <c r="GG25" i="21"/>
  <c r="GD25" i="21"/>
  <c r="GA25" i="21"/>
  <c r="GZ25" i="21"/>
  <c r="GX25" i="21"/>
  <c r="GT25" i="21"/>
  <c r="FO25" i="21"/>
  <c r="AX24" i="16"/>
  <c r="FI25" i="21"/>
  <c r="EG25" i="21"/>
  <c r="EA25" i="21"/>
  <c r="CY25" i="21"/>
  <c r="DU25" i="21"/>
  <c r="CG25" i="21"/>
  <c r="CA25" i="21"/>
  <c r="BU25" i="21"/>
  <c r="BK25" i="21"/>
  <c r="BA25" i="21"/>
  <c r="AL25" i="21"/>
  <c r="AF25" i="21"/>
  <c r="X25" i="21"/>
  <c r="R25" i="21"/>
  <c r="UE24" i="21"/>
  <c r="UD24" i="21"/>
  <c r="SF24" i="21"/>
  <c r="SD24" i="21"/>
  <c r="SA24" i="21"/>
  <c r="RU24" i="21"/>
  <c r="RO24" i="21"/>
  <c r="RA24" i="21"/>
  <c r="QU24" i="21"/>
  <c r="PK24" i="21"/>
  <c r="OI24" i="21"/>
  <c r="MS24" i="21"/>
  <c r="MM24" i="21"/>
  <c r="MG24" i="21"/>
  <c r="LL24" i="21"/>
  <c r="LD24" i="21"/>
  <c r="JU24" i="21"/>
  <c r="IC24" i="21"/>
  <c r="HW24" i="21"/>
  <c r="KA24" i="21"/>
  <c r="HQ24" i="21"/>
  <c r="HE24" i="21"/>
  <c r="GM24" i="21"/>
  <c r="GG24" i="21"/>
  <c r="GD24" i="21"/>
  <c r="GA24" i="21"/>
  <c r="GZ24" i="21"/>
  <c r="GX24" i="21"/>
  <c r="GT24" i="21"/>
  <c r="FO24" i="21"/>
  <c r="AX23" i="16"/>
  <c r="FI24" i="21"/>
  <c r="EG24" i="21"/>
  <c r="EA24" i="21"/>
  <c r="CY24" i="21"/>
  <c r="DU24" i="21"/>
  <c r="CG24" i="21"/>
  <c r="CA24" i="21"/>
  <c r="BU24" i="21"/>
  <c r="BK24" i="21"/>
  <c r="BA24" i="21"/>
  <c r="AL24" i="21"/>
  <c r="AF24" i="21"/>
  <c r="X24" i="21"/>
  <c r="R24" i="21"/>
  <c r="UE30" i="21"/>
  <c r="UD30" i="21"/>
  <c r="SF30" i="21"/>
  <c r="SD30" i="21"/>
  <c r="SA30" i="21"/>
  <c r="RU30" i="21"/>
  <c r="RO30" i="21"/>
  <c r="RA30" i="21"/>
  <c r="QU30" i="21"/>
  <c r="PK30" i="21"/>
  <c r="OU41" i="21"/>
  <c r="OI30" i="21"/>
  <c r="NX41" i="21"/>
  <c r="EY41" i="21"/>
  <c r="MS30" i="21"/>
  <c r="MM30" i="21"/>
  <c r="MG30" i="21"/>
  <c r="LL30" i="21"/>
  <c r="LD30" i="21"/>
  <c r="JU30" i="21"/>
  <c r="IC30" i="21"/>
  <c r="HW30" i="21"/>
  <c r="KA30" i="21"/>
  <c r="HQ30" i="21"/>
  <c r="HE30" i="21"/>
  <c r="GM30" i="21"/>
  <c r="GG30" i="21"/>
  <c r="GD30" i="21"/>
  <c r="GA30" i="21"/>
  <c r="GZ30" i="21"/>
  <c r="GX30" i="21"/>
  <c r="GT30" i="21"/>
  <c r="FO30" i="21"/>
  <c r="AX22" i="16"/>
  <c r="FI30" i="21"/>
  <c r="EG30" i="21"/>
  <c r="EA30" i="21"/>
  <c r="CY30" i="21"/>
  <c r="DU30" i="21"/>
  <c r="CG30" i="21"/>
  <c r="CA30" i="21"/>
  <c r="BU30" i="21"/>
  <c r="BK30" i="21"/>
  <c r="BA30" i="21"/>
  <c r="AL30" i="21"/>
  <c r="AJ30" i="21"/>
  <c r="AF30" i="21"/>
  <c r="X30" i="21"/>
  <c r="R30" i="21"/>
  <c r="UE23" i="21"/>
  <c r="UD23" i="21"/>
  <c r="SF23" i="21"/>
  <c r="SD23" i="21"/>
  <c r="SA23" i="21"/>
  <c r="RU23" i="21"/>
  <c r="RO23" i="21"/>
  <c r="RA23" i="21"/>
  <c r="QU23" i="21"/>
  <c r="PK23" i="21"/>
  <c r="OI23" i="21"/>
  <c r="MS23" i="21"/>
  <c r="MM23" i="21"/>
  <c r="MG23" i="21"/>
  <c r="LL23" i="21"/>
  <c r="LD23" i="21"/>
  <c r="JU23" i="21"/>
  <c r="IC23" i="21"/>
  <c r="HW23" i="21"/>
  <c r="KA23" i="21"/>
  <c r="HQ23" i="21"/>
  <c r="HE23" i="21"/>
  <c r="GM23" i="21"/>
  <c r="GG23" i="21"/>
  <c r="GD23" i="21"/>
  <c r="GA23" i="21"/>
  <c r="GZ23" i="21"/>
  <c r="GX23" i="21"/>
  <c r="GT23" i="21"/>
  <c r="FO23" i="21"/>
  <c r="AX21" i="16"/>
  <c r="FI23" i="21"/>
  <c r="EG23" i="21"/>
  <c r="EA23" i="21"/>
  <c r="CY23" i="21"/>
  <c r="DU23" i="21"/>
  <c r="CG23" i="21"/>
  <c r="CA23" i="21"/>
  <c r="BU23" i="21"/>
  <c r="BK23" i="21"/>
  <c r="BA23" i="21"/>
  <c r="AL23" i="21"/>
  <c r="AJ23" i="21"/>
  <c r="AF23" i="21"/>
  <c r="X23" i="21"/>
  <c r="R23" i="21"/>
  <c r="UE22" i="21"/>
  <c r="UD22" i="21"/>
  <c r="SF22" i="21"/>
  <c r="SD22" i="21"/>
  <c r="SA22" i="21"/>
  <c r="RU22" i="21"/>
  <c r="RO22" i="21"/>
  <c r="RA22" i="21"/>
  <c r="QU22" i="21"/>
  <c r="PK22" i="21"/>
  <c r="OI22" i="21"/>
  <c r="MS22" i="21"/>
  <c r="MM22" i="21"/>
  <c r="MG22" i="21"/>
  <c r="LL22" i="21"/>
  <c r="LD22" i="21"/>
  <c r="JU22" i="21"/>
  <c r="IC22" i="21"/>
  <c r="HW22" i="21"/>
  <c r="KA22" i="21"/>
  <c r="HQ22" i="21"/>
  <c r="HE22" i="21"/>
  <c r="GM22" i="21"/>
  <c r="GG22" i="21"/>
  <c r="GD22" i="21"/>
  <c r="GA22" i="21"/>
  <c r="GZ22" i="21"/>
  <c r="GX22" i="21"/>
  <c r="GT22" i="21"/>
  <c r="FO22" i="21"/>
  <c r="AX20" i="16"/>
  <c r="FI22" i="21"/>
  <c r="EG22" i="21"/>
  <c r="EA22" i="21"/>
  <c r="CY22" i="21"/>
  <c r="DU22" i="21"/>
  <c r="CG22" i="21"/>
  <c r="CA22" i="21"/>
  <c r="BU22" i="21"/>
  <c r="BK22" i="21"/>
  <c r="BA22" i="21"/>
  <c r="AL22" i="21"/>
  <c r="AF22" i="21"/>
  <c r="X22" i="21"/>
  <c r="R22" i="21"/>
  <c r="UE21" i="21"/>
  <c r="UD21" i="21"/>
  <c r="SF21" i="21"/>
  <c r="SD21" i="21"/>
  <c r="SA21" i="21"/>
  <c r="RU21" i="21"/>
  <c r="RO21" i="21"/>
  <c r="RA21" i="21"/>
  <c r="QU21" i="21"/>
  <c r="PK21" i="21"/>
  <c r="OI21" i="21"/>
  <c r="MS21" i="21"/>
  <c r="MM21" i="21"/>
  <c r="MG21" i="21"/>
  <c r="LL21" i="21"/>
  <c r="LD21" i="21"/>
  <c r="JU21" i="21"/>
  <c r="IC21" i="21"/>
  <c r="HW21" i="21"/>
  <c r="KA21" i="21"/>
  <c r="HQ21" i="21"/>
  <c r="HE21" i="21"/>
  <c r="GM21" i="21"/>
  <c r="GG21" i="21"/>
  <c r="GD21" i="21"/>
  <c r="GA21" i="21"/>
  <c r="GZ21" i="21"/>
  <c r="GX21" i="21"/>
  <c r="GT21" i="21"/>
  <c r="FO21" i="21"/>
  <c r="AX19" i="16"/>
  <c r="FI21" i="21"/>
  <c r="EG21" i="21"/>
  <c r="EA21" i="21"/>
  <c r="CY21" i="21"/>
  <c r="DU21" i="21"/>
  <c r="CG21" i="21"/>
  <c r="CA21" i="21"/>
  <c r="BU21" i="21"/>
  <c r="BK21" i="21"/>
  <c r="BA21" i="21"/>
  <c r="AL21" i="21"/>
  <c r="AJ21" i="21"/>
  <c r="AF21" i="21"/>
  <c r="X21" i="21"/>
  <c r="R21" i="21"/>
  <c r="UE20" i="21"/>
  <c r="UD20" i="21"/>
  <c r="SF20" i="21"/>
  <c r="SD20" i="21"/>
  <c r="SA20" i="21"/>
  <c r="RU20" i="21"/>
  <c r="RO20" i="21"/>
  <c r="RA20" i="21"/>
  <c r="QU20" i="21"/>
  <c r="PK20" i="21"/>
  <c r="OI20" i="21"/>
  <c r="MS20" i="21"/>
  <c r="MM20" i="21"/>
  <c r="MG20" i="21"/>
  <c r="LL20" i="21"/>
  <c r="LD20" i="21"/>
  <c r="JU20" i="21"/>
  <c r="IC20" i="21"/>
  <c r="HW20" i="21"/>
  <c r="KA20" i="21"/>
  <c r="HQ20" i="21"/>
  <c r="HE20" i="21"/>
  <c r="GM20" i="21"/>
  <c r="GG20" i="21"/>
  <c r="GD20" i="21"/>
  <c r="GA20" i="21"/>
  <c r="GZ20" i="21"/>
  <c r="GX20" i="21"/>
  <c r="GT20" i="21"/>
  <c r="FO20" i="21"/>
  <c r="AX18" i="16"/>
  <c r="FI20" i="21"/>
  <c r="EG20" i="21"/>
  <c r="EA20" i="21"/>
  <c r="CY20" i="21"/>
  <c r="DU20" i="21"/>
  <c r="CG20" i="21"/>
  <c r="CA20" i="21"/>
  <c r="BU20" i="21"/>
  <c r="BK20" i="21"/>
  <c r="BA20" i="21"/>
  <c r="AL20" i="21"/>
  <c r="AJ20" i="21"/>
  <c r="AF20" i="21"/>
  <c r="X20" i="21"/>
  <c r="R20" i="21"/>
  <c r="UE19" i="21"/>
  <c r="UD19" i="21"/>
  <c r="F52" i="9"/>
  <c r="F70" i="9" s="1"/>
  <c r="E52" i="9"/>
  <c r="E70" i="9" s="1"/>
  <c r="SF19" i="21"/>
  <c r="SD19" i="21"/>
  <c r="SA19" i="21"/>
  <c r="RU19" i="21"/>
  <c r="RO19" i="21"/>
  <c r="RA19" i="21"/>
  <c r="QU19" i="21"/>
  <c r="PK19" i="21"/>
  <c r="OI19" i="21"/>
  <c r="MS19" i="21"/>
  <c r="MM19" i="21"/>
  <c r="MG19" i="21"/>
  <c r="LL19" i="21"/>
  <c r="LD19" i="21"/>
  <c r="KI19" i="21"/>
  <c r="JU19" i="21"/>
  <c r="IC19" i="21"/>
  <c r="HW19" i="21"/>
  <c r="KA19" i="21"/>
  <c r="HQ19" i="21"/>
  <c r="HE19" i="21"/>
  <c r="GM19" i="21"/>
  <c r="GG19" i="21"/>
  <c r="GD19" i="21"/>
  <c r="GA19" i="21"/>
  <c r="GZ19" i="21"/>
  <c r="GX19" i="21"/>
  <c r="GT19" i="21"/>
  <c r="FO19" i="21"/>
  <c r="AX17" i="16"/>
  <c r="FI19" i="21"/>
  <c r="EG19" i="21"/>
  <c r="EA19" i="21"/>
  <c r="CY19" i="21"/>
  <c r="DU19" i="21"/>
  <c r="CG19" i="21"/>
  <c r="CA19" i="21"/>
  <c r="BU19" i="21"/>
  <c r="BK19" i="21"/>
  <c r="BA19" i="21"/>
  <c r="AL19" i="21"/>
  <c r="AF19" i="21"/>
  <c r="X19" i="21"/>
  <c r="R19" i="21"/>
  <c r="UE18" i="21"/>
  <c r="UD18" i="21"/>
  <c r="SF18" i="21"/>
  <c r="SD18" i="21"/>
  <c r="SA18" i="21"/>
  <c r="RU18" i="21"/>
  <c r="RO18" i="21"/>
  <c r="RA18" i="21"/>
  <c r="QU18" i="21"/>
  <c r="PK18" i="21"/>
  <c r="OI18" i="21"/>
  <c r="MS18" i="21"/>
  <c r="MM18" i="21"/>
  <c r="MG18" i="21"/>
  <c r="LL18" i="21"/>
  <c r="LD18" i="21"/>
  <c r="JU18" i="21"/>
  <c r="IC18" i="21"/>
  <c r="HW18" i="21"/>
  <c r="KA18" i="21"/>
  <c r="HQ18" i="21"/>
  <c r="HE18" i="21"/>
  <c r="GM18" i="21"/>
  <c r="GG18" i="21"/>
  <c r="GD18" i="21"/>
  <c r="GA18" i="21"/>
  <c r="GZ18" i="21"/>
  <c r="GX18" i="21"/>
  <c r="GT18" i="21"/>
  <c r="FO18" i="21"/>
  <c r="AX16" i="16"/>
  <c r="FI18" i="21"/>
  <c r="EG18" i="21"/>
  <c r="EA18" i="21"/>
  <c r="CY18" i="21"/>
  <c r="DU18" i="21"/>
  <c r="CG18" i="21"/>
  <c r="CA18" i="21"/>
  <c r="BU18" i="21"/>
  <c r="BK18" i="21"/>
  <c r="BA18" i="21"/>
  <c r="AL18" i="21"/>
  <c r="AJ18" i="21"/>
  <c r="AF18" i="21"/>
  <c r="X18" i="21"/>
  <c r="R18" i="21"/>
  <c r="UE17" i="21"/>
  <c r="UD17" i="21"/>
  <c r="SF17" i="21"/>
  <c r="SD17" i="21"/>
  <c r="SA17" i="21"/>
  <c r="RU17" i="21"/>
  <c r="RO17" i="21"/>
  <c r="RA17" i="21"/>
  <c r="QU17" i="21"/>
  <c r="PK17" i="21"/>
  <c r="OI17" i="21"/>
  <c r="MS17" i="21"/>
  <c r="MM17" i="21"/>
  <c r="MG17" i="21"/>
  <c r="LL17" i="21"/>
  <c r="LD17" i="21"/>
  <c r="JU17" i="21"/>
  <c r="IC17" i="21"/>
  <c r="HW17" i="21"/>
  <c r="KA17" i="21"/>
  <c r="HQ17" i="21"/>
  <c r="HE17" i="21"/>
  <c r="GM17" i="21"/>
  <c r="GG17" i="21"/>
  <c r="GD17" i="21"/>
  <c r="GA17" i="21"/>
  <c r="GZ17" i="21"/>
  <c r="GX17" i="21"/>
  <c r="GT17" i="21"/>
  <c r="FO17" i="21"/>
  <c r="AX15" i="16"/>
  <c r="FI17" i="21"/>
  <c r="EG17" i="21"/>
  <c r="EA17" i="21"/>
  <c r="CY17" i="21"/>
  <c r="DU17" i="21"/>
  <c r="CG17" i="21"/>
  <c r="CA17" i="21"/>
  <c r="BU17" i="21"/>
  <c r="BK17" i="21"/>
  <c r="BA17" i="21"/>
  <c r="AL17" i="21"/>
  <c r="AJ17" i="21"/>
  <c r="AF17" i="21"/>
  <c r="X17" i="21"/>
  <c r="R17" i="21"/>
  <c r="UE16" i="21"/>
  <c r="UD16" i="21"/>
  <c r="SF16" i="21"/>
  <c r="SD16" i="21"/>
  <c r="SA16" i="21"/>
  <c r="RU16" i="21"/>
  <c r="RO16" i="21"/>
  <c r="RA16" i="21"/>
  <c r="QU16" i="21"/>
  <c r="PK16" i="21"/>
  <c r="OI16" i="21"/>
  <c r="MS16" i="21"/>
  <c r="MM16" i="21"/>
  <c r="MG16" i="21"/>
  <c r="LL16" i="21"/>
  <c r="LD16" i="21"/>
  <c r="KI16" i="21"/>
  <c r="JU16" i="21"/>
  <c r="IC16" i="21"/>
  <c r="HW16" i="21"/>
  <c r="KA16" i="21"/>
  <c r="HQ16" i="21"/>
  <c r="HE16" i="21"/>
  <c r="GM16" i="21"/>
  <c r="GG16" i="21"/>
  <c r="GD16" i="21"/>
  <c r="GA16" i="21"/>
  <c r="GZ16" i="21"/>
  <c r="GX16" i="21"/>
  <c r="GT16" i="21"/>
  <c r="FO16" i="21"/>
  <c r="AX14" i="16"/>
  <c r="FI16" i="21"/>
  <c r="EG16" i="21"/>
  <c r="EA16" i="21"/>
  <c r="CY16" i="21"/>
  <c r="DU16" i="21"/>
  <c r="CG16" i="21"/>
  <c r="CA16" i="21"/>
  <c r="BU16" i="21"/>
  <c r="BK16" i="21"/>
  <c r="BA16" i="21"/>
  <c r="AL16" i="21"/>
  <c r="AF16" i="21"/>
  <c r="X16" i="21"/>
  <c r="R16" i="21"/>
  <c r="UE15" i="21"/>
  <c r="UD15" i="21"/>
  <c r="SF15" i="21"/>
  <c r="SD15" i="21"/>
  <c r="SA15" i="21"/>
  <c r="RU15" i="21"/>
  <c r="RO15" i="21"/>
  <c r="RA15" i="21"/>
  <c r="QU15" i="21"/>
  <c r="PK15" i="21"/>
  <c r="OI15" i="21"/>
  <c r="MS15" i="21"/>
  <c r="MM15" i="21"/>
  <c r="MG15" i="21"/>
  <c r="LL15" i="21"/>
  <c r="LD15" i="21"/>
  <c r="KI15" i="21"/>
  <c r="JU15" i="21"/>
  <c r="IC15" i="21"/>
  <c r="HW15" i="21"/>
  <c r="KA15" i="21"/>
  <c r="HQ15" i="21"/>
  <c r="HE15" i="21"/>
  <c r="GM15" i="21"/>
  <c r="GG15" i="21"/>
  <c r="GD15" i="21"/>
  <c r="GA15" i="21"/>
  <c r="GZ15" i="21"/>
  <c r="GX15" i="21"/>
  <c r="GT15" i="21"/>
  <c r="FO15" i="21"/>
  <c r="AX13" i="16"/>
  <c r="FI15" i="21"/>
  <c r="EG15" i="21"/>
  <c r="EA15" i="21"/>
  <c r="CY15" i="21"/>
  <c r="DU15" i="21"/>
  <c r="CG15" i="21"/>
  <c r="CA15" i="21"/>
  <c r="BU15" i="21"/>
  <c r="BK15" i="21"/>
  <c r="BA15" i="21"/>
  <c r="AL15" i="21"/>
  <c r="AF15" i="21"/>
  <c r="X15" i="21"/>
  <c r="R15" i="21"/>
  <c r="UE14" i="21"/>
  <c r="UD14" i="21"/>
  <c r="TN14" i="21"/>
  <c r="AE12" i="17" s="1"/>
  <c r="SF14" i="21"/>
  <c r="SD14" i="21"/>
  <c r="SA14" i="21"/>
  <c r="RU14" i="21"/>
  <c r="RO14" i="21"/>
  <c r="RA14" i="21"/>
  <c r="QU14" i="21"/>
  <c r="PK14" i="21"/>
  <c r="OI14" i="21"/>
  <c r="MS14" i="21"/>
  <c r="MM14" i="21"/>
  <c r="MG14" i="21"/>
  <c r="LL14" i="21"/>
  <c r="LD14" i="21"/>
  <c r="JU14" i="21"/>
  <c r="IC14" i="21"/>
  <c r="HW14" i="21"/>
  <c r="KA14" i="21"/>
  <c r="HQ14" i="21"/>
  <c r="HE14" i="21"/>
  <c r="GM14" i="21"/>
  <c r="GG14" i="21"/>
  <c r="GD14" i="21"/>
  <c r="GA14" i="21"/>
  <c r="GZ14" i="21"/>
  <c r="GX14" i="21"/>
  <c r="GT14" i="21"/>
  <c r="FO14" i="21"/>
  <c r="AX12" i="16"/>
  <c r="FI14" i="21"/>
  <c r="EG14" i="21"/>
  <c r="EA14" i="21"/>
  <c r="CY14" i="21"/>
  <c r="DU14" i="21"/>
  <c r="CG14" i="21"/>
  <c r="CA14" i="21"/>
  <c r="BU14" i="21"/>
  <c r="BK14" i="21"/>
  <c r="BA14" i="21"/>
  <c r="AL14" i="21"/>
  <c r="AJ14" i="21"/>
  <c r="AF14" i="21"/>
  <c r="X14" i="21"/>
  <c r="R14" i="21"/>
  <c r="UE13" i="21"/>
  <c r="UD13" i="21"/>
  <c r="TN13" i="21"/>
  <c r="SF13" i="21"/>
  <c r="SD13" i="21"/>
  <c r="SA13" i="21"/>
  <c r="RU13" i="21"/>
  <c r="RO13" i="21"/>
  <c r="RA13" i="21"/>
  <c r="QU13" i="21"/>
  <c r="PK13" i="21"/>
  <c r="PK31" i="21" s="1"/>
  <c r="OI13" i="21"/>
  <c r="MS13" i="21"/>
  <c r="MM13" i="21"/>
  <c r="MG13" i="21"/>
  <c r="LL13" i="21"/>
  <c r="LL31" i="21" s="1"/>
  <c r="LD13" i="21"/>
  <c r="LD31" i="21" s="1"/>
  <c r="KI13" i="21"/>
  <c r="JU13" i="21"/>
  <c r="IC13" i="21"/>
  <c r="IC31" i="21" s="1"/>
  <c r="HW13" i="21"/>
  <c r="HW31" i="21" s="1"/>
  <c r="KA13" i="21"/>
  <c r="HQ13" i="21"/>
  <c r="HE13" i="21"/>
  <c r="HE31" i="21" s="1"/>
  <c r="GM13" i="21"/>
  <c r="GM31" i="21" s="1"/>
  <c r="GG13" i="21"/>
  <c r="GD13" i="21"/>
  <c r="GA13" i="21"/>
  <c r="GZ13" i="21"/>
  <c r="GZ31" i="21" s="1"/>
  <c r="GT13" i="21"/>
  <c r="FO13" i="21"/>
  <c r="FI13" i="21"/>
  <c r="EG13" i="21"/>
  <c r="EG31" i="21" s="1"/>
  <c r="EA13" i="21"/>
  <c r="EA31" i="21" s="1"/>
  <c r="CY13" i="21"/>
  <c r="DU13" i="21"/>
  <c r="DU31" i="21" s="1"/>
  <c r="CG13" i="21"/>
  <c r="CA13" i="21"/>
  <c r="CA31" i="21" s="1"/>
  <c r="BU13" i="21"/>
  <c r="BU31" i="21" s="1"/>
  <c r="BK13" i="21"/>
  <c r="BK31" i="21" s="1"/>
  <c r="BA13" i="21"/>
  <c r="BA31" i="21" s="1"/>
  <c r="AL13" i="21"/>
  <c r="AF13" i="21"/>
  <c r="X13" i="21"/>
  <c r="R13" i="21"/>
  <c r="R31" i="21" s="1"/>
  <c r="CG31" i="21" l="1"/>
  <c r="SA31" i="21"/>
  <c r="AF31" i="21"/>
  <c r="CY31" i="21"/>
  <c r="JU31" i="21"/>
  <c r="MS31" i="21"/>
  <c r="X31" i="21"/>
  <c r="GA31" i="21"/>
  <c r="MM31" i="21"/>
  <c r="GG31" i="21"/>
  <c r="OI31" i="21"/>
  <c r="SF31" i="21"/>
  <c r="FI31" i="21"/>
  <c r="QU31" i="21"/>
  <c r="AL31" i="21"/>
  <c r="AE11" i="17"/>
  <c r="RA31" i="21"/>
  <c r="FO31" i="21"/>
  <c r="HQ31" i="21"/>
  <c r="GT31" i="21"/>
  <c r="KA31" i="21"/>
  <c r="MG31" i="21"/>
  <c r="RO31" i="21"/>
  <c r="RU31" i="21"/>
  <c r="SD31" i="21"/>
  <c r="GD31" i="21"/>
  <c r="BA35" i="21"/>
  <c r="KA35" i="21"/>
  <c r="OI35" i="21"/>
  <c r="OI43" i="21" s="1"/>
  <c r="SF35" i="21"/>
  <c r="BK35" i="21"/>
  <c r="FO35" i="21"/>
  <c r="HW35" i="21"/>
  <c r="QA35" i="21"/>
  <c r="QA43" i="21" s="1"/>
  <c r="TH35" i="21"/>
  <c r="CA35" i="21"/>
  <c r="GT35" i="21"/>
  <c r="GT43" i="21" s="1"/>
  <c r="KI35" i="21"/>
  <c r="KI43" i="21" s="1"/>
  <c r="QU35" i="21"/>
  <c r="QU43" i="21" s="1"/>
  <c r="TN35" i="21"/>
  <c r="CG35" i="21"/>
  <c r="GA35" i="21"/>
  <c r="GA43" i="21" s="1"/>
  <c r="LD35" i="21"/>
  <c r="LD43" i="21" s="1"/>
  <c r="RA35" i="21"/>
  <c r="RA43" i="21" s="1"/>
  <c r="DU35" i="21"/>
  <c r="DU43" i="21" s="1"/>
  <c r="GG35" i="21"/>
  <c r="RO35" i="21"/>
  <c r="R35" i="21"/>
  <c r="R43" i="21" s="1"/>
  <c r="CY35" i="21"/>
  <c r="CY43" i="21" s="1"/>
  <c r="MM35" i="21"/>
  <c r="RU35" i="21"/>
  <c r="RU43" i="21" s="1"/>
  <c r="X35" i="21"/>
  <c r="X43" i="21" s="1"/>
  <c r="EA35" i="21"/>
  <c r="EA43" i="21" s="1"/>
  <c r="HE35" i="21"/>
  <c r="MP35" i="21"/>
  <c r="SA35" i="21"/>
  <c r="SA43" i="21" s="1"/>
  <c r="AF35" i="21"/>
  <c r="FI35" i="21"/>
  <c r="FI43" i="21" s="1"/>
  <c r="HQ35" i="21"/>
  <c r="MS35" i="21"/>
  <c r="MS43" i="21" s="1"/>
  <c r="SF41" i="21"/>
  <c r="SF42" i="21" s="1"/>
  <c r="HE43" i="21"/>
  <c r="KA43" i="21"/>
  <c r="RA41" i="21"/>
  <c r="RA42" i="21" s="1"/>
  <c r="TH43" i="21"/>
  <c r="AL41" i="21"/>
  <c r="EA41" i="21"/>
  <c r="EA42" i="21" s="1"/>
  <c r="GA41" i="21"/>
  <c r="GA42" i="21" s="1"/>
  <c r="IC41" i="21"/>
  <c r="IC42" i="21" s="1"/>
  <c r="MS41" i="21"/>
  <c r="RU41" i="21"/>
  <c r="HW41" i="21"/>
  <c r="EG41" i="21"/>
  <c r="BK41" i="21"/>
  <c r="BK42" i="21" s="1"/>
  <c r="FI41" i="21"/>
  <c r="FI42" i="21" s="1"/>
  <c r="GG41" i="21"/>
  <c r="GG42" i="21" s="1"/>
  <c r="SA41" i="21"/>
  <c r="CY41" i="21"/>
  <c r="BU41" i="21"/>
  <c r="GM41" i="21"/>
  <c r="LD41" i="21"/>
  <c r="LD42" i="21" s="1"/>
  <c r="OI41" i="21"/>
  <c r="OI42" i="21" s="1"/>
  <c r="AJ41" i="21"/>
  <c r="BA41" i="21"/>
  <c r="R41" i="21"/>
  <c r="R42" i="21" s="1"/>
  <c r="CA41" i="21"/>
  <c r="FO41" i="21"/>
  <c r="HE41" i="21"/>
  <c r="HE42" i="21" s="1"/>
  <c r="LL41" i="21"/>
  <c r="CG41" i="21"/>
  <c r="CG42" i="21" s="1"/>
  <c r="GT41" i="21"/>
  <c r="HQ41" i="21"/>
  <c r="MG41" i="21"/>
  <c r="PK41" i="21"/>
  <c r="AF43" i="21"/>
  <c r="MM41" i="21"/>
  <c r="AF41" i="21"/>
  <c r="DU41" i="21"/>
  <c r="DU42" i="21" s="1"/>
  <c r="GX41" i="21"/>
  <c r="QU41" i="21"/>
  <c r="SF43" i="21"/>
  <c r="CG43" i="21"/>
  <c r="MM43" i="21"/>
  <c r="HW43" i="21"/>
  <c r="BA43" i="21"/>
  <c r="DD32" i="16"/>
  <c r="DD31" i="16"/>
  <c r="TZ42" i="21"/>
  <c r="TZ38" i="21"/>
  <c r="OU43" i="21"/>
  <c r="GD41" i="21"/>
  <c r="KA41" i="21"/>
  <c r="KA42" i="21" s="1"/>
  <c r="JI41" i="21"/>
  <c r="JI42" i="21" s="1"/>
  <c r="JU41" i="21"/>
  <c r="SD41" i="21"/>
  <c r="RO41" i="21"/>
  <c r="X41" i="21"/>
  <c r="GZ41" i="21"/>
  <c r="AX39" i="16"/>
  <c r="JI43" i="21"/>
  <c r="PM38" i="21"/>
  <c r="MU38" i="21"/>
  <c r="TU43" i="21"/>
  <c r="GX13" i="21"/>
  <c r="GX31" i="21" s="1"/>
  <c r="AX11" i="16"/>
  <c r="KI17" i="21"/>
  <c r="BP38" i="21"/>
  <c r="EY43" i="21"/>
  <c r="E18" i="21"/>
  <c r="GM43" i="21"/>
  <c r="LP41" i="21"/>
  <c r="KI25" i="21"/>
  <c r="BK43" i="21"/>
  <c r="CA43" i="21"/>
  <c r="H52" i="9"/>
  <c r="DZ43" i="21"/>
  <c r="KI20" i="21"/>
  <c r="E28" i="21"/>
  <c r="E13" i="21"/>
  <c r="E30" i="21"/>
  <c r="UE31" i="21"/>
  <c r="FO43" i="21"/>
  <c r="E23" i="21"/>
  <c r="E33" i="21"/>
  <c r="UD31" i="21"/>
  <c r="BF12" i="16"/>
  <c r="BF14" i="16"/>
  <c r="BF17" i="16"/>
  <c r="BF19" i="16"/>
  <c r="BF22" i="16"/>
  <c r="BF27" i="16"/>
  <c r="BF24" i="16"/>
  <c r="BF13" i="16"/>
  <c r="BF21" i="16"/>
  <c r="BF23" i="16"/>
  <c r="BF25" i="16"/>
  <c r="BF28" i="16"/>
  <c r="BF16" i="16"/>
  <c r="BF18" i="16"/>
  <c r="BF20" i="16"/>
  <c r="BF15" i="16"/>
  <c r="BF26" i="16"/>
  <c r="E20" i="21"/>
  <c r="TU41" i="21"/>
  <c r="GI38" i="21"/>
  <c r="E22" i="21"/>
  <c r="E25" i="21"/>
  <c r="GF43" i="21"/>
  <c r="JY43" i="21"/>
  <c r="TN43" i="21"/>
  <c r="E17" i="21"/>
  <c r="E27" i="21"/>
  <c r="NX43" i="21"/>
  <c r="UD35" i="21"/>
  <c r="BF11" i="16"/>
  <c r="UE35" i="21"/>
  <c r="HQ43" i="21"/>
  <c r="MP43" i="21"/>
  <c r="TT41" i="21"/>
  <c r="HG38" i="21"/>
  <c r="IX38" i="21"/>
  <c r="GC38" i="21"/>
  <c r="GC48" i="21" s="1"/>
  <c r="ID38" i="21"/>
  <c r="I38" i="21"/>
  <c r="I75" i="17" s="1"/>
  <c r="BF43" i="21"/>
  <c r="BJ43" i="21"/>
  <c r="HV43" i="21"/>
  <c r="KF43" i="21"/>
  <c r="OG43" i="21"/>
  <c r="RT43" i="21"/>
  <c r="TN15" i="21"/>
  <c r="AE13" i="17" s="1"/>
  <c r="BH43" i="21"/>
  <c r="TN27" i="21"/>
  <c r="AE26" i="17" s="1"/>
  <c r="TN16" i="21"/>
  <c r="AE14" i="17" s="1"/>
  <c r="CD30" i="21"/>
  <c r="HP43" i="21"/>
  <c r="JF43" i="21"/>
  <c r="LB43" i="21"/>
  <c r="JD43" i="21"/>
  <c r="QR29" i="21"/>
  <c r="CX43" i="21"/>
  <c r="FZ43" i="21"/>
  <c r="JB43" i="21"/>
  <c r="ML43" i="21"/>
  <c r="OH43" i="21"/>
  <c r="TT43" i="21"/>
  <c r="FL16" i="21"/>
  <c r="QR26" i="21"/>
  <c r="HN33" i="21"/>
  <c r="EI38" i="21"/>
  <c r="MD24" i="21"/>
  <c r="RN43" i="21"/>
  <c r="HN19" i="21"/>
  <c r="RR23" i="21"/>
  <c r="GJ25" i="21"/>
  <c r="CD15" i="21"/>
  <c r="JX15" i="21"/>
  <c r="FX18" i="21"/>
  <c r="FF33" i="21"/>
  <c r="FN43" i="21"/>
  <c r="HD43" i="21"/>
  <c r="KE43" i="21"/>
  <c r="QT43" i="21"/>
  <c r="FX16" i="21"/>
  <c r="RR33" i="21"/>
  <c r="FG43" i="21"/>
  <c r="MX43" i="21"/>
  <c r="JG43" i="21"/>
  <c r="OO43" i="21"/>
  <c r="GJ17" i="21"/>
  <c r="FL26" i="21"/>
  <c r="RL21" i="21"/>
  <c r="FL24" i="21"/>
  <c r="RR15" i="21"/>
  <c r="MJ26" i="21"/>
  <c r="OF14" i="21"/>
  <c r="DX20" i="21"/>
  <c r="DR20" i="21"/>
  <c r="MJ28" i="21"/>
  <c r="MD13" i="21"/>
  <c r="RL14" i="21"/>
  <c r="QR17" i="21"/>
  <c r="BR20" i="21"/>
  <c r="CD20" i="21"/>
  <c r="JX21" i="21"/>
  <c r="PD28" i="21"/>
  <c r="CD13" i="21"/>
  <c r="FX29" i="21"/>
  <c r="HN29" i="21"/>
  <c r="MJ13" i="21"/>
  <c r="CD28" i="21"/>
  <c r="GJ18" i="21"/>
  <c r="RR30" i="21"/>
  <c r="QX25" i="21"/>
  <c r="HN14" i="21"/>
  <c r="BR16" i="21"/>
  <c r="FF16" i="21"/>
  <c r="HN20" i="21"/>
  <c r="G52" i="9"/>
  <c r="QR16" i="21"/>
  <c r="FX15" i="21"/>
  <c r="HN15" i="21"/>
  <c r="JX17" i="21"/>
  <c r="JX26" i="21"/>
  <c r="OF16" i="21"/>
  <c r="JX16" i="21"/>
  <c r="QR22" i="21"/>
  <c r="HZ29" i="21"/>
  <c r="GJ16" i="21"/>
  <c r="HN26" i="21"/>
  <c r="HZ16" i="21"/>
  <c r="DX22" i="21"/>
  <c r="GJ15" i="21"/>
  <c r="GJ13" i="21"/>
  <c r="FL15" i="21"/>
  <c r="RX29" i="21"/>
  <c r="GJ14" i="21"/>
  <c r="OF23" i="21"/>
  <c r="CD14" i="21"/>
  <c r="HZ14" i="21"/>
  <c r="QX24" i="21"/>
  <c r="QR25" i="21"/>
  <c r="JX28" i="21"/>
  <c r="PX34" i="21"/>
  <c r="OF20" i="21"/>
  <c r="CD22" i="21"/>
  <c r="RL22" i="21"/>
  <c r="FX23" i="21"/>
  <c r="HT24" i="21"/>
  <c r="RR25" i="21"/>
  <c r="FL33" i="21"/>
  <c r="RX16" i="21"/>
  <c r="RR20" i="21"/>
  <c r="QX30" i="21"/>
  <c r="RX24" i="21"/>
  <c r="RR18" i="21"/>
  <c r="QX21" i="21"/>
  <c r="RX26" i="21"/>
  <c r="RR13" i="21"/>
  <c r="HB14" i="21"/>
  <c r="BR29" i="21"/>
  <c r="FF29" i="21"/>
  <c r="QX19" i="21"/>
  <c r="RR22" i="21"/>
  <c r="ED27" i="21"/>
  <c r="DX28" i="21"/>
  <c r="FX28" i="21"/>
  <c r="QX28" i="21"/>
  <c r="RX18" i="21"/>
  <c r="DR22" i="21"/>
  <c r="RX22" i="21"/>
  <c r="FL23" i="21"/>
  <c r="HB23" i="21"/>
  <c r="GP21" i="21"/>
  <c r="BX27" i="21"/>
  <c r="KZ13" i="21"/>
  <c r="ED16" i="21"/>
  <c r="AB21" i="21"/>
  <c r="MJ21" i="21"/>
  <c r="RL15" i="21"/>
  <c r="FF19" i="21"/>
  <c r="MD30" i="21"/>
  <c r="AB13" i="21"/>
  <c r="AX13" i="21"/>
  <c r="HT14" i="21"/>
  <c r="RR14" i="21"/>
  <c r="DX15" i="21"/>
  <c r="HZ15" i="21"/>
  <c r="MJ15" i="21"/>
  <c r="HT16" i="21"/>
  <c r="DR13" i="21"/>
  <c r="AB14" i="21"/>
  <c r="AX15" i="21"/>
  <c r="DX26" i="21"/>
  <c r="DX16" i="21"/>
  <c r="RX14" i="21"/>
  <c r="FF15" i="21"/>
  <c r="BX16" i="21"/>
  <c r="OF13" i="21"/>
  <c r="FF14" i="21"/>
  <c r="AX16" i="21"/>
  <c r="IO43" i="21"/>
  <c r="KG43" i="21"/>
  <c r="NQ43" i="21"/>
  <c r="QL43" i="21"/>
  <c r="TN17" i="21"/>
  <c r="AE15" i="17" s="1"/>
  <c r="HZ20" i="21"/>
  <c r="QX20" i="21"/>
  <c r="FF21" i="21"/>
  <c r="HB30" i="21"/>
  <c r="GP25" i="21"/>
  <c r="JX25" i="21"/>
  <c r="FX26" i="21"/>
  <c r="AB27" i="21"/>
  <c r="HB29" i="21"/>
  <c r="HT29" i="21"/>
  <c r="BG43" i="21"/>
  <c r="JZ43" i="21"/>
  <c r="QN43" i="21"/>
  <c r="RL34" i="21"/>
  <c r="AB33" i="21"/>
  <c r="QX18" i="21"/>
  <c r="QR19" i="21"/>
  <c r="FX22" i="21"/>
  <c r="DX23" i="21"/>
  <c r="HT23" i="21"/>
  <c r="BD30" i="21"/>
  <c r="FL30" i="21"/>
  <c r="RL25" i="21"/>
  <c r="AX28" i="21"/>
  <c r="HC43" i="21"/>
  <c r="EM43" i="21"/>
  <c r="OR43" i="21"/>
  <c r="SQ43" i="21"/>
  <c r="OF33" i="21"/>
  <c r="AX18" i="21"/>
  <c r="DX18" i="21"/>
  <c r="AX23" i="21"/>
  <c r="KD23" i="21"/>
  <c r="MD23" i="21"/>
  <c r="HB25" i="21"/>
  <c r="CD26" i="21"/>
  <c r="QS43" i="21"/>
  <c r="SR43" i="21"/>
  <c r="FX19" i="21"/>
  <c r="GJ21" i="21"/>
  <c r="HN23" i="21"/>
  <c r="PD23" i="21"/>
  <c r="BX24" i="21"/>
  <c r="DX24" i="21"/>
  <c r="GP24" i="21"/>
  <c r="L43" i="21"/>
  <c r="JA43" i="21"/>
  <c r="SS43" i="21"/>
  <c r="HB17" i="21"/>
  <c r="JR17" i="21"/>
  <c r="KZ17" i="21"/>
  <c r="OF17" i="21"/>
  <c r="QX17" i="21"/>
  <c r="RX21" i="21"/>
  <c r="AX30" i="21"/>
  <c r="KZ30" i="21"/>
  <c r="JX24" i="21"/>
  <c r="BX25" i="21"/>
  <c r="RL27" i="21"/>
  <c r="GJ28" i="21"/>
  <c r="AX29" i="21"/>
  <c r="MJ29" i="21"/>
  <c r="GQ43" i="21"/>
  <c r="JE43" i="21"/>
  <c r="LA43" i="21"/>
  <c r="ST43" i="21"/>
  <c r="GD33" i="21"/>
  <c r="FL17" i="21"/>
  <c r="RX17" i="21"/>
  <c r="KZ18" i="21"/>
  <c r="QR18" i="21"/>
  <c r="DR19" i="21"/>
  <c r="AB23" i="21"/>
  <c r="MJ23" i="21"/>
  <c r="BR24" i="21"/>
  <c r="FF24" i="21"/>
  <c r="GJ27" i="21"/>
  <c r="KZ27" i="21"/>
  <c r="QR27" i="21"/>
  <c r="GP29" i="21"/>
  <c r="OF29" i="21"/>
  <c r="MW43" i="21"/>
  <c r="QD43" i="21"/>
  <c r="SM43" i="21"/>
  <c r="SU43" i="21"/>
  <c r="JX23" i="21"/>
  <c r="BR30" i="21"/>
  <c r="FF30" i="21"/>
  <c r="JX30" i="21"/>
  <c r="HB24" i="21"/>
  <c r="AB25" i="21"/>
  <c r="BR25" i="21"/>
  <c r="CD25" i="21"/>
  <c r="RX25" i="21"/>
  <c r="HT26" i="21"/>
  <c r="MP26" i="21"/>
  <c r="DD25" i="16" s="1"/>
  <c r="BZ43" i="21"/>
  <c r="DY43" i="21"/>
  <c r="GS43" i="21"/>
  <c r="LC43" i="21"/>
  <c r="FF13" i="21"/>
  <c r="LH13" i="21"/>
  <c r="BR14" i="21"/>
  <c r="LH15" i="21"/>
  <c r="H43" i="21"/>
  <c r="FL13" i="21"/>
  <c r="MD14" i="21"/>
  <c r="BR13" i="21"/>
  <c r="BX14" i="21"/>
  <c r="MJ14" i="21"/>
  <c r="HB15" i="21"/>
  <c r="LH28" i="21"/>
  <c r="ED13" i="21"/>
  <c r="GP13" i="21"/>
  <c r="RX13" i="21"/>
  <c r="JX14" i="21"/>
  <c r="BX15" i="21"/>
  <c r="HT15" i="21"/>
  <c r="OF15" i="21"/>
  <c r="TH15" i="21"/>
  <c r="SL16" i="21"/>
  <c r="HB19" i="21"/>
  <c r="MD20" i="21"/>
  <c r="AX22" i="21"/>
  <c r="HZ24" i="21"/>
  <c r="FF25" i="21"/>
  <c r="HZ25" i="21"/>
  <c r="KD25" i="21"/>
  <c r="JX27" i="21"/>
  <c r="JR27" i="21"/>
  <c r="AB28" i="21"/>
  <c r="HT28" i="21"/>
  <c r="RX33" i="21"/>
  <c r="CD16" i="21"/>
  <c r="GP16" i="21"/>
  <c r="HN16" i="21"/>
  <c r="LH16" i="21"/>
  <c r="FL18" i="21"/>
  <c r="HT18" i="21"/>
  <c r="HT19" i="21"/>
  <c r="KD21" i="21"/>
  <c r="GP22" i="21"/>
  <c r="HT22" i="21"/>
  <c r="RL24" i="21"/>
  <c r="FL29" i="21"/>
  <c r="JR29" i="21"/>
  <c r="HT33" i="21"/>
  <c r="RL33" i="21"/>
  <c r="RR16" i="21"/>
  <c r="HT17" i="21"/>
  <c r="OF19" i="21"/>
  <c r="JX20" i="21"/>
  <c r="AX21" i="21"/>
  <c r="BR22" i="21"/>
  <c r="MD22" i="21"/>
  <c r="TN23" i="21"/>
  <c r="AE21" i="17" s="1"/>
  <c r="DR30" i="21"/>
  <c r="DX30" i="21"/>
  <c r="HN30" i="21"/>
  <c r="MJ30" i="21"/>
  <c r="QR30" i="21"/>
  <c r="DX27" i="21"/>
  <c r="RX27" i="21"/>
  <c r="FX33" i="21"/>
  <c r="PX33" i="21"/>
  <c r="MJ16" i="21"/>
  <c r="AX17" i="21"/>
  <c r="PX25" i="21"/>
  <c r="HT27" i="21"/>
  <c r="DR28" i="21"/>
  <c r="IP43" i="21"/>
  <c r="KH43" i="21"/>
  <c r="NT43" i="21"/>
  <c r="OQ43" i="21"/>
  <c r="BD33" i="21"/>
  <c r="GP17" i="21"/>
  <c r="AB18" i="21"/>
  <c r="OF18" i="21"/>
  <c r="AB19" i="21"/>
  <c r="GJ20" i="21"/>
  <c r="HB20" i="21"/>
  <c r="JR20" i="21"/>
  <c r="HN22" i="21"/>
  <c r="BD23" i="21"/>
  <c r="CD23" i="21"/>
  <c r="RX23" i="21"/>
  <c r="NP41" i="21"/>
  <c r="KZ24" i="21"/>
  <c r="MJ25" i="21"/>
  <c r="ED26" i="21"/>
  <c r="MJ27" i="21"/>
  <c r="PX27" i="21"/>
  <c r="OF28" i="21"/>
  <c r="BI43" i="21"/>
  <c r="CF43" i="21"/>
  <c r="QJ43" i="21"/>
  <c r="QZ43" i="21"/>
  <c r="DX33" i="21"/>
  <c r="GP33" i="21"/>
  <c r="HZ17" i="21"/>
  <c r="KD17" i="21"/>
  <c r="PD17" i="21"/>
  <c r="BX20" i="21"/>
  <c r="QR20" i="21"/>
  <c r="BX22" i="21"/>
  <c r="RL23" i="21"/>
  <c r="AB24" i="21"/>
  <c r="BD26" i="21"/>
  <c r="GP27" i="21"/>
  <c r="LH29" i="21"/>
  <c r="AC43" i="21"/>
  <c r="SN43" i="21"/>
  <c r="SV43" i="21"/>
  <c r="DR33" i="21"/>
  <c r="HB16" i="21"/>
  <c r="CD18" i="21"/>
  <c r="JX18" i="21"/>
  <c r="JR18" i="21"/>
  <c r="FL19" i="21"/>
  <c r="PX19" i="21"/>
  <c r="MJ20" i="21"/>
  <c r="FL21" i="21"/>
  <c r="FF23" i="21"/>
  <c r="OF30" i="21"/>
  <c r="MP24" i="21"/>
  <c r="DD23" i="16" s="1"/>
  <c r="ED25" i="21"/>
  <c r="CD29" i="21"/>
  <c r="CD33" i="21"/>
  <c r="QX33" i="21"/>
  <c r="JR24" i="21"/>
  <c r="KD13" i="21"/>
  <c r="BD14" i="21"/>
  <c r="KD14" i="21"/>
  <c r="LH14" i="21"/>
  <c r="QX14" i="21"/>
  <c r="KD15" i="21"/>
  <c r="MP16" i="21"/>
  <c r="DD14" i="16" s="1"/>
  <c r="AB17" i="21"/>
  <c r="TH19" i="21"/>
  <c r="SL20" i="21"/>
  <c r="GE43" i="21"/>
  <c r="GD34" i="21"/>
  <c r="BD13" i="21"/>
  <c r="HB13" i="21"/>
  <c r="HT13" i="21"/>
  <c r="PD13" i="21"/>
  <c r="PX13" i="21"/>
  <c r="FL14" i="21"/>
  <c r="BR15" i="21"/>
  <c r="GP15" i="21"/>
  <c r="QR15" i="21"/>
  <c r="QX16" i="21"/>
  <c r="DX17" i="21"/>
  <c r="MJ19" i="21"/>
  <c r="BR23" i="21"/>
  <c r="AJ19" i="21"/>
  <c r="MP15" i="21"/>
  <c r="DD13" i="16" s="1"/>
  <c r="TH13" i="21"/>
  <c r="BD15" i="21"/>
  <c r="TH16" i="21"/>
  <c r="HZ18" i="21"/>
  <c r="PX20" i="21"/>
  <c r="ED21" i="21"/>
  <c r="HZ21" i="21"/>
  <c r="PX22" i="21"/>
  <c r="ED28" i="21"/>
  <c r="BX13" i="21"/>
  <c r="DR14" i="21"/>
  <c r="ED14" i="21"/>
  <c r="DR17" i="21"/>
  <c r="TH17" i="21"/>
  <c r="SL19" i="21"/>
  <c r="TN22" i="21"/>
  <c r="AE20" i="17" s="1"/>
  <c r="JR14" i="21"/>
  <c r="GJ23" i="21"/>
  <c r="GP14" i="21"/>
  <c r="FX14" i="21"/>
  <c r="QX15" i="21"/>
  <c r="JR16" i="21"/>
  <c r="RL16" i="21"/>
  <c r="BR17" i="21"/>
  <c r="CD17" i="21"/>
  <c r="ED17" i="21"/>
  <c r="FX17" i="21"/>
  <c r="MP17" i="21"/>
  <c r="DD15" i="16" s="1"/>
  <c r="ED18" i="21"/>
  <c r="MP19" i="21"/>
  <c r="DD17" i="16" s="1"/>
  <c r="MP22" i="21"/>
  <c r="DD20" i="16" s="1"/>
  <c r="LH26" i="21"/>
  <c r="MD27" i="21"/>
  <c r="JR23" i="21"/>
  <c r="AJ13" i="21"/>
  <c r="HZ13" i="21"/>
  <c r="AX14" i="21"/>
  <c r="KZ14" i="21"/>
  <c r="PX14" i="21"/>
  <c r="TH14" i="21"/>
  <c r="RX15" i="21"/>
  <c r="AB16" i="21"/>
  <c r="BD16" i="21"/>
  <c r="MD16" i="21"/>
  <c r="PX16" i="21"/>
  <c r="BD17" i="21"/>
  <c r="FF17" i="21"/>
  <c r="HN17" i="21"/>
  <c r="LH17" i="21"/>
  <c r="HZ19" i="21"/>
  <c r="LH20" i="21"/>
  <c r="SL23" i="21"/>
  <c r="QX26" i="21"/>
  <c r="RR17" i="21"/>
  <c r="FF18" i="21"/>
  <c r="BR19" i="21"/>
  <c r="CD19" i="21"/>
  <c r="JX19" i="21"/>
  <c r="LH19" i="21"/>
  <c r="RL19" i="21"/>
  <c r="RX20" i="21"/>
  <c r="CD21" i="21"/>
  <c r="HN21" i="21"/>
  <c r="LH21" i="21"/>
  <c r="MP21" i="21"/>
  <c r="DD19" i="16" s="1"/>
  <c r="OF21" i="21"/>
  <c r="FL22" i="21"/>
  <c r="JX22" i="21"/>
  <c r="SL22" i="21"/>
  <c r="ED23" i="21"/>
  <c r="AX33" i="21"/>
  <c r="BX18" i="21"/>
  <c r="KD18" i="21"/>
  <c r="GP19" i="21"/>
  <c r="HT20" i="21"/>
  <c r="RL20" i="21"/>
  <c r="HB22" i="21"/>
  <c r="BX23" i="21"/>
  <c r="GP23" i="21"/>
  <c r="HZ23" i="21"/>
  <c r="HT30" i="21"/>
  <c r="PX26" i="21"/>
  <c r="FH43" i="21"/>
  <c r="FF34" i="21"/>
  <c r="HB18" i="21"/>
  <c r="MJ18" i="21"/>
  <c r="PX18" i="21"/>
  <c r="PD21" i="21"/>
  <c r="KD22" i="21"/>
  <c r="PX23" i="21"/>
  <c r="RL18" i="21"/>
  <c r="RR19" i="21"/>
  <c r="BD20" i="21"/>
  <c r="GP20" i="21"/>
  <c r="BX21" i="21"/>
  <c r="KZ21" i="21"/>
  <c r="JR22" i="21"/>
  <c r="AB30" i="21"/>
  <c r="GP30" i="21"/>
  <c r="JR26" i="21"/>
  <c r="TH26" i="21"/>
  <c r="MJ17" i="21"/>
  <c r="RL17" i="21"/>
  <c r="BR18" i="21"/>
  <c r="MD18" i="21"/>
  <c r="DX19" i="21"/>
  <c r="JR19" i="21"/>
  <c r="KZ19" i="21"/>
  <c r="AB20" i="21"/>
  <c r="ED20" i="21"/>
  <c r="DX21" i="21"/>
  <c r="HB21" i="21"/>
  <c r="QR21" i="21"/>
  <c r="FF22" i="21"/>
  <c r="LH23" i="21"/>
  <c r="QX23" i="21"/>
  <c r="BX30" i="21"/>
  <c r="HZ30" i="21"/>
  <c r="KD30" i="21"/>
  <c r="AY43" i="21"/>
  <c r="AX34" i="21"/>
  <c r="RY43" i="21"/>
  <c r="RX34" i="21"/>
  <c r="DR18" i="21"/>
  <c r="GP18" i="21"/>
  <c r="HN18" i="21"/>
  <c r="AX19" i="21"/>
  <c r="RX19" i="21"/>
  <c r="FF20" i="21"/>
  <c r="KZ20" i="21"/>
  <c r="DR21" i="21"/>
  <c r="FX21" i="21"/>
  <c r="HT21" i="21"/>
  <c r="RR21" i="21"/>
  <c r="TH21" i="21"/>
  <c r="AB22" i="21"/>
  <c r="HZ22" i="21"/>
  <c r="KZ22" i="21"/>
  <c r="OF22" i="21"/>
  <c r="TH22" i="21"/>
  <c r="DR23" i="21"/>
  <c r="PX29" i="21"/>
  <c r="RZ43" i="21"/>
  <c r="MV41" i="21"/>
  <c r="RX30" i="21"/>
  <c r="SL30" i="21"/>
  <c r="SL41" i="21" s="1"/>
  <c r="LH24" i="21"/>
  <c r="RR24" i="21"/>
  <c r="DX25" i="21"/>
  <c r="JR25" i="21"/>
  <c r="BD27" i="21"/>
  <c r="SL27" i="21"/>
  <c r="TH28" i="21"/>
  <c r="RR29" i="21"/>
  <c r="AZ43" i="21"/>
  <c r="RM43" i="21"/>
  <c r="SO43" i="21"/>
  <c r="BX33" i="21"/>
  <c r="JX33" i="21"/>
  <c r="KD33" i="21"/>
  <c r="BD24" i="21"/>
  <c r="HN28" i="21"/>
  <c r="AB29" i="21"/>
  <c r="QX29" i="21"/>
  <c r="JR30" i="21"/>
  <c r="OL41" i="21"/>
  <c r="LH25" i="21"/>
  <c r="MD25" i="21"/>
  <c r="MD26" i="21"/>
  <c r="FF27" i="21"/>
  <c r="HZ27" i="21"/>
  <c r="FL28" i="21"/>
  <c r="HZ28" i="21"/>
  <c r="SL29" i="21"/>
  <c r="HB33" i="21"/>
  <c r="MP30" i="21"/>
  <c r="PX30" i="21"/>
  <c r="TH30" i="21"/>
  <c r="P22" i="17" s="1"/>
  <c r="GJ24" i="21"/>
  <c r="OF24" i="21"/>
  <c r="DR26" i="21"/>
  <c r="KZ26" i="21"/>
  <c r="BR27" i="21"/>
  <c r="OF27" i="21"/>
  <c r="BR28" i="21"/>
  <c r="KD28" i="21"/>
  <c r="MP28" i="21"/>
  <c r="DD27" i="16" s="1"/>
  <c r="SL28" i="21"/>
  <c r="DX34" i="21"/>
  <c r="SL24" i="21"/>
  <c r="BD25" i="21"/>
  <c r="BD28" i="21"/>
  <c r="BX29" i="21"/>
  <c r="DX29" i="21"/>
  <c r="KD29" i="21"/>
  <c r="MD29" i="21"/>
  <c r="RL29" i="21"/>
  <c r="OF34" i="21"/>
  <c r="MJ33" i="21"/>
  <c r="TH24" i="21"/>
  <c r="AX26" i="21"/>
  <c r="RR26" i="21"/>
  <c r="SL26" i="21"/>
  <c r="CD27" i="21"/>
  <c r="LH27" i="21"/>
  <c r="QX27" i="21"/>
  <c r="GP28" i="21"/>
  <c r="KZ28" i="21"/>
  <c r="DR29" i="21"/>
  <c r="TH29" i="21"/>
  <c r="CD24" i="21"/>
  <c r="ED24" i="21"/>
  <c r="KD24" i="21"/>
  <c r="HB26" i="21"/>
  <c r="OF26" i="21"/>
  <c r="FX27" i="21"/>
  <c r="HB27" i="21"/>
  <c r="BX28" i="21"/>
  <c r="RR28" i="21"/>
  <c r="JX29" i="21"/>
  <c r="KZ33" i="21"/>
  <c r="JZ42" i="21"/>
  <c r="RM42" i="21"/>
  <c r="BI42" i="21"/>
  <c r="EG42" i="21"/>
  <c r="FY42" i="21"/>
  <c r="LQ42" i="21"/>
  <c r="QN42" i="21"/>
  <c r="E15" i="21"/>
  <c r="LC42" i="21"/>
  <c r="OU42" i="21"/>
  <c r="QS42" i="21"/>
  <c r="SN42" i="21"/>
  <c r="DR16" i="21"/>
  <c r="BX17" i="21"/>
  <c r="LH18" i="21"/>
  <c r="BX19" i="21"/>
  <c r="QR23" i="21"/>
  <c r="HO42" i="21"/>
  <c r="JB42" i="21"/>
  <c r="LK42" i="21"/>
  <c r="OP42" i="21"/>
  <c r="QZ42" i="21"/>
  <c r="SS42" i="21"/>
  <c r="DZ42" i="21"/>
  <c r="JX13" i="21"/>
  <c r="MX42" i="21"/>
  <c r="KH42" i="21"/>
  <c r="MR42" i="21"/>
  <c r="QF42" i="21"/>
  <c r="SV42" i="21"/>
  <c r="TL42" i="21"/>
  <c r="DR15" i="21"/>
  <c r="BE42" i="21"/>
  <c r="BS42" i="21"/>
  <c r="BY42" i="21"/>
  <c r="FG42" i="21"/>
  <c r="GQ42" i="21"/>
  <c r="HC42" i="21"/>
  <c r="JY42" i="21"/>
  <c r="IA42" i="21"/>
  <c r="IO42" i="21"/>
  <c r="JS42" i="21"/>
  <c r="EL42" i="21"/>
  <c r="ME42" i="21"/>
  <c r="MS42" i="21"/>
  <c r="NQ42" i="21"/>
  <c r="QT42" i="21"/>
  <c r="RL13" i="21"/>
  <c r="SO42" i="21"/>
  <c r="TM42" i="21"/>
  <c r="AB15" i="21"/>
  <c r="AJ16" i="21"/>
  <c r="SL17" i="21"/>
  <c r="BD18" i="21"/>
  <c r="TH18" i="21"/>
  <c r="BZ42" i="21"/>
  <c r="FH42" i="21"/>
  <c r="HD42" i="21"/>
  <c r="EM42" i="21"/>
  <c r="PE42" i="21"/>
  <c r="SP42" i="21"/>
  <c r="BU42" i="21"/>
  <c r="CW42" i="21"/>
  <c r="GK42" i="21"/>
  <c r="KF42" i="21"/>
  <c r="LI42" i="21"/>
  <c r="MK42" i="21"/>
  <c r="NU42" i="21"/>
  <c r="ON42" i="21"/>
  <c r="PF42" i="21"/>
  <c r="QJ42" i="21"/>
  <c r="QX13" i="21"/>
  <c r="RN42" i="21"/>
  <c r="RZ42" i="21"/>
  <c r="SQ42" i="21"/>
  <c r="PD14" i="21"/>
  <c r="ED15" i="21"/>
  <c r="KD16" i="21"/>
  <c r="MD21" i="21"/>
  <c r="AJ22" i="21"/>
  <c r="BF42" i="21"/>
  <c r="IP42" i="21"/>
  <c r="MP27" i="21"/>
  <c r="DD26" i="16" s="1"/>
  <c r="BG42" i="21"/>
  <c r="EE42" i="21"/>
  <c r="GS42" i="21"/>
  <c r="BH42" i="21"/>
  <c r="CA42" i="21"/>
  <c r="CX42" i="21"/>
  <c r="EF42" i="21"/>
  <c r="GT42" i="21"/>
  <c r="FX13" i="21"/>
  <c r="GL42" i="21"/>
  <c r="HN13" i="21"/>
  <c r="JA42" i="21"/>
  <c r="JE42" i="21"/>
  <c r="LJ42" i="21"/>
  <c r="ML42" i="21"/>
  <c r="NX42" i="21"/>
  <c r="OO42" i="21"/>
  <c r="PG42" i="21"/>
  <c r="QL42" i="21"/>
  <c r="QY42" i="21"/>
  <c r="SR42" i="21"/>
  <c r="QR14" i="21"/>
  <c r="JR15" i="21"/>
  <c r="PX15" i="21"/>
  <c r="KZ16" i="21"/>
  <c r="MD17" i="21"/>
  <c r="MP18" i="21"/>
  <c r="DD16" i="16" s="1"/>
  <c r="SL18" i="21"/>
  <c r="E19" i="21"/>
  <c r="GJ19" i="21"/>
  <c r="BD21" i="21"/>
  <c r="PD22" i="21"/>
  <c r="GR42" i="21"/>
  <c r="IB42" i="21"/>
  <c r="JT42" i="21"/>
  <c r="OM42" i="21"/>
  <c r="RY42" i="21"/>
  <c r="AY42" i="21"/>
  <c r="FM42" i="21"/>
  <c r="NG42" i="21"/>
  <c r="JF42" i="21"/>
  <c r="PH42" i="21"/>
  <c r="TI42" i="21"/>
  <c r="ED19" i="21"/>
  <c r="TN21" i="21"/>
  <c r="AE19" i="17" s="1"/>
  <c r="BT42" i="21"/>
  <c r="KE42" i="21"/>
  <c r="MF42" i="21"/>
  <c r="NT42" i="21"/>
  <c r="HU42" i="21"/>
  <c r="JC42" i="21"/>
  <c r="MP14" i="21"/>
  <c r="DD12" i="16" s="1"/>
  <c r="AK42" i="21"/>
  <c r="BJ42" i="21"/>
  <c r="CE42" i="21"/>
  <c r="DX13" i="21"/>
  <c r="HP42" i="21"/>
  <c r="HV42" i="21"/>
  <c r="JG42" i="21"/>
  <c r="LR42" i="21"/>
  <c r="OG42" i="21"/>
  <c r="OQ42" i="21"/>
  <c r="PI42" i="21"/>
  <c r="QP42" i="21"/>
  <c r="RS42" i="21"/>
  <c r="SL13" i="21"/>
  <c r="ST42" i="21"/>
  <c r="TJ42" i="21"/>
  <c r="KZ15" i="21"/>
  <c r="MD15" i="21"/>
  <c r="SL15" i="21"/>
  <c r="BD19" i="21"/>
  <c r="MP20" i="21"/>
  <c r="DD18" i="16" s="1"/>
  <c r="GJ30" i="21"/>
  <c r="PX17" i="21"/>
  <c r="AZ42" i="21"/>
  <c r="FN42" i="21"/>
  <c r="FZ42" i="21"/>
  <c r="NH42" i="21"/>
  <c r="LA42" i="21"/>
  <c r="MP13" i="21"/>
  <c r="JD42" i="21"/>
  <c r="H42" i="21"/>
  <c r="BA42" i="21"/>
  <c r="CF42" i="21"/>
  <c r="DY42" i="21"/>
  <c r="HQ42" i="21"/>
  <c r="HW42" i="21"/>
  <c r="MW42" i="21"/>
  <c r="JR13" i="21"/>
  <c r="KG42" i="21"/>
  <c r="LB42" i="21"/>
  <c r="LW42" i="21"/>
  <c r="MQ42" i="21"/>
  <c r="EY42" i="21"/>
  <c r="OH42" i="21"/>
  <c r="OR42" i="21"/>
  <c r="PJ42" i="21"/>
  <c r="QD42" i="21"/>
  <c r="QR13" i="21"/>
  <c r="RT42" i="21"/>
  <c r="SM42" i="21"/>
  <c r="SU42" i="21"/>
  <c r="TK42" i="21"/>
  <c r="E14" i="21"/>
  <c r="DX14" i="21"/>
  <c r="SL14" i="21"/>
  <c r="PD15" i="21"/>
  <c r="DR24" i="21"/>
  <c r="QR24" i="21"/>
  <c r="ED22" i="21"/>
  <c r="GJ22" i="21"/>
  <c r="RL30" i="21"/>
  <c r="TN30" i="21"/>
  <c r="AE22" i="17" s="1"/>
  <c r="HN24" i="21"/>
  <c r="MP25" i="21"/>
  <c r="DD24" i="16" s="1"/>
  <c r="AJ15" i="21"/>
  <c r="PD16" i="21"/>
  <c r="PD19" i="21"/>
  <c r="FL20" i="21"/>
  <c r="E21" i="21"/>
  <c r="ED30" i="21"/>
  <c r="TN24" i="21"/>
  <c r="AE23" i="17" s="1"/>
  <c r="KZ25" i="21"/>
  <c r="PD18" i="21"/>
  <c r="BD22" i="21"/>
  <c r="KZ23" i="21"/>
  <c r="MP23" i="21"/>
  <c r="DD22" i="16" s="1"/>
  <c r="AX24" i="21"/>
  <c r="PD24" i="21"/>
  <c r="TH27" i="21"/>
  <c r="KD19" i="21"/>
  <c r="FX20" i="21"/>
  <c r="JR21" i="21"/>
  <c r="SL21" i="21"/>
  <c r="LH22" i="21"/>
  <c r="MJ22" i="21"/>
  <c r="QX22" i="21"/>
  <c r="TH23" i="21"/>
  <c r="LH30" i="21"/>
  <c r="HX38" i="21"/>
  <c r="MD19" i="21"/>
  <c r="KD20" i="21"/>
  <c r="TH20" i="21"/>
  <c r="AJ24" i="21"/>
  <c r="E16" i="21"/>
  <c r="AX20" i="21"/>
  <c r="BR21" i="21"/>
  <c r="PX21" i="21"/>
  <c r="AB34" i="21"/>
  <c r="AE43" i="21"/>
  <c r="DR25" i="21"/>
  <c r="TN26" i="21"/>
  <c r="AE25" i="17" s="1"/>
  <c r="AJ27" i="21"/>
  <c r="AX27" i="21"/>
  <c r="KZ29" i="21"/>
  <c r="NM38" i="21"/>
  <c r="MJ24" i="21"/>
  <c r="HT25" i="21"/>
  <c r="OF25" i="21"/>
  <c r="E26" i="21"/>
  <c r="PD26" i="21"/>
  <c r="BQ38" i="21"/>
  <c r="NC38" i="21"/>
  <c r="JO38" i="21"/>
  <c r="JO48" i="21" s="1"/>
  <c r="PD20" i="21"/>
  <c r="AJ25" i="21"/>
  <c r="AX25" i="21"/>
  <c r="FL25" i="21"/>
  <c r="HN25" i="21"/>
  <c r="SL25" i="21"/>
  <c r="BR26" i="21"/>
  <c r="GJ26" i="21"/>
  <c r="HZ26" i="21"/>
  <c r="DR27" i="21"/>
  <c r="HN27" i="21"/>
  <c r="JR28" i="21"/>
  <c r="AM38" i="21"/>
  <c r="PA38" i="21"/>
  <c r="SC38" i="21"/>
  <c r="SC47" i="21" s="1"/>
  <c r="MD28" i="21"/>
  <c r="ED29" i="21"/>
  <c r="LO38" i="21"/>
  <c r="MN38" i="21"/>
  <c r="RS43" i="21"/>
  <c r="RR34" i="21"/>
  <c r="PD30" i="21"/>
  <c r="TH25" i="21"/>
  <c r="GP26" i="21"/>
  <c r="TC38" i="21"/>
  <c r="MJ34" i="21"/>
  <c r="MK43" i="21"/>
  <c r="QY43" i="21"/>
  <c r="QX34" i="21"/>
  <c r="E24" i="21"/>
  <c r="PX24" i="21"/>
  <c r="TN25" i="21"/>
  <c r="AE24" i="17" s="1"/>
  <c r="AB26" i="21"/>
  <c r="BX26" i="21"/>
  <c r="FF26" i="21"/>
  <c r="KD26" i="21"/>
  <c r="RL26" i="21"/>
  <c r="FL27" i="21"/>
  <c r="KD27" i="21"/>
  <c r="RR27" i="21"/>
  <c r="FF28" i="21"/>
  <c r="HB28" i="21"/>
  <c r="QR28" i="21"/>
  <c r="RL28" i="21"/>
  <c r="RP38" i="21"/>
  <c r="RP48" i="21" s="1"/>
  <c r="CE43" i="21"/>
  <c r="CD34" i="21"/>
  <c r="GR43" i="21"/>
  <c r="GP34" i="21"/>
  <c r="HN34" i="21"/>
  <c r="HO43" i="21"/>
  <c r="PD25" i="21"/>
  <c r="S38" i="21"/>
  <c r="EC38" i="21"/>
  <c r="FQ38" i="21"/>
  <c r="FQ39" i="21" s="1"/>
  <c r="IS38" i="21"/>
  <c r="IS48" i="21" s="1"/>
  <c r="JW38" i="21"/>
  <c r="PQ38" i="21"/>
  <c r="QW38" i="21"/>
  <c r="QW46" i="21" s="1"/>
  <c r="JC43" i="21"/>
  <c r="PD27" i="21"/>
  <c r="MP29" i="21"/>
  <c r="DD28" i="16" s="1"/>
  <c r="BL38" i="21"/>
  <c r="BW38" i="21"/>
  <c r="LE38" i="21"/>
  <c r="LY38" i="21"/>
  <c r="TE38" i="21"/>
  <c r="TE47" i="21" s="1"/>
  <c r="UB38" i="21"/>
  <c r="TN28" i="21"/>
  <c r="AE27" i="17" s="1"/>
  <c r="HS38" i="21"/>
  <c r="HS48" i="21" s="1"/>
  <c r="OV38" i="21"/>
  <c r="RB38" i="21"/>
  <c r="TS38" i="21"/>
  <c r="BX34" i="21"/>
  <c r="BY43" i="21"/>
  <c r="FM43" i="21"/>
  <c r="FL34" i="21"/>
  <c r="OB38" i="21"/>
  <c r="F317" i="11" s="1"/>
  <c r="GJ29" i="21"/>
  <c r="CI38" i="21"/>
  <c r="CI48" i="21" s="1"/>
  <c r="GB38" i="21"/>
  <c r="GB48" i="21" s="1"/>
  <c r="JK38" i="21"/>
  <c r="JK48" i="21" s="1"/>
  <c r="LG38" i="21"/>
  <c r="MH38" i="21"/>
  <c r="E34" i="21"/>
  <c r="BD34" i="21"/>
  <c r="BE43" i="21"/>
  <c r="GG43" i="21"/>
  <c r="QP43" i="21"/>
  <c r="PN38" i="21"/>
  <c r="TX38" i="21"/>
  <c r="RX28" i="21"/>
  <c r="BD29" i="21"/>
  <c r="BO38" i="21"/>
  <c r="JL38" i="21"/>
  <c r="QO38" i="21"/>
  <c r="EL43" i="21"/>
  <c r="OP43" i="21"/>
  <c r="SP43" i="21"/>
  <c r="PX28" i="21"/>
  <c r="PD29" i="21"/>
  <c r="TN29" i="21"/>
  <c r="AE28" i="17" s="1"/>
  <c r="CB38" i="21"/>
  <c r="CB48" i="21" s="1"/>
  <c r="FK38" i="21"/>
  <c r="FK48" i="21" s="1"/>
  <c r="GW38" i="21"/>
  <c r="GO38" i="21"/>
  <c r="KC38" i="21"/>
  <c r="EP38" i="21"/>
  <c r="LM38" i="21"/>
  <c r="OY38" i="21"/>
  <c r="QQ38" i="21"/>
  <c r="QQ39" i="21" s="1"/>
  <c r="SZ38" i="21"/>
  <c r="DR34" i="21"/>
  <c r="FY43" i="21"/>
  <c r="FX34" i="21"/>
  <c r="HT34" i="21"/>
  <c r="HU43" i="21"/>
  <c r="KD34" i="21"/>
  <c r="NU43" i="21"/>
  <c r="RO43" i="21"/>
  <c r="SE43" i="21"/>
  <c r="SD34" i="21"/>
  <c r="SL33" i="21"/>
  <c r="G38" i="21"/>
  <c r="CH38" i="21"/>
  <c r="CH48" i="21" s="1"/>
  <c r="EB38" i="21"/>
  <c r="FJ38" i="21"/>
  <c r="FJ48" i="21" s="1"/>
  <c r="GN38" i="21"/>
  <c r="HR38" i="21"/>
  <c r="HR48" i="21" s="1"/>
  <c r="IR38" i="21"/>
  <c r="NL38" i="21"/>
  <c r="EQ38" i="21"/>
  <c r="LF38" i="21"/>
  <c r="LN38" i="21"/>
  <c r="OZ38" i="21"/>
  <c r="SB38" i="21"/>
  <c r="TD38" i="21"/>
  <c r="GH38" i="21"/>
  <c r="PP38" i="21"/>
  <c r="RV38" i="21"/>
  <c r="E29" i="21"/>
  <c r="AJ29" i="21"/>
  <c r="T38" i="21"/>
  <c r="AG38" i="21"/>
  <c r="AG47" i="21" s="1"/>
  <c r="BB38" i="21"/>
  <c r="BB48" i="21" s="1"/>
  <c r="CC38" i="21"/>
  <c r="CC48" i="21" s="1"/>
  <c r="HF38" i="21"/>
  <c r="PL38" i="21"/>
  <c r="TF38" i="21"/>
  <c r="TF47" i="21" s="1"/>
  <c r="TV38" i="21"/>
  <c r="HB34" i="21"/>
  <c r="JX34" i="21"/>
  <c r="QR34" i="21"/>
  <c r="QR33" i="21"/>
  <c r="U38" i="21"/>
  <c r="AI38" i="21"/>
  <c r="BC38" i="21"/>
  <c r="BC48" i="21" s="1"/>
  <c r="HA38" i="21"/>
  <c r="IE38" i="21"/>
  <c r="JN38" i="21"/>
  <c r="JN48" i="21" s="1"/>
  <c r="NY38" i="21"/>
  <c r="NY48" i="21" s="1"/>
  <c r="OK38" i="21"/>
  <c r="QK38" i="21"/>
  <c r="QK39" i="21" s="1"/>
  <c r="RW38" i="21"/>
  <c r="SY38" i="21"/>
  <c r="SY47" i="21" s="1"/>
  <c r="TO38" i="21"/>
  <c r="TW38" i="21"/>
  <c r="UA38" i="21"/>
  <c r="K38" i="21"/>
  <c r="OJ38" i="21"/>
  <c r="CW43" i="21"/>
  <c r="M38" i="21"/>
  <c r="I76" i="17" s="1"/>
  <c r="GV38" i="21"/>
  <c r="GV48" i="21" s="1"/>
  <c r="JV38" i="21"/>
  <c r="QV38" i="21"/>
  <c r="BM38" i="21"/>
  <c r="GU38" i="21"/>
  <c r="GU48" i="21" s="1"/>
  <c r="HY38" i="21"/>
  <c r="IU38" i="21"/>
  <c r="JP38" i="21"/>
  <c r="JP48" i="21" s="1"/>
  <c r="MI38" i="21"/>
  <c r="MO38" i="21"/>
  <c r="JM38" i="21"/>
  <c r="JM48" i="21" s="1"/>
  <c r="OC38" i="21"/>
  <c r="C14" i="15" s="1"/>
  <c r="OW38" i="21"/>
  <c r="PO38" i="21"/>
  <c r="QE38" i="21"/>
  <c r="QM38" i="21"/>
  <c r="QM39" i="21" s="1"/>
  <c r="RC38" i="21"/>
  <c r="RQ38" i="21"/>
  <c r="RQ48" i="21" s="1"/>
  <c r="SG38" i="21"/>
  <c r="TA38" i="21"/>
  <c r="TA47" i="21" s="1"/>
  <c r="TQ38" i="21"/>
  <c r="TY38" i="21"/>
  <c r="UC38" i="21"/>
  <c r="KZ34" i="21"/>
  <c r="SL34" i="21"/>
  <c r="BV38" i="21"/>
  <c r="MT38" i="21"/>
  <c r="OX38" i="21"/>
  <c r="BN38" i="21"/>
  <c r="FP38" i="21"/>
  <c r="FP39" i="21" s="1"/>
  <c r="F67" i="11" s="1"/>
  <c r="KB38" i="21"/>
  <c r="NB38" i="21"/>
  <c r="JJ38" i="21"/>
  <c r="JJ48" i="21" s="1"/>
  <c r="TR38" i="21"/>
  <c r="Y38" i="21"/>
  <c r="EH38" i="21"/>
  <c r="IV38" i="21"/>
  <c r="LX38" i="21"/>
  <c r="SX38" i="21"/>
  <c r="SX47" i="21" s="1"/>
  <c r="KC46" i="21" l="1"/>
  <c r="KB46" i="21" s="1"/>
  <c r="KB48" i="21" s="1"/>
  <c r="AF42" i="21"/>
  <c r="AL42" i="21"/>
  <c r="E31" i="21"/>
  <c r="RU42" i="21"/>
  <c r="SD42" i="21"/>
  <c r="SD35" i="21"/>
  <c r="RL35" i="21"/>
  <c r="RL43" i="21" s="1"/>
  <c r="JR31" i="21"/>
  <c r="QX31" i="21"/>
  <c r="BX31" i="21"/>
  <c r="HT31" i="21"/>
  <c r="KD31" i="21"/>
  <c r="RX31" i="21"/>
  <c r="SL31" i="21"/>
  <c r="SL42" i="21" s="1"/>
  <c r="RL31" i="21"/>
  <c r="JX31" i="21"/>
  <c r="P11" i="17"/>
  <c r="TH31" i="21"/>
  <c r="TH38" i="21" s="1"/>
  <c r="RD52" i="21" s="1"/>
  <c r="HB31" i="21"/>
  <c r="GP31" i="21"/>
  <c r="FL31" i="21"/>
  <c r="GJ31" i="21"/>
  <c r="MP31" i="21"/>
  <c r="HN31" i="21"/>
  <c r="BD31" i="21"/>
  <c r="ED31" i="21"/>
  <c r="MJ31" i="21"/>
  <c r="HZ31" i="21"/>
  <c r="BR31" i="21"/>
  <c r="DX31" i="21"/>
  <c r="FX31" i="21"/>
  <c r="FX42" i="21" s="1"/>
  <c r="AJ31" i="21"/>
  <c r="AJ42" i="21" s="1"/>
  <c r="PX35" i="21"/>
  <c r="PX43" i="21" s="1"/>
  <c r="MD31" i="21"/>
  <c r="QR35" i="21"/>
  <c r="QR43" i="21" s="1"/>
  <c r="QR31" i="21"/>
  <c r="LH31" i="21"/>
  <c r="AX31" i="21"/>
  <c r="KZ31" i="21"/>
  <c r="CD31" i="21"/>
  <c r="PD31" i="21"/>
  <c r="PD38" i="21" s="1"/>
  <c r="PX31" i="21"/>
  <c r="FF31" i="21"/>
  <c r="OF31" i="21"/>
  <c r="DR31" i="21"/>
  <c r="AB31" i="21"/>
  <c r="RR31" i="21"/>
  <c r="P21" i="17"/>
  <c r="P26" i="17"/>
  <c r="P25" i="17"/>
  <c r="P13" i="17"/>
  <c r="P23" i="17"/>
  <c r="P27" i="17"/>
  <c r="P15" i="17"/>
  <c r="P12" i="17"/>
  <c r="P17" i="17"/>
  <c r="P20" i="17"/>
  <c r="P19" i="17"/>
  <c r="P14" i="17"/>
  <c r="P24" i="17"/>
  <c r="P28" i="17"/>
  <c r="P16" i="17"/>
  <c r="P18" i="17"/>
  <c r="OF35" i="21"/>
  <c r="OF43" i="21" s="1"/>
  <c r="FL35" i="21"/>
  <c r="FL43" i="21" s="1"/>
  <c r="DR35" i="21"/>
  <c r="DR43" i="21" s="1"/>
  <c r="GP35" i="21"/>
  <c r="GP43" i="21" s="1"/>
  <c r="BD35" i="21"/>
  <c r="BD43" i="21" s="1"/>
  <c r="QX35" i="21"/>
  <c r="QX43" i="21" s="1"/>
  <c r="DX35" i="21"/>
  <c r="DX43" i="21" s="1"/>
  <c r="GD35" i="21"/>
  <c r="GD43" i="21" s="1"/>
  <c r="KZ35" i="21"/>
  <c r="KZ43" i="21" s="1"/>
  <c r="CD35" i="21"/>
  <c r="CD43" i="21" s="1"/>
  <c r="FF35" i="21"/>
  <c r="FF43" i="21" s="1"/>
  <c r="E35" i="21"/>
  <c r="E43" i="21" s="1"/>
  <c r="SL35" i="21"/>
  <c r="SL43" i="21" s="1"/>
  <c r="AX35" i="21"/>
  <c r="AX43" i="21" s="1"/>
  <c r="MJ35" i="21"/>
  <c r="MJ43" i="21" s="1"/>
  <c r="KD35" i="21"/>
  <c r="KD43" i="21" s="1"/>
  <c r="FX35" i="21"/>
  <c r="FX43" i="21" s="1"/>
  <c r="RX35" i="21"/>
  <c r="RX43" i="21" s="1"/>
  <c r="RR35" i="21"/>
  <c r="RR43" i="21" s="1"/>
  <c r="HB35" i="21"/>
  <c r="HB43" i="21" s="1"/>
  <c r="JX35" i="21"/>
  <c r="JX43" i="21" s="1"/>
  <c r="BX35" i="21"/>
  <c r="BX43" i="21" s="1"/>
  <c r="HT35" i="21"/>
  <c r="HT43" i="21" s="1"/>
  <c r="AB35" i="21"/>
  <c r="AB43" i="21" s="1"/>
  <c r="HN35" i="21"/>
  <c r="HN43" i="21" s="1"/>
  <c r="RD34" i="21"/>
  <c r="RD26" i="21"/>
  <c r="CY42" i="21"/>
  <c r="PK42" i="21"/>
  <c r="RD13" i="21"/>
  <c r="RD17" i="21"/>
  <c r="RD19" i="21"/>
  <c r="RD15" i="21"/>
  <c r="RD16" i="21"/>
  <c r="RD23" i="21"/>
  <c r="RD24" i="21"/>
  <c r="RD27" i="21"/>
  <c r="RD14" i="21"/>
  <c r="RD28" i="21"/>
  <c r="RD30" i="21"/>
  <c r="RD41" i="21" s="1"/>
  <c r="RD22" i="21"/>
  <c r="SG39" i="21"/>
  <c r="RD18" i="21"/>
  <c r="RD20" i="21"/>
  <c r="RD33" i="21"/>
  <c r="RD21" i="21"/>
  <c r="RD29" i="21"/>
  <c r="RD25" i="21"/>
  <c r="QU42" i="21"/>
  <c r="GM42" i="21"/>
  <c r="SA42" i="21"/>
  <c r="MG42" i="21"/>
  <c r="FO42" i="21"/>
  <c r="LL42" i="21"/>
  <c r="MM42" i="21"/>
  <c r="HZ41" i="21"/>
  <c r="BD41" i="21"/>
  <c r="MD41" i="21"/>
  <c r="LH41" i="21"/>
  <c r="BX41" i="21"/>
  <c r="HB41" i="21"/>
  <c r="PD41" i="21"/>
  <c r="DX41" i="21"/>
  <c r="E41" i="21"/>
  <c r="E42" i="21" s="1"/>
  <c r="ED41" i="21"/>
  <c r="PX41" i="21"/>
  <c r="DR41" i="21"/>
  <c r="HT41" i="21"/>
  <c r="GP41" i="21"/>
  <c r="KZ41" i="21"/>
  <c r="AB41" i="21"/>
  <c r="AX41" i="21"/>
  <c r="DD33" i="16"/>
  <c r="DD41" i="16" s="1"/>
  <c r="DD39" i="16"/>
  <c r="DD11" i="16"/>
  <c r="GX42" i="21"/>
  <c r="GD42" i="21"/>
  <c r="MP41" i="21"/>
  <c r="DD21" i="16"/>
  <c r="F467" i="11"/>
  <c r="F470" i="11" s="1"/>
  <c r="JL48" i="21"/>
  <c r="NC39" i="21"/>
  <c r="JU42" i="21"/>
  <c r="RO42" i="21"/>
  <c r="X42" i="21"/>
  <c r="IZ41" i="21"/>
  <c r="IZ42" i="21" s="1"/>
  <c r="JR41" i="21"/>
  <c r="KD41" i="21"/>
  <c r="QR41" i="21"/>
  <c r="RR41" i="21"/>
  <c r="QX41" i="21"/>
  <c r="RX41" i="21"/>
  <c r="MJ41" i="21"/>
  <c r="GJ41" i="21"/>
  <c r="OF41" i="21"/>
  <c r="ER41" i="21"/>
  <c r="FL41" i="21"/>
  <c r="CD41" i="21"/>
  <c r="JX41" i="21"/>
  <c r="FF41" i="21"/>
  <c r="HN41" i="21"/>
  <c r="GZ42" i="21"/>
  <c r="TV39" i="21"/>
  <c r="TV47" i="21" s="1"/>
  <c r="TW39" i="21"/>
  <c r="TW47" i="21" s="1"/>
  <c r="TN41" i="21"/>
  <c r="TH41" i="21"/>
  <c r="UA39" i="21"/>
  <c r="UA47" i="21" s="1"/>
  <c r="TZ39" i="21"/>
  <c r="TZ47" i="21" s="1"/>
  <c r="RL41" i="21"/>
  <c r="PV52" i="21"/>
  <c r="QH42" i="21"/>
  <c r="BF39" i="16"/>
  <c r="BR41" i="21"/>
  <c r="IM39" i="21"/>
  <c r="IM48" i="21" s="1"/>
  <c r="IR48" i="21"/>
  <c r="JJ39" i="21"/>
  <c r="JK39" i="21"/>
  <c r="EP48" i="21"/>
  <c r="F287" i="11"/>
  <c r="EQ48" i="21"/>
  <c r="F290" i="11"/>
  <c r="C8" i="15"/>
  <c r="F320" i="11"/>
  <c r="UD38" i="21"/>
  <c r="F471" i="11"/>
  <c r="C22" i="15"/>
  <c r="OB48" i="21"/>
  <c r="OC48" i="21"/>
  <c r="NB48" i="21"/>
  <c r="KI14" i="21"/>
  <c r="OZ39" i="21"/>
  <c r="OZ48" i="21" s="1"/>
  <c r="PA39" i="21"/>
  <c r="PA48" i="21" s="1"/>
  <c r="GI39" i="21"/>
  <c r="GI48" i="21" s="1"/>
  <c r="LG39" i="21"/>
  <c r="LG48" i="21" s="1"/>
  <c r="I52" i="9"/>
  <c r="GF38" i="21"/>
  <c r="KI22" i="21"/>
  <c r="KI18" i="21"/>
  <c r="KI24" i="21"/>
  <c r="KI23" i="21"/>
  <c r="KI21" i="21"/>
  <c r="LE39" i="21"/>
  <c r="LE48" i="21" s="1"/>
  <c r="UE38" i="21"/>
  <c r="TT42" i="21"/>
  <c r="IR39" i="21"/>
  <c r="G39" i="21"/>
  <c r="HX39" i="21"/>
  <c r="HX48" i="21" s="1"/>
  <c r="FP48" i="21"/>
  <c r="LX39" i="21"/>
  <c r="TN19" i="21"/>
  <c r="AE17" i="17" s="1"/>
  <c r="HF48" i="21"/>
  <c r="HF39" i="21"/>
  <c r="F487" i="11" s="1"/>
  <c r="F71" i="11"/>
  <c r="FQ48" i="21"/>
  <c r="C39" i="15"/>
  <c r="MN39" i="21"/>
  <c r="HG48" i="21"/>
  <c r="HG39" i="21"/>
  <c r="E52" i="21"/>
  <c r="HY39" i="21"/>
  <c r="HY48" i="21" s="1"/>
  <c r="RW46" i="21"/>
  <c r="RV46" i="21" s="1"/>
  <c r="RV48" i="21" s="1"/>
  <c r="MV43" i="21"/>
  <c r="KI30" i="21"/>
  <c r="KI27" i="21"/>
  <c r="KI26" i="21"/>
  <c r="IZ43" i="21"/>
  <c r="SW21" i="21"/>
  <c r="RE21" i="21" s="1"/>
  <c r="SW25" i="21"/>
  <c r="RE25" i="21" s="1"/>
  <c r="SW16" i="21"/>
  <c r="RE16" i="21" s="1"/>
  <c r="SW14" i="21"/>
  <c r="RE14" i="21" s="1"/>
  <c r="EC39" i="21"/>
  <c r="EC48" i="21" s="1"/>
  <c r="ER43" i="21"/>
  <c r="BO39" i="21"/>
  <c r="BO48" i="21" s="1"/>
  <c r="SW15" i="21"/>
  <c r="RE15" i="21" s="1"/>
  <c r="SW24" i="21"/>
  <c r="RE24" i="21" s="1"/>
  <c r="SW27" i="21"/>
  <c r="RE27" i="21" s="1"/>
  <c r="SW19" i="21"/>
  <c r="RE19" i="21" s="1"/>
  <c r="SW23" i="21"/>
  <c r="RE23" i="21" s="1"/>
  <c r="OL43" i="21"/>
  <c r="TB42" i="21"/>
  <c r="SW13" i="21"/>
  <c r="SW26" i="21"/>
  <c r="RE26" i="21" s="1"/>
  <c r="SW30" i="21"/>
  <c r="RE30" i="21" s="1"/>
  <c r="SW18" i="21"/>
  <c r="SW29" i="21"/>
  <c r="RE29" i="21" s="1"/>
  <c r="SW22" i="21"/>
  <c r="RE22" i="21" s="1"/>
  <c r="SW28" i="21"/>
  <c r="RE28" i="21" s="1"/>
  <c r="SW33" i="21"/>
  <c r="SW20" i="21"/>
  <c r="SW17" i="21"/>
  <c r="RE17" i="21" s="1"/>
  <c r="GE38" i="21"/>
  <c r="NP42" i="21"/>
  <c r="NP43" i="21"/>
  <c r="OL42" i="21"/>
  <c r="SE38" i="21"/>
  <c r="OX39" i="21"/>
  <c r="OX48" i="21" s="1"/>
  <c r="MO48" i="21"/>
  <c r="MO39" i="21"/>
  <c r="LB38" i="21"/>
  <c r="MW38" i="21"/>
  <c r="FN38" i="21"/>
  <c r="FN39" i="21" s="1"/>
  <c r="ML38" i="21"/>
  <c r="CX38" i="21"/>
  <c r="QT38" i="21"/>
  <c r="SV38" i="21"/>
  <c r="DZ38" i="21"/>
  <c r="H38" i="21"/>
  <c r="H75" i="17" s="1"/>
  <c r="NH38" i="21"/>
  <c r="RA38" i="21"/>
  <c r="OG38" i="21"/>
  <c r="BG38" i="21"/>
  <c r="RN38" i="21"/>
  <c r="ON38" i="21"/>
  <c r="CW38" i="21"/>
  <c r="SP38" i="21"/>
  <c r="AC38" i="21"/>
  <c r="LX48" i="21"/>
  <c r="GH39" i="21"/>
  <c r="GH48" i="21" s="1"/>
  <c r="QW48" i="21"/>
  <c r="QV46" i="21"/>
  <c r="QV48" i="21" s="1"/>
  <c r="NC48" i="21"/>
  <c r="TN20" i="21"/>
  <c r="AE18" i="17" s="1"/>
  <c r="OH38" i="21"/>
  <c r="ST38" i="21"/>
  <c r="HV38" i="21"/>
  <c r="FM38" i="21"/>
  <c r="FM39" i="21" s="1"/>
  <c r="E67" i="11" s="1"/>
  <c r="GR38" i="21"/>
  <c r="SA38" i="21"/>
  <c r="PG38" i="21"/>
  <c r="JA38" i="21"/>
  <c r="GL38" i="21"/>
  <c r="TM38" i="21"/>
  <c r="GG38" i="21"/>
  <c r="EA38" i="21"/>
  <c r="BE38" i="21"/>
  <c r="GX38" i="21"/>
  <c r="AK38" i="21"/>
  <c r="OY39" i="21"/>
  <c r="OY48" i="21" s="1"/>
  <c r="BT38" i="21"/>
  <c r="JS38" i="21"/>
  <c r="RM38" i="21"/>
  <c r="TK38" i="21"/>
  <c r="EY38" i="21"/>
  <c r="HW38" i="21"/>
  <c r="DY38" i="21"/>
  <c r="BK38" i="21"/>
  <c r="AL38" i="21"/>
  <c r="JG38" i="21"/>
  <c r="HP38" i="21"/>
  <c r="JC38" i="21"/>
  <c r="E467" i="11" s="1"/>
  <c r="JF38" i="21"/>
  <c r="RY38" i="21"/>
  <c r="RO38" i="21"/>
  <c r="OO38" i="21"/>
  <c r="QU38" i="21"/>
  <c r="SQ38" i="21"/>
  <c r="QJ38" i="21"/>
  <c r="X38" i="21"/>
  <c r="SO38" i="21"/>
  <c r="IA38" i="21"/>
  <c r="DU38" i="21"/>
  <c r="PK38" i="21"/>
  <c r="OP38" i="21"/>
  <c r="JB38" i="21"/>
  <c r="CY38" i="21"/>
  <c r="SN38" i="21"/>
  <c r="IS39" i="21"/>
  <c r="LF39" i="21"/>
  <c r="LF48" i="21" s="1"/>
  <c r="GA38" i="21"/>
  <c r="LA38" i="21"/>
  <c r="QP38" i="21"/>
  <c r="GS38" i="21"/>
  <c r="MG38" i="21"/>
  <c r="IC38" i="21"/>
  <c r="QH38" i="21"/>
  <c r="NQ38" i="21"/>
  <c r="MX38" i="21"/>
  <c r="LQ38" i="21"/>
  <c r="SD43" i="21"/>
  <c r="GZ38" i="21"/>
  <c r="JD38" i="21"/>
  <c r="AZ38" i="21"/>
  <c r="SF38" i="21"/>
  <c r="SF39" i="21" s="1"/>
  <c r="PI38" i="21"/>
  <c r="BJ38" i="21"/>
  <c r="NT38" i="21"/>
  <c r="E317" i="11" s="1"/>
  <c r="LP42" i="21"/>
  <c r="GT38" i="21"/>
  <c r="CA38" i="21"/>
  <c r="EE38" i="21"/>
  <c r="KA38" i="21"/>
  <c r="FI38" i="21"/>
  <c r="BU38" i="21"/>
  <c r="PE38" i="21"/>
  <c r="FH38" i="21"/>
  <c r="ME38" i="21"/>
  <c r="EL38" i="21"/>
  <c r="E287" i="11" s="1"/>
  <c r="GQ38" i="21"/>
  <c r="OU38" i="21"/>
  <c r="EG38" i="21"/>
  <c r="JZ38" i="21"/>
  <c r="MV42" i="21"/>
  <c r="LY48" i="21"/>
  <c r="LY39" i="21"/>
  <c r="RT38" i="21"/>
  <c r="CE38" i="21"/>
  <c r="KE38" i="21"/>
  <c r="NU38" i="21"/>
  <c r="B14" i="15" s="1"/>
  <c r="GK38" i="21"/>
  <c r="HD38" i="21"/>
  <c r="HD39" i="21" s="1"/>
  <c r="LD38" i="21"/>
  <c r="CG38" i="21"/>
  <c r="LC38" i="21"/>
  <c r="QN38" i="21"/>
  <c r="TD39" i="21"/>
  <c r="TD47" i="21" s="1"/>
  <c r="EB39" i="21"/>
  <c r="EB48" i="21" s="1"/>
  <c r="SZ39" i="21"/>
  <c r="SZ47" i="21" s="1"/>
  <c r="SU38" i="21"/>
  <c r="PJ38" i="21"/>
  <c r="KG38" i="21"/>
  <c r="HQ38" i="21"/>
  <c r="BA38" i="21"/>
  <c r="LR38" i="21"/>
  <c r="GY38" i="21"/>
  <c r="HU38" i="21"/>
  <c r="NG38" i="21"/>
  <c r="AY38" i="21"/>
  <c r="JT38" i="21"/>
  <c r="QY38" i="21"/>
  <c r="AF38" i="21"/>
  <c r="AE38" i="21"/>
  <c r="BF38" i="21"/>
  <c r="JY38" i="21"/>
  <c r="BY38" i="21"/>
  <c r="QF38" i="21"/>
  <c r="OI38" i="21"/>
  <c r="KH38" i="21"/>
  <c r="SS38" i="21"/>
  <c r="RU38" i="21"/>
  <c r="JU38" i="21"/>
  <c r="FY38" i="21"/>
  <c r="TC39" i="21"/>
  <c r="TC47" i="21" s="1"/>
  <c r="QD38" i="21"/>
  <c r="FO38" i="21"/>
  <c r="FZ38" i="21"/>
  <c r="RS38" i="21"/>
  <c r="OQ38" i="21"/>
  <c r="MF38" i="21"/>
  <c r="PH38" i="21"/>
  <c r="JE38" i="21"/>
  <c r="EF38" i="21"/>
  <c r="BH38" i="21"/>
  <c r="RZ38" i="21"/>
  <c r="PF38" i="21"/>
  <c r="MK38" i="21"/>
  <c r="LI38" i="21"/>
  <c r="KF38" i="21"/>
  <c r="HE38" i="21"/>
  <c r="EM38" i="21"/>
  <c r="BZ38" i="21"/>
  <c r="TN18" i="21"/>
  <c r="AE16" i="17" s="1"/>
  <c r="MS38" i="21"/>
  <c r="FG38" i="21"/>
  <c r="R38" i="21"/>
  <c r="TL38" i="21"/>
  <c r="BI38" i="21"/>
  <c r="OW39" i="21"/>
  <c r="OW48" i="21" s="1"/>
  <c r="TU42" i="21"/>
  <c r="TG42" i="21"/>
  <c r="MN48" i="21"/>
  <c r="K39" i="21"/>
  <c r="NB39" i="21"/>
  <c r="BN39" i="21"/>
  <c r="BN48" i="21" s="1"/>
  <c r="GW39" i="21"/>
  <c r="GW48" i="21" s="1"/>
  <c r="TG43" i="21"/>
  <c r="SW34" i="21"/>
  <c r="RE34" i="21" s="1"/>
  <c r="OV39" i="21"/>
  <c r="OV48" i="21" s="1"/>
  <c r="TP42" i="21"/>
  <c r="SM38" i="21"/>
  <c r="OR38" i="21"/>
  <c r="MQ38" i="21"/>
  <c r="CF38" i="21"/>
  <c r="TJ38" i="21"/>
  <c r="LL38" i="21"/>
  <c r="GM38" i="21"/>
  <c r="TI38" i="21"/>
  <c r="MM38" i="21"/>
  <c r="OM38" i="21"/>
  <c r="IB38" i="21"/>
  <c r="SR38" i="21"/>
  <c r="QL38" i="21"/>
  <c r="LJ38" i="21"/>
  <c r="IP38" i="21"/>
  <c r="IP39" i="21" s="1"/>
  <c r="IO38" i="21"/>
  <c r="HC38" i="21"/>
  <c r="HC39" i="21" s="1"/>
  <c r="E487" i="11" s="1"/>
  <c r="BS38" i="21"/>
  <c r="MR38" i="21"/>
  <c r="QZ38" i="21"/>
  <c r="LK38" i="21"/>
  <c r="HO38" i="21"/>
  <c r="QS38" i="21"/>
  <c r="KC48" i="21" l="1"/>
  <c r="TN31" i="21"/>
  <c r="SW31" i="21"/>
  <c r="KI31" i="21"/>
  <c r="PX42" i="21"/>
  <c r="ED42" i="21"/>
  <c r="AX42" i="21"/>
  <c r="GP42" i="21"/>
  <c r="DR42" i="21"/>
  <c r="RD35" i="21"/>
  <c r="RD43" i="21" s="1"/>
  <c r="RD31" i="21"/>
  <c r="RD42" i="21" s="1"/>
  <c r="RE33" i="21"/>
  <c r="RE35" i="21" s="1"/>
  <c r="SW35" i="21"/>
  <c r="RE13" i="21"/>
  <c r="SG47" i="21"/>
  <c r="F21" i="9"/>
  <c r="HB42" i="21"/>
  <c r="LH42" i="21"/>
  <c r="HT42" i="21"/>
  <c r="HZ42" i="21"/>
  <c r="RE18" i="21"/>
  <c r="BX42" i="21"/>
  <c r="SE39" i="21"/>
  <c r="E21" i="9" s="1"/>
  <c r="RE20" i="21"/>
  <c r="BD42" i="21"/>
  <c r="DX42" i="21"/>
  <c r="AB42" i="21"/>
  <c r="KZ42" i="21"/>
  <c r="MD42" i="21"/>
  <c r="KI41" i="21"/>
  <c r="MP42" i="21"/>
  <c r="DD29" i="16"/>
  <c r="DD40" i="16" s="1"/>
  <c r="F121" i="11"/>
  <c r="F123" i="11" s="1"/>
  <c r="F118" i="11"/>
  <c r="F120" i="11" s="1"/>
  <c r="RX42" i="21"/>
  <c r="JR42" i="21"/>
  <c r="KD42" i="21"/>
  <c r="QX42" i="21"/>
  <c r="RR42" i="21"/>
  <c r="QR42" i="21"/>
  <c r="GG39" i="21"/>
  <c r="ER42" i="21"/>
  <c r="F321" i="11"/>
  <c r="OF42" i="21"/>
  <c r="MJ42" i="21"/>
  <c r="CD42" i="21"/>
  <c r="FL42" i="21"/>
  <c r="GJ42" i="21"/>
  <c r="JX42" i="21"/>
  <c r="FF42" i="21"/>
  <c r="HN42" i="21"/>
  <c r="AE39" i="17"/>
  <c r="MX39" i="21"/>
  <c r="P39" i="17"/>
  <c r="RL42" i="21"/>
  <c r="PD42" i="21"/>
  <c r="RE41" i="21"/>
  <c r="SW41" i="21"/>
  <c r="BR38" i="21"/>
  <c r="BR42" i="21"/>
  <c r="TH42" i="21"/>
  <c r="F291" i="11"/>
  <c r="F474" i="11"/>
  <c r="JA39" i="21"/>
  <c r="JB39" i="21"/>
  <c r="G287" i="11"/>
  <c r="E288" i="11"/>
  <c r="E290" i="11"/>
  <c r="B8" i="15"/>
  <c r="H287" i="11"/>
  <c r="F288" i="11"/>
  <c r="E320" i="11"/>
  <c r="F347" i="11"/>
  <c r="H344" i="11"/>
  <c r="E471" i="11"/>
  <c r="B22" i="15"/>
  <c r="G348" i="11"/>
  <c r="I348" i="11" s="1"/>
  <c r="E351" i="11"/>
  <c r="G351" i="11" s="1"/>
  <c r="I351" i="11" s="1"/>
  <c r="G344" i="11"/>
  <c r="I344" i="11" s="1"/>
  <c r="E347" i="11"/>
  <c r="F351" i="11"/>
  <c r="H348" i="11"/>
  <c r="IO39" i="21"/>
  <c r="HB38" i="21"/>
  <c r="BX38" i="21"/>
  <c r="OR39" i="21"/>
  <c r="E581" i="11" s="1"/>
  <c r="OQ39" i="21"/>
  <c r="TT38" i="21"/>
  <c r="GF39" i="21"/>
  <c r="E490" i="11"/>
  <c r="B28" i="15"/>
  <c r="F490" i="11"/>
  <c r="C28" i="15"/>
  <c r="HW39" i="21"/>
  <c r="GD38" i="21"/>
  <c r="RW48" i="21"/>
  <c r="KI42" i="21"/>
  <c r="DR38" i="21"/>
  <c r="PX38" i="21"/>
  <c r="AB38" i="21"/>
  <c r="E71" i="11"/>
  <c r="B39" i="15"/>
  <c r="HT38" i="21"/>
  <c r="BH39" i="21"/>
  <c r="GP38" i="21"/>
  <c r="CD38" i="21"/>
  <c r="OO39" i="21"/>
  <c r="AX38" i="21"/>
  <c r="TB38" i="21"/>
  <c r="SR39" i="21"/>
  <c r="LH38" i="21"/>
  <c r="HU39" i="21"/>
  <c r="RX38" i="21"/>
  <c r="MD38" i="21"/>
  <c r="FF38" i="21"/>
  <c r="FL38" i="21"/>
  <c r="KH39" i="21"/>
  <c r="MJ38" i="21"/>
  <c r="OM39" i="21"/>
  <c r="E118" i="11" s="1"/>
  <c r="ED38" i="21"/>
  <c r="SD38" i="21"/>
  <c r="SD39" i="21" s="1"/>
  <c r="NP38" i="21"/>
  <c r="KZ38" i="21"/>
  <c r="GE39" i="21"/>
  <c r="ON39" i="21"/>
  <c r="E121" i="11" s="1"/>
  <c r="TN42" i="21"/>
  <c r="SS39" i="21"/>
  <c r="LB39" i="21"/>
  <c r="SW43" i="21"/>
  <c r="KD38" i="21"/>
  <c r="KG39" i="21"/>
  <c r="GJ38" i="21"/>
  <c r="AJ38" i="21"/>
  <c r="LA39" i="21"/>
  <c r="SV39" i="21"/>
  <c r="HZ38" i="21"/>
  <c r="HV39" i="21"/>
  <c r="TP38" i="21"/>
  <c r="LC39" i="21"/>
  <c r="QX38" i="21"/>
  <c r="E50" i="21"/>
  <c r="DY39" i="21"/>
  <c r="E51" i="21"/>
  <c r="E38" i="21"/>
  <c r="E39" i="21" s="1"/>
  <c r="HN38" i="21"/>
  <c r="RR38" i="21"/>
  <c r="QR38" i="21"/>
  <c r="DX38" i="21"/>
  <c r="OF38" i="21"/>
  <c r="MK39" i="21"/>
  <c r="GS39" i="21"/>
  <c r="SO39" i="21"/>
  <c r="JR38" i="21"/>
  <c r="DZ39" i="21"/>
  <c r="MW39" i="21"/>
  <c r="MP38" i="21"/>
  <c r="OP39" i="21"/>
  <c r="SQ39" i="21"/>
  <c r="FX38" i="21"/>
  <c r="BD38" i="21"/>
  <c r="JX38" i="21"/>
  <c r="LQ39" i="21"/>
  <c r="SL38" i="21"/>
  <c r="BG39" i="21"/>
  <c r="RL38" i="21"/>
  <c r="TU38" i="21"/>
  <c r="TG38" i="21"/>
  <c r="LR39" i="21"/>
  <c r="LP38" i="21"/>
  <c r="ML39" i="21"/>
  <c r="RE31" i="21" l="1"/>
  <c r="RE43" i="21"/>
  <c r="DD36" i="16"/>
  <c r="G118" i="11"/>
  <c r="I118" i="11" s="1"/>
  <c r="H118" i="11"/>
  <c r="E120" i="11"/>
  <c r="E123" i="11"/>
  <c r="H123" i="11" s="1"/>
  <c r="H121" i="11"/>
  <c r="G121" i="11"/>
  <c r="GD39" i="21"/>
  <c r="E321" i="11"/>
  <c r="SW42" i="21"/>
  <c r="H288" i="11"/>
  <c r="H290" i="11"/>
  <c r="E291" i="11"/>
  <c r="H291" i="11" s="1"/>
  <c r="G290" i="11"/>
  <c r="I290" i="11" s="1"/>
  <c r="I287" i="11"/>
  <c r="G288" i="11"/>
  <c r="I288" i="11" s="1"/>
  <c r="H347" i="11"/>
  <c r="G347" i="11"/>
  <c r="I347" i="11" s="1"/>
  <c r="H351" i="11"/>
  <c r="HT39" i="21"/>
  <c r="KI38" i="21"/>
  <c r="SW38" i="21"/>
  <c r="TB39" i="21"/>
  <c r="TB47" i="21" s="1"/>
  <c r="RD50" i="21"/>
  <c r="RD38" i="21"/>
  <c r="TN38" i="21"/>
  <c r="RE52" i="21" s="1"/>
  <c r="E53" i="21"/>
  <c r="RD51" i="21"/>
  <c r="TG39" i="21"/>
  <c r="TG47" i="21" s="1"/>
  <c r="RD53" i="21" l="1"/>
  <c r="G123" i="11"/>
  <c r="I123" i="11" s="1"/>
  <c r="I121" i="11"/>
  <c r="G120" i="11"/>
  <c r="I120" i="11" s="1"/>
  <c r="H120" i="11"/>
  <c r="RE38" i="21"/>
  <c r="RE39" i="21" s="1"/>
  <c r="RE42" i="21"/>
  <c r="G291" i="11"/>
  <c r="I291" i="11" s="1"/>
  <c r="RE50" i="21"/>
  <c r="RE51" i="21"/>
  <c r="RE53" i="21" l="1"/>
  <c r="AA26" i="19"/>
  <c r="BM37" i="20" s="1"/>
  <c r="W26" i="19"/>
  <c r="BI37" i="20" s="1"/>
  <c r="S26" i="19"/>
  <c r="AW37" i="20" s="1"/>
  <c r="Q26" i="19"/>
  <c r="AU37" i="20" s="1"/>
  <c r="O26" i="19"/>
  <c r="AQ37" i="20" s="1"/>
  <c r="M26" i="19"/>
  <c r="AO37" i="20" s="1"/>
  <c r="K26" i="19"/>
  <c r="AM37" i="20" s="1"/>
  <c r="I26" i="19"/>
  <c r="AO28" i="18"/>
  <c r="AM28" i="18"/>
  <c r="AM33" i="18" s="1"/>
  <c r="AK28" i="18"/>
  <c r="AI28" i="18"/>
  <c r="AI33" i="18" s="1"/>
  <c r="AG28" i="18"/>
  <c r="AG33" i="18" s="1"/>
  <c r="AE28" i="18"/>
  <c r="AC28" i="18"/>
  <c r="AC33" i="18" s="1"/>
  <c r="AA28" i="18"/>
  <c r="Y28" i="18"/>
  <c r="Y33" i="18" s="1"/>
  <c r="W28" i="18"/>
  <c r="W33" i="18" s="1"/>
  <c r="Q28" i="18"/>
  <c r="Q33" i="18" s="1"/>
  <c r="O28" i="18"/>
  <c r="O33" i="18" s="1"/>
  <c r="M28" i="18"/>
  <c r="K28" i="18"/>
  <c r="I28" i="18"/>
  <c r="G28" i="18"/>
  <c r="E28" i="18"/>
  <c r="C27" i="18"/>
  <c r="QC34" i="21" s="1"/>
  <c r="C26" i="18"/>
  <c r="C24" i="18"/>
  <c r="QC29" i="21" s="1"/>
  <c r="PZ29" i="21" s="1"/>
  <c r="C23" i="18"/>
  <c r="QC28" i="21" s="1"/>
  <c r="PZ28" i="21" s="1"/>
  <c r="C22" i="18"/>
  <c r="QC27" i="21" s="1"/>
  <c r="PZ27" i="21" s="1"/>
  <c r="C21" i="18"/>
  <c r="QC26" i="21" s="1"/>
  <c r="PZ26" i="21" s="1"/>
  <c r="QC24" i="21"/>
  <c r="PZ24" i="21" s="1"/>
  <c r="C25" i="18"/>
  <c r="C17" i="18"/>
  <c r="QC22" i="21" s="1"/>
  <c r="PZ22" i="21" s="1"/>
  <c r="QC21" i="21"/>
  <c r="PZ21" i="21" s="1"/>
  <c r="C15" i="18"/>
  <c r="QC20" i="21" s="1"/>
  <c r="PZ20" i="21" s="1"/>
  <c r="C14" i="18"/>
  <c r="QC19" i="21" s="1"/>
  <c r="PZ19" i="21" s="1"/>
  <c r="C13" i="18"/>
  <c r="QC18" i="21" s="1"/>
  <c r="PZ18" i="21" s="1"/>
  <c r="C11" i="18"/>
  <c r="QC16" i="21" s="1"/>
  <c r="PZ16" i="21" s="1"/>
  <c r="C10" i="18"/>
  <c r="QC15" i="21" s="1"/>
  <c r="PZ15" i="21" s="1"/>
  <c r="C9" i="18"/>
  <c r="QC14" i="21" s="1"/>
  <c r="PZ14" i="21" s="1"/>
  <c r="QC13" i="21"/>
  <c r="E76" i="17"/>
  <c r="C76" i="17" s="1"/>
  <c r="E75" i="17"/>
  <c r="C75" i="17" s="1"/>
  <c r="AA66" i="17"/>
  <c r="L66" i="17"/>
  <c r="L64" i="17"/>
  <c r="AA62" i="17"/>
  <c r="L62" i="17"/>
  <c r="AA61" i="17"/>
  <c r="L61" i="17"/>
  <c r="AA58" i="17"/>
  <c r="L58" i="17"/>
  <c r="AA57" i="17"/>
  <c r="L57" i="17"/>
  <c r="AA56" i="17"/>
  <c r="L56" i="17"/>
  <c r="AA55" i="17"/>
  <c r="L55" i="17"/>
  <c r="AA54" i="17"/>
  <c r="L54" i="17"/>
  <c r="AA53" i="17"/>
  <c r="L53" i="17"/>
  <c r="AA52" i="17"/>
  <c r="L52" i="17"/>
  <c r="AA51" i="17"/>
  <c r="L51" i="17"/>
  <c r="AA50" i="17"/>
  <c r="L50" i="17"/>
  <c r="AA48" i="17"/>
  <c r="L48" i="17"/>
  <c r="AA47" i="17"/>
  <c r="L47" i="17"/>
  <c r="AA46" i="17"/>
  <c r="L46" i="17"/>
  <c r="AA45" i="17"/>
  <c r="AA44" i="17"/>
  <c r="L44" i="17"/>
  <c r="AE33" i="17"/>
  <c r="AE41" i="17" s="1"/>
  <c r="AD33" i="17"/>
  <c r="AD41" i="17" s="1"/>
  <c r="AC33" i="17"/>
  <c r="AC41" i="17" s="1"/>
  <c r="AB33" i="17"/>
  <c r="AB41" i="17" s="1"/>
  <c r="AA33" i="17"/>
  <c r="AA41" i="17" s="1"/>
  <c r="P33" i="17"/>
  <c r="P41" i="17" s="1"/>
  <c r="O33" i="17"/>
  <c r="N33" i="17"/>
  <c r="N41" i="17" s="1"/>
  <c r="M33" i="17"/>
  <c r="M41" i="17" s="1"/>
  <c r="L33" i="17"/>
  <c r="L41" i="17" s="1"/>
  <c r="U32" i="17"/>
  <c r="R32" i="17"/>
  <c r="F32" i="17"/>
  <c r="U31" i="17"/>
  <c r="R31" i="17"/>
  <c r="F31" i="17"/>
  <c r="AB28" i="17"/>
  <c r="U28" i="17"/>
  <c r="R28" i="17"/>
  <c r="O28" i="17"/>
  <c r="F28" i="17"/>
  <c r="AB27" i="17"/>
  <c r="U27" i="17"/>
  <c r="R27" i="17"/>
  <c r="O27" i="17"/>
  <c r="F27" i="17"/>
  <c r="AB26" i="17"/>
  <c r="U26" i="17"/>
  <c r="R26" i="17"/>
  <c r="O26" i="17"/>
  <c r="F26" i="17"/>
  <c r="AB25" i="17"/>
  <c r="U25" i="17"/>
  <c r="R25" i="17"/>
  <c r="O25" i="17"/>
  <c r="F25" i="17"/>
  <c r="AD24" i="17"/>
  <c r="AB24" i="17"/>
  <c r="U24" i="17"/>
  <c r="R24" i="17"/>
  <c r="O24" i="17"/>
  <c r="F24" i="17"/>
  <c r="AB23" i="17"/>
  <c r="U23" i="17"/>
  <c r="R23" i="17"/>
  <c r="O23" i="17"/>
  <c r="F23" i="17"/>
  <c r="AB22" i="17"/>
  <c r="U22" i="17"/>
  <c r="R22" i="17"/>
  <c r="O22" i="17"/>
  <c r="F22" i="17"/>
  <c r="AB21" i="17"/>
  <c r="U21" i="17"/>
  <c r="R21" i="17"/>
  <c r="O21" i="17"/>
  <c r="F21" i="17"/>
  <c r="AB20" i="17"/>
  <c r="U20" i="17"/>
  <c r="R20" i="17"/>
  <c r="O20" i="17"/>
  <c r="F20" i="17"/>
  <c r="AD19" i="17"/>
  <c r="AB19" i="17"/>
  <c r="U19" i="17"/>
  <c r="R19" i="17"/>
  <c r="O19" i="17"/>
  <c r="F19" i="17"/>
  <c r="AB18" i="17"/>
  <c r="U18" i="17"/>
  <c r="R18" i="17"/>
  <c r="O18" i="17"/>
  <c r="F18" i="17"/>
  <c r="AB17" i="17"/>
  <c r="U17" i="17"/>
  <c r="R17" i="17"/>
  <c r="O17" i="17"/>
  <c r="F17" i="17"/>
  <c r="AB16" i="17"/>
  <c r="U16" i="17"/>
  <c r="R16" i="17"/>
  <c r="O16" i="17"/>
  <c r="F16" i="17"/>
  <c r="AD15" i="17"/>
  <c r="AB15" i="17"/>
  <c r="U15" i="17"/>
  <c r="R15" i="17"/>
  <c r="O15" i="17"/>
  <c r="F15" i="17"/>
  <c r="AB14" i="17"/>
  <c r="U14" i="17"/>
  <c r="R14" i="17"/>
  <c r="O14" i="17"/>
  <c r="F14" i="17"/>
  <c r="AB13" i="17"/>
  <c r="U13" i="17"/>
  <c r="R13" i="17"/>
  <c r="O13" i="17"/>
  <c r="F13" i="17"/>
  <c r="AB12" i="17"/>
  <c r="U12" i="17"/>
  <c r="R12" i="17"/>
  <c r="O12" i="17"/>
  <c r="F12" i="17"/>
  <c r="AD11" i="17"/>
  <c r="AB11" i="17"/>
  <c r="U11" i="17"/>
  <c r="R11" i="17"/>
  <c r="O11" i="17"/>
  <c r="F11" i="17"/>
  <c r="E3" i="17"/>
  <c r="T2" i="19" s="1"/>
  <c r="G2" i="20" s="1"/>
  <c r="EH35" i="16"/>
  <c r="EG35" i="16"/>
  <c r="EH34" i="16"/>
  <c r="EG34" i="16"/>
  <c r="EE32" i="16"/>
  <c r="ED32" i="16"/>
  <c r="EC32" i="16"/>
  <c r="EB32" i="16"/>
  <c r="EA32" i="16"/>
  <c r="DZ32" i="16"/>
  <c r="DU32" i="16"/>
  <c r="DT32" i="16"/>
  <c r="DS32" i="16"/>
  <c r="DR32" i="16"/>
  <c r="DQ32" i="16"/>
  <c r="DP32" i="16"/>
  <c r="DO32" i="16"/>
  <c r="DN32" i="16"/>
  <c r="DM32" i="16"/>
  <c r="DL32" i="16"/>
  <c r="DK32" i="16"/>
  <c r="DJ32" i="16"/>
  <c r="DI32" i="16"/>
  <c r="DH32" i="16"/>
  <c r="CY32" i="16"/>
  <c r="CX32" i="16"/>
  <c r="CW32" i="16"/>
  <c r="CV32" i="16"/>
  <c r="BS32" i="16"/>
  <c r="BR32" i="16"/>
  <c r="CO32" i="16"/>
  <c r="CN32" i="16"/>
  <c r="CM32" i="16"/>
  <c r="CL32" i="16"/>
  <c r="CG32" i="16"/>
  <c r="CF32" i="16"/>
  <c r="CE32" i="16"/>
  <c r="CD32" i="16"/>
  <c r="AO32" i="16"/>
  <c r="AN32" i="16"/>
  <c r="CC32" i="16"/>
  <c r="CB32" i="16"/>
  <c r="CA32" i="16"/>
  <c r="BZ32" i="16"/>
  <c r="BU32" i="16"/>
  <c r="BT32" i="16"/>
  <c r="BQ32" i="16"/>
  <c r="BP32" i="16"/>
  <c r="BO32" i="16"/>
  <c r="BN32" i="16"/>
  <c r="CQ32" i="16"/>
  <c r="CP32" i="16"/>
  <c r="BK32" i="16"/>
  <c r="BJ32" i="16"/>
  <c r="BY32" i="16"/>
  <c r="BX32" i="16"/>
  <c r="BI32" i="16"/>
  <c r="BH32" i="16"/>
  <c r="BC32" i="16"/>
  <c r="BB32" i="16"/>
  <c r="BA32" i="16"/>
  <c r="AZ32" i="16"/>
  <c r="BE32" i="16"/>
  <c r="BD32" i="16"/>
  <c r="AW32" i="16"/>
  <c r="AV32" i="16"/>
  <c r="AM32" i="16"/>
  <c r="AL32" i="16"/>
  <c r="AC32" i="16"/>
  <c r="AB32" i="16"/>
  <c r="AK32" i="16"/>
  <c r="AJ32" i="16"/>
  <c r="W32" i="16"/>
  <c r="V32" i="16"/>
  <c r="U32" i="16"/>
  <c r="T32" i="16"/>
  <c r="S32" i="16"/>
  <c r="R32" i="16"/>
  <c r="Q32" i="16"/>
  <c r="P32" i="16"/>
  <c r="EE31" i="16"/>
  <c r="ED31" i="16"/>
  <c r="EC31" i="16"/>
  <c r="EB31" i="16"/>
  <c r="EA31" i="16"/>
  <c r="DZ31" i="16"/>
  <c r="DU31" i="16"/>
  <c r="DT31" i="16"/>
  <c r="DS31" i="16"/>
  <c r="DR31" i="16"/>
  <c r="DQ31" i="16"/>
  <c r="DP31" i="16"/>
  <c r="DO31" i="16"/>
  <c r="DN31" i="16"/>
  <c r="DM31" i="16"/>
  <c r="DL31" i="16"/>
  <c r="DK31" i="16"/>
  <c r="DJ31" i="16"/>
  <c r="DI31" i="16"/>
  <c r="DH31" i="16"/>
  <c r="CY31" i="16"/>
  <c r="CX31" i="16"/>
  <c r="CW31" i="16"/>
  <c r="CV31" i="16"/>
  <c r="BS31" i="16"/>
  <c r="BR31" i="16"/>
  <c r="CO31" i="16"/>
  <c r="CN31" i="16"/>
  <c r="CM31" i="16"/>
  <c r="CL31" i="16"/>
  <c r="CG31" i="16"/>
  <c r="CF31" i="16"/>
  <c r="CE31" i="16"/>
  <c r="CD31" i="16"/>
  <c r="AO31" i="16"/>
  <c r="AN31" i="16"/>
  <c r="CC31" i="16"/>
  <c r="CB31" i="16"/>
  <c r="CA31" i="16"/>
  <c r="BZ31" i="16"/>
  <c r="BU31" i="16"/>
  <c r="BT31" i="16"/>
  <c r="BQ31" i="16"/>
  <c r="BP31" i="16"/>
  <c r="BO31" i="16"/>
  <c r="BN31" i="16"/>
  <c r="CQ31" i="16"/>
  <c r="CP31" i="16"/>
  <c r="BK31" i="16"/>
  <c r="BJ31" i="16"/>
  <c r="BY31" i="16"/>
  <c r="BX31" i="16"/>
  <c r="BI31" i="16"/>
  <c r="BH31" i="16"/>
  <c r="BC31" i="16"/>
  <c r="BB31" i="16"/>
  <c r="BA31" i="16"/>
  <c r="AZ31" i="16"/>
  <c r="BE31" i="16"/>
  <c r="BD31" i="16"/>
  <c r="AW31" i="16"/>
  <c r="AV31" i="16"/>
  <c r="AM31" i="16"/>
  <c r="AL31" i="16"/>
  <c r="AC31" i="16"/>
  <c r="AB31" i="16"/>
  <c r="AK31" i="16"/>
  <c r="AJ31" i="16"/>
  <c r="W31" i="16"/>
  <c r="V31" i="16"/>
  <c r="U31" i="16"/>
  <c r="T31" i="16"/>
  <c r="S31" i="16"/>
  <c r="R31" i="16"/>
  <c r="Q31" i="16"/>
  <c r="P31" i="16"/>
  <c r="EH30" i="16"/>
  <c r="EG30" i="16"/>
  <c r="EE28" i="16"/>
  <c r="ED28" i="16"/>
  <c r="EC28" i="16"/>
  <c r="EB28" i="16"/>
  <c r="EA28" i="16"/>
  <c r="DZ28" i="16"/>
  <c r="DU28" i="16"/>
  <c r="DT28" i="16"/>
  <c r="DS28" i="16"/>
  <c r="DR28" i="16"/>
  <c r="DQ28" i="16"/>
  <c r="DP28" i="16"/>
  <c r="DO28" i="16"/>
  <c r="DN28" i="16"/>
  <c r="DM28" i="16"/>
  <c r="DL28" i="16"/>
  <c r="DK28" i="16"/>
  <c r="DJ28" i="16"/>
  <c r="DH28" i="16"/>
  <c r="CY28" i="16"/>
  <c r="CX28" i="16"/>
  <c r="CW28" i="16"/>
  <c r="CV28" i="16"/>
  <c r="BS28" i="16"/>
  <c r="BR28" i="16"/>
  <c r="CO28" i="16"/>
  <c r="CN28" i="16"/>
  <c r="CM28" i="16"/>
  <c r="CL28" i="16"/>
  <c r="CG28" i="16"/>
  <c r="CF28" i="16"/>
  <c r="CE28" i="16"/>
  <c r="CD28" i="16"/>
  <c r="AO28" i="16"/>
  <c r="AN28" i="16"/>
  <c r="CC28" i="16"/>
  <c r="CB28" i="16"/>
  <c r="CA28" i="16"/>
  <c r="BZ28" i="16"/>
  <c r="BU28" i="16"/>
  <c r="BT28" i="16"/>
  <c r="BQ28" i="16"/>
  <c r="BP28" i="16"/>
  <c r="BO28" i="16"/>
  <c r="BN28" i="16"/>
  <c r="CQ28" i="16"/>
  <c r="CP28" i="16"/>
  <c r="BK28" i="16"/>
  <c r="BJ28" i="16"/>
  <c r="BY28" i="16"/>
  <c r="BX28" i="16"/>
  <c r="BI28" i="16"/>
  <c r="BH28" i="16"/>
  <c r="BC28" i="16"/>
  <c r="BB28" i="16"/>
  <c r="BA28" i="16"/>
  <c r="AZ28" i="16"/>
  <c r="BE28" i="16"/>
  <c r="BD28" i="16"/>
  <c r="AW28" i="16"/>
  <c r="AV28" i="16"/>
  <c r="AM28" i="16"/>
  <c r="AL28" i="16"/>
  <c r="AC28" i="16"/>
  <c r="AB28" i="16"/>
  <c r="AK28" i="16"/>
  <c r="AJ28" i="16"/>
  <c r="W28" i="16"/>
  <c r="V28" i="16"/>
  <c r="U28" i="16"/>
  <c r="T28" i="16"/>
  <c r="S28" i="16"/>
  <c r="R28" i="16"/>
  <c r="Q28" i="16"/>
  <c r="P28" i="16"/>
  <c r="EE27" i="16"/>
  <c r="ED27" i="16"/>
  <c r="EC27" i="16"/>
  <c r="EB27" i="16"/>
  <c r="EA27" i="16"/>
  <c r="DZ27" i="16"/>
  <c r="DU27" i="16"/>
  <c r="DT27" i="16"/>
  <c r="DS27" i="16"/>
  <c r="DR27" i="16"/>
  <c r="DQ27" i="16"/>
  <c r="DP27" i="16"/>
  <c r="DO27" i="16"/>
  <c r="DN27" i="16"/>
  <c r="DM27" i="16"/>
  <c r="DL27" i="16"/>
  <c r="DK27" i="16"/>
  <c r="DJ27" i="16"/>
  <c r="DH27" i="16"/>
  <c r="CY27" i="16"/>
  <c r="CX27" i="16"/>
  <c r="CW27" i="16"/>
  <c r="CV27" i="16"/>
  <c r="BS27" i="16"/>
  <c r="BR27" i="16"/>
  <c r="CO27" i="16"/>
  <c r="CN27" i="16"/>
  <c r="CM27" i="16"/>
  <c r="CL27" i="16"/>
  <c r="CG27" i="16"/>
  <c r="CF27" i="16"/>
  <c r="CE27" i="16"/>
  <c r="CD27" i="16"/>
  <c r="AO27" i="16"/>
  <c r="AN27" i="16"/>
  <c r="CC27" i="16"/>
  <c r="CB27" i="16"/>
  <c r="CA27" i="16"/>
  <c r="BZ27" i="16"/>
  <c r="BU27" i="16"/>
  <c r="BT27" i="16"/>
  <c r="BQ27" i="16"/>
  <c r="BP27" i="16"/>
  <c r="BO27" i="16"/>
  <c r="BN27" i="16"/>
  <c r="CQ27" i="16"/>
  <c r="CP27" i="16"/>
  <c r="BK27" i="16"/>
  <c r="BJ27" i="16"/>
  <c r="BY27" i="16"/>
  <c r="BX27" i="16"/>
  <c r="BI27" i="16"/>
  <c r="BH27" i="16"/>
  <c r="BC27" i="16"/>
  <c r="BB27" i="16"/>
  <c r="BA27" i="16"/>
  <c r="AZ27" i="16"/>
  <c r="BE27" i="16"/>
  <c r="BD27" i="16"/>
  <c r="AW27" i="16"/>
  <c r="AV27" i="16"/>
  <c r="AM27" i="16"/>
  <c r="AL27" i="16"/>
  <c r="AC27" i="16"/>
  <c r="AB27" i="16"/>
  <c r="AK27" i="16"/>
  <c r="AJ27" i="16"/>
  <c r="W27" i="16"/>
  <c r="V27" i="16"/>
  <c r="U27" i="16"/>
  <c r="T27" i="16"/>
  <c r="S27" i="16"/>
  <c r="R27" i="16"/>
  <c r="Q27" i="16"/>
  <c r="P27" i="16"/>
  <c r="EE26" i="16"/>
  <c r="ED26" i="16"/>
  <c r="EC26" i="16"/>
  <c r="EB26" i="16"/>
  <c r="EA26" i="16"/>
  <c r="DZ26" i="16"/>
  <c r="DU26" i="16"/>
  <c r="DT26" i="16"/>
  <c r="DS26" i="16"/>
  <c r="DR26" i="16"/>
  <c r="DQ26" i="16"/>
  <c r="DP26" i="16"/>
  <c r="DO26" i="16"/>
  <c r="DN26" i="16"/>
  <c r="DM26" i="16"/>
  <c r="DL26" i="16"/>
  <c r="DK26" i="16"/>
  <c r="DJ26" i="16"/>
  <c r="DH26" i="16"/>
  <c r="CY26" i="16"/>
  <c r="CX26" i="16"/>
  <c r="CW26" i="16"/>
  <c r="CV26" i="16"/>
  <c r="BS26" i="16"/>
  <c r="BR26" i="16"/>
  <c r="CO26" i="16"/>
  <c r="CN26" i="16"/>
  <c r="CM26" i="16"/>
  <c r="CL26" i="16"/>
  <c r="CG26" i="16"/>
  <c r="CF26" i="16"/>
  <c r="CE26" i="16"/>
  <c r="CD26" i="16"/>
  <c r="AO26" i="16"/>
  <c r="AN26" i="16"/>
  <c r="CC26" i="16"/>
  <c r="CB26" i="16"/>
  <c r="CA26" i="16"/>
  <c r="BZ26" i="16"/>
  <c r="BU26" i="16"/>
  <c r="BT26" i="16"/>
  <c r="BQ26" i="16"/>
  <c r="BP26" i="16"/>
  <c r="BO26" i="16"/>
  <c r="BN26" i="16"/>
  <c r="CQ26" i="16"/>
  <c r="CP26" i="16"/>
  <c r="BK26" i="16"/>
  <c r="BJ26" i="16"/>
  <c r="BY26" i="16"/>
  <c r="BX26" i="16"/>
  <c r="BI26" i="16"/>
  <c r="BH26" i="16"/>
  <c r="BC26" i="16"/>
  <c r="BB26" i="16"/>
  <c r="BA26" i="16"/>
  <c r="AZ26" i="16"/>
  <c r="BE26" i="16"/>
  <c r="BD26" i="16"/>
  <c r="AW26" i="16"/>
  <c r="AV26" i="16"/>
  <c r="AM26" i="16"/>
  <c r="AL26" i="16"/>
  <c r="AC26" i="16"/>
  <c r="AB26" i="16"/>
  <c r="AK26" i="16"/>
  <c r="AJ26" i="16"/>
  <c r="W26" i="16"/>
  <c r="V26" i="16"/>
  <c r="U26" i="16"/>
  <c r="T26" i="16"/>
  <c r="S26" i="16"/>
  <c r="R26" i="16"/>
  <c r="Q26" i="16"/>
  <c r="P26" i="16"/>
  <c r="EE25" i="16"/>
  <c r="ED25" i="16"/>
  <c r="EC25" i="16"/>
  <c r="EB25" i="16"/>
  <c r="EA25" i="16"/>
  <c r="DZ25" i="16"/>
  <c r="DU25" i="16"/>
  <c r="DT25" i="16"/>
  <c r="DS25" i="16"/>
  <c r="DR25" i="16"/>
  <c r="DQ25" i="16"/>
  <c r="DP25" i="16"/>
  <c r="DO25" i="16"/>
  <c r="DN25" i="16"/>
  <c r="DM25" i="16"/>
  <c r="DL25" i="16"/>
  <c r="DK25" i="16"/>
  <c r="DJ25" i="16"/>
  <c r="DH25" i="16"/>
  <c r="CY25" i="16"/>
  <c r="CX25" i="16"/>
  <c r="CW25" i="16"/>
  <c r="CV25" i="16"/>
  <c r="BS25" i="16"/>
  <c r="BR25" i="16"/>
  <c r="CO25" i="16"/>
  <c r="CN25" i="16"/>
  <c r="CM25" i="16"/>
  <c r="CL25" i="16"/>
  <c r="CG25" i="16"/>
  <c r="CF25" i="16"/>
  <c r="CE25" i="16"/>
  <c r="CD25" i="16"/>
  <c r="AO25" i="16"/>
  <c r="AN25" i="16"/>
  <c r="CC25" i="16"/>
  <c r="CB25" i="16"/>
  <c r="CA25" i="16"/>
  <c r="BZ25" i="16"/>
  <c r="BU25" i="16"/>
  <c r="BT25" i="16"/>
  <c r="BQ25" i="16"/>
  <c r="BP25" i="16"/>
  <c r="BO25" i="16"/>
  <c r="BN25" i="16"/>
  <c r="CQ25" i="16"/>
  <c r="CP25" i="16"/>
  <c r="BK25" i="16"/>
  <c r="BJ25" i="16"/>
  <c r="BY25" i="16"/>
  <c r="BX25" i="16"/>
  <c r="BI25" i="16"/>
  <c r="BH25" i="16"/>
  <c r="BC25" i="16"/>
  <c r="BB25" i="16"/>
  <c r="BA25" i="16"/>
  <c r="AZ25" i="16"/>
  <c r="BE25" i="16"/>
  <c r="BD25" i="16"/>
  <c r="AW25" i="16"/>
  <c r="AV25" i="16"/>
  <c r="AM25" i="16"/>
  <c r="AL25" i="16"/>
  <c r="AC25" i="16"/>
  <c r="AB25" i="16"/>
  <c r="AK25" i="16"/>
  <c r="AJ25" i="16"/>
  <c r="W25" i="16"/>
  <c r="V25" i="16"/>
  <c r="U25" i="16"/>
  <c r="T25" i="16"/>
  <c r="S25" i="16"/>
  <c r="R25" i="16"/>
  <c r="Q25" i="16"/>
  <c r="P25" i="16"/>
  <c r="EE24" i="16"/>
  <c r="ED24" i="16"/>
  <c r="EC24" i="16"/>
  <c r="EB24" i="16"/>
  <c r="EA24" i="16"/>
  <c r="DZ24" i="16"/>
  <c r="DU24" i="16"/>
  <c r="DT24" i="16"/>
  <c r="DS24" i="16"/>
  <c r="DR24" i="16"/>
  <c r="DQ24" i="16"/>
  <c r="DP24" i="16"/>
  <c r="DO24" i="16"/>
  <c r="DN24" i="16"/>
  <c r="DM24" i="16"/>
  <c r="DL24" i="16"/>
  <c r="DK24" i="16"/>
  <c r="DJ24" i="16"/>
  <c r="DH24" i="16"/>
  <c r="CY24" i="16"/>
  <c r="CX24" i="16"/>
  <c r="CW24" i="16"/>
  <c r="CV24" i="16"/>
  <c r="BS24" i="16"/>
  <c r="BR24" i="16"/>
  <c r="CO24" i="16"/>
  <c r="CN24" i="16"/>
  <c r="CM24" i="16"/>
  <c r="CL24" i="16"/>
  <c r="CG24" i="16"/>
  <c r="CF24" i="16"/>
  <c r="CE24" i="16"/>
  <c r="CD24" i="16"/>
  <c r="AO24" i="16"/>
  <c r="AN24" i="16"/>
  <c r="CC24" i="16"/>
  <c r="CB24" i="16"/>
  <c r="CA24" i="16"/>
  <c r="BZ24" i="16"/>
  <c r="BU24" i="16"/>
  <c r="BT24" i="16"/>
  <c r="BQ24" i="16"/>
  <c r="BP24" i="16"/>
  <c r="BO24" i="16"/>
  <c r="BN24" i="16"/>
  <c r="CQ24" i="16"/>
  <c r="CP24" i="16"/>
  <c r="BK24" i="16"/>
  <c r="BJ24" i="16"/>
  <c r="BY24" i="16"/>
  <c r="BX24" i="16"/>
  <c r="BI24" i="16"/>
  <c r="BH24" i="16"/>
  <c r="BC24" i="16"/>
  <c r="BB24" i="16"/>
  <c r="BA24" i="16"/>
  <c r="AZ24" i="16"/>
  <c r="BE24" i="16"/>
  <c r="BD24" i="16"/>
  <c r="AW24" i="16"/>
  <c r="AV24" i="16"/>
  <c r="AM24" i="16"/>
  <c r="AL24" i="16"/>
  <c r="AC24" i="16"/>
  <c r="AB24" i="16"/>
  <c r="AK24" i="16"/>
  <c r="AJ24" i="16"/>
  <c r="W24" i="16"/>
  <c r="V24" i="16"/>
  <c r="U24" i="16"/>
  <c r="T24" i="16"/>
  <c r="S24" i="16"/>
  <c r="R24" i="16"/>
  <c r="Q24" i="16"/>
  <c r="P24" i="16"/>
  <c r="EE23" i="16"/>
  <c r="ED23" i="16"/>
  <c r="EC23" i="16"/>
  <c r="EB23" i="16"/>
  <c r="EA23" i="16"/>
  <c r="DZ23" i="16"/>
  <c r="DU23" i="16"/>
  <c r="DT23" i="16"/>
  <c r="DS23" i="16"/>
  <c r="DR23" i="16"/>
  <c r="DQ23" i="16"/>
  <c r="DP23" i="16"/>
  <c r="DO23" i="16"/>
  <c r="DN23" i="16"/>
  <c r="DM23" i="16"/>
  <c r="DL23" i="16"/>
  <c r="DK23" i="16"/>
  <c r="DJ23" i="16"/>
  <c r="DH23" i="16"/>
  <c r="CY23" i="16"/>
  <c r="CX23" i="16"/>
  <c r="CW23" i="16"/>
  <c r="CV23" i="16"/>
  <c r="BS23" i="16"/>
  <c r="BR23" i="16"/>
  <c r="CO23" i="16"/>
  <c r="CN23" i="16"/>
  <c r="CM23" i="16"/>
  <c r="CL23" i="16"/>
  <c r="CG23" i="16"/>
  <c r="CF23" i="16"/>
  <c r="CE23" i="16"/>
  <c r="CD23" i="16"/>
  <c r="AO23" i="16"/>
  <c r="AN23" i="16"/>
  <c r="CC23" i="16"/>
  <c r="CB23" i="16"/>
  <c r="CA23" i="16"/>
  <c r="BZ23" i="16"/>
  <c r="BU23" i="16"/>
  <c r="BT23" i="16"/>
  <c r="BQ23" i="16"/>
  <c r="BP23" i="16"/>
  <c r="BO23" i="16"/>
  <c r="BN23" i="16"/>
  <c r="CQ23" i="16"/>
  <c r="CP23" i="16"/>
  <c r="BK23" i="16"/>
  <c r="BJ23" i="16"/>
  <c r="BY23" i="16"/>
  <c r="BX23" i="16"/>
  <c r="BI23" i="16"/>
  <c r="BH23" i="16"/>
  <c r="BC23" i="16"/>
  <c r="BB23" i="16"/>
  <c r="BA23" i="16"/>
  <c r="AZ23" i="16"/>
  <c r="BE23" i="16"/>
  <c r="BD23" i="16"/>
  <c r="AW23" i="16"/>
  <c r="AV23" i="16"/>
  <c r="AM23" i="16"/>
  <c r="AL23" i="16"/>
  <c r="AC23" i="16"/>
  <c r="AB23" i="16"/>
  <c r="AK23" i="16"/>
  <c r="AJ23" i="16"/>
  <c r="W23" i="16"/>
  <c r="V23" i="16"/>
  <c r="U23" i="16"/>
  <c r="T23" i="16"/>
  <c r="S23" i="16"/>
  <c r="R23" i="16"/>
  <c r="Q23" i="16"/>
  <c r="P23" i="16"/>
  <c r="EE22" i="16"/>
  <c r="EE39" i="16" s="1"/>
  <c r="ED22" i="16"/>
  <c r="ED39" i="16" s="1"/>
  <c r="EC22" i="16"/>
  <c r="EC39" i="16" s="1"/>
  <c r="EB22" i="16"/>
  <c r="EB39" i="16" s="1"/>
  <c r="EA22" i="16"/>
  <c r="EA39" i="16" s="1"/>
  <c r="DZ22" i="16"/>
  <c r="DZ39" i="16" s="1"/>
  <c r="DU22" i="16"/>
  <c r="DU39" i="16" s="1"/>
  <c r="DT22" i="16"/>
  <c r="DT39" i="16" s="1"/>
  <c r="DS22" i="16"/>
  <c r="DS39" i="16" s="1"/>
  <c r="DR22" i="16"/>
  <c r="DR39" i="16" s="1"/>
  <c r="DQ22" i="16"/>
  <c r="DQ39" i="16" s="1"/>
  <c r="DP22" i="16"/>
  <c r="DP39" i="16" s="1"/>
  <c r="DO22" i="16"/>
  <c r="DO39" i="16" s="1"/>
  <c r="DN22" i="16"/>
  <c r="DN39" i="16" s="1"/>
  <c r="DM22" i="16"/>
  <c r="DM39" i="16" s="1"/>
  <c r="DL22" i="16"/>
  <c r="DL39" i="16" s="1"/>
  <c r="DK22" i="16"/>
  <c r="DK39" i="16" s="1"/>
  <c r="DJ22" i="16"/>
  <c r="DJ39" i="16" s="1"/>
  <c r="DH22" i="16"/>
  <c r="DH39" i="16" s="1"/>
  <c r="CY22" i="16"/>
  <c r="CX22" i="16"/>
  <c r="CW22" i="16"/>
  <c r="CV22" i="16"/>
  <c r="BS22" i="16"/>
  <c r="BR22" i="16"/>
  <c r="CO22" i="16"/>
  <c r="CN22" i="16"/>
  <c r="CM22" i="16"/>
  <c r="CL22" i="16"/>
  <c r="CG22" i="16"/>
  <c r="CF22" i="16"/>
  <c r="CE22" i="16"/>
  <c r="CD22" i="16"/>
  <c r="AO22" i="16"/>
  <c r="AN22" i="16"/>
  <c r="CC22" i="16"/>
  <c r="CB22" i="16"/>
  <c r="CA22" i="16"/>
  <c r="BZ22" i="16"/>
  <c r="BU22" i="16"/>
  <c r="BT22" i="16"/>
  <c r="BQ22" i="16"/>
  <c r="BP22" i="16"/>
  <c r="BO22" i="16"/>
  <c r="BN22" i="16"/>
  <c r="CQ22" i="16"/>
  <c r="CP22" i="16"/>
  <c r="BK22" i="16"/>
  <c r="BJ22" i="16"/>
  <c r="BY22" i="16"/>
  <c r="BX22" i="16"/>
  <c r="BI22" i="16"/>
  <c r="BH22" i="16"/>
  <c r="BC22" i="16"/>
  <c r="BB22" i="16"/>
  <c r="BA22" i="16"/>
  <c r="AZ22" i="16"/>
  <c r="BE22" i="16"/>
  <c r="BD22" i="16"/>
  <c r="AW22" i="16"/>
  <c r="AV22" i="16"/>
  <c r="AM22" i="16"/>
  <c r="AL22" i="16"/>
  <c r="AC22" i="16"/>
  <c r="AB22" i="16"/>
  <c r="AK22" i="16"/>
  <c r="AJ22" i="16"/>
  <c r="W22" i="16"/>
  <c r="V22" i="16"/>
  <c r="U22" i="16"/>
  <c r="T22" i="16"/>
  <c r="S22" i="16"/>
  <c r="R22" i="16"/>
  <c r="Q22" i="16"/>
  <c r="P22" i="16"/>
  <c r="EE21" i="16"/>
  <c r="ED21" i="16"/>
  <c r="EC21" i="16"/>
  <c r="EB21" i="16"/>
  <c r="EA21" i="16"/>
  <c r="DZ21" i="16"/>
  <c r="DU21" i="16"/>
  <c r="DT21" i="16"/>
  <c r="DS21" i="16"/>
  <c r="DR21" i="16"/>
  <c r="DQ21" i="16"/>
  <c r="DP21" i="16"/>
  <c r="DO21" i="16"/>
  <c r="DN21" i="16"/>
  <c r="DM21" i="16"/>
  <c r="DL21" i="16"/>
  <c r="DK21" i="16"/>
  <c r="DJ21" i="16"/>
  <c r="DH21" i="16"/>
  <c r="CY21" i="16"/>
  <c r="CX21" i="16"/>
  <c r="CW21" i="16"/>
  <c r="CV21" i="16"/>
  <c r="BS21" i="16"/>
  <c r="BR21" i="16"/>
  <c r="CO21" i="16"/>
  <c r="CN21" i="16"/>
  <c r="CM21" i="16"/>
  <c r="CL21" i="16"/>
  <c r="CG21" i="16"/>
  <c r="CF21" i="16"/>
  <c r="AO21" i="16"/>
  <c r="AN21" i="16"/>
  <c r="CC21" i="16"/>
  <c r="CB21" i="16"/>
  <c r="CA21" i="16"/>
  <c r="BZ21" i="16"/>
  <c r="BU21" i="16"/>
  <c r="BT21" i="16"/>
  <c r="BQ21" i="16"/>
  <c r="BP21" i="16"/>
  <c r="BO21" i="16"/>
  <c r="BN21" i="16"/>
  <c r="CQ21" i="16"/>
  <c r="CP21" i="16"/>
  <c r="BK21" i="16"/>
  <c r="BJ21" i="16"/>
  <c r="BY21" i="16"/>
  <c r="BX21" i="16"/>
  <c r="BI21" i="16"/>
  <c r="BH21" i="16"/>
  <c r="BC21" i="16"/>
  <c r="BB21" i="16"/>
  <c r="BA21" i="16"/>
  <c r="AZ21" i="16"/>
  <c r="BE21" i="16"/>
  <c r="BD21" i="16"/>
  <c r="AW21" i="16"/>
  <c r="AV21" i="16"/>
  <c r="AM21" i="16"/>
  <c r="AL21" i="16"/>
  <c r="AC21" i="16"/>
  <c r="AB21" i="16"/>
  <c r="AK21" i="16"/>
  <c r="AJ21" i="16"/>
  <c r="W21" i="16"/>
  <c r="V21" i="16"/>
  <c r="U21" i="16"/>
  <c r="T21" i="16"/>
  <c r="S21" i="16"/>
  <c r="R21" i="16"/>
  <c r="Q21" i="16"/>
  <c r="P21" i="16"/>
  <c r="EE20" i="16"/>
  <c r="ED20" i="16"/>
  <c r="EC20" i="16"/>
  <c r="EB20" i="16"/>
  <c r="EA20" i="16"/>
  <c r="DZ20" i="16"/>
  <c r="DU20" i="16"/>
  <c r="DT20" i="16"/>
  <c r="DS20" i="16"/>
  <c r="DR20" i="16"/>
  <c r="DQ20" i="16"/>
  <c r="DP20" i="16"/>
  <c r="DO20" i="16"/>
  <c r="DN20" i="16"/>
  <c r="DM20" i="16"/>
  <c r="DL20" i="16"/>
  <c r="DK20" i="16"/>
  <c r="DJ20" i="16"/>
  <c r="DH20" i="16"/>
  <c r="CY20" i="16"/>
  <c r="CX20" i="16"/>
  <c r="CW20" i="16"/>
  <c r="CV20" i="16"/>
  <c r="BS20" i="16"/>
  <c r="BR20" i="16"/>
  <c r="CO20" i="16"/>
  <c r="CN20" i="16"/>
  <c r="CM20" i="16"/>
  <c r="CL20" i="16"/>
  <c r="CG20" i="16"/>
  <c r="CF20" i="16"/>
  <c r="AO20" i="16"/>
  <c r="AN20" i="16"/>
  <c r="CC20" i="16"/>
  <c r="CB20" i="16"/>
  <c r="CA20" i="16"/>
  <c r="BZ20" i="16"/>
  <c r="BU20" i="16"/>
  <c r="BT20" i="16"/>
  <c r="BQ20" i="16"/>
  <c r="BP20" i="16"/>
  <c r="BO20" i="16"/>
  <c r="BN20" i="16"/>
  <c r="CQ20" i="16"/>
  <c r="CP20" i="16"/>
  <c r="BK20" i="16"/>
  <c r="BJ20" i="16"/>
  <c r="BY20" i="16"/>
  <c r="BX20" i="16"/>
  <c r="BI20" i="16"/>
  <c r="BH20" i="16"/>
  <c r="BC20" i="16"/>
  <c r="BB20" i="16"/>
  <c r="BA20" i="16"/>
  <c r="AZ20" i="16"/>
  <c r="BE20" i="16"/>
  <c r="BD20" i="16"/>
  <c r="AW20" i="16"/>
  <c r="AV20" i="16"/>
  <c r="AM20" i="16"/>
  <c r="AL20" i="16"/>
  <c r="AC20" i="16"/>
  <c r="AB20" i="16"/>
  <c r="AK20" i="16"/>
  <c r="AJ20" i="16"/>
  <c r="W20" i="16"/>
  <c r="V20" i="16"/>
  <c r="U20" i="16"/>
  <c r="T20" i="16"/>
  <c r="S20" i="16"/>
  <c r="R20" i="16"/>
  <c r="Q20" i="16"/>
  <c r="P20" i="16"/>
  <c r="EE19" i="16"/>
  <c r="ED19" i="16"/>
  <c r="EC19" i="16"/>
  <c r="EB19" i="16"/>
  <c r="EA19" i="16"/>
  <c r="DZ19" i="16"/>
  <c r="DU19" i="16"/>
  <c r="DT19" i="16"/>
  <c r="DS19" i="16"/>
  <c r="DR19" i="16"/>
  <c r="DQ19" i="16"/>
  <c r="DP19" i="16"/>
  <c r="DO19" i="16"/>
  <c r="DN19" i="16"/>
  <c r="DM19" i="16"/>
  <c r="DL19" i="16"/>
  <c r="DK19" i="16"/>
  <c r="DJ19" i="16"/>
  <c r="DH19" i="16"/>
  <c r="CY19" i="16"/>
  <c r="CX19" i="16"/>
  <c r="CW19" i="16"/>
  <c r="CV19" i="16"/>
  <c r="BS19" i="16"/>
  <c r="BR19" i="16"/>
  <c r="CO19" i="16"/>
  <c r="CN19" i="16"/>
  <c r="CM19" i="16"/>
  <c r="CL19" i="16"/>
  <c r="CG19" i="16"/>
  <c r="CF19" i="16"/>
  <c r="AO19" i="16"/>
  <c r="AN19" i="16"/>
  <c r="CC19" i="16"/>
  <c r="CB19" i="16"/>
  <c r="CA19" i="16"/>
  <c r="BZ19" i="16"/>
  <c r="BU19" i="16"/>
  <c r="BT19" i="16"/>
  <c r="BQ19" i="16"/>
  <c r="BP19" i="16"/>
  <c r="BO19" i="16"/>
  <c r="BN19" i="16"/>
  <c r="CQ19" i="16"/>
  <c r="CP19" i="16"/>
  <c r="BK19" i="16"/>
  <c r="BJ19" i="16"/>
  <c r="BY19" i="16"/>
  <c r="BX19" i="16"/>
  <c r="BI19" i="16"/>
  <c r="BH19" i="16"/>
  <c r="BC19" i="16"/>
  <c r="BB19" i="16"/>
  <c r="BA19" i="16"/>
  <c r="AZ19" i="16"/>
  <c r="BE19" i="16"/>
  <c r="BD19" i="16"/>
  <c r="AW19" i="16"/>
  <c r="AV19" i="16"/>
  <c r="AM19" i="16"/>
  <c r="AL19" i="16"/>
  <c r="AC19" i="16"/>
  <c r="AB19" i="16"/>
  <c r="AK19" i="16"/>
  <c r="AJ19" i="16"/>
  <c r="W19" i="16"/>
  <c r="V19" i="16"/>
  <c r="U19" i="16"/>
  <c r="T19" i="16"/>
  <c r="S19" i="16"/>
  <c r="R19" i="16"/>
  <c r="Q19" i="16"/>
  <c r="P19" i="16"/>
  <c r="EE18" i="16"/>
  <c r="ED18" i="16"/>
  <c r="EC18" i="16"/>
  <c r="EB18" i="16"/>
  <c r="EA18" i="16"/>
  <c r="DZ18" i="16"/>
  <c r="DU18" i="16"/>
  <c r="DT18" i="16"/>
  <c r="DS18" i="16"/>
  <c r="DR18" i="16"/>
  <c r="DQ18" i="16"/>
  <c r="DP18" i="16"/>
  <c r="DO18" i="16"/>
  <c r="DN18" i="16"/>
  <c r="DM18" i="16"/>
  <c r="DL18" i="16"/>
  <c r="DK18" i="16"/>
  <c r="DJ18" i="16"/>
  <c r="DH18" i="16"/>
  <c r="CY18" i="16"/>
  <c r="CX18" i="16"/>
  <c r="CW18" i="16"/>
  <c r="CV18" i="16"/>
  <c r="BS18" i="16"/>
  <c r="BR18" i="16"/>
  <c r="CO18" i="16"/>
  <c r="CN18" i="16"/>
  <c r="CM18" i="16"/>
  <c r="CL18" i="16"/>
  <c r="CG18" i="16"/>
  <c r="CF18" i="16"/>
  <c r="AO18" i="16"/>
  <c r="AN18" i="16"/>
  <c r="CC18" i="16"/>
  <c r="CB18" i="16"/>
  <c r="CA18" i="16"/>
  <c r="BZ18" i="16"/>
  <c r="BU18" i="16"/>
  <c r="BT18" i="16"/>
  <c r="BQ18" i="16"/>
  <c r="BP18" i="16"/>
  <c r="BO18" i="16"/>
  <c r="BN18" i="16"/>
  <c r="CQ18" i="16"/>
  <c r="CP18" i="16"/>
  <c r="BK18" i="16"/>
  <c r="BJ18" i="16"/>
  <c r="BY18" i="16"/>
  <c r="BX18" i="16"/>
  <c r="BI18" i="16"/>
  <c r="BH18" i="16"/>
  <c r="BC18" i="16"/>
  <c r="BB18" i="16"/>
  <c r="BA18" i="16"/>
  <c r="AZ18" i="16"/>
  <c r="BE18" i="16"/>
  <c r="BD18" i="16"/>
  <c r="AW18" i="16"/>
  <c r="AV18" i="16"/>
  <c r="AM18" i="16"/>
  <c r="AL18" i="16"/>
  <c r="AC18" i="16"/>
  <c r="AB18" i="16"/>
  <c r="AK18" i="16"/>
  <c r="AJ18" i="16"/>
  <c r="W18" i="16"/>
  <c r="V18" i="16"/>
  <c r="U18" i="16"/>
  <c r="T18" i="16"/>
  <c r="S18" i="16"/>
  <c r="R18" i="16"/>
  <c r="Q18" i="16"/>
  <c r="P18" i="16"/>
  <c r="EE17" i="16"/>
  <c r="ED17" i="16"/>
  <c r="EC17" i="16"/>
  <c r="EB17" i="16"/>
  <c r="EA17" i="16"/>
  <c r="DZ17" i="16"/>
  <c r="DU17" i="16"/>
  <c r="DT17" i="16"/>
  <c r="DS17" i="16"/>
  <c r="DR17" i="16"/>
  <c r="DQ17" i="16"/>
  <c r="DP17" i="16"/>
  <c r="DO17" i="16"/>
  <c r="DN17" i="16"/>
  <c r="DM17" i="16"/>
  <c r="DL17" i="16"/>
  <c r="DK17" i="16"/>
  <c r="DJ17" i="16"/>
  <c r="DH17" i="16"/>
  <c r="CY17" i="16"/>
  <c r="CX17" i="16"/>
  <c r="CW17" i="16"/>
  <c r="CV17" i="16"/>
  <c r="BS17" i="16"/>
  <c r="BR17" i="16"/>
  <c r="CO17" i="16"/>
  <c r="CN17" i="16"/>
  <c r="CM17" i="16"/>
  <c r="CL17" i="16"/>
  <c r="CG17" i="16"/>
  <c r="CF17" i="16"/>
  <c r="AO17" i="16"/>
  <c r="AN17" i="16"/>
  <c r="CC17" i="16"/>
  <c r="CB17" i="16"/>
  <c r="CA17" i="16"/>
  <c r="BZ17" i="16"/>
  <c r="BU17" i="16"/>
  <c r="BT17" i="16"/>
  <c r="BQ17" i="16"/>
  <c r="BP17" i="16"/>
  <c r="BO17" i="16"/>
  <c r="BN17" i="16"/>
  <c r="CQ17" i="16"/>
  <c r="CP17" i="16"/>
  <c r="BK17" i="16"/>
  <c r="BJ17" i="16"/>
  <c r="BY17" i="16"/>
  <c r="BX17" i="16"/>
  <c r="BI17" i="16"/>
  <c r="BH17" i="16"/>
  <c r="BC17" i="16"/>
  <c r="BB17" i="16"/>
  <c r="BA17" i="16"/>
  <c r="AZ17" i="16"/>
  <c r="BE17" i="16"/>
  <c r="BD17" i="16"/>
  <c r="AW17" i="16"/>
  <c r="AV17" i="16"/>
  <c r="AM17" i="16"/>
  <c r="AL17" i="16"/>
  <c r="AC17" i="16"/>
  <c r="AB17" i="16"/>
  <c r="AK17" i="16"/>
  <c r="AJ17" i="16"/>
  <c r="W17" i="16"/>
  <c r="V17" i="16"/>
  <c r="U17" i="16"/>
  <c r="T17" i="16"/>
  <c r="S17" i="16"/>
  <c r="R17" i="16"/>
  <c r="Q17" i="16"/>
  <c r="P17" i="16"/>
  <c r="EE16" i="16"/>
  <c r="ED16" i="16"/>
  <c r="EC16" i="16"/>
  <c r="EB16" i="16"/>
  <c r="EA16" i="16"/>
  <c r="DZ16" i="16"/>
  <c r="DU16" i="16"/>
  <c r="DT16" i="16"/>
  <c r="DS16" i="16"/>
  <c r="DR16" i="16"/>
  <c r="DQ16" i="16"/>
  <c r="DP16" i="16"/>
  <c r="DO16" i="16"/>
  <c r="DN16" i="16"/>
  <c r="DM16" i="16"/>
  <c r="DL16" i="16"/>
  <c r="DK16" i="16"/>
  <c r="DJ16" i="16"/>
  <c r="DH16" i="16"/>
  <c r="CY16" i="16"/>
  <c r="CX16" i="16"/>
  <c r="CW16" i="16"/>
  <c r="CV16" i="16"/>
  <c r="BS16" i="16"/>
  <c r="BR16" i="16"/>
  <c r="CO16" i="16"/>
  <c r="CN16" i="16"/>
  <c r="CM16" i="16"/>
  <c r="CL16" i="16"/>
  <c r="CG16" i="16"/>
  <c r="CF16" i="16"/>
  <c r="AO16" i="16"/>
  <c r="AN16" i="16"/>
  <c r="CC16" i="16"/>
  <c r="CB16" i="16"/>
  <c r="CA16" i="16"/>
  <c r="BZ16" i="16"/>
  <c r="BU16" i="16"/>
  <c r="BT16" i="16"/>
  <c r="BQ16" i="16"/>
  <c r="BP16" i="16"/>
  <c r="BO16" i="16"/>
  <c r="BN16" i="16"/>
  <c r="CQ16" i="16"/>
  <c r="CP16" i="16"/>
  <c r="BK16" i="16"/>
  <c r="BJ16" i="16"/>
  <c r="BY16" i="16"/>
  <c r="BX16" i="16"/>
  <c r="BI16" i="16"/>
  <c r="BH16" i="16"/>
  <c r="BC16" i="16"/>
  <c r="BB16" i="16"/>
  <c r="BA16" i="16"/>
  <c r="AZ16" i="16"/>
  <c r="BE16" i="16"/>
  <c r="BD16" i="16"/>
  <c r="AW16" i="16"/>
  <c r="AV16" i="16"/>
  <c r="AM16" i="16"/>
  <c r="AL16" i="16"/>
  <c r="AC16" i="16"/>
  <c r="AB16" i="16"/>
  <c r="AK16" i="16"/>
  <c r="AJ16" i="16"/>
  <c r="W16" i="16"/>
  <c r="V16" i="16"/>
  <c r="U16" i="16"/>
  <c r="T16" i="16"/>
  <c r="S16" i="16"/>
  <c r="R16" i="16"/>
  <c r="Q16" i="16"/>
  <c r="P16" i="16"/>
  <c r="EE15" i="16"/>
  <c r="ED15" i="16"/>
  <c r="EC15" i="16"/>
  <c r="EB15" i="16"/>
  <c r="EA15" i="16"/>
  <c r="DZ15" i="16"/>
  <c r="DU15" i="16"/>
  <c r="DT15" i="16"/>
  <c r="DS15" i="16"/>
  <c r="DR15" i="16"/>
  <c r="DQ15" i="16"/>
  <c r="DP15" i="16"/>
  <c r="DO15" i="16"/>
  <c r="DN15" i="16"/>
  <c r="DM15" i="16"/>
  <c r="DL15" i="16"/>
  <c r="DK15" i="16"/>
  <c r="DJ15" i="16"/>
  <c r="DH15" i="16"/>
  <c r="CY15" i="16"/>
  <c r="CX15" i="16"/>
  <c r="CW15" i="16"/>
  <c r="CV15" i="16"/>
  <c r="BS15" i="16"/>
  <c r="BR15" i="16"/>
  <c r="CO15" i="16"/>
  <c r="CN15" i="16"/>
  <c r="CM15" i="16"/>
  <c r="CL15" i="16"/>
  <c r="CG15" i="16"/>
  <c r="CF15" i="16"/>
  <c r="AO15" i="16"/>
  <c r="AN15" i="16"/>
  <c r="CC15" i="16"/>
  <c r="CB15" i="16"/>
  <c r="CA15" i="16"/>
  <c r="BZ15" i="16"/>
  <c r="BU15" i="16"/>
  <c r="BT15" i="16"/>
  <c r="BQ15" i="16"/>
  <c r="BP15" i="16"/>
  <c r="BO15" i="16"/>
  <c r="BN15" i="16"/>
  <c r="CQ15" i="16"/>
  <c r="CP15" i="16"/>
  <c r="BK15" i="16"/>
  <c r="BJ15" i="16"/>
  <c r="BY15" i="16"/>
  <c r="BX15" i="16"/>
  <c r="BI15" i="16"/>
  <c r="BH15" i="16"/>
  <c r="BC15" i="16"/>
  <c r="BB15" i="16"/>
  <c r="BA15" i="16"/>
  <c r="AZ15" i="16"/>
  <c r="BE15" i="16"/>
  <c r="BD15" i="16"/>
  <c r="AW15" i="16"/>
  <c r="AV15" i="16"/>
  <c r="AM15" i="16"/>
  <c r="AL15" i="16"/>
  <c r="AC15" i="16"/>
  <c r="AB15" i="16"/>
  <c r="AK15" i="16"/>
  <c r="AJ15" i="16"/>
  <c r="W15" i="16"/>
  <c r="V15" i="16"/>
  <c r="U15" i="16"/>
  <c r="T15" i="16"/>
  <c r="S15" i="16"/>
  <c r="R15" i="16"/>
  <c r="Q15" i="16"/>
  <c r="P15" i="16"/>
  <c r="EE14" i="16"/>
  <c r="ED14" i="16"/>
  <c r="EC14" i="16"/>
  <c r="EB14" i="16"/>
  <c r="EA14" i="16"/>
  <c r="DZ14" i="16"/>
  <c r="DU14" i="16"/>
  <c r="DT14" i="16"/>
  <c r="DS14" i="16"/>
  <c r="DR14" i="16"/>
  <c r="DQ14" i="16"/>
  <c r="DP14" i="16"/>
  <c r="DO14" i="16"/>
  <c r="DN14" i="16"/>
  <c r="DM14" i="16"/>
  <c r="DL14" i="16"/>
  <c r="DK14" i="16"/>
  <c r="DJ14" i="16"/>
  <c r="DH14" i="16"/>
  <c r="CY14" i="16"/>
  <c r="CX14" i="16"/>
  <c r="CW14" i="16"/>
  <c r="CV14" i="16"/>
  <c r="BS14" i="16"/>
  <c r="BR14" i="16"/>
  <c r="CO14" i="16"/>
  <c r="CN14" i="16"/>
  <c r="CM14" i="16"/>
  <c r="CL14" i="16"/>
  <c r="CG14" i="16"/>
  <c r="CF14" i="16"/>
  <c r="AO14" i="16"/>
  <c r="AN14" i="16"/>
  <c r="CC14" i="16"/>
  <c r="CB14" i="16"/>
  <c r="CA14" i="16"/>
  <c r="BZ14" i="16"/>
  <c r="BU14" i="16"/>
  <c r="BT14" i="16"/>
  <c r="BQ14" i="16"/>
  <c r="BP14" i="16"/>
  <c r="BO14" i="16"/>
  <c r="BN14" i="16"/>
  <c r="CQ14" i="16"/>
  <c r="CP14" i="16"/>
  <c r="BK14" i="16"/>
  <c r="BJ14" i="16"/>
  <c r="BY14" i="16"/>
  <c r="BX14" i="16"/>
  <c r="BI14" i="16"/>
  <c r="BH14" i="16"/>
  <c r="BC14" i="16"/>
  <c r="BB14" i="16"/>
  <c r="BA14" i="16"/>
  <c r="AZ14" i="16"/>
  <c r="BE14" i="16"/>
  <c r="BD14" i="16"/>
  <c r="AW14" i="16"/>
  <c r="AV14" i="16"/>
  <c r="AM14" i="16"/>
  <c r="AL14" i="16"/>
  <c r="AC14" i="16"/>
  <c r="AB14" i="16"/>
  <c r="AK14" i="16"/>
  <c r="AJ14" i="16"/>
  <c r="W14" i="16"/>
  <c r="V14" i="16"/>
  <c r="U14" i="16"/>
  <c r="T14" i="16"/>
  <c r="S14" i="16"/>
  <c r="R14" i="16"/>
  <c r="Q14" i="16"/>
  <c r="P14" i="16"/>
  <c r="EE13" i="16"/>
  <c r="ED13" i="16"/>
  <c r="EC13" i="16"/>
  <c r="EB13" i="16"/>
  <c r="EA13" i="16"/>
  <c r="DZ13" i="16"/>
  <c r="DU13" i="16"/>
  <c r="DT13" i="16"/>
  <c r="DS13" i="16"/>
  <c r="DR13" i="16"/>
  <c r="DQ13" i="16"/>
  <c r="DP13" i="16"/>
  <c r="DO13" i="16"/>
  <c r="DN13" i="16"/>
  <c r="DM13" i="16"/>
  <c r="DL13" i="16"/>
  <c r="DK13" i="16"/>
  <c r="DJ13" i="16"/>
  <c r="DH13" i="16"/>
  <c r="CY13" i="16"/>
  <c r="CX13" i="16"/>
  <c r="CW13" i="16"/>
  <c r="CV13" i="16"/>
  <c r="BS13" i="16"/>
  <c r="BR13" i="16"/>
  <c r="CO13" i="16"/>
  <c r="CN13" i="16"/>
  <c r="CM13" i="16"/>
  <c r="CL13" i="16"/>
  <c r="CG13" i="16"/>
  <c r="CF13" i="16"/>
  <c r="AO13" i="16"/>
  <c r="AN13" i="16"/>
  <c r="CC13" i="16"/>
  <c r="CB13" i="16"/>
  <c r="CA13" i="16"/>
  <c r="BZ13" i="16"/>
  <c r="BU13" i="16"/>
  <c r="BT13" i="16"/>
  <c r="BQ13" i="16"/>
  <c r="BP13" i="16"/>
  <c r="BO13" i="16"/>
  <c r="BN13" i="16"/>
  <c r="CQ13" i="16"/>
  <c r="CP13" i="16"/>
  <c r="BK13" i="16"/>
  <c r="BJ13" i="16"/>
  <c r="BY13" i="16"/>
  <c r="BX13" i="16"/>
  <c r="BI13" i="16"/>
  <c r="BH13" i="16"/>
  <c r="BC13" i="16"/>
  <c r="BB13" i="16"/>
  <c r="BA13" i="16"/>
  <c r="AZ13" i="16"/>
  <c r="BE13" i="16"/>
  <c r="BD13" i="16"/>
  <c r="AW13" i="16"/>
  <c r="AV13" i="16"/>
  <c r="AM13" i="16"/>
  <c r="AL13" i="16"/>
  <c r="AC13" i="16"/>
  <c r="AB13" i="16"/>
  <c r="AK13" i="16"/>
  <c r="AJ13" i="16"/>
  <c r="W13" i="16"/>
  <c r="V13" i="16"/>
  <c r="U13" i="16"/>
  <c r="T13" i="16"/>
  <c r="S13" i="16"/>
  <c r="R13" i="16"/>
  <c r="Q13" i="16"/>
  <c r="P13" i="16"/>
  <c r="EE12" i="16"/>
  <c r="ED12" i="16"/>
  <c r="EC12" i="16"/>
  <c r="EB12" i="16"/>
  <c r="EA12" i="16"/>
  <c r="DZ12" i="16"/>
  <c r="DU12" i="16"/>
  <c r="DT12" i="16"/>
  <c r="DS12" i="16"/>
  <c r="DR12" i="16"/>
  <c r="DQ12" i="16"/>
  <c r="DP12" i="16"/>
  <c r="DO12" i="16"/>
  <c r="DN12" i="16"/>
  <c r="DM12" i="16"/>
  <c r="DL12" i="16"/>
  <c r="DK12" i="16"/>
  <c r="DJ12" i="16"/>
  <c r="DH12" i="16"/>
  <c r="CY12" i="16"/>
  <c r="CX12" i="16"/>
  <c r="CW12" i="16"/>
  <c r="CV12" i="16"/>
  <c r="BS12" i="16"/>
  <c r="BR12" i="16"/>
  <c r="CO12" i="16"/>
  <c r="CN12" i="16"/>
  <c r="CM12" i="16"/>
  <c r="CL12" i="16"/>
  <c r="CG12" i="16"/>
  <c r="CF12" i="16"/>
  <c r="AO12" i="16"/>
  <c r="AN12" i="16"/>
  <c r="CC12" i="16"/>
  <c r="CB12" i="16"/>
  <c r="CA12" i="16"/>
  <c r="BZ12" i="16"/>
  <c r="BU12" i="16"/>
  <c r="BT12" i="16"/>
  <c r="BQ12" i="16"/>
  <c r="BP12" i="16"/>
  <c r="BO12" i="16"/>
  <c r="BN12" i="16"/>
  <c r="CQ12" i="16"/>
  <c r="CP12" i="16"/>
  <c r="BK12" i="16"/>
  <c r="BJ12" i="16"/>
  <c r="BY12" i="16"/>
  <c r="BX12" i="16"/>
  <c r="BI12" i="16"/>
  <c r="BH12" i="16"/>
  <c r="BC12" i="16"/>
  <c r="BB12" i="16"/>
  <c r="BA12" i="16"/>
  <c r="AZ12" i="16"/>
  <c r="BE12" i="16"/>
  <c r="BD12" i="16"/>
  <c r="AW12" i="16"/>
  <c r="AV12" i="16"/>
  <c r="AM12" i="16"/>
  <c r="AL12" i="16"/>
  <c r="AC12" i="16"/>
  <c r="AB12" i="16"/>
  <c r="AK12" i="16"/>
  <c r="AJ12" i="16"/>
  <c r="W12" i="16"/>
  <c r="V12" i="16"/>
  <c r="U12" i="16"/>
  <c r="T12" i="16"/>
  <c r="S12" i="16"/>
  <c r="R12" i="16"/>
  <c r="Q12" i="16"/>
  <c r="P12" i="16"/>
  <c r="EE11" i="16"/>
  <c r="ED11" i="16"/>
  <c r="EC11" i="16"/>
  <c r="EB11" i="16"/>
  <c r="EA11" i="16"/>
  <c r="DZ11" i="16"/>
  <c r="DU11" i="16"/>
  <c r="DT11" i="16"/>
  <c r="DS11" i="16"/>
  <c r="DR11" i="16"/>
  <c r="DQ11" i="16"/>
  <c r="DP11" i="16"/>
  <c r="DO11" i="16"/>
  <c r="DN11" i="16"/>
  <c r="DM11" i="16"/>
  <c r="DL11" i="16"/>
  <c r="DK11" i="16"/>
  <c r="DJ11" i="16"/>
  <c r="DH11" i="16"/>
  <c r="DC11" i="16"/>
  <c r="DB11" i="16"/>
  <c r="DA11" i="16"/>
  <c r="CZ11" i="16"/>
  <c r="CY11" i="16"/>
  <c r="CX11" i="16"/>
  <c r="CW11" i="16"/>
  <c r="CV11" i="16"/>
  <c r="BS11" i="16"/>
  <c r="BR11" i="16"/>
  <c r="CO11" i="16"/>
  <c r="CN11" i="16"/>
  <c r="CM11" i="16"/>
  <c r="CL11" i="16"/>
  <c r="CG11" i="16"/>
  <c r="CF11" i="16"/>
  <c r="CE11" i="16"/>
  <c r="CD11" i="16"/>
  <c r="AO11" i="16"/>
  <c r="AN11" i="16"/>
  <c r="CC11" i="16"/>
  <c r="CB11" i="16"/>
  <c r="CA11" i="16"/>
  <c r="BZ11" i="16"/>
  <c r="BU11" i="16"/>
  <c r="BT11" i="16"/>
  <c r="BQ11" i="16"/>
  <c r="BP11" i="16"/>
  <c r="BO11" i="16"/>
  <c r="CQ11" i="16"/>
  <c r="CP11" i="16"/>
  <c r="BK11" i="16"/>
  <c r="BJ11" i="16"/>
  <c r="BY11" i="16"/>
  <c r="BX11" i="16"/>
  <c r="BI11" i="16"/>
  <c r="BH11" i="16"/>
  <c r="BC11" i="16"/>
  <c r="BB11" i="16"/>
  <c r="BA11" i="16"/>
  <c r="AZ11" i="16"/>
  <c r="BE11" i="16"/>
  <c r="BD11" i="16"/>
  <c r="AW11" i="16"/>
  <c r="AV11" i="16"/>
  <c r="AM11" i="16"/>
  <c r="AL11" i="16"/>
  <c r="AC11" i="16"/>
  <c r="AB11" i="16"/>
  <c r="AK11" i="16"/>
  <c r="AJ11" i="16"/>
  <c r="W11" i="16"/>
  <c r="V11" i="16"/>
  <c r="U11" i="16"/>
  <c r="T11" i="16"/>
  <c r="S11" i="16"/>
  <c r="R11" i="16"/>
  <c r="Q11" i="16"/>
  <c r="P11" i="16"/>
  <c r="C71" i="15"/>
  <c r="B71" i="15"/>
  <c r="C69" i="15"/>
  <c r="B69" i="15"/>
  <c r="C70" i="15"/>
  <c r="B70" i="15"/>
  <c r="C63" i="15"/>
  <c r="B63" i="15"/>
  <c r="B62" i="15"/>
  <c r="C61" i="15"/>
  <c r="B61" i="15"/>
  <c r="C60" i="15"/>
  <c r="B60" i="15"/>
  <c r="C59" i="15"/>
  <c r="B59" i="15"/>
  <c r="C58" i="15"/>
  <c r="B58" i="15"/>
  <c r="C57" i="15"/>
  <c r="B57" i="15"/>
  <c r="C52" i="15"/>
  <c r="B52" i="15"/>
  <c r="C49" i="15"/>
  <c r="B49" i="15"/>
  <c r="C47" i="15"/>
  <c r="B47" i="15"/>
  <c r="C46" i="15"/>
  <c r="B46" i="15"/>
  <c r="C45" i="15"/>
  <c r="B45" i="15"/>
  <c r="C44" i="15"/>
  <c r="B44" i="15"/>
  <c r="C42" i="15"/>
  <c r="B42" i="15"/>
  <c r="C43" i="15"/>
  <c r="B43" i="15"/>
  <c r="C40" i="15"/>
  <c r="B40" i="15"/>
  <c r="C38" i="15"/>
  <c r="B38" i="15"/>
  <c r="C37" i="15"/>
  <c r="B37" i="15"/>
  <c r="C36" i="15"/>
  <c r="B36" i="15"/>
  <c r="C33" i="15"/>
  <c r="B33" i="15"/>
  <c r="C35" i="15"/>
  <c r="B35" i="15"/>
  <c r="C34" i="15"/>
  <c r="B34" i="15"/>
  <c r="C32" i="15"/>
  <c r="B32" i="15"/>
  <c r="C31" i="15"/>
  <c r="B31" i="15"/>
  <c r="C30" i="15"/>
  <c r="B30" i="15"/>
  <c r="C29" i="15"/>
  <c r="B29" i="15"/>
  <c r="C27" i="15"/>
  <c r="B27" i="15"/>
  <c r="C26" i="15"/>
  <c r="B26" i="15"/>
  <c r="C20" i="15"/>
  <c r="B20" i="15"/>
  <c r="C23" i="15"/>
  <c r="B23" i="15"/>
  <c r="C25" i="15"/>
  <c r="B25" i="15"/>
  <c r="C21" i="15"/>
  <c r="B21" i="15"/>
  <c r="C13" i="15"/>
  <c r="B13" i="15"/>
  <c r="C11" i="15"/>
  <c r="B11" i="15"/>
  <c r="D10" i="13"/>
  <c r="E19" i="12"/>
  <c r="C14" i="12"/>
  <c r="D12" i="12"/>
  <c r="D11" i="12"/>
  <c r="D10" i="12"/>
  <c r="D9" i="12"/>
  <c r="D8" i="12"/>
  <c r="A3" i="12"/>
  <c r="F632" i="11"/>
  <c r="D632" i="11"/>
  <c r="I597" i="11"/>
  <c r="H597" i="11"/>
  <c r="H594" i="11"/>
  <c r="G594" i="11"/>
  <c r="I594" i="11" s="1"/>
  <c r="D595" i="11"/>
  <c r="H592" i="11"/>
  <c r="G592" i="11"/>
  <c r="F591" i="11"/>
  <c r="E591" i="11"/>
  <c r="D591" i="11"/>
  <c r="H590" i="11"/>
  <c r="G590" i="11"/>
  <c r="H583" i="11"/>
  <c r="D582" i="11"/>
  <c r="F581" i="11"/>
  <c r="F582" i="11" s="1"/>
  <c r="G581" i="11"/>
  <c r="H580" i="11"/>
  <c r="I580" i="11"/>
  <c r="D579" i="11"/>
  <c r="J578" i="11"/>
  <c r="F578" i="11"/>
  <c r="E578" i="11"/>
  <c r="E579" i="11" s="1"/>
  <c r="I577" i="11"/>
  <c r="H577" i="11"/>
  <c r="I571" i="11"/>
  <c r="H571" i="11"/>
  <c r="D570" i="11"/>
  <c r="D566" i="11" s="1"/>
  <c r="I568" i="11"/>
  <c r="H568" i="11"/>
  <c r="G567" i="11"/>
  <c r="I567" i="11" s="1"/>
  <c r="F567" i="11"/>
  <c r="E567" i="11"/>
  <c r="D567" i="11"/>
  <c r="D565" i="11"/>
  <c r="E563" i="11"/>
  <c r="F562" i="11"/>
  <c r="D562" i="11"/>
  <c r="E561" i="11"/>
  <c r="H560" i="11"/>
  <c r="G560" i="11"/>
  <c r="D559" i="11"/>
  <c r="H551" i="11"/>
  <c r="G551" i="11"/>
  <c r="I551" i="11" s="1"/>
  <c r="D550" i="11"/>
  <c r="F549" i="11"/>
  <c r="E549" i="11"/>
  <c r="H548" i="11"/>
  <c r="G548" i="11"/>
  <c r="I548" i="11" s="1"/>
  <c r="D547" i="11"/>
  <c r="J546" i="11"/>
  <c r="F546" i="11"/>
  <c r="E546" i="11"/>
  <c r="I533" i="11"/>
  <c r="H533" i="11"/>
  <c r="I529" i="11"/>
  <c r="I528" i="11"/>
  <c r="H528" i="11"/>
  <c r="F527" i="11"/>
  <c r="F523" i="11" s="1"/>
  <c r="D527" i="11"/>
  <c r="D523" i="11" s="1"/>
  <c r="E526" i="11"/>
  <c r="E527" i="11" s="1"/>
  <c r="E523" i="11" s="1"/>
  <c r="I525" i="11"/>
  <c r="H525" i="11"/>
  <c r="G524" i="11"/>
  <c r="I524" i="11" s="1"/>
  <c r="F524" i="11"/>
  <c r="E524" i="11"/>
  <c r="D524" i="11"/>
  <c r="F522" i="11"/>
  <c r="E522" i="11"/>
  <c r="D522" i="11"/>
  <c r="E520" i="11"/>
  <c r="E426" i="11" s="1"/>
  <c r="F519" i="11"/>
  <c r="D519" i="11"/>
  <c r="E518" i="11"/>
  <c r="G518" i="11" s="1"/>
  <c r="H516" i="11"/>
  <c r="I516" i="11"/>
  <c r="F514" i="11"/>
  <c r="F517" i="11" s="1"/>
  <c r="E514" i="11"/>
  <c r="E517" i="11" s="1"/>
  <c r="H512" i="11"/>
  <c r="I512" i="11"/>
  <c r="J510" i="11"/>
  <c r="F510" i="11"/>
  <c r="E510" i="11"/>
  <c r="H501" i="11"/>
  <c r="G501" i="11"/>
  <c r="I501" i="11" s="1"/>
  <c r="D500" i="11"/>
  <c r="F499" i="11"/>
  <c r="F500" i="11" s="1"/>
  <c r="E499" i="11"/>
  <c r="E500" i="11" s="1"/>
  <c r="H498" i="11"/>
  <c r="G498" i="11"/>
  <c r="D497" i="11"/>
  <c r="J496" i="11"/>
  <c r="F496" i="11"/>
  <c r="E496" i="11"/>
  <c r="E497" i="11" s="1"/>
  <c r="H508" i="11"/>
  <c r="G508" i="11"/>
  <c r="I508" i="11" s="1"/>
  <c r="F506" i="11"/>
  <c r="E506" i="11"/>
  <c r="E509" i="11" s="1"/>
  <c r="H504" i="11"/>
  <c r="G504" i="11"/>
  <c r="I504" i="11" s="1"/>
  <c r="J502" i="11"/>
  <c r="F502" i="11"/>
  <c r="F505" i="11" s="1"/>
  <c r="E502" i="11"/>
  <c r="H492" i="11"/>
  <c r="G492" i="11"/>
  <c r="I492" i="11" s="1"/>
  <c r="D491" i="11"/>
  <c r="F491" i="11"/>
  <c r="G490" i="11"/>
  <c r="G491" i="11" s="1"/>
  <c r="I491" i="11" s="1"/>
  <c r="H489" i="11"/>
  <c r="G489" i="11"/>
  <c r="I489" i="11" s="1"/>
  <c r="D488" i="11"/>
  <c r="J487" i="11"/>
  <c r="F488" i="11"/>
  <c r="E488" i="11"/>
  <c r="H495" i="11"/>
  <c r="G495" i="11"/>
  <c r="I495" i="11" s="1"/>
  <c r="D494" i="11"/>
  <c r="H473" i="11"/>
  <c r="G473" i="11"/>
  <c r="I473" i="11" s="1"/>
  <c r="H469" i="11"/>
  <c r="G469" i="11"/>
  <c r="J467" i="11"/>
  <c r="E470" i="11"/>
  <c r="H486" i="11"/>
  <c r="G486" i="11"/>
  <c r="D485" i="11"/>
  <c r="F484" i="11"/>
  <c r="E484" i="11"/>
  <c r="H483" i="11"/>
  <c r="G483" i="11"/>
  <c r="I483" i="11" s="1"/>
  <c r="D482" i="11"/>
  <c r="J481" i="11"/>
  <c r="F481" i="11"/>
  <c r="F482" i="11" s="1"/>
  <c r="E481" i="11"/>
  <c r="E482" i="11" s="1"/>
  <c r="H480" i="11"/>
  <c r="G480" i="11"/>
  <c r="I480" i="11" s="1"/>
  <c r="D479" i="11"/>
  <c r="F478" i="11"/>
  <c r="E478" i="11"/>
  <c r="E479" i="11" s="1"/>
  <c r="H477" i="11"/>
  <c r="G477" i="11"/>
  <c r="I477" i="11" s="1"/>
  <c r="D476" i="11"/>
  <c r="J475" i="11"/>
  <c r="F475" i="11"/>
  <c r="E475" i="11"/>
  <c r="H465" i="11"/>
  <c r="G465" i="11"/>
  <c r="I465" i="11" s="1"/>
  <c r="H464" i="11"/>
  <c r="G464" i="11"/>
  <c r="I464" i="11" s="1"/>
  <c r="F463" i="11"/>
  <c r="E463" i="11"/>
  <c r="E466" i="11" s="1"/>
  <c r="D466" i="11"/>
  <c r="H461" i="11"/>
  <c r="G461" i="11"/>
  <c r="H460" i="11"/>
  <c r="G460" i="11"/>
  <c r="I460" i="11" s="1"/>
  <c r="F459" i="11"/>
  <c r="E459" i="11"/>
  <c r="G459" i="11" s="1"/>
  <c r="I459" i="11" s="1"/>
  <c r="J459" i="11"/>
  <c r="H458" i="11"/>
  <c r="G458" i="11"/>
  <c r="I458" i="11" s="1"/>
  <c r="D457" i="11"/>
  <c r="F456" i="11"/>
  <c r="E456" i="11"/>
  <c r="G456" i="11" s="1"/>
  <c r="H455" i="11"/>
  <c r="G455" i="11"/>
  <c r="I455" i="11" s="1"/>
  <c r="D454" i="11"/>
  <c r="J453" i="11"/>
  <c r="F453" i="11"/>
  <c r="F454" i="11" s="1"/>
  <c r="E453" i="11"/>
  <c r="I428" i="11"/>
  <c r="H428" i="11"/>
  <c r="I423" i="11"/>
  <c r="H423" i="11"/>
  <c r="H422" i="11"/>
  <c r="G422" i="11"/>
  <c r="I422" i="11" s="1"/>
  <c r="D421" i="11"/>
  <c r="F418" i="11"/>
  <c r="D418" i="11"/>
  <c r="D419" i="11" s="1"/>
  <c r="D400" i="11" s="1"/>
  <c r="E417" i="11"/>
  <c r="G417" i="11" s="1"/>
  <c r="I417" i="11" s="1"/>
  <c r="H416" i="11"/>
  <c r="G416" i="11"/>
  <c r="D415" i="11"/>
  <c r="H413" i="11"/>
  <c r="G413" i="11"/>
  <c r="I413" i="11" s="1"/>
  <c r="D412" i="11"/>
  <c r="I401" i="11"/>
  <c r="H401" i="11"/>
  <c r="I397" i="11"/>
  <c r="H397" i="11"/>
  <c r="E396" i="11"/>
  <c r="E361" i="11" s="1"/>
  <c r="F395" i="11"/>
  <c r="D395" i="11"/>
  <c r="E394" i="11"/>
  <c r="H393" i="11"/>
  <c r="G393" i="11"/>
  <c r="I393" i="11" s="1"/>
  <c r="D392" i="11"/>
  <c r="F391" i="11"/>
  <c r="E391" i="11"/>
  <c r="H390" i="11"/>
  <c r="G390" i="11"/>
  <c r="I390" i="11" s="1"/>
  <c r="D389" i="11"/>
  <c r="J388" i="11"/>
  <c r="F388" i="11"/>
  <c r="F389" i="11" s="1"/>
  <c r="E388" i="11"/>
  <c r="E389" i="11" s="1"/>
  <c r="D371" i="11"/>
  <c r="H370" i="11"/>
  <c r="G370" i="11"/>
  <c r="H369" i="11"/>
  <c r="G369" i="11"/>
  <c r="F368" i="11"/>
  <c r="F371" i="11" s="1"/>
  <c r="E368" i="11"/>
  <c r="D367" i="11"/>
  <c r="H366" i="11"/>
  <c r="G366" i="11"/>
  <c r="H365" i="11"/>
  <c r="G365" i="11"/>
  <c r="J364" i="11"/>
  <c r="F364" i="11"/>
  <c r="F367" i="11" s="1"/>
  <c r="E364" i="11"/>
  <c r="E367" i="11" s="1"/>
  <c r="H386" i="11"/>
  <c r="G386" i="11"/>
  <c r="I386" i="11" s="1"/>
  <c r="F384" i="11"/>
  <c r="E384" i="11"/>
  <c r="H382" i="11"/>
  <c r="G382" i="11"/>
  <c r="I382" i="11" s="1"/>
  <c r="J380" i="11"/>
  <c r="F380" i="11"/>
  <c r="E380" i="11"/>
  <c r="F372" i="11"/>
  <c r="F375" i="11" s="1"/>
  <c r="E372" i="11"/>
  <c r="E375" i="11" s="1"/>
  <c r="I363" i="11"/>
  <c r="H363" i="11"/>
  <c r="I358" i="11"/>
  <c r="H358" i="11"/>
  <c r="E357" i="11"/>
  <c r="G357" i="11" s="1"/>
  <c r="I357" i="11" s="1"/>
  <c r="F356" i="11"/>
  <c r="D356" i="11"/>
  <c r="E355" i="11"/>
  <c r="D353" i="11"/>
  <c r="D354" i="11" s="1"/>
  <c r="D336" i="11"/>
  <c r="D337" i="11" s="1"/>
  <c r="F335" i="11"/>
  <c r="E335" i="11"/>
  <c r="E336" i="11" s="1"/>
  <c r="H343" i="11"/>
  <c r="G343" i="11"/>
  <c r="I343" i="11" s="1"/>
  <c r="D342" i="11"/>
  <c r="H340" i="11"/>
  <c r="G340" i="11"/>
  <c r="I340" i="11" s="1"/>
  <c r="D339" i="11"/>
  <c r="H334" i="11"/>
  <c r="G334" i="11"/>
  <c r="F332" i="11"/>
  <c r="F333" i="11" s="1"/>
  <c r="E332" i="11"/>
  <c r="E333" i="11" s="1"/>
  <c r="H331" i="11"/>
  <c r="G331" i="11"/>
  <c r="I331" i="11" s="1"/>
  <c r="F329" i="11"/>
  <c r="F330" i="11" s="1"/>
  <c r="E329" i="11"/>
  <c r="E330" i="11" s="1"/>
  <c r="D330" i="11"/>
  <c r="H322" i="11"/>
  <c r="G322" i="11"/>
  <c r="I322" i="11" s="1"/>
  <c r="H321" i="11"/>
  <c r="G321" i="11"/>
  <c r="I321" i="11" s="1"/>
  <c r="H319" i="11"/>
  <c r="G319" i="11"/>
  <c r="I319" i="11" s="1"/>
  <c r="J317" i="11"/>
  <c r="F318" i="11"/>
  <c r="E318" i="11"/>
  <c r="G318" i="11" s="1"/>
  <c r="I318" i="11" s="1"/>
  <c r="H316" i="11"/>
  <c r="G316" i="11"/>
  <c r="I316" i="11" s="1"/>
  <c r="F315" i="11"/>
  <c r="H313" i="11"/>
  <c r="G313" i="11"/>
  <c r="I313" i="11" s="1"/>
  <c r="J311" i="11"/>
  <c r="F312" i="11"/>
  <c r="H310" i="11"/>
  <c r="G310" i="11"/>
  <c r="I310" i="11" s="1"/>
  <c r="D309" i="11"/>
  <c r="F308" i="11"/>
  <c r="E308" i="11"/>
  <c r="I307" i="11"/>
  <c r="H307" i="11"/>
  <c r="I302" i="11"/>
  <c r="H302" i="11"/>
  <c r="E301" i="11"/>
  <c r="E284" i="11" s="1"/>
  <c r="F300" i="11"/>
  <c r="D300" i="11"/>
  <c r="E299" i="11"/>
  <c r="H299" i="11" s="1"/>
  <c r="H298" i="11"/>
  <c r="G298" i="11"/>
  <c r="D297" i="11"/>
  <c r="F296" i="11"/>
  <c r="F282" i="11" s="1"/>
  <c r="E296" i="11"/>
  <c r="I286" i="11"/>
  <c r="H286" i="11"/>
  <c r="D280" i="11"/>
  <c r="I279" i="11"/>
  <c r="H279" i="11"/>
  <c r="I278" i="11"/>
  <c r="H278" i="11"/>
  <c r="I276" i="11"/>
  <c r="H276" i="11"/>
  <c r="G274" i="11"/>
  <c r="I274" i="11" s="1"/>
  <c r="F274" i="11"/>
  <c r="E274" i="11"/>
  <c r="D274" i="11"/>
  <c r="G273" i="11"/>
  <c r="I273" i="11" s="1"/>
  <c r="F273" i="11"/>
  <c r="E273" i="11"/>
  <c r="D273" i="11"/>
  <c r="D272" i="11"/>
  <c r="D129" i="11"/>
  <c r="I128" i="11"/>
  <c r="H128" i="11"/>
  <c r="F127" i="11"/>
  <c r="E127" i="11"/>
  <c r="D126" i="11"/>
  <c r="I125" i="11"/>
  <c r="H125" i="11"/>
  <c r="F124" i="11"/>
  <c r="E124" i="11"/>
  <c r="H258" i="11"/>
  <c r="G258" i="11"/>
  <c r="D257" i="11"/>
  <c r="F256" i="11"/>
  <c r="F257" i="11" s="1"/>
  <c r="E256" i="11"/>
  <c r="H255" i="11"/>
  <c r="G255" i="11"/>
  <c r="I255" i="11" s="1"/>
  <c r="D254" i="11"/>
  <c r="J253" i="11"/>
  <c r="F253" i="11"/>
  <c r="F254" i="11" s="1"/>
  <c r="E253" i="11"/>
  <c r="H249" i="11"/>
  <c r="G249" i="11"/>
  <c r="D248" i="11"/>
  <c r="I246" i="11"/>
  <c r="H246" i="11"/>
  <c r="D245" i="11"/>
  <c r="F244" i="11"/>
  <c r="F245" i="11" s="1"/>
  <c r="E244" i="11"/>
  <c r="G244" i="11" s="1"/>
  <c r="I243" i="11"/>
  <c r="H243" i="11"/>
  <c r="D242" i="11"/>
  <c r="D217" i="11" s="1"/>
  <c r="J241" i="11"/>
  <c r="F241" i="11"/>
  <c r="E241" i="11"/>
  <c r="G241" i="11" s="1"/>
  <c r="H239" i="11"/>
  <c r="G239" i="11"/>
  <c r="I239" i="11" s="1"/>
  <c r="H238" i="11"/>
  <c r="G238" i="11"/>
  <c r="I238" i="11" s="1"/>
  <c r="F237" i="11"/>
  <c r="F240" i="11" s="1"/>
  <c r="E237" i="11"/>
  <c r="E240" i="11" s="1"/>
  <c r="D240" i="11"/>
  <c r="D236" i="11"/>
  <c r="H235" i="11"/>
  <c r="G235" i="11"/>
  <c r="H234" i="11"/>
  <c r="G234" i="11"/>
  <c r="F233" i="11"/>
  <c r="E233" i="11"/>
  <c r="E236" i="11" s="1"/>
  <c r="D232" i="11"/>
  <c r="H231" i="11"/>
  <c r="G231" i="11"/>
  <c r="H230" i="11"/>
  <c r="G230" i="11"/>
  <c r="J229" i="11"/>
  <c r="F229" i="11"/>
  <c r="E229" i="11"/>
  <c r="H227" i="11"/>
  <c r="G227" i="11"/>
  <c r="I227" i="11" s="1"/>
  <c r="H226" i="11"/>
  <c r="G226" i="11"/>
  <c r="I226" i="11" s="1"/>
  <c r="F225" i="11"/>
  <c r="E225" i="11"/>
  <c r="E228" i="11" s="1"/>
  <c r="H223" i="11"/>
  <c r="G223" i="11"/>
  <c r="I223" i="11" s="1"/>
  <c r="H222" i="11"/>
  <c r="G222" i="11"/>
  <c r="I222" i="11" s="1"/>
  <c r="F221" i="11"/>
  <c r="F224" i="11" s="1"/>
  <c r="E221" i="11"/>
  <c r="E224" i="11" s="1"/>
  <c r="I220" i="11"/>
  <c r="H220" i="11"/>
  <c r="I215" i="11"/>
  <c r="D214" i="11"/>
  <c r="H213" i="11"/>
  <c r="G213" i="11"/>
  <c r="I213" i="11" s="1"/>
  <c r="H212" i="11"/>
  <c r="G212" i="11"/>
  <c r="H205" i="11"/>
  <c r="G205" i="11"/>
  <c r="I205" i="11" s="1"/>
  <c r="F204" i="11"/>
  <c r="F206" i="11" s="1"/>
  <c r="E204" i="11"/>
  <c r="D206" i="11"/>
  <c r="H202" i="11"/>
  <c r="G202" i="11"/>
  <c r="I202" i="11" s="1"/>
  <c r="F201" i="11"/>
  <c r="F203" i="11" s="1"/>
  <c r="E201" i="11"/>
  <c r="H199" i="11"/>
  <c r="G199" i="11"/>
  <c r="I199" i="11" s="1"/>
  <c r="F198" i="11"/>
  <c r="E198" i="11"/>
  <c r="E200" i="11" s="1"/>
  <c r="H196" i="11"/>
  <c r="G196" i="11"/>
  <c r="I196" i="11" s="1"/>
  <c r="F195" i="11"/>
  <c r="E195" i="11"/>
  <c r="I193" i="11"/>
  <c r="H193" i="11"/>
  <c r="I192" i="11"/>
  <c r="H192" i="11"/>
  <c r="D186" i="11"/>
  <c r="I185" i="11"/>
  <c r="H185" i="11"/>
  <c r="I184" i="11"/>
  <c r="H184" i="11"/>
  <c r="H171" i="11"/>
  <c r="G171" i="11"/>
  <c r="F170" i="11"/>
  <c r="E170" i="11"/>
  <c r="E172" i="11" s="1"/>
  <c r="D169" i="11"/>
  <c r="H168" i="11"/>
  <c r="G168" i="11"/>
  <c r="I168" i="11" s="1"/>
  <c r="H167" i="11"/>
  <c r="G167" i="11"/>
  <c r="I167" i="11" s="1"/>
  <c r="D165" i="11"/>
  <c r="H164" i="11"/>
  <c r="G164" i="11"/>
  <c r="I164" i="11" s="1"/>
  <c r="H163" i="11"/>
  <c r="G163" i="11"/>
  <c r="I163" i="11" s="1"/>
  <c r="F162" i="11"/>
  <c r="F165" i="11" s="1"/>
  <c r="E162" i="11"/>
  <c r="E165" i="11" s="1"/>
  <c r="D161" i="11"/>
  <c r="H160" i="11"/>
  <c r="G160" i="11"/>
  <c r="I160" i="11" s="1"/>
  <c r="H159" i="11"/>
  <c r="G159" i="11"/>
  <c r="I159" i="11" s="1"/>
  <c r="F158" i="11"/>
  <c r="E158" i="11"/>
  <c r="E161" i="11" s="1"/>
  <c r="D157" i="11"/>
  <c r="I156" i="11"/>
  <c r="H156" i="11"/>
  <c r="I155" i="11"/>
  <c r="H155" i="11"/>
  <c r="F157" i="11"/>
  <c r="E157" i="11"/>
  <c r="H147" i="11"/>
  <c r="G147" i="11"/>
  <c r="I147" i="11" s="1"/>
  <c r="F146" i="11"/>
  <c r="F149" i="11" s="1"/>
  <c r="E146" i="11"/>
  <c r="E149" i="11" s="1"/>
  <c r="H143" i="11"/>
  <c r="G143" i="11"/>
  <c r="J142" i="11"/>
  <c r="F142" i="11"/>
  <c r="F145" i="11" s="1"/>
  <c r="E142" i="11"/>
  <c r="E145" i="11" s="1"/>
  <c r="I141" i="11"/>
  <c r="H141" i="11"/>
  <c r="I117" i="11"/>
  <c r="H117" i="11"/>
  <c r="I113" i="11"/>
  <c r="H113" i="11"/>
  <c r="H112" i="11"/>
  <c r="G112" i="11"/>
  <c r="I112" i="11" s="1"/>
  <c r="D111" i="11"/>
  <c r="D102" i="11" s="1"/>
  <c r="E109" i="11"/>
  <c r="G109" i="11" s="1"/>
  <c r="I109" i="11" s="1"/>
  <c r="D108" i="11"/>
  <c r="D103" i="11" s="1"/>
  <c r="H107" i="11"/>
  <c r="G107" i="11"/>
  <c r="I107" i="11" s="1"/>
  <c r="I105" i="11"/>
  <c r="H105" i="11"/>
  <c r="I100" i="11"/>
  <c r="H100" i="11"/>
  <c r="H98" i="11"/>
  <c r="G98" i="11"/>
  <c r="I98" i="11" s="1"/>
  <c r="F97" i="11"/>
  <c r="F99" i="11" s="1"/>
  <c r="E97" i="11"/>
  <c r="D99" i="11"/>
  <c r="H95" i="11"/>
  <c r="G95" i="11"/>
  <c r="I95" i="11" s="1"/>
  <c r="F94" i="11"/>
  <c r="F96" i="11" s="1"/>
  <c r="E94" i="11"/>
  <c r="E96" i="11" s="1"/>
  <c r="D93" i="11"/>
  <c r="H92" i="11"/>
  <c r="G92" i="11"/>
  <c r="I92" i="11" s="1"/>
  <c r="H91" i="11"/>
  <c r="G91" i="11"/>
  <c r="I91" i="11" s="1"/>
  <c r="H89" i="11"/>
  <c r="G89" i="11"/>
  <c r="I89" i="11" s="1"/>
  <c r="D88" i="11"/>
  <c r="I85" i="11"/>
  <c r="H85" i="11"/>
  <c r="F86" i="11"/>
  <c r="F81" i="11"/>
  <c r="F82" i="11" s="1"/>
  <c r="E81" i="11"/>
  <c r="E82" i="11" s="1"/>
  <c r="D82" i="11"/>
  <c r="H80" i="11"/>
  <c r="G80" i="11"/>
  <c r="I80" i="11" s="1"/>
  <c r="D79" i="11"/>
  <c r="F78" i="11"/>
  <c r="F79" i="11" s="1"/>
  <c r="E78" i="11"/>
  <c r="G78" i="11" s="1"/>
  <c r="I78" i="11" s="1"/>
  <c r="H77" i="11"/>
  <c r="G77" i="11"/>
  <c r="I77" i="11" s="1"/>
  <c r="D76" i="11"/>
  <c r="J75" i="11"/>
  <c r="F75" i="11"/>
  <c r="E75" i="11"/>
  <c r="G75" i="11" s="1"/>
  <c r="I75" i="11" s="1"/>
  <c r="H73" i="11"/>
  <c r="G73" i="11"/>
  <c r="I73" i="11" s="1"/>
  <c r="H72" i="11"/>
  <c r="G72" i="11"/>
  <c r="I72" i="11" s="1"/>
  <c r="F74" i="11"/>
  <c r="E74" i="11"/>
  <c r="D74" i="11"/>
  <c r="H69" i="11"/>
  <c r="G69" i="11"/>
  <c r="I69" i="11" s="1"/>
  <c r="H68" i="11"/>
  <c r="G68" i="11"/>
  <c r="I68" i="11" s="1"/>
  <c r="F70" i="11"/>
  <c r="E70" i="11"/>
  <c r="D61" i="11"/>
  <c r="H60" i="11"/>
  <c r="G60" i="11"/>
  <c r="H59" i="11"/>
  <c r="G59" i="11"/>
  <c r="I59" i="11" s="1"/>
  <c r="F58" i="11"/>
  <c r="F61" i="11" s="1"/>
  <c r="E58" i="11"/>
  <c r="E61" i="11" s="1"/>
  <c r="D57" i="11"/>
  <c r="H56" i="11"/>
  <c r="G56" i="11"/>
  <c r="H55" i="11"/>
  <c r="G55" i="11"/>
  <c r="J54" i="11"/>
  <c r="F54" i="11"/>
  <c r="E54" i="11"/>
  <c r="I42" i="11"/>
  <c r="H42" i="11"/>
  <c r="D41" i="11"/>
  <c r="F40" i="11"/>
  <c r="E40" i="11"/>
  <c r="E41" i="11" s="1"/>
  <c r="I39" i="11"/>
  <c r="H39" i="11"/>
  <c r="D38" i="11"/>
  <c r="J37" i="11"/>
  <c r="F37" i="11"/>
  <c r="E37" i="11"/>
  <c r="I33" i="11"/>
  <c r="H33" i="11"/>
  <c r="H32" i="11"/>
  <c r="G32" i="11"/>
  <c r="I32" i="11" s="1"/>
  <c r="D31" i="11"/>
  <c r="H29" i="11"/>
  <c r="G29" i="11"/>
  <c r="I29" i="11" s="1"/>
  <c r="D28" i="11"/>
  <c r="H26" i="11"/>
  <c r="G26" i="11"/>
  <c r="I26" i="11" s="1"/>
  <c r="D25" i="11"/>
  <c r="I23" i="11"/>
  <c r="H23" i="11"/>
  <c r="F21" i="11"/>
  <c r="F22" i="11" s="1"/>
  <c r="E21" i="11"/>
  <c r="E22" i="11" s="1"/>
  <c r="I20" i="11"/>
  <c r="H20" i="11"/>
  <c r="F18" i="11"/>
  <c r="E18" i="11"/>
  <c r="E19" i="11" s="1"/>
  <c r="D19" i="11"/>
  <c r="H17" i="11"/>
  <c r="G17" i="11"/>
  <c r="I17" i="11" s="1"/>
  <c r="D16" i="11"/>
  <c r="F14" i="11"/>
  <c r="D14" i="11"/>
  <c r="D10" i="11" s="1"/>
  <c r="H13" i="11"/>
  <c r="G13" i="11"/>
  <c r="I13" i="11" s="1"/>
  <c r="E12" i="11"/>
  <c r="H12" i="11" s="1"/>
  <c r="I11" i="11"/>
  <c r="H11" i="11"/>
  <c r="A3" i="11"/>
  <c r="D11" i="10"/>
  <c r="I10" i="10"/>
  <c r="H10" i="10"/>
  <c r="G10" i="10"/>
  <c r="H9" i="10"/>
  <c r="G9" i="10"/>
  <c r="I9" i="10" s="1"/>
  <c r="G8" i="10"/>
  <c r="G11" i="10" s="1"/>
  <c r="F8" i="10"/>
  <c r="F11" i="10" s="1"/>
  <c r="H11" i="10" s="1"/>
  <c r="E8" i="10"/>
  <c r="E11" i="10" s="1"/>
  <c r="D8" i="10"/>
  <c r="A3" i="10"/>
  <c r="H70" i="9"/>
  <c r="F66" i="9"/>
  <c r="D66" i="9"/>
  <c r="F51" i="9"/>
  <c r="F49" i="9" s="1"/>
  <c r="E51" i="9"/>
  <c r="E49" i="9" s="1"/>
  <c r="I50" i="9"/>
  <c r="H50" i="9"/>
  <c r="F45" i="9"/>
  <c r="G47" i="9"/>
  <c r="G70" i="9" s="1"/>
  <c r="I46" i="9"/>
  <c r="H46" i="9"/>
  <c r="D45" i="9"/>
  <c r="F42" i="9"/>
  <c r="F40" i="9" s="1"/>
  <c r="E42" i="9"/>
  <c r="I41" i="9"/>
  <c r="H41" i="9"/>
  <c r="I39" i="9"/>
  <c r="H39" i="9"/>
  <c r="F38" i="9"/>
  <c r="E38" i="9"/>
  <c r="J37" i="9"/>
  <c r="F37" i="9"/>
  <c r="E37" i="9"/>
  <c r="G37" i="9" s="1"/>
  <c r="I37" i="9" s="1"/>
  <c r="I36" i="9"/>
  <c r="H36" i="9"/>
  <c r="D35" i="9"/>
  <c r="I34" i="9"/>
  <c r="H34" i="9"/>
  <c r="F30" i="9"/>
  <c r="E30" i="9"/>
  <c r="G30" i="9" s="1"/>
  <c r="I30" i="9" s="1"/>
  <c r="J29" i="9"/>
  <c r="F29" i="9"/>
  <c r="E29" i="9"/>
  <c r="F33" i="9"/>
  <c r="E33" i="9"/>
  <c r="F32" i="9"/>
  <c r="E32" i="9"/>
  <c r="J31" i="9"/>
  <c r="F31" i="9"/>
  <c r="E31" i="9"/>
  <c r="G31" i="9" s="1"/>
  <c r="I26" i="9"/>
  <c r="H26" i="9"/>
  <c r="F22" i="9"/>
  <c r="E22" i="9"/>
  <c r="G21" i="9"/>
  <c r="I21" i="9" s="1"/>
  <c r="I20" i="9"/>
  <c r="H20" i="9"/>
  <c r="D19" i="9"/>
  <c r="I18" i="9"/>
  <c r="H18" i="9"/>
  <c r="F17" i="9"/>
  <c r="E17" i="9"/>
  <c r="G17" i="9" s="1"/>
  <c r="I17" i="9" s="1"/>
  <c r="F16" i="9"/>
  <c r="E16" i="9"/>
  <c r="I15" i="9"/>
  <c r="H15" i="9"/>
  <c r="D14" i="9"/>
  <c r="F12" i="9"/>
  <c r="E12" i="9"/>
  <c r="F11" i="9"/>
  <c r="E11" i="9"/>
  <c r="F10" i="9"/>
  <c r="E10" i="9"/>
  <c r="I9" i="9"/>
  <c r="H9" i="9"/>
  <c r="D8" i="9"/>
  <c r="A3" i="9"/>
  <c r="QG13" i="21"/>
  <c r="H145" i="11" l="1"/>
  <c r="G145" i="11"/>
  <c r="I145" i="11" s="1"/>
  <c r="H149" i="11"/>
  <c r="G149" i="11"/>
  <c r="I149" i="11" s="1"/>
  <c r="D614" i="11"/>
  <c r="D574" i="11"/>
  <c r="D613" i="11"/>
  <c r="D531" i="11"/>
  <c r="QG31" i="21"/>
  <c r="O32" i="16"/>
  <c r="N25" i="16"/>
  <c r="N17" i="16"/>
  <c r="G218" i="11"/>
  <c r="I218" i="11" s="1"/>
  <c r="N18" i="16"/>
  <c r="O18" i="16"/>
  <c r="N32" i="16"/>
  <c r="N22" i="16"/>
  <c r="O13" i="16"/>
  <c r="N14" i="16"/>
  <c r="O19" i="16"/>
  <c r="N27" i="16"/>
  <c r="N12" i="16"/>
  <c r="N16" i="16"/>
  <c r="O17" i="16"/>
  <c r="O27" i="16"/>
  <c r="N28" i="16"/>
  <c r="O12" i="16"/>
  <c r="N13" i="16"/>
  <c r="N15" i="16"/>
  <c r="O16" i="16"/>
  <c r="O28" i="16"/>
  <c r="O15" i="16"/>
  <c r="O14" i="16"/>
  <c r="N21" i="16"/>
  <c r="O22" i="16"/>
  <c r="N31" i="16"/>
  <c r="N20" i="16"/>
  <c r="O21" i="16"/>
  <c r="N24" i="16"/>
  <c r="O25" i="16"/>
  <c r="N26" i="16"/>
  <c r="O31" i="16"/>
  <c r="N19" i="16"/>
  <c r="O20" i="16"/>
  <c r="N23" i="16"/>
  <c r="O24" i="16"/>
  <c r="O26" i="16"/>
  <c r="O23" i="16"/>
  <c r="N11" i="16"/>
  <c r="O11" i="16"/>
  <c r="E547" i="11"/>
  <c r="G547" i="11" s="1"/>
  <c r="I212" i="11"/>
  <c r="G138" i="11"/>
  <c r="I138" i="11" s="1"/>
  <c r="D360" i="11"/>
  <c r="D362" i="11" s="1"/>
  <c r="I592" i="11"/>
  <c r="D575" i="11"/>
  <c r="I590" i="11"/>
  <c r="F509" i="11"/>
  <c r="G509" i="11"/>
  <c r="I509" i="11" s="1"/>
  <c r="G502" i="11"/>
  <c r="I502" i="11" s="1"/>
  <c r="E505" i="11"/>
  <c r="I249" i="11"/>
  <c r="D35" i="11"/>
  <c r="D36" i="11" s="1"/>
  <c r="F383" i="11"/>
  <c r="F359" i="11"/>
  <c r="G375" i="11"/>
  <c r="I375" i="11" s="1"/>
  <c r="G394" i="11"/>
  <c r="I394" i="11" s="1"/>
  <c r="E359" i="11"/>
  <c r="I366" i="11"/>
  <c r="I365" i="11"/>
  <c r="H375" i="11"/>
  <c r="D116" i="11"/>
  <c r="D305" i="11"/>
  <c r="I498" i="11"/>
  <c r="F513" i="11"/>
  <c r="D425" i="11"/>
  <c r="D427" i="11" s="1"/>
  <c r="F485" i="11"/>
  <c r="G115" i="11"/>
  <c r="G484" i="11"/>
  <c r="I484" i="11" s="1"/>
  <c r="F114" i="11"/>
  <c r="G124" i="11"/>
  <c r="E114" i="11"/>
  <c r="D532" i="11"/>
  <c r="D304" i="11"/>
  <c r="QC33" i="21"/>
  <c r="QC35" i="21" s="1"/>
  <c r="C31" i="18"/>
  <c r="QC30" i="21"/>
  <c r="C32" i="18"/>
  <c r="C8" i="19"/>
  <c r="PU13" i="21" s="1"/>
  <c r="U39" i="17"/>
  <c r="AB39" i="17"/>
  <c r="F547" i="11"/>
  <c r="R39" i="17"/>
  <c r="F39" i="17"/>
  <c r="O39" i="17"/>
  <c r="F232" i="11"/>
  <c r="I231" i="11"/>
  <c r="G37" i="11"/>
  <c r="G38" i="11" s="1"/>
  <c r="E34" i="11"/>
  <c r="F34" i="11"/>
  <c r="O41" i="17"/>
  <c r="AI33" i="17"/>
  <c r="G517" i="11"/>
  <c r="I517" i="11" s="1"/>
  <c r="H517" i="11"/>
  <c r="G511" i="11"/>
  <c r="E513" i="11"/>
  <c r="G513" i="11" s="1"/>
  <c r="BO39" i="16"/>
  <c r="BI39" i="16"/>
  <c r="CM39" i="16"/>
  <c r="Q39" i="16"/>
  <c r="AK39" i="16"/>
  <c r="BE39" i="16"/>
  <c r="BY39" i="16"/>
  <c r="BQ39" i="16"/>
  <c r="AO39" i="16"/>
  <c r="CO39" i="16"/>
  <c r="DA39" i="16"/>
  <c r="CC39" i="16"/>
  <c r="S39" i="16"/>
  <c r="AC39" i="16"/>
  <c r="BA39" i="16"/>
  <c r="BK39" i="16"/>
  <c r="BU39" i="16"/>
  <c r="CE39" i="16"/>
  <c r="BS39" i="16"/>
  <c r="DC39" i="16"/>
  <c r="W39" i="16"/>
  <c r="CY39" i="16"/>
  <c r="U39" i="16"/>
  <c r="AM39" i="16"/>
  <c r="BC39" i="16"/>
  <c r="CQ39" i="16"/>
  <c r="CA39" i="16"/>
  <c r="CG39" i="16"/>
  <c r="CW39" i="16"/>
  <c r="AW39" i="16"/>
  <c r="AU39" i="20"/>
  <c r="P39" i="16"/>
  <c r="AJ39" i="16"/>
  <c r="BD39" i="16"/>
  <c r="BX39" i="16"/>
  <c r="BP39" i="16"/>
  <c r="AN39" i="16"/>
  <c r="CN39" i="16"/>
  <c r="CZ39" i="16"/>
  <c r="R39" i="16"/>
  <c r="AB39" i="16"/>
  <c r="AZ39" i="16"/>
  <c r="BJ39" i="16"/>
  <c r="BT39" i="16"/>
  <c r="CD39" i="16"/>
  <c r="BR39" i="16"/>
  <c r="DB39" i="16"/>
  <c r="T39" i="16"/>
  <c r="AL39" i="16"/>
  <c r="BB39" i="16"/>
  <c r="CP39" i="16"/>
  <c r="BZ39" i="16"/>
  <c r="CF39" i="16"/>
  <c r="CV39" i="16"/>
  <c r="V39" i="16"/>
  <c r="AV39" i="16"/>
  <c r="BH39" i="16"/>
  <c r="BN39" i="16"/>
  <c r="CB39" i="16"/>
  <c r="CL39" i="16"/>
  <c r="CX39" i="16"/>
  <c r="F387" i="11"/>
  <c r="F392" i="11"/>
  <c r="F360" i="11" s="1"/>
  <c r="F550" i="11"/>
  <c r="F61" i="9"/>
  <c r="F67" i="9" s="1"/>
  <c r="F129" i="11"/>
  <c r="G127" i="11"/>
  <c r="E387" i="11"/>
  <c r="G387" i="11" s="1"/>
  <c r="I387" i="11" s="1"/>
  <c r="G32" i="9"/>
  <c r="E61" i="9"/>
  <c r="E550" i="11"/>
  <c r="E282" i="11"/>
  <c r="H282" i="11" s="1"/>
  <c r="D283" i="11"/>
  <c r="D285" i="11" s="1"/>
  <c r="H511" i="11"/>
  <c r="I258" i="11"/>
  <c r="DW26" i="16"/>
  <c r="DW16" i="16"/>
  <c r="DV15" i="16"/>
  <c r="DW25" i="16"/>
  <c r="I469" i="11"/>
  <c r="G471" i="11"/>
  <c r="I471" i="11" s="1"/>
  <c r="E474" i="11"/>
  <c r="H470" i="11"/>
  <c r="G470" i="11"/>
  <c r="I470" i="11" s="1"/>
  <c r="DV13" i="16"/>
  <c r="DW13" i="16"/>
  <c r="DW12" i="16"/>
  <c r="DV31" i="16"/>
  <c r="DW11" i="16"/>
  <c r="DW31" i="16"/>
  <c r="DW27" i="16"/>
  <c r="DV14" i="16"/>
  <c r="DW24" i="16"/>
  <c r="DW14" i="16"/>
  <c r="DV11" i="16"/>
  <c r="DV12" i="16"/>
  <c r="DW32" i="16"/>
  <c r="DW15" i="16"/>
  <c r="DW17" i="16"/>
  <c r="DW18" i="16"/>
  <c r="DW19" i="16"/>
  <c r="DW20" i="16"/>
  <c r="DV21" i="16"/>
  <c r="DV23" i="16"/>
  <c r="DW28" i="16"/>
  <c r="DW21" i="16"/>
  <c r="DW22" i="16"/>
  <c r="DW39" i="16" s="1"/>
  <c r="DW23" i="16"/>
  <c r="DV26" i="16"/>
  <c r="B73" i="15"/>
  <c r="D73" i="15" s="1"/>
  <c r="C73" i="15"/>
  <c r="G514" i="11"/>
  <c r="G515" i="11"/>
  <c r="I515" i="11" s="1"/>
  <c r="I560" i="11"/>
  <c r="H563" i="11"/>
  <c r="I486" i="11"/>
  <c r="G380" i="11"/>
  <c r="I380" i="11" s="1"/>
  <c r="E383" i="11"/>
  <c r="I370" i="11"/>
  <c r="I369" i="11"/>
  <c r="G308" i="11"/>
  <c r="I334" i="11"/>
  <c r="H318" i="11"/>
  <c r="G579" i="11"/>
  <c r="I579" i="11" s="1"/>
  <c r="G314" i="11"/>
  <c r="I314" i="11" s="1"/>
  <c r="E315" i="11"/>
  <c r="G315" i="11" s="1"/>
  <c r="I315" i="11" s="1"/>
  <c r="G311" i="11"/>
  <c r="I311" i="11" s="1"/>
  <c r="E312" i="11"/>
  <c r="I235" i="11"/>
  <c r="G296" i="11"/>
  <c r="I298" i="11"/>
  <c r="H301" i="11"/>
  <c r="I115" i="11"/>
  <c r="I56" i="11"/>
  <c r="G52" i="11"/>
  <c r="I52" i="11" s="1"/>
  <c r="G54" i="11"/>
  <c r="I54" i="11" s="1"/>
  <c r="E50" i="11"/>
  <c r="E53" i="11" s="1"/>
  <c r="F57" i="11"/>
  <c r="F50" i="11"/>
  <c r="F53" i="11" s="1"/>
  <c r="I55" i="11"/>
  <c r="G51" i="11"/>
  <c r="I51" i="11" s="1"/>
  <c r="DV16" i="16"/>
  <c r="DV17" i="16"/>
  <c r="DV18" i="16"/>
  <c r="DV19" i="16"/>
  <c r="DV20" i="16"/>
  <c r="DV32" i="16"/>
  <c r="DV22" i="16"/>
  <c r="DV39" i="16" s="1"/>
  <c r="DV24" i="16"/>
  <c r="DV25" i="16"/>
  <c r="DV28" i="16"/>
  <c r="DV27" i="16"/>
  <c r="E25" i="9"/>
  <c r="F25" i="9"/>
  <c r="G29" i="9"/>
  <c r="H524" i="11"/>
  <c r="D399" i="11"/>
  <c r="I416" i="11"/>
  <c r="E356" i="11"/>
  <c r="H356" i="11" s="1"/>
  <c r="G161" i="11"/>
  <c r="I161" i="11" s="1"/>
  <c r="AE39" i="20"/>
  <c r="AE41" i="20" s="1"/>
  <c r="G520" i="11"/>
  <c r="I520" i="11" s="1"/>
  <c r="H426" i="11"/>
  <c r="I461" i="11"/>
  <c r="E582" i="11"/>
  <c r="QC25" i="21"/>
  <c r="H522" i="11"/>
  <c r="G526" i="11"/>
  <c r="I526" i="11" s="1"/>
  <c r="D53" i="11"/>
  <c r="H357" i="11"/>
  <c r="D634" i="11"/>
  <c r="G367" i="11"/>
  <c r="I367" i="11" s="1"/>
  <c r="G236" i="11"/>
  <c r="G61" i="11"/>
  <c r="I61" i="11" s="1"/>
  <c r="O39" i="20"/>
  <c r="O41" i="20" s="1"/>
  <c r="PU28" i="21"/>
  <c r="PU29" i="21"/>
  <c r="PU27" i="21"/>
  <c r="PU26" i="21"/>
  <c r="PU24" i="21"/>
  <c r="PU30" i="21"/>
  <c r="PU18" i="21"/>
  <c r="PU16" i="21"/>
  <c r="BI39" i="20"/>
  <c r="BI41" i="20" s="1"/>
  <c r="AA39" i="20"/>
  <c r="AA41" i="20" s="1"/>
  <c r="BM39" i="20"/>
  <c r="BM41" i="20" s="1"/>
  <c r="I70" i="9"/>
  <c r="G42" i="9"/>
  <c r="G40" i="9" s="1"/>
  <c r="I40" i="9" s="1"/>
  <c r="E40" i="9"/>
  <c r="D104" i="11"/>
  <c r="G482" i="11"/>
  <c r="I482" i="11" s="1"/>
  <c r="H523" i="11"/>
  <c r="H567" i="11"/>
  <c r="D22" i="11"/>
  <c r="J329" i="11"/>
  <c r="H51" i="11"/>
  <c r="J221" i="11"/>
  <c r="D462" i="11"/>
  <c r="D8" i="11"/>
  <c r="E300" i="11"/>
  <c r="H300" i="11" s="1"/>
  <c r="AI37" i="20"/>
  <c r="H394" i="11"/>
  <c r="J67" i="11"/>
  <c r="D224" i="11"/>
  <c r="G224" i="11" s="1"/>
  <c r="I224" i="11" s="1"/>
  <c r="G12" i="11"/>
  <c r="I12" i="11" s="1"/>
  <c r="H109" i="11"/>
  <c r="G148" i="11"/>
  <c r="I148" i="11" s="1"/>
  <c r="G336" i="11"/>
  <c r="I336" i="11" s="1"/>
  <c r="H417" i="11"/>
  <c r="G479" i="11"/>
  <c r="I479" i="11" s="1"/>
  <c r="E197" i="11"/>
  <c r="H274" i="11"/>
  <c r="G389" i="11"/>
  <c r="I389" i="11" s="1"/>
  <c r="F197" i="11"/>
  <c r="J201" i="11"/>
  <c r="I171" i="11"/>
  <c r="H284" i="11"/>
  <c r="G301" i="11"/>
  <c r="I301" i="11" s="1"/>
  <c r="EA33" i="16"/>
  <c r="EA41" i="16" s="1"/>
  <c r="DI18" i="16"/>
  <c r="DG18" i="16" s="1"/>
  <c r="EH18" i="16" s="1"/>
  <c r="BC33" i="16"/>
  <c r="BC41" i="16" s="1"/>
  <c r="Q33" i="16"/>
  <c r="Q41" i="16" s="1"/>
  <c r="AW33" i="16"/>
  <c r="AW41" i="16" s="1"/>
  <c r="D54" i="9"/>
  <c r="AO39" i="20"/>
  <c r="BC39" i="20"/>
  <c r="PU22" i="21"/>
  <c r="PU19" i="21"/>
  <c r="PU15" i="21"/>
  <c r="D67" i="9"/>
  <c r="G39" i="20"/>
  <c r="G41" i="20" s="1"/>
  <c r="PU17" i="21"/>
  <c r="QA17" i="21"/>
  <c r="QA19" i="21"/>
  <c r="PY19" i="21" s="1"/>
  <c r="T17" i="17" s="1"/>
  <c r="QA26" i="21"/>
  <c r="PY26" i="21" s="1"/>
  <c r="T25" i="17" s="1"/>
  <c r="QA24" i="21"/>
  <c r="PY24" i="21" s="1"/>
  <c r="T23" i="17" s="1"/>
  <c r="QA25" i="21"/>
  <c r="QA20" i="21"/>
  <c r="PY20" i="21" s="1"/>
  <c r="T18" i="17" s="1"/>
  <c r="QA27" i="21"/>
  <c r="PY27" i="21" s="1"/>
  <c r="T26" i="17" s="1"/>
  <c r="QA21" i="21"/>
  <c r="PY21" i="21" s="1"/>
  <c r="T19" i="17" s="1"/>
  <c r="AD12" i="17"/>
  <c r="QA22" i="21"/>
  <c r="PY22" i="21" s="1"/>
  <c r="T20" i="17" s="1"/>
  <c r="QA29" i="21"/>
  <c r="PY29" i="21" s="1"/>
  <c r="T28" i="17" s="1"/>
  <c r="QA28" i="21"/>
  <c r="PY28" i="21" s="1"/>
  <c r="T27" i="17" s="1"/>
  <c r="QA15" i="21"/>
  <c r="PY15" i="21" s="1"/>
  <c r="T13" i="17" s="1"/>
  <c r="QA23" i="21"/>
  <c r="QA18" i="21"/>
  <c r="PY18" i="21" s="1"/>
  <c r="T16" i="17" s="1"/>
  <c r="QA16" i="21"/>
  <c r="PY16" i="21" s="1"/>
  <c r="T14" i="17" s="1"/>
  <c r="QA30" i="21"/>
  <c r="DI16" i="16"/>
  <c r="DG16" i="16" s="1"/>
  <c r="EH16" i="16" s="1"/>
  <c r="DI27" i="16"/>
  <c r="DG27" i="16" s="1"/>
  <c r="EH27" i="16" s="1"/>
  <c r="AD13" i="17"/>
  <c r="AD17" i="17"/>
  <c r="AD21" i="17"/>
  <c r="AD25" i="17"/>
  <c r="AD28" i="17"/>
  <c r="DI14" i="16"/>
  <c r="DG14" i="16" s="1"/>
  <c r="EH14" i="16" s="1"/>
  <c r="DI23" i="16"/>
  <c r="DG23" i="16" s="1"/>
  <c r="EH23" i="16" s="1"/>
  <c r="DI25" i="16"/>
  <c r="DG25" i="16" s="1"/>
  <c r="EH25" i="16" s="1"/>
  <c r="DI12" i="16"/>
  <c r="DG12" i="16" s="1"/>
  <c r="EH12" i="16" s="1"/>
  <c r="DI21" i="16"/>
  <c r="DG21" i="16" s="1"/>
  <c r="EH21" i="16" s="1"/>
  <c r="AD16" i="17"/>
  <c r="AD20" i="17"/>
  <c r="AD27" i="17"/>
  <c r="DI19" i="16"/>
  <c r="DG19" i="16" s="1"/>
  <c r="EH19" i="16" s="1"/>
  <c r="DI28" i="16"/>
  <c r="DG28" i="16" s="1"/>
  <c r="EH28" i="16" s="1"/>
  <c r="QI42" i="21"/>
  <c r="QA14" i="21"/>
  <c r="PY14" i="21" s="1"/>
  <c r="T12" i="17" s="1"/>
  <c r="DI17" i="16"/>
  <c r="DG17" i="16" s="1"/>
  <c r="EH17" i="16" s="1"/>
  <c r="AD23" i="17"/>
  <c r="AD26" i="17"/>
  <c r="DI15" i="16"/>
  <c r="DG15" i="16" s="1"/>
  <c r="EH15" i="16" s="1"/>
  <c r="DI22" i="16"/>
  <c r="DI24" i="16"/>
  <c r="DG24" i="16" s="1"/>
  <c r="EH24" i="16" s="1"/>
  <c r="DI26" i="16"/>
  <c r="DG26" i="16" s="1"/>
  <c r="EH26" i="16" s="1"/>
  <c r="DI13" i="16"/>
  <c r="DG13" i="16" s="1"/>
  <c r="EH13" i="16" s="1"/>
  <c r="DI20" i="16"/>
  <c r="DG20" i="16" s="1"/>
  <c r="EH20" i="16" s="1"/>
  <c r="AD14" i="17"/>
  <c r="AD18" i="17"/>
  <c r="AD22" i="17"/>
  <c r="PR25" i="21"/>
  <c r="PR33" i="21"/>
  <c r="H320" i="11"/>
  <c r="I143" i="11"/>
  <c r="PR28" i="21"/>
  <c r="PR14" i="21"/>
  <c r="PR19" i="21"/>
  <c r="PR21" i="21"/>
  <c r="PR16" i="21"/>
  <c r="PR23" i="21"/>
  <c r="PR27" i="21"/>
  <c r="PR24" i="21"/>
  <c r="PR29" i="21"/>
  <c r="PR18" i="21"/>
  <c r="PR15" i="21"/>
  <c r="PR20" i="21"/>
  <c r="PR26" i="21"/>
  <c r="PR17" i="21"/>
  <c r="PR22" i="21"/>
  <c r="PR30" i="21"/>
  <c r="H52" i="11"/>
  <c r="H507" i="11"/>
  <c r="A3" i="14"/>
  <c r="A3" i="15" s="1"/>
  <c r="F3" i="16" s="1"/>
  <c r="AZ29" i="16"/>
  <c r="AL29" i="16"/>
  <c r="G372" i="11"/>
  <c r="I372" i="11" s="1"/>
  <c r="T33" i="16"/>
  <c r="T41" i="16" s="1"/>
  <c r="AB33" i="16"/>
  <c r="AB41" i="16" s="1"/>
  <c r="BD33" i="16"/>
  <c r="BD41" i="16" s="1"/>
  <c r="BH33" i="16"/>
  <c r="BH41" i="16" s="1"/>
  <c r="BN33" i="16"/>
  <c r="BN41" i="16" s="1"/>
  <c r="CB33" i="16"/>
  <c r="CB41" i="16" s="1"/>
  <c r="CL33" i="16"/>
  <c r="CL41" i="16" s="1"/>
  <c r="CV33" i="16"/>
  <c r="CV41" i="16" s="1"/>
  <c r="EB33" i="16"/>
  <c r="EB41" i="16" s="1"/>
  <c r="F19" i="9"/>
  <c r="H138" i="11"/>
  <c r="U33" i="16"/>
  <c r="U41" i="16" s="1"/>
  <c r="AC33" i="16"/>
  <c r="AC41" i="16" s="1"/>
  <c r="BE33" i="16"/>
  <c r="BE41" i="16" s="1"/>
  <c r="BI33" i="16"/>
  <c r="BI41" i="16" s="1"/>
  <c r="BO33" i="16"/>
  <c r="BO41" i="16" s="1"/>
  <c r="CC33" i="16"/>
  <c r="CC41" i="16" s="1"/>
  <c r="CM33" i="16"/>
  <c r="CM41" i="16" s="1"/>
  <c r="CW33" i="16"/>
  <c r="CW41" i="16" s="1"/>
  <c r="DI33" i="16"/>
  <c r="DI41" i="16" s="1"/>
  <c r="DQ33" i="16"/>
  <c r="DQ41" i="16" s="1"/>
  <c r="H256" i="11"/>
  <c r="F35" i="9"/>
  <c r="H40" i="11"/>
  <c r="H11" i="9"/>
  <c r="W32" i="17"/>
  <c r="CX33" i="16"/>
  <c r="CX41" i="16" s="1"/>
  <c r="H30" i="9"/>
  <c r="H311" i="11"/>
  <c r="PU21" i="21"/>
  <c r="E297" i="11"/>
  <c r="E283" i="11" s="1"/>
  <c r="PU25" i="21"/>
  <c r="E38" i="11"/>
  <c r="E35" i="11" s="1"/>
  <c r="BX29" i="16"/>
  <c r="BP29" i="16"/>
  <c r="AN29" i="16"/>
  <c r="CX29" i="16"/>
  <c r="G510" i="11"/>
  <c r="A3" i="13"/>
  <c r="E76" i="11"/>
  <c r="G76" i="11" s="1"/>
  <c r="I76" i="11" s="1"/>
  <c r="H459" i="11"/>
  <c r="H475" i="11"/>
  <c r="K22" i="17"/>
  <c r="K28" i="17"/>
  <c r="W19" i="17"/>
  <c r="W26" i="17"/>
  <c r="Z18" i="17"/>
  <c r="K26" i="17"/>
  <c r="PZ34" i="21"/>
  <c r="AM39" i="20"/>
  <c r="F106" i="11" s="1"/>
  <c r="F108" i="11" s="1"/>
  <c r="F103" i="11" s="1"/>
  <c r="PZ13" i="21"/>
  <c r="Z13" i="17"/>
  <c r="U33" i="17"/>
  <c r="U41" i="17" s="1"/>
  <c r="Z32" i="17"/>
  <c r="K24" i="17"/>
  <c r="W27" i="17"/>
  <c r="Z28" i="17"/>
  <c r="H32" i="9"/>
  <c r="DF11" i="16"/>
  <c r="Z25" i="17"/>
  <c r="K32" i="17"/>
  <c r="QC17" i="21"/>
  <c r="PZ17" i="21" s="1"/>
  <c r="H71" i="11"/>
  <c r="G84" i="11"/>
  <c r="G86" i="11" s="1"/>
  <c r="Z14" i="17"/>
  <c r="Z21" i="17"/>
  <c r="W25" i="17"/>
  <c r="H198" i="11"/>
  <c r="G237" i="11"/>
  <c r="I237" i="11" s="1"/>
  <c r="G11" i="9"/>
  <c r="I11" i="9" s="1"/>
  <c r="H16" i="9"/>
  <c r="K17" i="17"/>
  <c r="W23" i="17"/>
  <c r="AJ29" i="16"/>
  <c r="BZ29" i="16"/>
  <c r="CF29" i="16"/>
  <c r="DN29" i="16"/>
  <c r="DN40" i="16" s="1"/>
  <c r="DZ29" i="16"/>
  <c r="DZ40" i="16" s="1"/>
  <c r="K19" i="17"/>
  <c r="Z20" i="17"/>
  <c r="K27" i="17"/>
  <c r="Z27" i="17"/>
  <c r="I2" i="18"/>
  <c r="G51" i="9"/>
  <c r="H37" i="11"/>
  <c r="E8" i="9"/>
  <c r="G94" i="11"/>
  <c r="I94" i="11" s="1"/>
  <c r="B19" i="18"/>
  <c r="QB24" i="21" s="1"/>
  <c r="PW24" i="21" s="1"/>
  <c r="PV24" i="21" s="1"/>
  <c r="E23" i="17" s="1"/>
  <c r="H22" i="9"/>
  <c r="H84" i="11"/>
  <c r="H154" i="11"/>
  <c r="H158" i="11"/>
  <c r="H218" i="11"/>
  <c r="H233" i="11"/>
  <c r="H237" i="11"/>
  <c r="E257" i="11"/>
  <c r="H257" i="11" s="1"/>
  <c r="H471" i="11"/>
  <c r="B54" i="15"/>
  <c r="DF32" i="16"/>
  <c r="EG32" i="16" s="1"/>
  <c r="DP33" i="16"/>
  <c r="DP41" i="16" s="1"/>
  <c r="K23" i="17"/>
  <c r="K25" i="17"/>
  <c r="F41" i="11"/>
  <c r="H41" i="11" s="1"/>
  <c r="G81" i="11"/>
  <c r="I81" i="11" s="1"/>
  <c r="G158" i="11"/>
  <c r="I158" i="11" s="1"/>
  <c r="H240" i="11"/>
  <c r="H502" i="11"/>
  <c r="H506" i="11"/>
  <c r="T29" i="16"/>
  <c r="AB29" i="16"/>
  <c r="BN29" i="16"/>
  <c r="CL29" i="16"/>
  <c r="DH29" i="16"/>
  <c r="DH40" i="16" s="1"/>
  <c r="R33" i="16"/>
  <c r="R41" i="16" s="1"/>
  <c r="AJ33" i="16"/>
  <c r="AJ41" i="16" s="1"/>
  <c r="AX33" i="16"/>
  <c r="AX41" i="16" s="1"/>
  <c r="BF33" i="16"/>
  <c r="BF41" i="16" s="1"/>
  <c r="CP33" i="16"/>
  <c r="CP41" i="16" s="1"/>
  <c r="BZ33" i="16"/>
  <c r="BZ41" i="16" s="1"/>
  <c r="CF33" i="16"/>
  <c r="CF41" i="16" s="1"/>
  <c r="CT33" i="16"/>
  <c r="CT41" i="16" s="1"/>
  <c r="DB33" i="16"/>
  <c r="DB41" i="16" s="1"/>
  <c r="DN33" i="16"/>
  <c r="DN41" i="16" s="1"/>
  <c r="Z17" i="17"/>
  <c r="B18" i="18"/>
  <c r="QB23" i="21" s="1"/>
  <c r="PW23" i="21" s="1"/>
  <c r="PV23" i="21" s="1"/>
  <c r="E21" i="17" s="1"/>
  <c r="F476" i="11"/>
  <c r="CU33" i="16"/>
  <c r="CU41" i="16" s="1"/>
  <c r="DC33" i="16"/>
  <c r="DC41" i="16" s="1"/>
  <c r="DO33" i="16"/>
  <c r="DO41" i="16" s="1"/>
  <c r="K20" i="17"/>
  <c r="B8" i="18"/>
  <c r="B12" i="18"/>
  <c r="QB17" i="21" s="1"/>
  <c r="PW17" i="21" s="1"/>
  <c r="PV17" i="21" s="1"/>
  <c r="E15" i="17" s="1"/>
  <c r="B16" i="18"/>
  <c r="QB21" i="21" s="1"/>
  <c r="PW21" i="21" s="1"/>
  <c r="PV21" i="21" s="1"/>
  <c r="E19" i="17" s="1"/>
  <c r="H17" i="9"/>
  <c r="H78" i="11"/>
  <c r="H115" i="11"/>
  <c r="G329" i="11"/>
  <c r="I329" i="11" s="1"/>
  <c r="H481" i="11"/>
  <c r="G487" i="11"/>
  <c r="G488" i="11" s="1"/>
  <c r="I488" i="11" s="1"/>
  <c r="H490" i="11"/>
  <c r="H581" i="11"/>
  <c r="B84" i="15"/>
  <c r="AM29" i="16"/>
  <c r="BA29" i="16"/>
  <c r="BY29" i="16"/>
  <c r="BQ29" i="16"/>
  <c r="DF13" i="16"/>
  <c r="EG13" i="16" s="1"/>
  <c r="K14" i="17"/>
  <c r="Z22" i="17"/>
  <c r="Z24" i="17"/>
  <c r="H31" i="9"/>
  <c r="G256" i="11"/>
  <c r="I256" i="11" s="1"/>
  <c r="G332" i="11"/>
  <c r="I332" i="11" s="1"/>
  <c r="H487" i="11"/>
  <c r="C84" i="15"/>
  <c r="DL29" i="16"/>
  <c r="DL40" i="16" s="1"/>
  <c r="DF17" i="16"/>
  <c r="EG17" i="16" s="1"/>
  <c r="J33" i="16"/>
  <c r="J41" i="16" s="1"/>
  <c r="BX33" i="16"/>
  <c r="BX41" i="16" s="1"/>
  <c r="DJ33" i="16"/>
  <c r="DJ41" i="16" s="1"/>
  <c r="DR33" i="16"/>
  <c r="DR41" i="16" s="1"/>
  <c r="W21" i="17"/>
  <c r="PT16" i="21"/>
  <c r="N14" i="17" s="1"/>
  <c r="PT25" i="21"/>
  <c r="N24" i="17" s="1"/>
  <c r="K33" i="16"/>
  <c r="K41" i="16" s="1"/>
  <c r="W33" i="16"/>
  <c r="W41" i="16" s="1"/>
  <c r="AM33" i="16"/>
  <c r="AM41" i="16" s="1"/>
  <c r="BA33" i="16"/>
  <c r="BA41" i="16" s="1"/>
  <c r="BY33" i="16"/>
  <c r="BY41" i="16" s="1"/>
  <c r="BQ33" i="16"/>
  <c r="BQ41" i="16" s="1"/>
  <c r="AO33" i="16"/>
  <c r="AO41" i="16" s="1"/>
  <c r="CO33" i="16"/>
  <c r="CO41" i="16" s="1"/>
  <c r="CY33" i="16"/>
  <c r="CY41" i="16" s="1"/>
  <c r="DZ33" i="16"/>
  <c r="DZ41" i="16" s="1"/>
  <c r="K18" i="17"/>
  <c r="PU14" i="21"/>
  <c r="E19" i="9"/>
  <c r="H314" i="11"/>
  <c r="DF21" i="16"/>
  <c r="EG21" i="16" s="1"/>
  <c r="Z23" i="17"/>
  <c r="I47" i="9"/>
  <c r="G45" i="9"/>
  <c r="I45" i="9" s="1"/>
  <c r="H38" i="9"/>
  <c r="H21" i="9"/>
  <c r="E45" i="9"/>
  <c r="H45" i="9" s="1"/>
  <c r="H74" i="11"/>
  <c r="E14" i="9"/>
  <c r="H33" i="9"/>
  <c r="F76" i="11"/>
  <c r="H75" i="11"/>
  <c r="G162" i="11"/>
  <c r="H162" i="11"/>
  <c r="I241" i="11"/>
  <c r="G242" i="11"/>
  <c r="H37" i="9"/>
  <c r="H165" i="11"/>
  <c r="G12" i="9"/>
  <c r="I12" i="9" s="1"/>
  <c r="H49" i="9"/>
  <c r="H51" i="9"/>
  <c r="H10" i="9"/>
  <c r="H12" i="9"/>
  <c r="E35" i="9"/>
  <c r="H42" i="9"/>
  <c r="H244" i="11"/>
  <c r="H308" i="11"/>
  <c r="E457" i="11"/>
  <c r="G499" i="11"/>
  <c r="G500" i="11" s="1"/>
  <c r="I500" i="11" s="1"/>
  <c r="H546" i="11"/>
  <c r="G549" i="11"/>
  <c r="I549" i="11" s="1"/>
  <c r="K15" i="17"/>
  <c r="B11" i="18"/>
  <c r="QB16" i="21" s="1"/>
  <c r="PW16" i="21" s="1"/>
  <c r="PV16" i="21" s="1"/>
  <c r="E14" i="17" s="1"/>
  <c r="B13" i="18"/>
  <c r="QB18" i="21" s="1"/>
  <c r="PW18" i="21" s="1"/>
  <c r="PV18" i="21" s="1"/>
  <c r="E16" i="17" s="1"/>
  <c r="B14" i="18"/>
  <c r="QB19" i="21" s="1"/>
  <c r="PW19" i="21" s="1"/>
  <c r="PV19" i="21" s="1"/>
  <c r="E17" i="17" s="1"/>
  <c r="PT20" i="21"/>
  <c r="N18" i="17" s="1"/>
  <c r="H18" i="11"/>
  <c r="H81" i="11"/>
  <c r="H148" i="11"/>
  <c r="H157" i="11"/>
  <c r="G221" i="11"/>
  <c r="I221" i="11" s="1"/>
  <c r="H127" i="11"/>
  <c r="H330" i="11"/>
  <c r="H380" i="11"/>
  <c r="H389" i="11"/>
  <c r="H549" i="11"/>
  <c r="DT29" i="16"/>
  <c r="DT40" i="16" s="1"/>
  <c r="DF18" i="16"/>
  <c r="EG18" i="16" s="1"/>
  <c r="DF22" i="16"/>
  <c r="DF26" i="16"/>
  <c r="EG26" i="16" s="1"/>
  <c r="P26" i="19"/>
  <c r="AT37" i="20" s="1"/>
  <c r="H29" i="9"/>
  <c r="G71" i="11"/>
  <c r="I71" i="11" s="1"/>
  <c r="G74" i="11"/>
  <c r="I74" i="11" s="1"/>
  <c r="G146" i="11"/>
  <c r="I146" i="11" s="1"/>
  <c r="E242" i="11"/>
  <c r="E309" i="11"/>
  <c r="G320" i="11"/>
  <c r="I320" i="11" s="1"/>
  <c r="H372" i="11"/>
  <c r="G388" i="11"/>
  <c r="I388" i="11" s="1"/>
  <c r="G481" i="11"/>
  <c r="I481" i="11" s="1"/>
  <c r="H484" i="11"/>
  <c r="G472" i="11"/>
  <c r="C54" i="15"/>
  <c r="AL33" i="16"/>
  <c r="AL41" i="16" s="1"/>
  <c r="AZ33" i="16"/>
  <c r="AZ41" i="16" s="1"/>
  <c r="BP33" i="16"/>
  <c r="BP41" i="16" s="1"/>
  <c r="AN33" i="16"/>
  <c r="AN41" i="16" s="1"/>
  <c r="CN33" i="16"/>
  <c r="CN41" i="16" s="1"/>
  <c r="F29" i="17"/>
  <c r="PT27" i="21"/>
  <c r="N26" i="17" s="1"/>
  <c r="H388" i="11"/>
  <c r="BF29" i="16"/>
  <c r="BF40" i="16" s="1"/>
  <c r="DF15" i="16"/>
  <c r="EG15" i="16" s="1"/>
  <c r="DF19" i="16"/>
  <c r="EG19" i="16" s="1"/>
  <c r="DF23" i="16"/>
  <c r="EG23" i="16" s="1"/>
  <c r="DF27" i="16"/>
  <c r="EG27" i="16" s="1"/>
  <c r="K31" i="17"/>
  <c r="F33" i="17"/>
  <c r="F41" i="17" s="1"/>
  <c r="H94" i="11"/>
  <c r="H296" i="11"/>
  <c r="G381" i="11"/>
  <c r="I381" i="11" s="1"/>
  <c r="DF28" i="16"/>
  <c r="EG28" i="16" s="1"/>
  <c r="AW29" i="16"/>
  <c r="K13" i="17"/>
  <c r="Z19" i="17"/>
  <c r="B10" i="18"/>
  <c r="QB15" i="21" s="1"/>
  <c r="PW15" i="21" s="1"/>
  <c r="PV15" i="21" s="1"/>
  <c r="E13" i="17" s="1"/>
  <c r="V26" i="19"/>
  <c r="BH37" i="20" s="1"/>
  <c r="PT30" i="21"/>
  <c r="G165" i="11"/>
  <c r="I165" i="11" s="1"/>
  <c r="E126" i="11"/>
  <c r="G317" i="11"/>
  <c r="I317" i="11" s="1"/>
  <c r="G466" i="11"/>
  <c r="DF12" i="16"/>
  <c r="EG12" i="16" s="1"/>
  <c r="CB29" i="16"/>
  <c r="DF16" i="16"/>
  <c r="EG16" i="16" s="1"/>
  <c r="DF20" i="16"/>
  <c r="EG20" i="16" s="1"/>
  <c r="DF24" i="16"/>
  <c r="EG24" i="16" s="1"/>
  <c r="DF25" i="16"/>
  <c r="EG25" i="16" s="1"/>
  <c r="CQ29" i="16"/>
  <c r="EC33" i="16"/>
  <c r="EC41" i="16" s="1"/>
  <c r="DG32" i="16"/>
  <c r="EH32" i="16" s="1"/>
  <c r="Z16" i="17"/>
  <c r="R26" i="19"/>
  <c r="AV37" i="20" s="1"/>
  <c r="PS13" i="21"/>
  <c r="BS29" i="16"/>
  <c r="DK33" i="16"/>
  <c r="DK41" i="16" s="1"/>
  <c r="DS33" i="16"/>
  <c r="DS41" i="16" s="1"/>
  <c r="K21" i="17"/>
  <c r="W28" i="17"/>
  <c r="H26" i="19"/>
  <c r="PU20" i="21"/>
  <c r="G204" i="11"/>
  <c r="I204" i="11" s="1"/>
  <c r="H224" i="11"/>
  <c r="G233" i="11"/>
  <c r="I233" i="11" s="1"/>
  <c r="G364" i="11"/>
  <c r="H453" i="11"/>
  <c r="H467" i="11"/>
  <c r="H510" i="11"/>
  <c r="G546" i="11"/>
  <c r="G578" i="11"/>
  <c r="I578" i="11" s="1"/>
  <c r="I581" i="11"/>
  <c r="B65" i="15"/>
  <c r="P33" i="16"/>
  <c r="P41" i="16" s="1"/>
  <c r="AV33" i="16"/>
  <c r="AV41" i="16" s="1"/>
  <c r="BB33" i="16"/>
  <c r="BB41" i="16" s="1"/>
  <c r="BJ33" i="16"/>
  <c r="BJ41" i="16" s="1"/>
  <c r="BT33" i="16"/>
  <c r="BT41" i="16" s="1"/>
  <c r="CD33" i="16"/>
  <c r="CD41" i="16" s="1"/>
  <c r="BR33" i="16"/>
  <c r="BR41" i="16" s="1"/>
  <c r="CZ33" i="16"/>
  <c r="CZ41" i="16" s="1"/>
  <c r="DL33" i="16"/>
  <c r="DL41" i="16" s="1"/>
  <c r="EE33" i="16"/>
  <c r="EE41" i="16" s="1"/>
  <c r="AB29" i="17"/>
  <c r="Z12" i="17"/>
  <c r="W24" i="17"/>
  <c r="B17" i="18"/>
  <c r="QB22" i="21" s="1"/>
  <c r="PW22" i="21" s="1"/>
  <c r="PV22" i="21" s="1"/>
  <c r="E20" i="17" s="1"/>
  <c r="B25" i="18"/>
  <c r="N26" i="19"/>
  <c r="AP37" i="20" s="1"/>
  <c r="W18" i="17"/>
  <c r="W22" i="17"/>
  <c r="B9" i="18"/>
  <c r="QB14" i="21" s="1"/>
  <c r="PW14" i="21" s="1"/>
  <c r="PV14" i="21" s="1"/>
  <c r="E12" i="17" s="1"/>
  <c r="B26" i="18"/>
  <c r="QB33" i="21" s="1"/>
  <c r="PT13" i="21"/>
  <c r="BE37" i="20"/>
  <c r="PT17" i="21"/>
  <c r="N15" i="17" s="1"/>
  <c r="PT21" i="21"/>
  <c r="N19" i="17" s="1"/>
  <c r="R33" i="17"/>
  <c r="R41" i="17" s="1"/>
  <c r="J28" i="18"/>
  <c r="Z28" i="18"/>
  <c r="B21" i="18"/>
  <c r="QB26" i="21" s="1"/>
  <c r="PW26" i="21" s="1"/>
  <c r="PV26" i="21" s="1"/>
  <c r="E25" i="17" s="1"/>
  <c r="B23" i="18"/>
  <c r="QB28" i="21" s="1"/>
  <c r="PW28" i="21" s="1"/>
  <c r="PV28" i="21" s="1"/>
  <c r="E27" i="17" s="1"/>
  <c r="B24" i="18"/>
  <c r="QB29" i="21" s="1"/>
  <c r="PW29" i="21" s="1"/>
  <c r="PV29" i="21" s="1"/>
  <c r="E28" i="17" s="1"/>
  <c r="PT28" i="21"/>
  <c r="N27" i="17" s="1"/>
  <c r="BK33" i="16"/>
  <c r="BK41" i="16" s="1"/>
  <c r="BU33" i="16"/>
  <c r="BU41" i="16" s="1"/>
  <c r="CE33" i="16"/>
  <c r="CE41" i="16" s="1"/>
  <c r="BS33" i="16"/>
  <c r="BS41" i="16" s="1"/>
  <c r="DA33" i="16"/>
  <c r="DA41" i="16" s="1"/>
  <c r="DM33" i="16"/>
  <c r="DM41" i="16" s="1"/>
  <c r="DU33" i="16"/>
  <c r="DU41" i="16" s="1"/>
  <c r="K12" i="17"/>
  <c r="K16" i="17"/>
  <c r="W20" i="17"/>
  <c r="Z26" i="17"/>
  <c r="B15" i="18"/>
  <c r="QB20" i="21" s="1"/>
  <c r="PW20" i="21" s="1"/>
  <c r="PV20" i="21" s="1"/>
  <c r="E18" i="17" s="1"/>
  <c r="PT14" i="21"/>
  <c r="N12" i="17" s="1"/>
  <c r="PT18" i="21"/>
  <c r="N16" i="17" s="1"/>
  <c r="PT22" i="21"/>
  <c r="N20" i="17" s="1"/>
  <c r="PT24" i="21"/>
  <c r="N23" i="17" s="1"/>
  <c r="PT26" i="21"/>
  <c r="N25" i="17" s="1"/>
  <c r="B20" i="18"/>
  <c r="QB25" i="21" s="1"/>
  <c r="PW25" i="21" s="1"/>
  <c r="PV25" i="21" s="1"/>
  <c r="E24" i="17" s="1"/>
  <c r="B22" i="18"/>
  <c r="QB27" i="21" s="1"/>
  <c r="PW27" i="21" s="1"/>
  <c r="PV27" i="21" s="1"/>
  <c r="E26" i="17" s="1"/>
  <c r="B27" i="18"/>
  <c r="QB34" i="21" s="1"/>
  <c r="PT15" i="21"/>
  <c r="N13" i="17" s="1"/>
  <c r="PT19" i="21"/>
  <c r="N17" i="17" s="1"/>
  <c r="PT29" i="21"/>
  <c r="N28" i="17" s="1"/>
  <c r="Z15" i="17"/>
  <c r="R28" i="18"/>
  <c r="J26" i="19"/>
  <c r="AL37" i="20" s="1"/>
  <c r="I39" i="20"/>
  <c r="K39" i="20"/>
  <c r="AQ39" i="20"/>
  <c r="AY39" i="20"/>
  <c r="E39" i="20"/>
  <c r="U39" i="20"/>
  <c r="AK39" i="20"/>
  <c r="AS39" i="20"/>
  <c r="AS41" i="20" s="1"/>
  <c r="BA39" i="20"/>
  <c r="Z26" i="19"/>
  <c r="BL37" i="20" s="1"/>
  <c r="D26" i="19"/>
  <c r="R37" i="20" s="1"/>
  <c r="L26" i="19"/>
  <c r="AN37" i="20" s="1"/>
  <c r="T26" i="19"/>
  <c r="BD37" i="20" s="1"/>
  <c r="AH28" i="18"/>
  <c r="D28" i="18"/>
  <c r="L28" i="18"/>
  <c r="T28" i="18"/>
  <c r="AB28" i="18"/>
  <c r="AJ28" i="18"/>
  <c r="F28" i="18"/>
  <c r="N28" i="18"/>
  <c r="V28" i="18"/>
  <c r="AD28" i="18"/>
  <c r="AL28" i="18"/>
  <c r="H28" i="18"/>
  <c r="P28" i="18"/>
  <c r="X28" i="18"/>
  <c r="AF28" i="18"/>
  <c r="AN28" i="18"/>
  <c r="P29" i="17"/>
  <c r="P40" i="17" s="1"/>
  <c r="W11" i="17"/>
  <c r="AE29" i="17"/>
  <c r="W12" i="17"/>
  <c r="W13" i="17"/>
  <c r="W14" i="17"/>
  <c r="W15" i="17"/>
  <c r="W16" i="17"/>
  <c r="W17" i="17"/>
  <c r="O29" i="17"/>
  <c r="R29" i="17"/>
  <c r="K11" i="17"/>
  <c r="Z11" i="17"/>
  <c r="U29" i="17"/>
  <c r="W31" i="17"/>
  <c r="Z31" i="17"/>
  <c r="EB29" i="16"/>
  <c r="EB40" i="16" s="1"/>
  <c r="P29" i="16"/>
  <c r="AX29" i="16"/>
  <c r="AX40" i="16" s="1"/>
  <c r="BG29" i="16"/>
  <c r="BG40" i="16" s="1"/>
  <c r="CT29" i="16"/>
  <c r="CT40" i="16" s="1"/>
  <c r="DU29" i="16"/>
  <c r="DU40" i="16" s="1"/>
  <c r="DF14" i="16"/>
  <c r="EG14" i="16" s="1"/>
  <c r="Q29" i="16"/>
  <c r="AY29" i="16"/>
  <c r="AY40" i="16" s="1"/>
  <c r="BH29" i="16"/>
  <c r="CD29" i="16"/>
  <c r="CU29" i="16"/>
  <c r="CU40" i="16" s="1"/>
  <c r="DK29" i="16"/>
  <c r="DK40" i="16" s="1"/>
  <c r="CZ29" i="16"/>
  <c r="R29" i="16"/>
  <c r="AK29" i="16"/>
  <c r="BD29" i="16"/>
  <c r="CE29" i="16"/>
  <c r="CV29" i="16"/>
  <c r="V33" i="16"/>
  <c r="V41" i="16" s="1"/>
  <c r="DH33" i="16"/>
  <c r="DH41" i="16" s="1"/>
  <c r="BR29" i="16"/>
  <c r="DG31" i="16"/>
  <c r="J29" i="16"/>
  <c r="J40" i="16" s="1"/>
  <c r="S29" i="16"/>
  <c r="BT29" i="16"/>
  <c r="DM29" i="16"/>
  <c r="DM40" i="16" s="1"/>
  <c r="EC29" i="16"/>
  <c r="EC40" i="16" s="1"/>
  <c r="ED33" i="16"/>
  <c r="ED41" i="16" s="1"/>
  <c r="U29" i="16"/>
  <c r="AC29" i="16"/>
  <c r="BE29" i="16"/>
  <c r="BI29" i="16"/>
  <c r="BO29" i="16"/>
  <c r="CC29" i="16"/>
  <c r="CM29" i="16"/>
  <c r="CW29" i="16"/>
  <c r="DO29" i="16"/>
  <c r="DO40" i="16" s="1"/>
  <c r="K29" i="16"/>
  <c r="K40" i="16" s="1"/>
  <c r="BJ29" i="16"/>
  <c r="BU29" i="16"/>
  <c r="CG29" i="16"/>
  <c r="DA29" i="16"/>
  <c r="ED29" i="16"/>
  <c r="ED40" i="16" s="1"/>
  <c r="DT33" i="16"/>
  <c r="DT41" i="16" s="1"/>
  <c r="DF31" i="16"/>
  <c r="DR29" i="16"/>
  <c r="DR40" i="16" s="1"/>
  <c r="V29" i="16"/>
  <c r="BB29" i="16"/>
  <c r="BK29" i="16"/>
  <c r="DB29" i="16"/>
  <c r="DP29" i="16"/>
  <c r="DP40" i="16" s="1"/>
  <c r="EE29" i="16"/>
  <c r="EE40" i="16" s="1"/>
  <c r="DJ29" i="16"/>
  <c r="DJ40" i="16" s="1"/>
  <c r="AO29" i="16"/>
  <c r="CO29" i="16"/>
  <c r="CY29" i="16"/>
  <c r="DQ29" i="16"/>
  <c r="DQ40" i="16" s="1"/>
  <c r="EA29" i="16"/>
  <c r="EA40" i="16" s="1"/>
  <c r="W29" i="16"/>
  <c r="AV29" i="16"/>
  <c r="BC29" i="16"/>
  <c r="CP29" i="16"/>
  <c r="CA29" i="16"/>
  <c r="CN29" i="16"/>
  <c r="DC29" i="16"/>
  <c r="DS29" i="16"/>
  <c r="DS40" i="16" s="1"/>
  <c r="S33" i="16"/>
  <c r="S41" i="16" s="1"/>
  <c r="AK33" i="16"/>
  <c r="AK41" i="16" s="1"/>
  <c r="AY33" i="16"/>
  <c r="AY41" i="16" s="1"/>
  <c r="BG33" i="16"/>
  <c r="BG41" i="16" s="1"/>
  <c r="CQ33" i="16"/>
  <c r="CQ41" i="16" s="1"/>
  <c r="CA33" i="16"/>
  <c r="CA41" i="16" s="1"/>
  <c r="CG33" i="16"/>
  <c r="CG41" i="16" s="1"/>
  <c r="D14" i="12"/>
  <c r="E14" i="12"/>
  <c r="H22" i="11"/>
  <c r="H61" i="11"/>
  <c r="H70" i="11"/>
  <c r="G170" i="11"/>
  <c r="D172" i="11"/>
  <c r="F19" i="11"/>
  <c r="D64" i="11"/>
  <c r="F65" i="11"/>
  <c r="D86" i="11"/>
  <c r="E99" i="11"/>
  <c r="G99" i="11" s="1"/>
  <c r="I99" i="11" s="1"/>
  <c r="H97" i="11"/>
  <c r="E632" i="11"/>
  <c r="H632" i="11" s="1"/>
  <c r="G18" i="11"/>
  <c r="H21" i="11"/>
  <c r="F38" i="11"/>
  <c r="G40" i="11"/>
  <c r="H54" i="11"/>
  <c r="D63" i="11"/>
  <c r="E79" i="11"/>
  <c r="G97" i="11"/>
  <c r="G195" i="11"/>
  <c r="D197" i="11"/>
  <c r="G198" i="11"/>
  <c r="I198" i="11" s="1"/>
  <c r="D200" i="11"/>
  <c r="H201" i="11"/>
  <c r="E203" i="11"/>
  <c r="H204" i="11"/>
  <c r="E206" i="11"/>
  <c r="H206" i="11" s="1"/>
  <c r="I230" i="11"/>
  <c r="E254" i="11"/>
  <c r="H254" i="11" s="1"/>
  <c r="H253" i="11"/>
  <c r="F126" i="11"/>
  <c r="G333" i="11"/>
  <c r="F497" i="11"/>
  <c r="H496" i="11"/>
  <c r="E86" i="11"/>
  <c r="H170" i="11"/>
  <c r="F172" i="11"/>
  <c r="E14" i="11"/>
  <c r="H14" i="11" s="1"/>
  <c r="G58" i="11"/>
  <c r="I60" i="11"/>
  <c r="G67" i="11"/>
  <c r="I67" i="11" s="1"/>
  <c r="G142" i="11"/>
  <c r="I142" i="11" s="1"/>
  <c r="F242" i="11"/>
  <c r="D275" i="11"/>
  <c r="H385" i="11"/>
  <c r="H384" i="11"/>
  <c r="G384" i="11"/>
  <c r="I384" i="11" s="1"/>
  <c r="G21" i="11"/>
  <c r="H273" i="11"/>
  <c r="E57" i="11"/>
  <c r="H58" i="11"/>
  <c r="H67" i="11"/>
  <c r="D96" i="11"/>
  <c r="J94" i="11"/>
  <c r="D228" i="11"/>
  <c r="G225" i="11"/>
  <c r="I225" i="11" s="1"/>
  <c r="G253" i="11"/>
  <c r="I253" i="11" s="1"/>
  <c r="H124" i="11"/>
  <c r="G330" i="11"/>
  <c r="I330" i="11" s="1"/>
  <c r="G457" i="11"/>
  <c r="I456" i="11"/>
  <c r="H361" i="11"/>
  <c r="H396" i="11"/>
  <c r="G396" i="11"/>
  <c r="I396" i="11" s="1"/>
  <c r="F10" i="11"/>
  <c r="J18" i="11"/>
  <c r="D70" i="11"/>
  <c r="H96" i="11"/>
  <c r="H146" i="11"/>
  <c r="J195" i="11"/>
  <c r="E232" i="11"/>
  <c r="H229" i="11"/>
  <c r="G229" i="11"/>
  <c r="G240" i="11"/>
  <c r="I240" i="11" s="1"/>
  <c r="H241" i="11"/>
  <c r="G245" i="11"/>
  <c r="I245" i="11" s="1"/>
  <c r="I244" i="11"/>
  <c r="F228" i="11"/>
  <c r="H225" i="11"/>
  <c r="F161" i="11"/>
  <c r="H221" i="11"/>
  <c r="F236" i="11"/>
  <c r="H317" i="11"/>
  <c r="H329" i="11"/>
  <c r="H332" i="11"/>
  <c r="E454" i="11"/>
  <c r="H454" i="11" s="1"/>
  <c r="G453" i="11"/>
  <c r="F457" i="11"/>
  <c r="H456" i="11"/>
  <c r="E476" i="11"/>
  <c r="G475" i="11"/>
  <c r="I475" i="11" s="1"/>
  <c r="F479" i="11"/>
  <c r="H479" i="11" s="1"/>
  <c r="H478" i="11"/>
  <c r="H500" i="11"/>
  <c r="F579" i="11"/>
  <c r="F574" i="11" s="1"/>
  <c r="H578" i="11"/>
  <c r="H142" i="11"/>
  <c r="D203" i="11"/>
  <c r="I234" i="11"/>
  <c r="E245" i="11"/>
  <c r="F336" i="11"/>
  <c r="H336" i="11" s="1"/>
  <c r="H335" i="11"/>
  <c r="H367" i="11"/>
  <c r="I518" i="11"/>
  <c r="G201" i="11"/>
  <c r="I201" i="11" s="1"/>
  <c r="F297" i="11"/>
  <c r="F283" i="11" s="1"/>
  <c r="F285" i="11" s="1"/>
  <c r="G299" i="11"/>
  <c r="I299" i="11" s="1"/>
  <c r="F309" i="11"/>
  <c r="E371" i="11"/>
  <c r="E615" i="11" s="1"/>
  <c r="G368" i="11"/>
  <c r="I368" i="11" s="1"/>
  <c r="F466" i="11"/>
  <c r="H466" i="11" s="1"/>
  <c r="H463" i="11"/>
  <c r="H488" i="11"/>
  <c r="G591" i="11"/>
  <c r="F200" i="11"/>
  <c r="E129" i="11"/>
  <c r="H368" i="11"/>
  <c r="F633" i="11"/>
  <c r="H591" i="11"/>
  <c r="D194" i="11"/>
  <c r="H195" i="11"/>
  <c r="E562" i="11"/>
  <c r="H561" i="11"/>
  <c r="G561" i="11"/>
  <c r="I561" i="11" s="1"/>
  <c r="G154" i="11"/>
  <c r="G624" i="11" s="1"/>
  <c r="H333" i="11"/>
  <c r="G373" i="11"/>
  <c r="I373" i="11" s="1"/>
  <c r="E392" i="11"/>
  <c r="G392" i="11" s="1"/>
  <c r="I392" i="11" s="1"/>
  <c r="H391" i="11"/>
  <c r="G391" i="11"/>
  <c r="I391" i="11" s="1"/>
  <c r="H482" i="11"/>
  <c r="I490" i="11"/>
  <c r="G335" i="11"/>
  <c r="I335" i="11" s="1"/>
  <c r="H364" i="11"/>
  <c r="E462" i="11"/>
  <c r="G463" i="11"/>
  <c r="I463" i="11" s="1"/>
  <c r="G478" i="11"/>
  <c r="I478" i="11" s="1"/>
  <c r="G468" i="11"/>
  <c r="I468" i="11" s="1"/>
  <c r="G496" i="11"/>
  <c r="H499" i="11"/>
  <c r="H514" i="11"/>
  <c r="H518" i="11"/>
  <c r="H527" i="11"/>
  <c r="G355" i="11"/>
  <c r="H373" i="11"/>
  <c r="F419" i="11"/>
  <c r="F462" i="11"/>
  <c r="E485" i="11"/>
  <c r="E491" i="11"/>
  <c r="H491" i="11" s="1"/>
  <c r="E337" i="11"/>
  <c r="H355" i="11"/>
  <c r="E395" i="11"/>
  <c r="E418" i="11"/>
  <c r="G418" i="11" s="1"/>
  <c r="I418" i="11" s="1"/>
  <c r="G506" i="11"/>
  <c r="H520" i="11"/>
  <c r="H526" i="11"/>
  <c r="G563" i="11"/>
  <c r="G467" i="11"/>
  <c r="I467" i="11" s="1"/>
  <c r="E519" i="11"/>
  <c r="G519" i="11" s="1"/>
  <c r="D633" i="11"/>
  <c r="I11" i="10"/>
  <c r="H8" i="10"/>
  <c r="I8" i="10"/>
  <c r="F8" i="9"/>
  <c r="G10" i="9"/>
  <c r="F14" i="9"/>
  <c r="G16" i="9"/>
  <c r="I31" i="9"/>
  <c r="H47" i="9"/>
  <c r="G22" i="9"/>
  <c r="I22" i="9" s="1"/>
  <c r="G33" i="9"/>
  <c r="I33" i="9" s="1"/>
  <c r="G38" i="9"/>
  <c r="F615" i="11" l="1"/>
  <c r="G129" i="11"/>
  <c r="G126" i="11"/>
  <c r="I126" i="11" s="1"/>
  <c r="F614" i="11"/>
  <c r="QB35" i="21"/>
  <c r="QB43" i="21" s="1"/>
  <c r="E614" i="11"/>
  <c r="F613" i="11"/>
  <c r="PZ30" i="21"/>
  <c r="PY30" i="21" s="1"/>
  <c r="E613" i="11"/>
  <c r="D139" i="11"/>
  <c r="D140" i="11" s="1"/>
  <c r="Z33" i="21"/>
  <c r="AA13" i="21"/>
  <c r="Z22" i="21"/>
  <c r="Z28" i="21"/>
  <c r="Z17" i="21"/>
  <c r="Z27" i="21"/>
  <c r="Z26" i="21"/>
  <c r="D25" i="17" s="1"/>
  <c r="Z20" i="21"/>
  <c r="Z16" i="21"/>
  <c r="Z15" i="21"/>
  <c r="Z21" i="21"/>
  <c r="Z18" i="21"/>
  <c r="Z19" i="21"/>
  <c r="Z25" i="21"/>
  <c r="Z29" i="21"/>
  <c r="Z14" i="21"/>
  <c r="Z30" i="21"/>
  <c r="Z24" i="21"/>
  <c r="I547" i="11"/>
  <c r="I546" i="11"/>
  <c r="H547" i="11"/>
  <c r="E574" i="11"/>
  <c r="H574" i="11" s="1"/>
  <c r="N11" i="17"/>
  <c r="DC40" i="16"/>
  <c r="H509" i="11"/>
  <c r="G503" i="11"/>
  <c r="I503" i="11" s="1"/>
  <c r="PW33" i="21"/>
  <c r="PZ33" i="21"/>
  <c r="PZ35" i="21" s="1"/>
  <c r="QC43" i="21"/>
  <c r="F362" i="11"/>
  <c r="G505" i="11"/>
  <c r="G228" i="11"/>
  <c r="I228" i="11" s="1"/>
  <c r="D598" i="11"/>
  <c r="I242" i="11"/>
  <c r="G361" i="11"/>
  <c r="I361" i="11" s="1"/>
  <c r="G395" i="11"/>
  <c r="I395" i="11" s="1"/>
  <c r="E360" i="11"/>
  <c r="E362" i="11" s="1"/>
  <c r="I364" i="11"/>
  <c r="G359" i="11"/>
  <c r="G426" i="11"/>
  <c r="I426" i="11" s="1"/>
  <c r="QC41" i="21"/>
  <c r="I124" i="11"/>
  <c r="N39" i="16"/>
  <c r="O39" i="16"/>
  <c r="F116" i="11"/>
  <c r="E116" i="11"/>
  <c r="G114" i="11"/>
  <c r="I114" i="11" s="1"/>
  <c r="D9" i="11"/>
  <c r="D599" i="11" s="1"/>
  <c r="BO40" i="16"/>
  <c r="Q40" i="16"/>
  <c r="AO40" i="16"/>
  <c r="G337" i="11"/>
  <c r="I308" i="11"/>
  <c r="H582" i="11"/>
  <c r="F40" i="17"/>
  <c r="CD40" i="16"/>
  <c r="AB40" i="16"/>
  <c r="O40" i="17"/>
  <c r="AC13" i="17"/>
  <c r="AC14" i="17"/>
  <c r="AC12" i="17"/>
  <c r="AC17" i="17"/>
  <c r="AC16" i="17"/>
  <c r="AC11" i="17"/>
  <c r="AC24" i="17"/>
  <c r="AC20" i="17"/>
  <c r="AD39" i="17"/>
  <c r="AC23" i="17"/>
  <c r="AC18" i="17"/>
  <c r="AC25" i="17"/>
  <c r="AC15" i="17"/>
  <c r="AC26" i="17"/>
  <c r="AC19" i="17"/>
  <c r="AC28" i="17"/>
  <c r="AC27" i="17"/>
  <c r="AI19" i="17"/>
  <c r="AI28" i="17"/>
  <c r="AI25" i="17"/>
  <c r="AI15" i="17"/>
  <c r="AI26" i="17"/>
  <c r="AI24" i="17"/>
  <c r="AI17" i="17"/>
  <c r="AI23" i="17"/>
  <c r="AI14" i="17"/>
  <c r="K39" i="17"/>
  <c r="F83" i="17" s="1"/>
  <c r="AI13" i="17"/>
  <c r="AI20" i="17"/>
  <c r="AI16" i="17"/>
  <c r="AI18" i="17"/>
  <c r="AI12" i="17"/>
  <c r="AI27" i="17"/>
  <c r="PR41" i="21"/>
  <c r="F35" i="11"/>
  <c r="F36" i="11" s="1"/>
  <c r="E36" i="11"/>
  <c r="I37" i="11"/>
  <c r="G34" i="11"/>
  <c r="I34" i="11" s="1"/>
  <c r="CO40" i="16"/>
  <c r="AM40" i="16"/>
  <c r="CN40" i="16"/>
  <c r="CY40" i="16"/>
  <c r="BD40" i="16"/>
  <c r="BH40" i="16"/>
  <c r="BC40" i="16"/>
  <c r="CW40" i="16"/>
  <c r="CE40" i="16"/>
  <c r="AC40" i="16"/>
  <c r="BQ40" i="16"/>
  <c r="CC40" i="16"/>
  <c r="CM40" i="16"/>
  <c r="BS40" i="16"/>
  <c r="BA40" i="16"/>
  <c r="CL40" i="16"/>
  <c r="AV40" i="16"/>
  <c r="W39" i="17"/>
  <c r="G74" i="17" s="1"/>
  <c r="AB36" i="17"/>
  <c r="I74" i="17" s="1"/>
  <c r="AB40" i="17"/>
  <c r="Z39" i="17"/>
  <c r="G83" i="17" s="1"/>
  <c r="U40" i="17"/>
  <c r="U36" i="17"/>
  <c r="R40" i="17"/>
  <c r="R36" i="17"/>
  <c r="AE40" i="17"/>
  <c r="AE36" i="17"/>
  <c r="I83" i="17" s="1"/>
  <c r="BY40" i="16"/>
  <c r="V40" i="16"/>
  <c r="BB40" i="16"/>
  <c r="BJ40" i="16"/>
  <c r="CF40" i="16"/>
  <c r="BX40" i="16"/>
  <c r="I127" i="11"/>
  <c r="CZ40" i="16"/>
  <c r="CX40" i="16"/>
  <c r="AN40" i="16"/>
  <c r="BP40" i="16"/>
  <c r="AJ40" i="16"/>
  <c r="R40" i="16"/>
  <c r="CV40" i="16"/>
  <c r="BT40" i="16"/>
  <c r="P40" i="16"/>
  <c r="BN40" i="16"/>
  <c r="CB40" i="16"/>
  <c r="AW40" i="16"/>
  <c r="AK40" i="16"/>
  <c r="BK40" i="16"/>
  <c r="BI40" i="16"/>
  <c r="CQ40" i="16"/>
  <c r="CA40" i="16"/>
  <c r="CP40" i="16"/>
  <c r="AL40" i="16"/>
  <c r="DA40" i="16"/>
  <c r="U40" i="16"/>
  <c r="BZ40" i="16"/>
  <c r="T40" i="16"/>
  <c r="CG40" i="16"/>
  <c r="BE40" i="16"/>
  <c r="W40" i="16"/>
  <c r="BU40" i="16"/>
  <c r="S40" i="16"/>
  <c r="BR40" i="16"/>
  <c r="DG22" i="16"/>
  <c r="M22" i="16" s="1"/>
  <c r="DI39" i="16"/>
  <c r="QA41" i="21"/>
  <c r="H387" i="11"/>
  <c r="EG22" i="16"/>
  <c r="DF39" i="16"/>
  <c r="AZ40" i="16"/>
  <c r="QB30" i="21"/>
  <c r="B32" i="18"/>
  <c r="DB40" i="16"/>
  <c r="N22" i="17"/>
  <c r="PT41" i="21"/>
  <c r="AC22" i="17"/>
  <c r="PU41" i="21"/>
  <c r="E285" i="11"/>
  <c r="H550" i="11"/>
  <c r="G550" i="11"/>
  <c r="I550" i="11" s="1"/>
  <c r="G383" i="11"/>
  <c r="I383" i="11" s="1"/>
  <c r="I32" i="9"/>
  <c r="G61" i="9"/>
  <c r="G284" i="11"/>
  <c r="I284" i="11" s="1"/>
  <c r="I296" i="11"/>
  <c r="G282" i="11"/>
  <c r="G297" i="11"/>
  <c r="I297" i="11" s="1"/>
  <c r="H474" i="11"/>
  <c r="G474" i="11"/>
  <c r="I472" i="11"/>
  <c r="H515" i="11"/>
  <c r="H485" i="11"/>
  <c r="I466" i="11"/>
  <c r="I457" i="11"/>
  <c r="H383" i="11"/>
  <c r="I236" i="11"/>
  <c r="G309" i="11"/>
  <c r="H315" i="11"/>
  <c r="D219" i="11"/>
  <c r="G312" i="11"/>
  <c r="I312" i="11" s="1"/>
  <c r="H312" i="11"/>
  <c r="I129" i="11"/>
  <c r="I58" i="11"/>
  <c r="G50" i="11"/>
  <c r="G53" i="11" s="1"/>
  <c r="G25" i="9"/>
  <c r="I29" i="9"/>
  <c r="F411" i="11"/>
  <c r="F412" i="11" s="1"/>
  <c r="F634" i="11"/>
  <c r="F400" i="11"/>
  <c r="I333" i="11"/>
  <c r="D58" i="9"/>
  <c r="F191" i="11"/>
  <c r="F194" i="11" s="1"/>
  <c r="F183" i="11"/>
  <c r="F186" i="11" s="1"/>
  <c r="G582" i="11"/>
  <c r="I511" i="11"/>
  <c r="PZ25" i="21"/>
  <c r="G527" i="11"/>
  <c r="G522" i="11"/>
  <c r="I522" i="11" s="1"/>
  <c r="G300" i="11"/>
  <c r="I300" i="11" s="1"/>
  <c r="G632" i="11"/>
  <c r="I632" i="11" s="1"/>
  <c r="PR13" i="21"/>
  <c r="PR31" i="21" s="1"/>
  <c r="QB13" i="21"/>
  <c r="EG11" i="16"/>
  <c r="I42" i="9"/>
  <c r="F247" i="11"/>
  <c r="F216" i="11" s="1"/>
  <c r="I97" i="11"/>
  <c r="H197" i="11"/>
  <c r="AI39" i="20"/>
  <c r="AI41" i="20" s="1"/>
  <c r="AD39" i="20"/>
  <c r="E191" i="11" s="1"/>
  <c r="G191" i="11" s="1"/>
  <c r="G194" i="11" s="1"/>
  <c r="BL39" i="20"/>
  <c r="E30" i="11" s="1"/>
  <c r="F569" i="11"/>
  <c r="F570" i="11" s="1"/>
  <c r="F566" i="11" s="1"/>
  <c r="D576" i="11"/>
  <c r="PS24" i="21"/>
  <c r="AA24" i="21" s="1"/>
  <c r="AI39" i="21"/>
  <c r="F30" i="11"/>
  <c r="F31" i="11" s="1"/>
  <c r="I170" i="11"/>
  <c r="I162" i="11"/>
  <c r="G197" i="11"/>
  <c r="I197" i="11" s="1"/>
  <c r="G70" i="11"/>
  <c r="I70" i="11" s="1"/>
  <c r="H395" i="11"/>
  <c r="G96" i="11"/>
  <c r="I96" i="11" s="1"/>
  <c r="E33" i="16"/>
  <c r="E41" i="16" s="1"/>
  <c r="PS27" i="21"/>
  <c r="AA27" i="21" s="1"/>
  <c r="PS28" i="21"/>
  <c r="AA28" i="21" s="1"/>
  <c r="PS33" i="21"/>
  <c r="PS18" i="21"/>
  <c r="AA18" i="21" s="1"/>
  <c r="PS19" i="21"/>
  <c r="AA19" i="21" s="1"/>
  <c r="PS15" i="21"/>
  <c r="AA15" i="21" s="1"/>
  <c r="PS26" i="21"/>
  <c r="AA26" i="21" s="1"/>
  <c r="PS16" i="21"/>
  <c r="AA16" i="21" s="1"/>
  <c r="BY36" i="16"/>
  <c r="AM36" i="16"/>
  <c r="BA36" i="16"/>
  <c r="AW36" i="16"/>
  <c r="PY17" i="21"/>
  <c r="T15" i="17" s="1"/>
  <c r="Y26" i="17"/>
  <c r="BC41" i="20"/>
  <c r="F15" i="11"/>
  <c r="F16" i="11" s="1"/>
  <c r="Y16" i="17"/>
  <c r="DN36" i="16"/>
  <c r="AD29" i="17"/>
  <c r="AD36" i="17" s="1"/>
  <c r="I81" i="17" s="1"/>
  <c r="PS14" i="21"/>
  <c r="AA14" i="21" s="1"/>
  <c r="PS30" i="21"/>
  <c r="PS20" i="21"/>
  <c r="AA20" i="21" s="1"/>
  <c r="PS22" i="21"/>
  <c r="AA22" i="21" s="1"/>
  <c r="PS23" i="21"/>
  <c r="PS29" i="21"/>
  <c r="AA29" i="21" s="1"/>
  <c r="PS25" i="21"/>
  <c r="AA25" i="21" s="1"/>
  <c r="Y19" i="17"/>
  <c r="Y27" i="17"/>
  <c r="Y20" i="17"/>
  <c r="Y25" i="17"/>
  <c r="Y18" i="17"/>
  <c r="Y28" i="17"/>
  <c r="Y12" i="17"/>
  <c r="Y14" i="17"/>
  <c r="Y23" i="17"/>
  <c r="PY52" i="21"/>
  <c r="QI38" i="21"/>
  <c r="QG42" i="21"/>
  <c r="QA13" i="21"/>
  <c r="QA31" i="21" s="1"/>
  <c r="DI11" i="16"/>
  <c r="AV39" i="20"/>
  <c r="E211" i="11" s="1"/>
  <c r="J15" i="17"/>
  <c r="BN36" i="16"/>
  <c r="BQ36" i="16"/>
  <c r="AB36" i="16"/>
  <c r="DW33" i="16"/>
  <c r="DW41" i="16" s="1"/>
  <c r="CF36" i="16"/>
  <c r="CX36" i="16"/>
  <c r="D33" i="16"/>
  <c r="D41" i="16" s="1"/>
  <c r="H19" i="9"/>
  <c r="M17" i="16"/>
  <c r="C17" i="16" s="1"/>
  <c r="H76" i="11"/>
  <c r="M13" i="16"/>
  <c r="C13" i="16" s="1"/>
  <c r="M39" i="20"/>
  <c r="M41" i="20" s="1"/>
  <c r="F352" i="11"/>
  <c r="H39" i="20"/>
  <c r="E338" i="11" s="1"/>
  <c r="E339" i="11" s="1"/>
  <c r="G339" i="11" s="1"/>
  <c r="I339" i="11" s="1"/>
  <c r="F39" i="20"/>
  <c r="E569" i="11" s="1"/>
  <c r="E565" i="11" s="1"/>
  <c r="T36" i="16"/>
  <c r="M28" i="16"/>
  <c r="C28" i="16" s="1"/>
  <c r="CB36" i="16"/>
  <c r="BX36" i="16"/>
  <c r="L17" i="16"/>
  <c r="B17" i="16" s="1"/>
  <c r="BF36" i="16"/>
  <c r="J19" i="17"/>
  <c r="CL36" i="16"/>
  <c r="I51" i="9"/>
  <c r="G49" i="9"/>
  <c r="I49" i="9" s="1"/>
  <c r="H8" i="9"/>
  <c r="H35" i="9"/>
  <c r="J18" i="17"/>
  <c r="J23" i="17"/>
  <c r="Y17" i="17"/>
  <c r="L26" i="16"/>
  <c r="B26" i="16" s="1"/>
  <c r="Y13" i="17"/>
  <c r="J14" i="17"/>
  <c r="J24" i="17"/>
  <c r="AJ36" i="16"/>
  <c r="M21" i="16"/>
  <c r="C21" i="16" s="1"/>
  <c r="BB39" i="20"/>
  <c r="E15" i="11" s="1"/>
  <c r="E16" i="11" s="1"/>
  <c r="H25" i="9"/>
  <c r="DZ36" i="16"/>
  <c r="H476" i="11"/>
  <c r="M16" i="16"/>
  <c r="C16" i="16" s="1"/>
  <c r="G203" i="11"/>
  <c r="I203" i="11" s="1"/>
  <c r="M24" i="16"/>
  <c r="C24" i="16" s="1"/>
  <c r="M26" i="16"/>
  <c r="C26" i="16" s="1"/>
  <c r="M12" i="16"/>
  <c r="C12" i="16" s="1"/>
  <c r="M18" i="16"/>
  <c r="C18" i="16" s="1"/>
  <c r="AN36" i="16"/>
  <c r="W33" i="17"/>
  <c r="W41" i="17" s="1"/>
  <c r="BP36" i="16"/>
  <c r="M20" i="16"/>
  <c r="C20" i="16" s="1"/>
  <c r="I84" i="11"/>
  <c r="M14" i="16"/>
  <c r="C14" i="16" s="1"/>
  <c r="G254" i="11"/>
  <c r="I254" i="11" s="1"/>
  <c r="M32" i="16"/>
  <c r="C32" i="16" s="1"/>
  <c r="F36" i="17"/>
  <c r="H228" i="11"/>
  <c r="F337" i="11"/>
  <c r="H236" i="11"/>
  <c r="I514" i="11"/>
  <c r="H161" i="11"/>
  <c r="M25" i="16"/>
  <c r="C25" i="16" s="1"/>
  <c r="E54" i="9"/>
  <c r="H53" i="11"/>
  <c r="H114" i="11"/>
  <c r="BS36" i="16"/>
  <c r="E41" i="20"/>
  <c r="F558" i="11"/>
  <c r="F530" i="11" s="1"/>
  <c r="AU41" i="20"/>
  <c r="F277" i="11"/>
  <c r="Q39" i="20"/>
  <c r="Q41" i="20" s="1"/>
  <c r="F414" i="11"/>
  <c r="AY41" i="20"/>
  <c r="F420" i="11"/>
  <c r="AL39" i="20"/>
  <c r="E106" i="11" s="1"/>
  <c r="E108" i="11" s="1"/>
  <c r="E103" i="11" s="1"/>
  <c r="L28" i="16"/>
  <c r="B28" i="16" s="1"/>
  <c r="AQ41" i="20"/>
  <c r="F593" i="11"/>
  <c r="F573" i="11" s="1"/>
  <c r="C18" i="18"/>
  <c r="H457" i="11"/>
  <c r="H503" i="11"/>
  <c r="DL36" i="16"/>
  <c r="L22" i="16"/>
  <c r="K33" i="17"/>
  <c r="K41" i="17" s="1"/>
  <c r="S28" i="18"/>
  <c r="S33" i="18" s="1"/>
  <c r="I510" i="11"/>
  <c r="J26" i="17"/>
  <c r="J27" i="17"/>
  <c r="J28" i="17"/>
  <c r="L18" i="16"/>
  <c r="B18" i="16" s="1"/>
  <c r="J17" i="17"/>
  <c r="J25" i="17"/>
  <c r="J16" i="17"/>
  <c r="BA41" i="20"/>
  <c r="F110" i="11"/>
  <c r="F101" i="11" s="1"/>
  <c r="I41" i="20"/>
  <c r="F338" i="11"/>
  <c r="AN39" i="20"/>
  <c r="AE39" i="21" s="1"/>
  <c r="J12" i="17"/>
  <c r="L25" i="16"/>
  <c r="B25" i="16" s="1"/>
  <c r="PY34" i="21"/>
  <c r="Z33" i="17"/>
  <c r="Z41" i="17" s="1"/>
  <c r="F207" i="11"/>
  <c r="J13" i="17"/>
  <c r="I499" i="11"/>
  <c r="AK41" i="20"/>
  <c r="F90" i="11"/>
  <c r="U41" i="20"/>
  <c r="F166" i="11"/>
  <c r="F169" i="11" s="1"/>
  <c r="J20" i="17"/>
  <c r="K41" i="20"/>
  <c r="F341" i="11"/>
  <c r="F342" i="11" s="1"/>
  <c r="N39" i="20"/>
  <c r="E411" i="11" s="1"/>
  <c r="E412" i="11" s="1"/>
  <c r="G412" i="11" s="1"/>
  <c r="I412" i="11" s="1"/>
  <c r="J21" i="17"/>
  <c r="PR34" i="21"/>
  <c r="PR35" i="21" s="1"/>
  <c r="AH37" i="20"/>
  <c r="B37" i="20" s="1"/>
  <c r="G462" i="11"/>
  <c r="I462" i="11" s="1"/>
  <c r="H203" i="11"/>
  <c r="G144" i="11"/>
  <c r="I144" i="11" s="1"/>
  <c r="AL36" i="16"/>
  <c r="H57" i="11"/>
  <c r="H14" i="9"/>
  <c r="I583" i="11"/>
  <c r="PW34" i="21"/>
  <c r="L32" i="16"/>
  <c r="B32" i="16" s="1"/>
  <c r="L13" i="16"/>
  <c r="B13" i="16" s="1"/>
  <c r="BZ36" i="16"/>
  <c r="L21" i="16"/>
  <c r="B21" i="16" s="1"/>
  <c r="H472" i="11"/>
  <c r="AZ36" i="16"/>
  <c r="I487" i="11"/>
  <c r="G232" i="11"/>
  <c r="I232" i="11" s="1"/>
  <c r="H34" i="11"/>
  <c r="B28" i="18"/>
  <c r="B26" i="19"/>
  <c r="PT23" i="21"/>
  <c r="N21" i="17" s="1"/>
  <c r="BH39" i="20"/>
  <c r="E247" i="11" s="1"/>
  <c r="B75" i="15"/>
  <c r="B86" i="15" s="1"/>
  <c r="G257" i="11"/>
  <c r="I257" i="11" s="1"/>
  <c r="BJ39" i="20"/>
  <c r="E250" i="11" s="1"/>
  <c r="B31" i="18"/>
  <c r="M19" i="16"/>
  <c r="C19" i="16" s="1"/>
  <c r="G476" i="11"/>
  <c r="I476" i="11" s="1"/>
  <c r="L15" i="16"/>
  <c r="B15" i="16" s="1"/>
  <c r="L27" i="16"/>
  <c r="B27" i="16" s="1"/>
  <c r="Z39" i="20"/>
  <c r="E183" i="11" s="1"/>
  <c r="H50" i="11"/>
  <c r="G485" i="11"/>
  <c r="I485" i="11" s="1"/>
  <c r="H392" i="11"/>
  <c r="G57" i="11"/>
  <c r="I57" i="11" s="1"/>
  <c r="DT36" i="16"/>
  <c r="M23" i="16"/>
  <c r="C23" i="16" s="1"/>
  <c r="M15" i="16"/>
  <c r="C15" i="16" s="1"/>
  <c r="L23" i="16"/>
  <c r="B23" i="16" s="1"/>
  <c r="H144" i="11"/>
  <c r="H371" i="11"/>
  <c r="L19" i="16"/>
  <c r="B19" i="16" s="1"/>
  <c r="L16" i="16"/>
  <c r="B16" i="16" s="1"/>
  <c r="H462" i="11"/>
  <c r="G371" i="11"/>
  <c r="M27" i="16"/>
  <c r="C27" i="16" s="1"/>
  <c r="L24" i="16"/>
  <c r="B24" i="16" s="1"/>
  <c r="AT39" i="20"/>
  <c r="E277" i="11" s="1"/>
  <c r="L12" i="16"/>
  <c r="B12" i="16" s="1"/>
  <c r="L20" i="16"/>
  <c r="B20" i="16" s="1"/>
  <c r="D39" i="20"/>
  <c r="E558" i="11" s="1"/>
  <c r="E530" i="11" s="1"/>
  <c r="R39" i="20"/>
  <c r="E493" i="11" s="1"/>
  <c r="E424" i="11" s="1"/>
  <c r="BF39" i="20"/>
  <c r="E27" i="11" s="1"/>
  <c r="J39" i="20"/>
  <c r="E341" i="11" s="1"/>
  <c r="AZ39" i="20"/>
  <c r="E110" i="11" s="1"/>
  <c r="BE39" i="20"/>
  <c r="AR39" i="20"/>
  <c r="E207" i="11" s="1"/>
  <c r="AJ39" i="20"/>
  <c r="E90" i="11" s="1"/>
  <c r="BD39" i="20"/>
  <c r="E24" i="11" s="1"/>
  <c r="T39" i="20"/>
  <c r="E166" i="11" s="1"/>
  <c r="AX39" i="20"/>
  <c r="E420" i="11" s="1"/>
  <c r="AP39" i="20"/>
  <c r="E593" i="11" s="1"/>
  <c r="E26" i="19"/>
  <c r="S37" i="20" s="1"/>
  <c r="C37" i="20" s="1"/>
  <c r="K29" i="17"/>
  <c r="O36" i="17"/>
  <c r="H81" i="17" s="1"/>
  <c r="P36" i="17"/>
  <c r="H83" i="17" s="1"/>
  <c r="W29" i="17"/>
  <c r="Z29" i="17"/>
  <c r="AV36" i="16"/>
  <c r="CY36" i="16"/>
  <c r="BJ36" i="16"/>
  <c r="DV33" i="16"/>
  <c r="DV41" i="16" s="1"/>
  <c r="DV29" i="16"/>
  <c r="DV40" i="16" s="1"/>
  <c r="DK36" i="16"/>
  <c r="AX36" i="16"/>
  <c r="BC36" i="16"/>
  <c r="BU36" i="16"/>
  <c r="BI36" i="16"/>
  <c r="J36" i="16"/>
  <c r="W36" i="16"/>
  <c r="EE36" i="16"/>
  <c r="EG31" i="16"/>
  <c r="DF33" i="16"/>
  <c r="DF41" i="16" s="1"/>
  <c r="K36" i="16"/>
  <c r="CM36" i="16"/>
  <c r="BE36" i="16"/>
  <c r="DG33" i="16"/>
  <c r="DG41" i="16" s="1"/>
  <c r="EH31" i="16"/>
  <c r="CV36" i="16"/>
  <c r="CZ36" i="16"/>
  <c r="CU36" i="16"/>
  <c r="DH36" i="16"/>
  <c r="CA36" i="16"/>
  <c r="DJ36" i="16"/>
  <c r="DR36" i="16"/>
  <c r="O33" i="16"/>
  <c r="O41" i="16" s="1"/>
  <c r="M31" i="16"/>
  <c r="BG36" i="16"/>
  <c r="DS36" i="16"/>
  <c r="EA36" i="16"/>
  <c r="CO36" i="16"/>
  <c r="DP36" i="16"/>
  <c r="DW29" i="16"/>
  <c r="DW40" i="16" s="1"/>
  <c r="BR36" i="16"/>
  <c r="CE36" i="16"/>
  <c r="CD36" i="16"/>
  <c r="P36" i="16"/>
  <c r="CW36" i="16"/>
  <c r="L31" i="16"/>
  <c r="N33" i="16"/>
  <c r="N41" i="16" s="1"/>
  <c r="DC36" i="16"/>
  <c r="O29" i="16"/>
  <c r="DB36" i="16"/>
  <c r="D29" i="16"/>
  <c r="D40" i="16" s="1"/>
  <c r="CC36" i="16"/>
  <c r="AC36" i="16"/>
  <c r="EC36" i="16"/>
  <c r="BD36" i="16"/>
  <c r="BH36" i="16"/>
  <c r="EB36" i="16"/>
  <c r="DF29" i="16"/>
  <c r="L11" i="16"/>
  <c r="CN36" i="16"/>
  <c r="DQ36" i="16"/>
  <c r="AO36" i="16"/>
  <c r="E29" i="16"/>
  <c r="E40" i="16" s="1"/>
  <c r="BK36" i="16"/>
  <c r="ED36" i="16"/>
  <c r="DO36" i="16"/>
  <c r="DM36" i="16"/>
  <c r="AK36" i="16"/>
  <c r="AY36" i="16"/>
  <c r="L14" i="16"/>
  <c r="B14" i="16" s="1"/>
  <c r="N29" i="16"/>
  <c r="R36" i="16"/>
  <c r="CQ36" i="16"/>
  <c r="BB36" i="16"/>
  <c r="DA36" i="16"/>
  <c r="BO36" i="16"/>
  <c r="U36" i="16"/>
  <c r="BT36" i="16"/>
  <c r="Q36" i="16"/>
  <c r="DU36" i="16"/>
  <c r="CP36" i="16"/>
  <c r="V36" i="16"/>
  <c r="CG36" i="16"/>
  <c r="S36" i="16"/>
  <c r="CT36" i="16"/>
  <c r="I519" i="11"/>
  <c r="I506" i="11"/>
  <c r="G507" i="11"/>
  <c r="H579" i="11"/>
  <c r="I453" i="11"/>
  <c r="G454" i="11"/>
  <c r="I454" i="11" s="1"/>
  <c r="I195" i="11"/>
  <c r="H38" i="11"/>
  <c r="I591" i="11"/>
  <c r="H418" i="11"/>
  <c r="H468" i="11"/>
  <c r="H497" i="11"/>
  <c r="H126" i="11"/>
  <c r="D65" i="11"/>
  <c r="H99" i="11"/>
  <c r="E419" i="11"/>
  <c r="E400" i="11" s="1"/>
  <c r="I496" i="11"/>
  <c r="G497" i="11"/>
  <c r="H309" i="11"/>
  <c r="I229" i="11"/>
  <c r="H172" i="11"/>
  <c r="G206" i="11"/>
  <c r="H200" i="11"/>
  <c r="H242" i="11"/>
  <c r="I563" i="11"/>
  <c r="I355" i="11"/>
  <c r="G356" i="11"/>
  <c r="I356" i="11" s="1"/>
  <c r="H381" i="11"/>
  <c r="G562" i="11"/>
  <c r="I562" i="11" s="1"/>
  <c r="H562" i="11"/>
  <c r="H297" i="11"/>
  <c r="H245" i="11"/>
  <c r="G385" i="11"/>
  <c r="G14" i="11"/>
  <c r="E10" i="11"/>
  <c r="H10" i="11" s="1"/>
  <c r="G200" i="11"/>
  <c r="H19" i="11"/>
  <c r="G172" i="11"/>
  <c r="H232" i="11"/>
  <c r="H519" i="11"/>
  <c r="E633" i="11"/>
  <c r="H633" i="11" s="1"/>
  <c r="H359" i="11"/>
  <c r="I86" i="11"/>
  <c r="G157" i="11"/>
  <c r="I157" i="11" s="1"/>
  <c r="I154" i="11"/>
  <c r="I21" i="11"/>
  <c r="G22" i="11"/>
  <c r="I22" i="11" s="1"/>
  <c r="H86" i="11"/>
  <c r="G19" i="11"/>
  <c r="I19" i="11" s="1"/>
  <c r="I18" i="11"/>
  <c r="H79" i="11"/>
  <c r="I38" i="11"/>
  <c r="H129" i="11"/>
  <c r="I40" i="11"/>
  <c r="G41" i="11"/>
  <c r="I41" i="11" s="1"/>
  <c r="G79" i="11"/>
  <c r="I16" i="9"/>
  <c r="G14" i="9"/>
  <c r="I14" i="9" s="1"/>
  <c r="I38" i="9"/>
  <c r="H40" i="9"/>
  <c r="I10" i="9"/>
  <c r="G8" i="9"/>
  <c r="I8" i="9" s="1"/>
  <c r="G19" i="9"/>
  <c r="I19" i="9" s="1"/>
  <c r="G35" i="9"/>
  <c r="I35" i="9" s="1"/>
  <c r="F54" i="9"/>
  <c r="F58" i="9" s="1"/>
  <c r="G615" i="11" l="1"/>
  <c r="QB31" i="21"/>
  <c r="E616" i="11"/>
  <c r="B87" i="15" s="1"/>
  <c r="E216" i="11"/>
  <c r="PT31" i="21"/>
  <c r="PT42" i="21" s="1"/>
  <c r="PW35" i="21"/>
  <c r="PW43" i="21" s="1"/>
  <c r="F616" i="11"/>
  <c r="G614" i="11"/>
  <c r="G613" i="11"/>
  <c r="AI11" i="17"/>
  <c r="AA30" i="21"/>
  <c r="AA41" i="21" s="1"/>
  <c r="PZ41" i="21"/>
  <c r="Z41" i="21"/>
  <c r="AA33" i="21"/>
  <c r="Z13" i="21"/>
  <c r="PR42" i="21"/>
  <c r="Z34" i="21"/>
  <c r="Z35" i="21" s="1"/>
  <c r="Z23" i="21"/>
  <c r="PY33" i="21"/>
  <c r="PY35" i="21" s="1"/>
  <c r="G574" i="11"/>
  <c r="I574" i="11" s="1"/>
  <c r="D32" i="17"/>
  <c r="E137" i="11"/>
  <c r="S11" i="17"/>
  <c r="E595" i="11"/>
  <c r="G595" i="11" s="1"/>
  <c r="G575" i="11" s="1"/>
  <c r="E573" i="11"/>
  <c r="D600" i="11"/>
  <c r="PV33" i="21"/>
  <c r="PZ43" i="21"/>
  <c r="G360" i="11"/>
  <c r="G362" i="11" s="1"/>
  <c r="H35" i="11"/>
  <c r="O40" i="16"/>
  <c r="N40" i="16"/>
  <c r="G116" i="11"/>
  <c r="I116" i="11" s="1"/>
  <c r="F303" i="11"/>
  <c r="AA24" i="17"/>
  <c r="H337" i="11"/>
  <c r="I337" i="11"/>
  <c r="I309" i="11"/>
  <c r="I582" i="11"/>
  <c r="K40" i="17"/>
  <c r="J83" i="17" s="1"/>
  <c r="E209" i="11"/>
  <c r="E139" i="11" s="1"/>
  <c r="AC39" i="17"/>
  <c r="AI21" i="17"/>
  <c r="G250" i="11"/>
  <c r="I250" i="11" s="1"/>
  <c r="H250" i="11"/>
  <c r="E251" i="11"/>
  <c r="H36" i="11"/>
  <c r="F248" i="11"/>
  <c r="F217" i="11" s="1"/>
  <c r="F219" i="11" s="1"/>
  <c r="G35" i="11"/>
  <c r="G36" i="11" s="1"/>
  <c r="I36" i="11" s="1"/>
  <c r="N39" i="17"/>
  <c r="AI22" i="17"/>
  <c r="W40" i="17"/>
  <c r="K74" i="17" s="1"/>
  <c r="K77" i="17" s="1"/>
  <c r="W36" i="17"/>
  <c r="Z36" i="17"/>
  <c r="Z40" i="17"/>
  <c r="K83" i="17" s="1"/>
  <c r="AD40" i="17"/>
  <c r="DF40" i="16"/>
  <c r="PS41" i="21"/>
  <c r="B22" i="16"/>
  <c r="B39" i="16" s="1"/>
  <c r="L39" i="16"/>
  <c r="EH22" i="16"/>
  <c r="DG39" i="16"/>
  <c r="T22" i="17"/>
  <c r="PY41" i="21"/>
  <c r="C22" i="16"/>
  <c r="C39" i="16" s="1"/>
  <c r="M39" i="16"/>
  <c r="PW30" i="21"/>
  <c r="QB41" i="21"/>
  <c r="AA12" i="17"/>
  <c r="AA25" i="17"/>
  <c r="AA26" i="17"/>
  <c r="AA17" i="17"/>
  <c r="AA18" i="17"/>
  <c r="AA14" i="17"/>
  <c r="D628" i="11"/>
  <c r="G283" i="11"/>
  <c r="G285" i="11" s="1"/>
  <c r="I285" i="11" s="1"/>
  <c r="I474" i="11"/>
  <c r="I371" i="11"/>
  <c r="AA23" i="17"/>
  <c r="E101" i="11"/>
  <c r="S16" i="17"/>
  <c r="S27" i="17"/>
  <c r="S26" i="17"/>
  <c r="S25" i="17"/>
  <c r="S14" i="17"/>
  <c r="AA13" i="17"/>
  <c r="S17" i="17"/>
  <c r="AA22" i="17"/>
  <c r="AA39" i="17" s="1"/>
  <c r="AA27" i="17"/>
  <c r="AA28" i="17"/>
  <c r="F421" i="11"/>
  <c r="F398" i="11"/>
  <c r="AA16" i="17"/>
  <c r="S23" i="17"/>
  <c r="F209" i="11"/>
  <c r="F139" i="11" s="1"/>
  <c r="PW13" i="21"/>
  <c r="AA11" i="17"/>
  <c r="D66" i="11"/>
  <c r="F595" i="11"/>
  <c r="PY13" i="21"/>
  <c r="PY25" i="21"/>
  <c r="C25" i="21" s="1"/>
  <c r="AW39" i="20"/>
  <c r="BG39" i="20"/>
  <c r="G523" i="11"/>
  <c r="I523" i="11" s="1"/>
  <c r="I527" i="11"/>
  <c r="PS17" i="21"/>
  <c r="AA17" i="21" s="1"/>
  <c r="E58" i="9"/>
  <c r="B11" i="16"/>
  <c r="I206" i="11"/>
  <c r="E631" i="11"/>
  <c r="H191" i="11"/>
  <c r="E194" i="11"/>
  <c r="I191" i="11"/>
  <c r="F87" i="11"/>
  <c r="F88" i="11" s="1"/>
  <c r="F64" i="11" s="1"/>
  <c r="F565" i="11"/>
  <c r="H565" i="11" s="1"/>
  <c r="C24" i="21"/>
  <c r="S39" i="20"/>
  <c r="F493" i="11" s="1"/>
  <c r="F424" i="11" s="1"/>
  <c r="AI47" i="21"/>
  <c r="F631" i="11"/>
  <c r="H16" i="11"/>
  <c r="C27" i="21"/>
  <c r="C28" i="21"/>
  <c r="C26" i="21"/>
  <c r="D616" i="11"/>
  <c r="D621" i="11" s="1"/>
  <c r="AA20" i="17"/>
  <c r="C15" i="21"/>
  <c r="S13" i="17"/>
  <c r="PS34" i="21"/>
  <c r="PS35" i="21" s="1"/>
  <c r="Y15" i="17"/>
  <c r="AA15" i="17"/>
  <c r="C19" i="21"/>
  <c r="AG25" i="17"/>
  <c r="G338" i="11"/>
  <c r="I338" i="11" s="1"/>
  <c r="PS21" i="21"/>
  <c r="AA21" i="21" s="1"/>
  <c r="D22" i="17"/>
  <c r="AA19" i="17"/>
  <c r="QG38" i="21"/>
  <c r="C62" i="15" s="1"/>
  <c r="C65" i="15" s="1"/>
  <c r="C75" i="15" s="1"/>
  <c r="C86" i="15" s="1"/>
  <c r="AA64" i="17"/>
  <c r="DG11" i="16"/>
  <c r="DI29" i="16"/>
  <c r="DI40" i="16" s="1"/>
  <c r="QA42" i="21"/>
  <c r="E74" i="17"/>
  <c r="H15" i="11"/>
  <c r="C22" i="21"/>
  <c r="H54" i="9"/>
  <c r="D20" i="17"/>
  <c r="H569" i="11"/>
  <c r="E570" i="11"/>
  <c r="H570" i="11" s="1"/>
  <c r="G569" i="11"/>
  <c r="G570" i="11" s="1"/>
  <c r="I570" i="11" s="1"/>
  <c r="F353" i="11"/>
  <c r="H338" i="11"/>
  <c r="D24" i="17"/>
  <c r="G16" i="11"/>
  <c r="I16" i="11" s="1"/>
  <c r="G15" i="11"/>
  <c r="I15" i="11" s="1"/>
  <c r="D23" i="17"/>
  <c r="E214" i="11"/>
  <c r="G211" i="11"/>
  <c r="I211" i="11" s="1"/>
  <c r="D83" i="17"/>
  <c r="H116" i="11"/>
  <c r="D12" i="17"/>
  <c r="H106" i="11"/>
  <c r="F559" i="11"/>
  <c r="F531" i="11" s="1"/>
  <c r="F532" i="11" s="1"/>
  <c r="G106" i="11"/>
  <c r="I106" i="11" s="1"/>
  <c r="F415" i="11"/>
  <c r="F280" i="11"/>
  <c r="F272" i="11"/>
  <c r="F275" i="11" s="1"/>
  <c r="H411" i="11"/>
  <c r="C29" i="21"/>
  <c r="S28" i="17"/>
  <c r="G411" i="11"/>
  <c r="I411" i="11" s="1"/>
  <c r="QC23" i="21"/>
  <c r="QC31" i="21" s="1"/>
  <c r="C28" i="18"/>
  <c r="C33" i="18" s="1"/>
  <c r="E83" i="17"/>
  <c r="AH39" i="20"/>
  <c r="E87" i="11" s="1"/>
  <c r="E88" i="11" s="1"/>
  <c r="D16" i="17"/>
  <c r="I25" i="17"/>
  <c r="F339" i="11"/>
  <c r="BE41" i="20"/>
  <c r="F24" i="11"/>
  <c r="F25" i="11" s="1"/>
  <c r="F93" i="11"/>
  <c r="T31" i="17"/>
  <c r="C20" i="21"/>
  <c r="S18" i="17"/>
  <c r="F111" i="11"/>
  <c r="F102" i="11" s="1"/>
  <c r="F104" i="11" s="1"/>
  <c r="E421" i="11"/>
  <c r="H420" i="11"/>
  <c r="G420" i="11"/>
  <c r="I420" i="11" s="1"/>
  <c r="D15" i="17"/>
  <c r="G593" i="11"/>
  <c r="G573" i="11" s="1"/>
  <c r="H593" i="11"/>
  <c r="G27" i="11"/>
  <c r="E28" i="11"/>
  <c r="E8" i="11"/>
  <c r="L39" i="20"/>
  <c r="E352" i="11"/>
  <c r="E303" i="11" s="1"/>
  <c r="E31" i="11"/>
  <c r="G30" i="11"/>
  <c r="I30" i="11" s="1"/>
  <c r="H30" i="11"/>
  <c r="E186" i="11"/>
  <c r="G183" i="11"/>
  <c r="H183" i="11"/>
  <c r="D27" i="17"/>
  <c r="G247" i="11"/>
  <c r="E248" i="11"/>
  <c r="H247" i="11"/>
  <c r="G24" i="11"/>
  <c r="I24" i="11" s="1"/>
  <c r="E25" i="11"/>
  <c r="G558" i="11"/>
  <c r="G530" i="11" s="1"/>
  <c r="H558" i="11"/>
  <c r="E559" i="11"/>
  <c r="E531" i="11" s="1"/>
  <c r="E532" i="11" s="1"/>
  <c r="H412" i="11"/>
  <c r="PR43" i="21"/>
  <c r="G90" i="11"/>
  <c r="I90" i="11" s="1"/>
  <c r="E93" i="11"/>
  <c r="H90" i="11"/>
  <c r="D26" i="17"/>
  <c r="D18" i="17"/>
  <c r="D14" i="17"/>
  <c r="D28" i="17"/>
  <c r="E111" i="11"/>
  <c r="E102" i="11" s="1"/>
  <c r="G110" i="11"/>
  <c r="H110" i="11"/>
  <c r="D17" i="17"/>
  <c r="E169" i="11"/>
  <c r="H166" i="11"/>
  <c r="G166" i="11"/>
  <c r="I166" i="11" s="1"/>
  <c r="G277" i="11"/>
  <c r="E280" i="11"/>
  <c r="E272" i="11"/>
  <c r="H277" i="11"/>
  <c r="C14" i="21"/>
  <c r="S12" i="17"/>
  <c r="D19" i="17"/>
  <c r="C26" i="19"/>
  <c r="PU23" i="21"/>
  <c r="PU31" i="21" s="1"/>
  <c r="E494" i="11"/>
  <c r="E425" i="11" s="1"/>
  <c r="E427" i="11" s="1"/>
  <c r="G493" i="11"/>
  <c r="G424" i="11" s="1"/>
  <c r="H207" i="11"/>
  <c r="G207" i="11"/>
  <c r="E342" i="11"/>
  <c r="G341" i="11"/>
  <c r="I341" i="11" s="1"/>
  <c r="H341" i="11"/>
  <c r="P39" i="20"/>
  <c r="E414" i="11"/>
  <c r="E398" i="11" s="1"/>
  <c r="PV34" i="21"/>
  <c r="D13" i="17"/>
  <c r="H103" i="11"/>
  <c r="G108" i="11"/>
  <c r="G103" i="11" s="1"/>
  <c r="H108" i="11"/>
  <c r="B39" i="20"/>
  <c r="I77" i="17"/>
  <c r="G77" i="17"/>
  <c r="K36" i="17"/>
  <c r="DW36" i="16"/>
  <c r="E36" i="16"/>
  <c r="E37" i="16" s="1"/>
  <c r="D36" i="16"/>
  <c r="D37" i="16" s="1"/>
  <c r="L29" i="16"/>
  <c r="M33" i="16"/>
  <c r="M41" i="16" s="1"/>
  <c r="C31" i="16"/>
  <c r="C33" i="16" s="1"/>
  <c r="C41" i="16" s="1"/>
  <c r="L33" i="16"/>
  <c r="L41" i="16" s="1"/>
  <c r="B31" i="16"/>
  <c r="B33" i="16" s="1"/>
  <c r="B41" i="16" s="1"/>
  <c r="EG33" i="16"/>
  <c r="DF36" i="16"/>
  <c r="EG29" i="16"/>
  <c r="EH33" i="16"/>
  <c r="N36" i="16"/>
  <c r="O36" i="16"/>
  <c r="DV36" i="16"/>
  <c r="I79" i="11"/>
  <c r="I385" i="11"/>
  <c r="I497" i="11"/>
  <c r="H400" i="11"/>
  <c r="G419" i="11"/>
  <c r="E634" i="11"/>
  <c r="H360" i="11"/>
  <c r="H362" i="11"/>
  <c r="I53" i="11"/>
  <c r="I50" i="11"/>
  <c r="I200" i="11"/>
  <c r="H419" i="11"/>
  <c r="D306" i="11"/>
  <c r="B15" i="13"/>
  <c r="H283" i="11"/>
  <c r="H285" i="11"/>
  <c r="I507" i="11"/>
  <c r="I359" i="11"/>
  <c r="I172" i="11"/>
  <c r="I14" i="11"/>
  <c r="G10" i="11"/>
  <c r="I282" i="11"/>
  <c r="G633" i="11"/>
  <c r="I633" i="11" s="1"/>
  <c r="G54" i="9"/>
  <c r="I25" i="9"/>
  <c r="I54" i="9" s="1"/>
  <c r="Q18" i="17" l="1"/>
  <c r="Q13" i="17"/>
  <c r="Q17" i="17"/>
  <c r="Q20" i="17"/>
  <c r="Q26" i="17"/>
  <c r="Q23" i="17"/>
  <c r="Q25" i="17"/>
  <c r="Q24" i="17"/>
  <c r="Q28" i="17"/>
  <c r="Q27" i="17"/>
  <c r="PS31" i="21"/>
  <c r="PS42" i="21" s="1"/>
  <c r="X11" i="17"/>
  <c r="PW31" i="21"/>
  <c r="G616" i="11"/>
  <c r="E217" i="11"/>
  <c r="E219" i="11" s="1"/>
  <c r="Z31" i="21"/>
  <c r="Z42" i="21" s="1"/>
  <c r="G216" i="11"/>
  <c r="PV35" i="21"/>
  <c r="PV43" i="21" s="1"/>
  <c r="I32" i="17"/>
  <c r="PY43" i="21"/>
  <c r="S32" i="17"/>
  <c r="Z43" i="21"/>
  <c r="AA23" i="21"/>
  <c r="AA31" i="21" s="1"/>
  <c r="PU42" i="21"/>
  <c r="T32" i="17"/>
  <c r="AA34" i="21"/>
  <c r="AA35" i="21" s="1"/>
  <c r="C33" i="21"/>
  <c r="E140" i="11"/>
  <c r="C13" i="21"/>
  <c r="PS43" i="21"/>
  <c r="G137" i="11"/>
  <c r="G576" i="11"/>
  <c r="I360" i="11"/>
  <c r="H595" i="11"/>
  <c r="F575" i="11"/>
  <c r="F576" i="11" s="1"/>
  <c r="E575" i="11"/>
  <c r="E576" i="11" s="1"/>
  <c r="E32" i="17"/>
  <c r="C83" i="17"/>
  <c r="C87" i="15"/>
  <c r="F304" i="11"/>
  <c r="E77" i="17"/>
  <c r="C77" i="17" s="1"/>
  <c r="C74" i="17"/>
  <c r="B83" i="17"/>
  <c r="H532" i="11"/>
  <c r="G209" i="11"/>
  <c r="G139" i="11" s="1"/>
  <c r="H209" i="11"/>
  <c r="I35" i="11"/>
  <c r="AC21" i="17"/>
  <c r="T39" i="17"/>
  <c r="D39" i="17"/>
  <c r="G251" i="11"/>
  <c r="I251" i="11" s="1"/>
  <c r="H251" i="11"/>
  <c r="S22" i="17"/>
  <c r="L40" i="16"/>
  <c r="PV30" i="21"/>
  <c r="PW41" i="21"/>
  <c r="QB42" i="21"/>
  <c r="Y22" i="17"/>
  <c r="N29" i="17"/>
  <c r="AI29" i="17" s="1"/>
  <c r="X26" i="17"/>
  <c r="X25" i="17"/>
  <c r="X27" i="17"/>
  <c r="X17" i="17"/>
  <c r="X16" i="17"/>
  <c r="X14" i="17"/>
  <c r="F354" i="11"/>
  <c r="F305" i="11" s="1"/>
  <c r="E104" i="11"/>
  <c r="I283" i="11"/>
  <c r="D601" i="11"/>
  <c r="B17" i="13" s="1"/>
  <c r="C16" i="21"/>
  <c r="C18" i="21"/>
  <c r="G101" i="11"/>
  <c r="F399" i="11"/>
  <c r="G634" i="11"/>
  <c r="I634" i="11" s="1"/>
  <c r="G400" i="11"/>
  <c r="X23" i="17"/>
  <c r="PV13" i="21"/>
  <c r="QB38" i="21"/>
  <c r="T11" i="17"/>
  <c r="I595" i="11"/>
  <c r="B29" i="16"/>
  <c r="AW41" i="20"/>
  <c r="F211" i="11"/>
  <c r="F137" i="11" s="1"/>
  <c r="F140" i="11" s="1"/>
  <c r="D11" i="17"/>
  <c r="T24" i="17"/>
  <c r="BG41" i="20"/>
  <c r="F27" i="11"/>
  <c r="F8" i="11" s="1"/>
  <c r="C39" i="20"/>
  <c r="F63" i="11"/>
  <c r="F66" i="11" s="1"/>
  <c r="X13" i="17"/>
  <c r="C21" i="21"/>
  <c r="I20" i="17"/>
  <c r="AG27" i="17"/>
  <c r="AH25" i="17"/>
  <c r="AG23" i="17"/>
  <c r="AG20" i="17"/>
  <c r="AG19" i="17"/>
  <c r="AG18" i="17"/>
  <c r="AG17" i="17"/>
  <c r="AG16" i="17"/>
  <c r="AG15" i="17"/>
  <c r="AG14" i="17"/>
  <c r="AG13" i="17"/>
  <c r="AG12" i="17"/>
  <c r="AG28" i="17"/>
  <c r="AG26" i="17"/>
  <c r="QI39" i="21"/>
  <c r="I22" i="17"/>
  <c r="I24" i="17"/>
  <c r="AG24" i="17"/>
  <c r="E566" i="11"/>
  <c r="H566" i="11" s="1"/>
  <c r="S20" i="17"/>
  <c r="DI36" i="16"/>
  <c r="EH11" i="16"/>
  <c r="M11" i="16"/>
  <c r="DG29" i="16"/>
  <c r="DG40" i="16" s="1"/>
  <c r="QA38" i="21"/>
  <c r="G566" i="11"/>
  <c r="I566" i="11" s="1"/>
  <c r="G565" i="11"/>
  <c r="I565" i="11" s="1"/>
  <c r="I569" i="11"/>
  <c r="C30" i="21"/>
  <c r="S24" i="17"/>
  <c r="H634" i="11"/>
  <c r="D607" i="11"/>
  <c r="B16" i="13"/>
  <c r="H24" i="11"/>
  <c r="S41" i="20"/>
  <c r="I23" i="17"/>
  <c r="H530" i="11"/>
  <c r="I12" i="17"/>
  <c r="G214" i="11"/>
  <c r="I214" i="11" s="1"/>
  <c r="O37" i="16"/>
  <c r="DW37" i="16"/>
  <c r="DV37" i="16"/>
  <c r="PZ23" i="21"/>
  <c r="PZ31" i="21" s="1"/>
  <c r="QC42" i="21"/>
  <c r="PX39" i="21"/>
  <c r="N37" i="16"/>
  <c r="X28" i="17"/>
  <c r="Y31" i="17"/>
  <c r="I26" i="17"/>
  <c r="PR38" i="21"/>
  <c r="I15" i="17"/>
  <c r="I17" i="17"/>
  <c r="X18" i="17"/>
  <c r="I18" i="17"/>
  <c r="I13" i="17"/>
  <c r="H87" i="11"/>
  <c r="I28" i="17"/>
  <c r="H339" i="11"/>
  <c r="E63" i="11"/>
  <c r="E598" i="11" s="1"/>
  <c r="G87" i="11"/>
  <c r="I14" i="17"/>
  <c r="I27" i="17"/>
  <c r="I16" i="17"/>
  <c r="I19" i="17"/>
  <c r="G93" i="11"/>
  <c r="H102" i="11"/>
  <c r="H111" i="11"/>
  <c r="G111" i="11"/>
  <c r="G102" i="11" s="1"/>
  <c r="I558" i="11"/>
  <c r="I530" i="11"/>
  <c r="I207" i="11"/>
  <c r="Q12" i="17"/>
  <c r="H169" i="11"/>
  <c r="G169" i="11"/>
  <c r="I169" i="11" s="1"/>
  <c r="D31" i="17"/>
  <c r="I27" i="11"/>
  <c r="G8" i="11"/>
  <c r="H88" i="11"/>
  <c r="G88" i="11"/>
  <c r="H493" i="11"/>
  <c r="F494" i="11"/>
  <c r="F425" i="11" s="1"/>
  <c r="F427" i="11" s="1"/>
  <c r="E275" i="11"/>
  <c r="H275" i="11" s="1"/>
  <c r="H272" i="11"/>
  <c r="G596" i="11"/>
  <c r="I596" i="11" s="1"/>
  <c r="I593" i="11"/>
  <c r="G342" i="11"/>
  <c r="I342" i="11" s="1"/>
  <c r="H342" i="11"/>
  <c r="I110" i="11"/>
  <c r="X12" i="17"/>
  <c r="G25" i="11"/>
  <c r="I25" i="11" s="1"/>
  <c r="H25" i="11"/>
  <c r="PT38" i="21"/>
  <c r="Z52" i="21" s="1"/>
  <c r="D21" i="17"/>
  <c r="I108" i="11"/>
  <c r="I103" i="11"/>
  <c r="I493" i="11"/>
  <c r="I424" i="11"/>
  <c r="F621" i="11"/>
  <c r="G494" i="11"/>
  <c r="G425" i="11" s="1"/>
  <c r="G427" i="11" s="1"/>
  <c r="H216" i="11"/>
  <c r="G421" i="11"/>
  <c r="I421" i="11" s="1"/>
  <c r="H421" i="11"/>
  <c r="D54" i="15"/>
  <c r="H280" i="11"/>
  <c r="G559" i="11"/>
  <c r="H531" i="11"/>
  <c r="H559" i="11"/>
  <c r="G248" i="11"/>
  <c r="H248" i="11"/>
  <c r="G186" i="11"/>
  <c r="I183" i="11"/>
  <c r="G31" i="11"/>
  <c r="I31" i="11" s="1"/>
  <c r="H31" i="11"/>
  <c r="H573" i="11"/>
  <c r="H398" i="11"/>
  <c r="E415" i="11"/>
  <c r="E399" i="11" s="1"/>
  <c r="H414" i="11"/>
  <c r="G414" i="11"/>
  <c r="G398" i="11" s="1"/>
  <c r="G28" i="11"/>
  <c r="E9" i="11"/>
  <c r="E31" i="17"/>
  <c r="E20" i="12"/>
  <c r="G272" i="11"/>
  <c r="G280" i="11"/>
  <c r="I280" i="11" s="1"/>
  <c r="I277" i="11"/>
  <c r="H101" i="11"/>
  <c r="I247" i="11"/>
  <c r="H303" i="11"/>
  <c r="H352" i="11"/>
  <c r="E353" i="11"/>
  <c r="E304" i="11" s="1"/>
  <c r="G352" i="11"/>
  <c r="G303" i="11" s="1"/>
  <c r="DF37" i="16"/>
  <c r="EG36" i="16"/>
  <c r="L36" i="16"/>
  <c r="L37" i="16" s="1"/>
  <c r="I362" i="11"/>
  <c r="I419" i="11"/>
  <c r="D605" i="11"/>
  <c r="I10" i="11"/>
  <c r="G58" i="9"/>
  <c r="V17" i="17" l="1"/>
  <c r="T33" i="17"/>
  <c r="T41" i="17" s="1"/>
  <c r="V27" i="17"/>
  <c r="V13" i="17"/>
  <c r="V28" i="17"/>
  <c r="V18" i="17"/>
  <c r="V24" i="17"/>
  <c r="V25" i="17"/>
  <c r="V23" i="17"/>
  <c r="V26" i="17"/>
  <c r="V20" i="17"/>
  <c r="G63" i="11"/>
  <c r="Q16" i="17"/>
  <c r="Q14" i="17"/>
  <c r="Y32" i="17"/>
  <c r="Y33" i="17" s="1"/>
  <c r="X32" i="17"/>
  <c r="G217" i="11"/>
  <c r="G219" i="11" s="1"/>
  <c r="PV31" i="21"/>
  <c r="Q11" i="17"/>
  <c r="PY50" i="21"/>
  <c r="Y39" i="17"/>
  <c r="G81" i="17" s="1"/>
  <c r="Q32" i="17"/>
  <c r="G531" i="11"/>
  <c r="G532" i="11" s="1"/>
  <c r="I532" i="11" s="1"/>
  <c r="G140" i="11"/>
  <c r="I140" i="11" s="1"/>
  <c r="J32" i="17"/>
  <c r="AH32" i="17" s="1"/>
  <c r="AG32" i="17"/>
  <c r="F598" i="11"/>
  <c r="F600" i="11"/>
  <c r="F607" i="11" s="1"/>
  <c r="G598" i="11"/>
  <c r="H8" i="11"/>
  <c r="I400" i="11"/>
  <c r="F306" i="11"/>
  <c r="F601" i="11" s="1"/>
  <c r="H217" i="11"/>
  <c r="H139" i="11"/>
  <c r="G210" i="11"/>
  <c r="I210" i="11" s="1"/>
  <c r="I209" i="11"/>
  <c r="I139" i="11"/>
  <c r="S39" i="17"/>
  <c r="I39" i="17"/>
  <c r="F79" i="17" s="1"/>
  <c r="X22" i="17"/>
  <c r="PW42" i="21"/>
  <c r="N36" i="17"/>
  <c r="AI36" i="17" s="1"/>
  <c r="N40" i="17"/>
  <c r="E22" i="17"/>
  <c r="PV41" i="21"/>
  <c r="B36" i="16"/>
  <c r="B37" i="16" s="1"/>
  <c r="B40" i="16"/>
  <c r="Q22" i="17"/>
  <c r="C41" i="21"/>
  <c r="Y11" i="17"/>
  <c r="E354" i="11"/>
  <c r="E305" i="11" s="1"/>
  <c r="E306" i="11" s="1"/>
  <c r="D609" i="11"/>
  <c r="D602" i="11"/>
  <c r="PW38" i="21"/>
  <c r="G104" i="11"/>
  <c r="E11" i="17"/>
  <c r="H575" i="11"/>
  <c r="I11" i="17"/>
  <c r="I575" i="11"/>
  <c r="F214" i="11"/>
  <c r="H211" i="11"/>
  <c r="F28" i="11"/>
  <c r="H27" i="11"/>
  <c r="Y24" i="17"/>
  <c r="S15" i="17"/>
  <c r="C17" i="21"/>
  <c r="H63" i="11"/>
  <c r="AH20" i="17"/>
  <c r="PS38" i="21"/>
  <c r="I137" i="11"/>
  <c r="S19" i="17"/>
  <c r="AA43" i="21"/>
  <c r="C34" i="21"/>
  <c r="S31" i="17"/>
  <c r="Q19" i="17"/>
  <c r="AH27" i="17"/>
  <c r="AH24" i="17"/>
  <c r="AH23" i="17"/>
  <c r="AG21" i="17"/>
  <c r="AH19" i="17"/>
  <c r="AH18" i="17"/>
  <c r="AH17" i="17"/>
  <c r="AH16" i="17"/>
  <c r="AH15" i="17"/>
  <c r="AH14" i="17"/>
  <c r="AH13" i="17"/>
  <c r="AH12" i="17"/>
  <c r="AH28" i="17"/>
  <c r="AH26" i="17"/>
  <c r="AG31" i="17"/>
  <c r="X20" i="17"/>
  <c r="EH29" i="16"/>
  <c r="DG36" i="16"/>
  <c r="M29" i="16"/>
  <c r="M40" i="16" s="1"/>
  <c r="C11" i="16"/>
  <c r="X24" i="17"/>
  <c r="I87" i="11"/>
  <c r="PR39" i="21"/>
  <c r="D29" i="17"/>
  <c r="D40" i="17" s="1"/>
  <c r="PZ42" i="21"/>
  <c r="PY23" i="21"/>
  <c r="PY31" i="21" s="1"/>
  <c r="QC38" i="21"/>
  <c r="I21" i="17"/>
  <c r="J31" i="17"/>
  <c r="E33" i="17"/>
  <c r="E41" i="17" s="1"/>
  <c r="H104" i="11"/>
  <c r="PV50" i="21"/>
  <c r="I414" i="11"/>
  <c r="I398" i="11"/>
  <c r="I494" i="11"/>
  <c r="I425" i="11"/>
  <c r="Z50" i="21"/>
  <c r="AC29" i="17"/>
  <c r="AA21" i="17"/>
  <c r="H424" i="11"/>
  <c r="I102" i="11"/>
  <c r="I111" i="11"/>
  <c r="I248" i="11"/>
  <c r="I88" i="11"/>
  <c r="H353" i="11"/>
  <c r="G353" i="11"/>
  <c r="G304" i="11" s="1"/>
  <c r="H415" i="11"/>
  <c r="G415" i="11"/>
  <c r="G399" i="11" s="1"/>
  <c r="H399" i="11"/>
  <c r="Z38" i="21"/>
  <c r="I101" i="11"/>
  <c r="I216" i="11"/>
  <c r="PU38" i="21"/>
  <c r="AA52" i="21" s="1"/>
  <c r="I573" i="11"/>
  <c r="I31" i="17"/>
  <c r="D33" i="17"/>
  <c r="D41" i="17" s="1"/>
  <c r="I352" i="11"/>
  <c r="I559" i="11"/>
  <c r="I272" i="11"/>
  <c r="G275" i="11"/>
  <c r="I275" i="11" s="1"/>
  <c r="I28" i="11"/>
  <c r="G9" i="11"/>
  <c r="H494" i="11"/>
  <c r="S21" i="17"/>
  <c r="AA42" i="21"/>
  <c r="I63" i="11"/>
  <c r="L63" i="17"/>
  <c r="I8" i="11"/>
  <c r="V12" i="17"/>
  <c r="V14" i="17" l="1"/>
  <c r="V16" i="17"/>
  <c r="V11" i="17"/>
  <c r="V32" i="17"/>
  <c r="Q39" i="17"/>
  <c r="C35" i="21"/>
  <c r="C43" i="21" s="1"/>
  <c r="Y41" i="17"/>
  <c r="E81" i="17"/>
  <c r="J33" i="17"/>
  <c r="J41" i="17" s="1"/>
  <c r="I531" i="11"/>
  <c r="X39" i="17"/>
  <c r="G79" i="17" s="1"/>
  <c r="C23" i="21"/>
  <c r="PY42" i="21"/>
  <c r="I217" i="11"/>
  <c r="O35" i="17"/>
  <c r="AI35" i="17" s="1"/>
  <c r="H79" i="17"/>
  <c r="AC40" i="17"/>
  <c r="AC36" i="17"/>
  <c r="I79" i="17" s="1"/>
  <c r="V22" i="17"/>
  <c r="V39" i="17" s="1"/>
  <c r="E39" i="17"/>
  <c r="J22" i="17"/>
  <c r="AG22" i="17"/>
  <c r="PV38" i="21"/>
  <c r="PV42" i="21"/>
  <c r="AG11" i="17"/>
  <c r="G354" i="11"/>
  <c r="G305" i="11" s="1"/>
  <c r="G306" i="11" s="1"/>
  <c r="E29" i="17"/>
  <c r="J11" i="17"/>
  <c r="PV51" i="21"/>
  <c r="H354" i="11"/>
  <c r="D16" i="13"/>
  <c r="H219" i="11"/>
  <c r="H137" i="11"/>
  <c r="X15" i="17"/>
  <c r="H28" i="11"/>
  <c r="F9" i="11"/>
  <c r="F599" i="11" s="1"/>
  <c r="H214" i="11"/>
  <c r="Q15" i="17"/>
  <c r="V19" i="17"/>
  <c r="X19" i="17"/>
  <c r="S33" i="17"/>
  <c r="S41" i="17" s="1"/>
  <c r="X31" i="17"/>
  <c r="X33" i="17" s="1"/>
  <c r="X41" i="17" s="1"/>
  <c r="Q31" i="17"/>
  <c r="AA50" i="21"/>
  <c r="C50" i="21" s="1"/>
  <c r="AH21" i="17"/>
  <c r="I33" i="17"/>
  <c r="AH31" i="17"/>
  <c r="AG33" i="17"/>
  <c r="C29" i="16"/>
  <c r="C40" i="16" s="1"/>
  <c r="M36" i="16"/>
  <c r="M37" i="16" s="1"/>
  <c r="DG37" i="16"/>
  <c r="EH36" i="16"/>
  <c r="I29" i="17"/>
  <c r="I40" i="17" s="1"/>
  <c r="J79" i="17" s="1"/>
  <c r="Z51" i="21"/>
  <c r="Z53" i="21" s="1"/>
  <c r="T21" i="17"/>
  <c r="PZ38" i="21"/>
  <c r="I9" i="11"/>
  <c r="I303" i="11"/>
  <c r="H598" i="11"/>
  <c r="H425" i="11"/>
  <c r="I353" i="11"/>
  <c r="I304" i="11"/>
  <c r="X21" i="17"/>
  <c r="S29" i="17"/>
  <c r="D36" i="17"/>
  <c r="AA51" i="21"/>
  <c r="AA63" i="17"/>
  <c r="PS39" i="21"/>
  <c r="I399" i="11"/>
  <c r="I415" i="11"/>
  <c r="AA29" i="17"/>
  <c r="H305" i="11"/>
  <c r="H427" i="11"/>
  <c r="AA38" i="21"/>
  <c r="AA39" i="21" s="1"/>
  <c r="C4" i="20" s="1"/>
  <c r="H304" i="11"/>
  <c r="I427" i="11"/>
  <c r="I104" i="11"/>
  <c r="E603" i="11"/>
  <c r="D81" i="17" l="1"/>
  <c r="V15" i="17"/>
  <c r="C31" i="21"/>
  <c r="C42" i="21" s="1"/>
  <c r="Q21" i="17"/>
  <c r="AD35" i="17"/>
  <c r="I354" i="11"/>
  <c r="AA36" i="17"/>
  <c r="AA40" i="17"/>
  <c r="S40" i="17"/>
  <c r="S36" i="17"/>
  <c r="PV53" i="21"/>
  <c r="AG29" i="17"/>
  <c r="E40" i="17"/>
  <c r="J39" i="17"/>
  <c r="AH22" i="17"/>
  <c r="AH33" i="17"/>
  <c r="I41" i="17"/>
  <c r="G72" i="17"/>
  <c r="E36" i="17"/>
  <c r="E35" i="17" s="1"/>
  <c r="G604" i="11"/>
  <c r="AH11" i="17"/>
  <c r="J29" i="17"/>
  <c r="AH29" i="17" s="1"/>
  <c r="H9" i="11"/>
  <c r="D15" i="13"/>
  <c r="H140" i="11"/>
  <c r="F609" i="11"/>
  <c r="I219" i="11"/>
  <c r="E79" i="17"/>
  <c r="V31" i="17"/>
  <c r="V33" i="17" s="1"/>
  <c r="V41" i="17" s="1"/>
  <c r="Q33" i="17"/>
  <c r="Q41" i="17" s="1"/>
  <c r="D79" i="17"/>
  <c r="B79" i="17" s="1"/>
  <c r="F603" i="11"/>
  <c r="C36" i="16"/>
  <c r="C37" i="16" s="1"/>
  <c r="I36" i="17"/>
  <c r="Y21" i="17"/>
  <c r="T29" i="17"/>
  <c r="PY51" i="21"/>
  <c r="C51" i="21" s="1"/>
  <c r="PY38" i="21"/>
  <c r="X29" i="17"/>
  <c r="E18" i="12"/>
  <c r="E21" i="12" s="1"/>
  <c r="I598" i="11"/>
  <c r="AA53" i="21"/>
  <c r="H306" i="11"/>
  <c r="C52" i="21"/>
  <c r="I305" i="11"/>
  <c r="C38" i="21" l="1"/>
  <c r="C53" i="21" s="1"/>
  <c r="V21" i="17"/>
  <c r="V29" i="17" s="1"/>
  <c r="V36" i="17" s="1"/>
  <c r="Q29" i="17"/>
  <c r="Q36" i="17" s="1"/>
  <c r="T40" i="17"/>
  <c r="T36" i="17"/>
  <c r="X36" i="17"/>
  <c r="X40" i="17"/>
  <c r="K79" i="17" s="1"/>
  <c r="C79" i="17" s="1"/>
  <c r="I72" i="17"/>
  <c r="AA38" i="17"/>
  <c r="AA37" i="17"/>
  <c r="V40" i="17"/>
  <c r="K72" i="17" s="1"/>
  <c r="J40" i="17"/>
  <c r="J81" i="17" s="1"/>
  <c r="F81" i="17"/>
  <c r="AG36" i="17"/>
  <c r="J36" i="17"/>
  <c r="J35" i="17" s="1"/>
  <c r="F605" i="11"/>
  <c r="F602" i="11"/>
  <c r="D17" i="13"/>
  <c r="E72" i="17"/>
  <c r="E85" i="17" s="1"/>
  <c r="Y29" i="17"/>
  <c r="PY53" i="21"/>
  <c r="AA67" i="17"/>
  <c r="I306" i="11"/>
  <c r="C46" i="21" l="1"/>
  <c r="Q40" i="17"/>
  <c r="B81" i="17"/>
  <c r="C72" i="17"/>
  <c r="Q37" i="17"/>
  <c r="Y36" i="17"/>
  <c r="V37" i="17" s="1"/>
  <c r="Y40" i="17"/>
  <c r="K81" i="17" s="1"/>
  <c r="V38" i="17"/>
  <c r="AH36" i="17"/>
  <c r="T35" i="17"/>
  <c r="K85" i="17" l="1"/>
  <c r="C81" i="17"/>
  <c r="I85" i="17"/>
  <c r="Y35" i="17"/>
  <c r="G85" i="17"/>
  <c r="C86" i="17"/>
  <c r="C85" i="17" l="1"/>
  <c r="D13" i="21" l="1"/>
  <c r="M12" i="17"/>
  <c r="D14" i="21"/>
  <c r="C11" i="17" l="1"/>
  <c r="B13" i="21"/>
  <c r="C12" i="17"/>
  <c r="B14" i="21"/>
  <c r="L12" i="17"/>
  <c r="M11" i="17"/>
  <c r="H12" i="17" l="1"/>
  <c r="B12" i="17"/>
  <c r="B11" i="17"/>
  <c r="L11" i="17"/>
  <c r="H11" i="17"/>
  <c r="G12" i="17" l="1"/>
  <c r="G11" i="17"/>
  <c r="M18" i="17" l="1"/>
  <c r="M26" i="17"/>
  <c r="F43" i="21" l="1"/>
  <c r="D28" i="21"/>
  <c r="M22" i="17"/>
  <c r="D21" i="21"/>
  <c r="M14" i="17"/>
  <c r="J42" i="21"/>
  <c r="J76" i="17" s="1"/>
  <c r="D29" i="21"/>
  <c r="L42" i="21"/>
  <c r="D22" i="21"/>
  <c r="M15" i="17"/>
  <c r="M24" i="17"/>
  <c r="D23" i="21"/>
  <c r="M16" i="17"/>
  <c r="D15" i="21"/>
  <c r="F42" i="21"/>
  <c r="J75" i="17" s="1"/>
  <c r="D33" i="21"/>
  <c r="M25" i="17"/>
  <c r="D30" i="21"/>
  <c r="M17" i="17"/>
  <c r="D16" i="21"/>
  <c r="L26" i="17"/>
  <c r="L18" i="17"/>
  <c r="D17" i="21"/>
  <c r="M27" i="17"/>
  <c r="D25" i="21"/>
  <c r="M19" i="17"/>
  <c r="D18" i="21"/>
  <c r="M28" i="17"/>
  <c r="D26" i="21"/>
  <c r="M20" i="17"/>
  <c r="D19" i="21"/>
  <c r="D27" i="21"/>
  <c r="M21" i="17"/>
  <c r="D20" i="21"/>
  <c r="M13" i="17"/>
  <c r="D41" i="21" l="1"/>
  <c r="M39" i="17"/>
  <c r="D24" i="21"/>
  <c r="C23" i="17" s="1"/>
  <c r="C25" i="17"/>
  <c r="B26" i="21"/>
  <c r="C24" i="17"/>
  <c r="B25" i="21"/>
  <c r="L17" i="17"/>
  <c r="C32" i="17"/>
  <c r="B33" i="21"/>
  <c r="C20" i="17"/>
  <c r="B22" i="21"/>
  <c r="F38" i="21"/>
  <c r="F39" i="21" s="1"/>
  <c r="C10" i="13" s="1"/>
  <c r="B10" i="13" s="1"/>
  <c r="E10" i="13" s="1"/>
  <c r="L22" i="17"/>
  <c r="L39" i="17" s="1"/>
  <c r="C18" i="17"/>
  <c r="B20" i="21"/>
  <c r="C17" i="17"/>
  <c r="B19" i="21"/>
  <c r="C16" i="17"/>
  <c r="B18" i="21"/>
  <c r="L27" i="17"/>
  <c r="C22" i="17"/>
  <c r="B30" i="21"/>
  <c r="B15" i="21"/>
  <c r="C13" i="17"/>
  <c r="C21" i="17"/>
  <c r="B23" i="21"/>
  <c r="M23" i="17"/>
  <c r="L14" i="17"/>
  <c r="D52" i="21"/>
  <c r="L38" i="21"/>
  <c r="L28" i="17"/>
  <c r="C14" i="17"/>
  <c r="B16" i="21"/>
  <c r="C27" i="17"/>
  <c r="B28" i="21"/>
  <c r="L21" i="17"/>
  <c r="L20" i="17"/>
  <c r="L19" i="17"/>
  <c r="L25" i="17"/>
  <c r="L24" i="17"/>
  <c r="L15" i="17"/>
  <c r="L13" i="17"/>
  <c r="L16" i="17"/>
  <c r="C28" i="17"/>
  <c r="B29" i="21"/>
  <c r="C19" i="17"/>
  <c r="B21" i="21"/>
  <c r="D34" i="21"/>
  <c r="D35" i="21" s="1"/>
  <c r="B27" i="21"/>
  <c r="C26" i="17"/>
  <c r="C15" i="17"/>
  <c r="B17" i="21"/>
  <c r="D75" i="17"/>
  <c r="B75" i="17" s="1"/>
  <c r="D31" i="21" l="1"/>
  <c r="C39" i="17"/>
  <c r="B41" i="21"/>
  <c r="L45" i="17"/>
  <c r="H76" i="17"/>
  <c r="J38" i="21"/>
  <c r="J39" i="21" s="1"/>
  <c r="J43" i="21"/>
  <c r="M29" i="17"/>
  <c r="H26" i="17"/>
  <c r="H17" i="17"/>
  <c r="H24" i="17"/>
  <c r="H27" i="17"/>
  <c r="H22" i="17"/>
  <c r="H18" i="17"/>
  <c r="H20" i="17"/>
  <c r="H14" i="17"/>
  <c r="H19" i="17"/>
  <c r="H32" i="17"/>
  <c r="H25" i="17"/>
  <c r="H28" i="17"/>
  <c r="H21" i="17"/>
  <c r="H16" i="17"/>
  <c r="B24" i="21"/>
  <c r="H23" i="17"/>
  <c r="B19" i="17"/>
  <c r="B21" i="17"/>
  <c r="B16" i="17"/>
  <c r="B15" i="17"/>
  <c r="B28" i="17"/>
  <c r="B17" i="17"/>
  <c r="B25" i="17"/>
  <c r="H15" i="17"/>
  <c r="B14" i="17"/>
  <c r="H13" i="17"/>
  <c r="C29" i="17"/>
  <c r="B22" i="17"/>
  <c r="B13" i="17"/>
  <c r="B18" i="17"/>
  <c r="B20" i="17"/>
  <c r="B52" i="21"/>
  <c r="L23" i="17"/>
  <c r="L29" i="17" s="1"/>
  <c r="L40" i="17" s="1"/>
  <c r="B26" i="17"/>
  <c r="B32" i="17"/>
  <c r="B24" i="17"/>
  <c r="C31" i="17"/>
  <c r="B34" i="21"/>
  <c r="D43" i="21"/>
  <c r="D76" i="17"/>
  <c r="B27" i="17"/>
  <c r="G21" i="17" l="1"/>
  <c r="G26" i="17"/>
  <c r="G14" i="17"/>
  <c r="G25" i="17"/>
  <c r="G18" i="17"/>
  <c r="G17" i="17"/>
  <c r="G27" i="17"/>
  <c r="G28" i="17"/>
  <c r="G19" i="17"/>
  <c r="G20" i="17"/>
  <c r="G24" i="17"/>
  <c r="G16" i="17"/>
  <c r="G32" i="17"/>
  <c r="B31" i="21"/>
  <c r="B42" i="21" s="1"/>
  <c r="B35" i="21"/>
  <c r="B43" i="21" s="1"/>
  <c r="B76" i="17"/>
  <c r="C40" i="17"/>
  <c r="H39" i="17"/>
  <c r="F74" i="17" s="1"/>
  <c r="D51" i="21"/>
  <c r="B51" i="21" s="1"/>
  <c r="D42" i="21"/>
  <c r="M36" i="17"/>
  <c r="H74" i="17" s="1"/>
  <c r="M40" i="17"/>
  <c r="G22" i="17"/>
  <c r="G39" i="17" s="1"/>
  <c r="F72" i="17" s="1"/>
  <c r="B39" i="17"/>
  <c r="B23" i="17"/>
  <c r="D38" i="21"/>
  <c r="L36" i="17"/>
  <c r="H72" i="17" s="1"/>
  <c r="H31" i="17"/>
  <c r="H33" i="17" s="1"/>
  <c r="H41" i="17" s="1"/>
  <c r="C33" i="17"/>
  <c r="C41" i="17" s="1"/>
  <c r="H29" i="17"/>
  <c r="D50" i="21"/>
  <c r="B50" i="21" s="1"/>
  <c r="G15" i="17"/>
  <c r="B31" i="17"/>
  <c r="G13" i="17"/>
  <c r="B29" i="17" l="1"/>
  <c r="H40" i="17"/>
  <c r="J74" i="17" s="1"/>
  <c r="J77" i="17" s="1"/>
  <c r="L37" i="17"/>
  <c r="B40" i="17"/>
  <c r="G23" i="17"/>
  <c r="G29" i="17" s="1"/>
  <c r="G40" i="17" s="1"/>
  <c r="J72" i="17" s="1"/>
  <c r="H77" i="17"/>
  <c r="C36" i="17"/>
  <c r="F77" i="17"/>
  <c r="H36" i="17"/>
  <c r="D74" i="17"/>
  <c r="G31" i="17"/>
  <c r="G33" i="17" s="1"/>
  <c r="G41" i="17" s="1"/>
  <c r="B33" i="17"/>
  <c r="B41" i="17" s="1"/>
  <c r="L38" i="17"/>
  <c r="L67" i="17"/>
  <c r="B38" i="21"/>
  <c r="D53" i="21"/>
  <c r="B74" i="17" l="1"/>
  <c r="J85" i="17"/>
  <c r="H85" i="17"/>
  <c r="G36" i="17"/>
  <c r="G37" i="17" s="1"/>
  <c r="F85" i="17"/>
  <c r="B36" i="17"/>
  <c r="B37" i="17" s="1"/>
  <c r="D77" i="17"/>
  <c r="B77" i="17" s="1"/>
  <c r="B53" i="21"/>
  <c r="D72" i="17"/>
  <c r="B72" i="17" s="1"/>
  <c r="G38" i="17" l="1"/>
  <c r="D85" i="17"/>
  <c r="B86" i="17" l="1"/>
  <c r="B85" i="17"/>
  <c r="E64" i="11" l="1"/>
  <c r="E599" i="11" s="1"/>
  <c r="E65" i="11"/>
  <c r="E600" i="11" s="1"/>
  <c r="G83" i="11"/>
  <c r="G65" i="11" s="1"/>
  <c r="G600" i="11" s="1"/>
  <c r="H83" i="11"/>
  <c r="G82" i="11"/>
  <c r="H82" i="11"/>
  <c r="H64" i="11" l="1"/>
  <c r="I83" i="11"/>
  <c r="I600" i="11"/>
  <c r="I65" i="11"/>
  <c r="C16" i="13"/>
  <c r="E16" i="13" s="1"/>
  <c r="H600" i="11"/>
  <c r="I82" i="11"/>
  <c r="G64" i="11"/>
  <c r="G599" i="11" s="1"/>
  <c r="H65" i="11"/>
  <c r="E66" i="11"/>
  <c r="E601" i="11" s="1"/>
  <c r="H602" i="11" l="1"/>
  <c r="G66" i="11"/>
  <c r="G601" i="11" s="1"/>
  <c r="I64" i="11"/>
  <c r="H601" i="11"/>
  <c r="C17" i="13"/>
  <c r="E17" i="13" s="1"/>
  <c r="E602" i="11"/>
  <c r="C15" i="13"/>
  <c r="H599" i="11"/>
  <c r="I601" i="11" l="1"/>
  <c r="E15" i="13"/>
  <c r="G602" i="11"/>
  <c r="I599" i="11"/>
  <c r="I602" i="11" s="1"/>
  <c r="G12" i="10" l="1"/>
  <c r="D6" i="12" l="1"/>
  <c r="Z39" i="21" l="1"/>
  <c r="RD39" i="21" l="1"/>
  <c r="E55" i="9"/>
  <c r="G55" i="9" l="1"/>
  <c r="F11" i="14" l="1"/>
  <c r="D8" i="13"/>
  <c r="G11" i="14"/>
  <c r="D11" i="13" l="1"/>
  <c r="D9" i="13" s="1"/>
  <c r="I11" i="14"/>
  <c r="I15" i="14" l="1"/>
  <c r="H17" i="14"/>
  <c r="F15" i="14" l="1"/>
  <c r="D19" i="13"/>
  <c r="D21" i="13" s="1"/>
  <c r="F13" i="14"/>
  <c r="D13" i="13"/>
  <c r="G13" i="14"/>
  <c r="G15" i="14"/>
  <c r="D14" i="13" l="1"/>
  <c r="H15" i="14"/>
  <c r="I17" i="14" l="1"/>
  <c r="I19" i="14" s="1"/>
  <c r="I21" i="14" s="1"/>
  <c r="I22" i="14" s="1"/>
  <c r="B11" i="14" l="1"/>
  <c r="C8" i="13"/>
  <c r="C11" i="14"/>
  <c r="C11" i="13" l="1"/>
  <c r="C9" i="13" s="1"/>
  <c r="B8" i="13"/>
  <c r="D23" i="13"/>
  <c r="F17" i="14"/>
  <c r="F19" i="14" s="1"/>
  <c r="E11" i="14"/>
  <c r="E17" i="14"/>
  <c r="G17" i="14"/>
  <c r="G19" i="14" s="1"/>
  <c r="G21" i="14" s="1"/>
  <c r="F21" i="14" l="1"/>
  <c r="G22" i="14"/>
  <c r="F22" i="14"/>
  <c r="D25" i="13"/>
  <c r="D27" i="13"/>
  <c r="D28" i="13" s="1"/>
  <c r="B11" i="13"/>
  <c r="B9" i="13" s="1"/>
  <c r="E8" i="13"/>
  <c r="E11" i="13" l="1"/>
  <c r="E9" i="13" s="1"/>
  <c r="E15" i="14"/>
  <c r="E19" i="14" s="1"/>
  <c r="E21" i="14" s="1"/>
  <c r="E22" i="14" s="1"/>
  <c r="C23" i="13" l="1"/>
  <c r="B17" i="14"/>
  <c r="C19" i="13"/>
  <c r="B15" i="14"/>
  <c r="C15" i="14"/>
  <c r="C17" i="14"/>
  <c r="C21" i="13" l="1"/>
  <c r="B19" i="13"/>
  <c r="B13" i="14"/>
  <c r="B19" i="14" s="1"/>
  <c r="C13" i="13"/>
  <c r="B23" i="13"/>
  <c r="C25" i="13"/>
  <c r="A45" i="21"/>
  <c r="C13" i="14"/>
  <c r="C19" i="14" s="1"/>
  <c r="C21" i="14" s="1"/>
  <c r="B25" i="13" l="1"/>
  <c r="E23" i="13"/>
  <c r="E25" i="13" s="1"/>
  <c r="C14" i="13"/>
  <c r="B13" i="13"/>
  <c r="C27" i="13"/>
  <c r="C28" i="13" s="1"/>
  <c r="B22" i="14"/>
  <c r="C22" i="14"/>
  <c r="B21" i="14"/>
  <c r="B21" i="13"/>
  <c r="E19" i="13"/>
  <c r="E21" i="13" s="1"/>
  <c r="E13" i="13" l="1"/>
  <c r="B14" i="13"/>
  <c r="B27" i="13"/>
  <c r="E14" i="13" l="1"/>
  <c r="E27" i="13"/>
  <c r="E28" i="13" s="1"/>
  <c r="D15" i="14"/>
  <c r="D13" i="14"/>
  <c r="H13" i="14"/>
  <c r="H19" i="14" s="1"/>
  <c r="H21" i="14" s="1"/>
  <c r="H22" i="14" s="1"/>
  <c r="D17" i="14"/>
  <c r="D19" i="14" l="1"/>
  <c r="D21" i="14" s="1"/>
  <c r="D22" i="14" s="1"/>
  <c r="D39" i="21" l="1"/>
  <c r="D55" i="9" l="1"/>
  <c r="PY39" i="21"/>
  <c r="PV39" i="21"/>
  <c r="B39" i="21" s="1"/>
  <c r="C39" i="21" l="1"/>
  <c r="C4" i="18"/>
  <c r="G607" i="11" l="1"/>
  <c r="B45" i="21" l="1"/>
  <c r="F627" i="11" l="1"/>
  <c r="G627" i="11" s="1"/>
</calcChain>
</file>

<file path=xl/sharedStrings.xml><?xml version="1.0" encoding="utf-8"?>
<sst xmlns="http://schemas.openxmlformats.org/spreadsheetml/2006/main" count="2732" uniqueCount="1094">
  <si>
    <t>ВСЕГО</t>
  </si>
  <si>
    <t>0503</t>
  </si>
  <si>
    <t>Всего</t>
  </si>
  <si>
    <t xml:space="preserve">     Наименование  муниципальных  образований</t>
  </si>
  <si>
    <t>Годовой  план,  всего</t>
  </si>
  <si>
    <t>Исполнено,  всего</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</si>
  <si>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</si>
  <si>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</si>
  <si>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t>
  </si>
  <si>
    <t>Субсидии бюджетам на модернизацию инфраструктуры общего образования в отдельных субъектах Российской Федерации  (000 2 02 25239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</si>
  <si>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</si>
  <si>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на создание школ креативных индустрий   (000 2 02 25353 00 0000 150) </t>
  </si>
  <si>
    <t xml:space="preserve">Субсидии бюджетам на развитие транспортной инфраструктуры на сельских территориях   (000 2 02 25372 00 0000 150) </t>
  </si>
  <si>
    <t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t>
  </si>
  <si>
    <t xml:space="preserve">Субсидии бюджетам на создание виртуальных концертных залов  (ООО 2 02 25453 00 0000 150 ) </t>
  </si>
  <si>
    <t xml:space="preserve">Субсидии бюджетам на создание модельных муниципальных библиотек  (ООО 2 02 25454 00 0000 150 )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</si>
  <si>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</si>
  <si>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Субсидии бюджетам на развитие сети учреждений культурно-досугового типа  (000 2 02 25513 00 0000 150 )</t>
  </si>
  <si>
    <t>Субсидия бюджетам на поддержку отрасли культуры    ( 000 2 02 25519 00 0000 150 )</t>
  </si>
  <si>
    <t xml:space="preserve">Субсидии бюджетам на реализацию программ формирования современной городской среды   ( 000 2 02 25555 00 0000 150 )  </t>
  </si>
  <si>
    <t>Субсидии бюджетам на обеспечение комплексного развития сельских территорий  (000 2 02 25576 00 0000 150)</t>
  </si>
  <si>
    <t xml:space="preserve">Субсидии бюджетам на техническое оснащение муниципальных музеев   (000 2 02 25590 00 0000 150) </t>
  </si>
  <si>
    <t>Субсидии бюджетам муниципальных районов на реализацию мероприятий по модернизации школьных систем образования  (000 2 02 25750 05 0000 150)</t>
  </si>
  <si>
    <t>Субсидии бюджетам муниципальных районов на софинансирование закупки оборудования для создания «умных» спортивных площадок  (000 2 02 25753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</si>
  <si>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</si>
  <si>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Реализация мероприятий, направленных на формирование современной городской среды</t>
  </si>
  <si>
    <t>годовой  план</t>
  </si>
  <si>
    <t>факт</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</si>
  <si>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</si>
  <si>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</si>
  <si>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</si>
  <si>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</si>
  <si>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</si>
  <si>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</si>
  <si>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</si>
  <si>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</si>
  <si>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</si>
  <si>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</si>
  <si>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</si>
  <si>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</si>
  <si>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</si>
  <si>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</si>
  <si>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</si>
  <si>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</si>
  <si>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</si>
  <si>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</si>
  <si>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</si>
  <si>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Итого по городам</t>
  </si>
  <si>
    <t xml:space="preserve">        ВСЕГО</t>
  </si>
  <si>
    <t>городские округа - план</t>
  </si>
  <si>
    <t>городские округа - факт</t>
  </si>
  <si>
    <t>муниципальные  районы - план</t>
  </si>
  <si>
    <t>муниципальные  районы -  факт</t>
  </si>
  <si>
    <t>сельские поселения - план</t>
  </si>
  <si>
    <t>сельские поселения - факт</t>
  </si>
  <si>
    <t>муниципальные  округа - план</t>
  </si>
  <si>
    <t>муниципальные  округа -  факт</t>
  </si>
  <si>
    <t>Показатели</t>
  </si>
  <si>
    <t>Целевая  статья</t>
  </si>
  <si>
    <t>Годовой  план</t>
  </si>
  <si>
    <t>Распределено</t>
  </si>
  <si>
    <t>Перечислено</t>
  </si>
  <si>
    <t>МЕНЯТЬ</t>
  </si>
  <si>
    <t>(вид  расхода  540  "Иные межбюджетные трансферты")</t>
  </si>
  <si>
    <t>руб.коп.</t>
  </si>
  <si>
    <t>Подраздел</t>
  </si>
  <si>
    <t>Нераспределенная  сумма</t>
  </si>
  <si>
    <t>0113</t>
  </si>
  <si>
    <t xml:space="preserve"> Другие общегосударственные вопросы</t>
  </si>
  <si>
    <t>в  том  числе</t>
  </si>
  <si>
    <t xml:space="preserve">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</si>
  <si>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99 9 00 55491</t>
  </si>
  <si>
    <t>99 9 00 87100</t>
  </si>
  <si>
    <t xml:space="preserve">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</si>
  <si>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99 9 00 87120</t>
  </si>
  <si>
    <t>0408</t>
  </si>
  <si>
    <t>Транспорт</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</si>
  <si>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</si>
  <si>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08 4 02 87110</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</si>
  <si>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</si>
  <si>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08 4 02 97060</t>
  </si>
  <si>
    <t>Благоустройство</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</si>
  <si>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 в рамках регионального проекта "Формирование комфортной городской среды" государственной программы Липецкой области "Формирование современной городской среды в Липецкой области" </t>
  </si>
  <si>
    <t>Финансовое обеспечение организации благоустройства территорий муниципальных образований в рамках комплекса процессных мероприятий «Формирование современной городской среды» государственной программы Липецкой области "Формирование современной городской среды в Липецкой области"</t>
  </si>
  <si>
    <t>06 4 03 87070</t>
  </si>
  <si>
    <t>0702</t>
  </si>
  <si>
    <t>Общее образование</t>
  </si>
  <si>
    <t>средства  федерального  бюджета</t>
  </si>
  <si>
    <t>0707</t>
  </si>
  <si>
    <t>Молодежная политика</t>
  </si>
  <si>
    <t>Массовый спорт</t>
  </si>
  <si>
    <t>Иной межбюджетный трансферт на строительство физкультурно-оздоровительного комплекса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</si>
  <si>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03 2 01 87090</t>
  </si>
  <si>
    <t>Иные  дотации</t>
  </si>
  <si>
    <t xml:space="preserve">Иные межбюджетные трансферты на реализацию инициативных проектов в рамках инициативного бюджетирования в рамках ведомственного проекта "Развитие механизма инициативного бюджетирования" государственной программы Липецкой области "Управление государственными финансами государственным долгом Липецкой области"  </t>
  </si>
  <si>
    <t>21 3 01 80090</t>
  </si>
  <si>
    <t>Прочие межбюджетные трансферты общего характера</t>
  </si>
  <si>
    <t>Иные межбюджетные трансферты местным бюджетам на проведение капитального ремонта объектов социальной сферы муниципальных образований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</si>
  <si>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09 3 01 87130</t>
  </si>
  <si>
    <t xml:space="preserve">областные  средства </t>
  </si>
  <si>
    <t>ВР  540</t>
  </si>
  <si>
    <t xml:space="preserve">федеральные  средства  </t>
  </si>
  <si>
    <t>отчет</t>
  </si>
  <si>
    <t>Социальные выплаты безработным гражданам и иным категориям граждан в соответствии с законодательством о занятости населения</t>
  </si>
  <si>
    <t>18 4 01 52900</t>
  </si>
  <si>
    <t>всего</t>
  </si>
  <si>
    <t>отклонение</t>
  </si>
  <si>
    <t>(вид  расхода  530  "Субвенции")</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</si>
  <si>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</si>
  <si>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Другие общегосударственные вопросы</t>
  </si>
  <si>
    <t xml:space="preserve">вид  расхода  521  </t>
  </si>
  <si>
    <t xml:space="preserve">вид  расхода  522  </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</si>
  <si>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</si>
  <si>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09 3 01 86010</t>
  </si>
  <si>
    <t>19 4 01 86470</t>
  </si>
  <si>
    <t>19 4 01 R5110</t>
  </si>
  <si>
    <t>19 4 02 86790</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</si>
  <si>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комплекса процессных мероприятий "Общественные организации и гражданское общество" государственной программы Липецкой области "Реализация внутренней политики Липецкой области"</t>
  </si>
  <si>
    <t>20 4 01 86670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</si>
  <si>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t>
  </si>
  <si>
    <t>20 4 03 86630</t>
  </si>
  <si>
    <t>0405</t>
  </si>
  <si>
    <t>Сельское хозяйство и рыболовство</t>
  </si>
  <si>
    <t>вид  расхода  523</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</si>
  <si>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t>
  </si>
  <si>
    <t>0409</t>
  </si>
  <si>
    <t>Дорожное хозяйство (дорожные фонды)</t>
  </si>
  <si>
    <t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t>
  </si>
  <si>
    <t>07 2 03 R3722</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</si>
  <si>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</si>
  <si>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</si>
  <si>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</si>
  <si>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</si>
  <si>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0412</t>
  </si>
  <si>
    <t>Другие вопросы в области национальной экономики</t>
  </si>
  <si>
    <t xml:space="preserve">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</si>
  <si>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09 2 01 98010</t>
  </si>
  <si>
    <t>15 4 01 86060</t>
  </si>
  <si>
    <t>0501</t>
  </si>
  <si>
    <t>Жилищное хозяйство</t>
  </si>
  <si>
    <t xml:space="preserve">07 2 01 R5762 </t>
  </si>
  <si>
    <t>0502</t>
  </si>
  <si>
    <t>Коммунальное  хозяйство</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</si>
  <si>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</si>
  <si>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06 2 01 09507</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</si>
  <si>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</si>
  <si>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06 2 01 09606</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</si>
  <si>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</si>
  <si>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06 2 01 09607</t>
  </si>
  <si>
    <t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</si>
  <si>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06 2 01 86120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</si>
  <si>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</si>
  <si>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06 2 01 86390</t>
  </si>
  <si>
    <t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</si>
  <si>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</si>
  <si>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</si>
  <si>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06 4 01 86490</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</si>
  <si>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</si>
  <si>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</si>
  <si>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</si>
  <si>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10 4 01 86180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</si>
  <si>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</si>
  <si>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11 3 02 86380</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</si>
  <si>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</si>
  <si>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</si>
  <si>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07 2 02 R5763</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</si>
  <si>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</si>
  <si>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20 4 02 86650</t>
  </si>
  <si>
    <t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</si>
  <si>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R2991</t>
  </si>
  <si>
    <t>0605</t>
  </si>
  <si>
    <t>Другие вопросы в области охраны окружающей среды</t>
  </si>
  <si>
    <t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</si>
  <si>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11 3 02 86210</t>
  </si>
  <si>
    <t>0701</t>
  </si>
  <si>
    <t>Дошкольное образование</t>
  </si>
  <si>
    <t>01 4 05 86310</t>
  </si>
  <si>
    <t>01 4 05 86130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</si>
  <si>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t>
  </si>
  <si>
    <t>04 1 E2 50980</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</si>
  <si>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</si>
  <si>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04 4 02 86560</t>
  </si>
  <si>
    <t>0703</t>
  </si>
  <si>
    <t>Дополнительное  образование  детей</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</si>
  <si>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t>
  </si>
  <si>
    <t>05 4 02 R3530</t>
  </si>
  <si>
    <t>0709</t>
  </si>
  <si>
    <t>Другие  вопросы  в  области  образования</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</si>
  <si>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</si>
  <si>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04 4 02 86880</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</si>
  <si>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 в рамках комплекса процессных мероприятий "Поддержка профессионального развития педагогического корпуса системы образования" государственной программы Липецкой области "Развитие образования Липецкой области"</t>
  </si>
  <si>
    <t>04 4 04 86910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</si>
  <si>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комплекса процессных мероприятий "Профилактика терроризма и экстремизма, минимизация и ликвидация последствий их проявлений на территории Липецкой области" государственной программы Липецкой области "Профилактика терроризма и экстремизма в Липецкой области"</t>
  </si>
  <si>
    <t>14 4 01 86160</t>
  </si>
  <si>
    <t>0801</t>
  </si>
  <si>
    <t>Культура</t>
  </si>
  <si>
    <t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t>
  </si>
  <si>
    <t>05 1 A3 54530</t>
  </si>
  <si>
    <t xml:space="preserve">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</si>
  <si>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R4670</t>
  </si>
  <si>
    <t xml:space="preserve">05 4 02 R5191 </t>
  </si>
  <si>
    <t>Физическая  культура  и  спорт</t>
  </si>
  <si>
    <t>Массовый  спорт</t>
  </si>
  <si>
    <t>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</si>
  <si>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R7530</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</si>
  <si>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</si>
  <si>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03 4 01 86440</t>
  </si>
  <si>
    <t>Спорт высших достижений</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</si>
  <si>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</si>
  <si>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03 4 01 86820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</si>
  <si>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t>
  </si>
  <si>
    <t>07 2 04 R5766</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</si>
  <si>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</si>
  <si>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10 4 01 86080</t>
  </si>
  <si>
    <t>КС - 521</t>
  </si>
  <si>
    <t>ВР  521,  всего</t>
  </si>
  <si>
    <t>Отклонение</t>
  </si>
  <si>
    <t>отклонение  от  нераспределенной</t>
  </si>
  <si>
    <t>КС - 522</t>
  </si>
  <si>
    <t>ВР  522,  всего</t>
  </si>
  <si>
    <t>КС - 523</t>
  </si>
  <si>
    <t>ВР  523,  всего</t>
  </si>
  <si>
    <t>ВР  521</t>
  </si>
  <si>
    <t>ВР  522</t>
  </si>
  <si>
    <t>ВР  523</t>
  </si>
  <si>
    <t>генератор  отчетов  (Субсидия  МО  по  целевой  с  R с  fed)</t>
  </si>
  <si>
    <t>КС</t>
  </si>
  <si>
    <t>годовой  план  МБТ_I  часть)</t>
  </si>
  <si>
    <t>отклонение  от  годового  плана</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</si>
  <si>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</si>
  <si>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08 5 03 86010</t>
  </si>
  <si>
    <t>(вид  расхода  512  "Иные дотации")</t>
  </si>
  <si>
    <t>Дотации местным бюджетам на поддержку мер по обеспечению сбалансированности бюджетов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</si>
  <si>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21 4 03 80030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</si>
  <si>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</si>
  <si>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21 4 03 80040</t>
  </si>
  <si>
    <t>21 4 03 80050</t>
  </si>
  <si>
    <t>21 4 03 80060</t>
  </si>
  <si>
    <t>21 4 03 80080</t>
  </si>
  <si>
    <t>Справочно:</t>
  </si>
  <si>
    <t>нераспределенная  субсидия</t>
  </si>
  <si>
    <t>нераспределенная  субвенция</t>
  </si>
  <si>
    <t>нераспределенные  иные  МБТ</t>
  </si>
  <si>
    <t xml:space="preserve">Всего </t>
  </si>
  <si>
    <t>Дотации бюджетам бюджетной системы Российской Федерации,  всего</t>
  </si>
  <si>
    <t>вид  расхода  511  "Дотации на выравнивание бюджетной обеспеченности"</t>
  </si>
  <si>
    <t>вид  расхода  512  "Иные дотации"</t>
  </si>
  <si>
    <t>Субсидии бюджетам бюджетной системы Российской Федерации (межбюджетные субсидии),  всего</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</si>
  <si>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</si>
  <si>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</si>
  <si>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вид  расхода  523  "Консолидированные  субсидии"</t>
  </si>
  <si>
    <t>Субвенции бюджетам бюджетной системы Российской Федерации,  всего</t>
  </si>
  <si>
    <t>вид  расхода  530  "Субвенции"</t>
  </si>
  <si>
    <t>Иные  межбюджетные  трансферты,  всего</t>
  </si>
  <si>
    <t>вид  расхода  540  "Иные межбюджетные трансферты"</t>
  </si>
  <si>
    <t>Исполнено</t>
  </si>
  <si>
    <t>в  рамках  государственных  программ</t>
  </si>
  <si>
    <t>из  них</t>
  </si>
  <si>
    <t>в  рамках  непрограммной  деятельности</t>
  </si>
  <si>
    <t>Дотации бюджетам бюджетной системы Российской Федерации</t>
  </si>
  <si>
    <t xml:space="preserve">Субсидии бюджетам бюджетной системы Российской Федерации (межбюджетные субсидии) </t>
  </si>
  <si>
    <t>Субвенции бюджетам бюджетной системы Российской Федерации</t>
  </si>
  <si>
    <t>Иные  межбюджетные  трансферты</t>
  </si>
  <si>
    <t>без  учета  дотации</t>
  </si>
  <si>
    <t>тыс.руб.</t>
  </si>
  <si>
    <t>СУБСИДИЯ</t>
  </si>
  <si>
    <t>ИТОГО  СУБСИДИЯ</t>
  </si>
  <si>
    <t>СУБВЕНЦИЯ</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</si>
  <si>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51340)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</si>
  <si>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51350)</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</si>
  <si>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51760)</t>
  </si>
  <si>
    <t>4.  Обеспечение бесплатного горячего питания обучающихся по образовательным программам начального общего образования  в рамках  комплекса процессных мероприятий "Совершенствование социальной поддержки семьи и детей"  государственной программы Липецкой области "Социальная поддержка граждан, реализация семейно-демографической политики Липецкой области"  (ЦС 01 4 03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</si>
  <si>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в рамках  комплекса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 государственной программы Липецкой области "Развитие культуры и туризма в Липецкой области"  (ЦС  05 4 04 59300)</t>
  </si>
  <si>
    <t>6.  Осуществление первичного воинского учета органами местного самоуправления поселений, муниципальных и городских округов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</si>
  <si>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</si>
  <si>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ИТОГО  СУБВЕНЦИЯ</t>
  </si>
  <si>
    <t>ИНЫЕ  МЕЖБЮДЖЕТНЫЕ  ТРАНСФЕРТЫ</t>
  </si>
  <si>
    <t>ИТОГО  ИНЫЕ  МБТ</t>
  </si>
  <si>
    <t>Всего  федеральные  средства</t>
  </si>
  <si>
    <t>Кроме  того,  средства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</si>
  <si>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09507)</t>
  </si>
  <si>
    <t>ИТОГО</t>
  </si>
  <si>
    <t>УТОЧНЕННЫЙ  ПЛАН  И  ИСПОЛНЕНИЕ  ПО  СРЕДСТВАМ  ФЕДЕРАЛЬНОГО  БЮДЖЕТА</t>
  </si>
  <si>
    <t xml:space="preserve">Итого  средств,  поступившие от публично-правовой компании "Фонд развития территорий"  </t>
  </si>
  <si>
    <t>Итого  средства  федерального  бюджета</t>
  </si>
  <si>
    <t>Субсидии бюджетам бюджетной системы Российской Федерации (межбюджетные субсидии)  ( 000 2 02 20000 00 0000 150 )</t>
  </si>
  <si>
    <t>Субвенции бюджетам бюджетной системы Российской Федерации  ( 000 2 02 30000 00 000 150 )</t>
  </si>
  <si>
    <t>Иные межбюджетные трансферты ( 000 2 02 40000 00 0000 150 )</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</si>
  <si>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</si>
  <si>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Субсидии бюджетам на реализацию мероприятий по модернизации школьных систем образования  (000 2 02 25750 00 0000 150)</t>
  </si>
  <si>
    <t>Субсидии бюджетам на софинансирование закупки оборудования для создания «умных» спортивных площадок  (000 2 02 25753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</si>
  <si>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</si>
  <si>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</si>
  <si>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</si>
  <si>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</si>
  <si>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</si>
  <si>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</si>
  <si>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на  государственную  регистрацию  актов  гражданского  состояния    ( 000 2 02 35930 00 0000 150 )</t>
  </si>
  <si>
    <t>Межбюджетные трансферты, передаваемые бюджетам на реализацию программы комплексного развития молодежной политики в регионах Российской Федерации «Регион для молодых»  (000 2 02 45116 00 0000 150)</t>
  </si>
  <si>
    <t>Межбюджетные трансферты, передаваемые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</si>
  <si>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</si>
  <si>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</si>
  <si>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</si>
  <si>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</si>
  <si>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</si>
  <si>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</si>
  <si>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t>
  </si>
  <si>
    <t>субвенция  МР</t>
  </si>
  <si>
    <t>муниципальные  округа</t>
  </si>
  <si>
    <t>городские  округа</t>
  </si>
  <si>
    <t>Целевая  статья  06 2 01 09507</t>
  </si>
  <si>
    <t xml:space="preserve">Целевая  статья  04 1 Е2 50980  </t>
  </si>
  <si>
    <t>Целевая  статья  20 4 02 R2991</t>
  </si>
  <si>
    <t>Целевая  статья  05 4 02 R3530</t>
  </si>
  <si>
    <t>Целевая  статья  07 2 03 R3722</t>
  </si>
  <si>
    <t>Целевая  статья  05 1 A3 54530</t>
  </si>
  <si>
    <t xml:space="preserve">Целевая  статья  05 4 02 R4670  </t>
  </si>
  <si>
    <t xml:space="preserve">Целевая  статья  19 4 01 R5110 </t>
  </si>
  <si>
    <t xml:space="preserve">Целевая  статья  05 4 02 R5191 </t>
  </si>
  <si>
    <t>Целевая  статья  07 2 02 R5763</t>
  </si>
  <si>
    <t>Целевая  статья  03 2 01 R7530</t>
  </si>
  <si>
    <t>Целевая  статья  07 2 01 R5762</t>
  </si>
  <si>
    <t>Целевая  статья  07 2 04 R5766</t>
  </si>
  <si>
    <t>Целевая  статья  99 9 00 51180</t>
  </si>
  <si>
    <t>Целевая  статья  99 9 00 51200</t>
  </si>
  <si>
    <t>Целевая  статья  01 4 01 51340</t>
  </si>
  <si>
    <t>Целевая  статья  01 4 01 51350</t>
  </si>
  <si>
    <t>Целевая  статья  01 4 01 51760</t>
  </si>
  <si>
    <t>Целевая  статья  01 4 03 R3040</t>
  </si>
  <si>
    <t>Целевая  статья  05 4 04 59300</t>
  </si>
  <si>
    <t xml:space="preserve">РАСПРЕДЕЛЕНИЕ  МЕЖБЮДЖЕТНЫХ  ТРАНСФЕРТОВ  МЕЖДУ  УРОВНЯМИ  БЮДЖЕТОВ  </t>
  </si>
  <si>
    <t>Наименование  муниципальных  образований</t>
  </si>
  <si>
    <t xml:space="preserve"> из  них</t>
  </si>
  <si>
    <t>муниципальные  районы,  мунуципальные  округа,  городские  округа</t>
  </si>
  <si>
    <t>поселения</t>
  </si>
  <si>
    <t>дотация</t>
  </si>
  <si>
    <t>субсидия</t>
  </si>
  <si>
    <t>субвенция</t>
  </si>
  <si>
    <t>иные  межбюджетные  трансферты</t>
  </si>
  <si>
    <t>дотация  на  выравнивание</t>
  </si>
  <si>
    <t>дотация  на  сбалансированность</t>
  </si>
  <si>
    <t>дотации на поощрение достижения наилучших показателей деятельности органов местного самоуправления</t>
  </si>
  <si>
    <t>Субсидии бюджетам поселений на софинансирование капитальных вложений в объекты муниципальной собственности</t>
  </si>
  <si>
    <t xml:space="preserve">Субсидии бюджетам поселений на обустройство и восстановление воинских захоронений, находящихся в государственной собственности </t>
  </si>
  <si>
    <t xml:space="preserve">Субсидии бюджетам на развитие сети учреждений культурно-досугового типа  </t>
  </si>
  <si>
    <t xml:space="preserve">Субсидии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</si>
  <si>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 xml:space="preserve">субсидия на поддержку отрасли культуры  </t>
  </si>
  <si>
    <t xml:space="preserve">Субсидии бюджетам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</si>
  <si>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</si>
  <si>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 xml:space="preserve">Субсидии бюджетам поселений на обеспечение комплексного развития сельских территорий  </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</si>
  <si>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</si>
  <si>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 xml:space="preserve">Субсидии бюджетам поселений на реализацию мероприятий по стимулированию программ развития жилищного строительства субъектов Российской Федерации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</si>
  <si>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</si>
  <si>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Субсидии бюджетам поселений на техническое оснащение муниципальных музеев</t>
  </si>
  <si>
    <t xml:space="preserve">прочие  субсидии  </t>
  </si>
  <si>
    <t>субвенция  на  воинский  учет</t>
  </si>
  <si>
    <t>прочие межбюджетные трансферты, передаваемые бюджетам поселений</t>
  </si>
  <si>
    <t>всего  план</t>
  </si>
  <si>
    <t>всего  факт</t>
  </si>
  <si>
    <t>Всего  МБТ</t>
  </si>
  <si>
    <t>Дотация</t>
  </si>
  <si>
    <t>выравнивание</t>
  </si>
  <si>
    <t>сбалансированность</t>
  </si>
  <si>
    <t>гранты</t>
  </si>
  <si>
    <t>Субсидия</t>
  </si>
  <si>
    <t>Субвенция</t>
  </si>
  <si>
    <t>Иные  МБТ</t>
  </si>
  <si>
    <t xml:space="preserve">Субвенции  бюджетам  муниципальных  районов,  муниципальных  округов  и  городских  округов  на  выполнение  передаваемых  полномочий  субъектов  Российской  Федерации  </t>
  </si>
  <si>
    <t>руб.коп</t>
  </si>
  <si>
    <t>Закон Липецкой области от 02.09.2021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</si>
  <si>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педагогическим работникам, медицинским работникам образовательных организаций)</t>
    </r>
  </si>
  <si>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работникам учреждений культуры и искусства)</t>
    </r>
  </si>
  <si>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</si>
  <si>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</si>
  <si>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осуществления деятельности специалистов органов местного самоуправления по опеке и попечительству</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</si>
  <si>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</si>
  <si>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</si>
  <si>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</si>
  <si>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</si>
  <si>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11.12.2013  года  № 217-ОЗ  "О  нормативах  финансирования  муниципальных  дошкольных  образовательных  организаций" </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</si>
  <si>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</si>
  <si>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</si>
  <si>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</si>
  <si>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</si>
  <si>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</si>
  <si>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</si>
  <si>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01 4 01 85190</t>
  </si>
  <si>
    <t>01 4 01 85251</t>
  </si>
  <si>
    <t>01 4 01 85252</t>
  </si>
  <si>
    <t>01 4 03 85080</t>
  </si>
  <si>
    <t>01 4 03 85130</t>
  </si>
  <si>
    <t>01 4 03 85440</t>
  </si>
  <si>
    <t xml:space="preserve">01 4 03 85460 </t>
  </si>
  <si>
    <t>01 4 04 85450</t>
  </si>
  <si>
    <t>04 4 02 85090</t>
  </si>
  <si>
    <t>04 4 02 85160</t>
  </si>
  <si>
    <t>04 4 02 85350</t>
  </si>
  <si>
    <t>04 4 02 85420</t>
  </si>
  <si>
    <t>05 4 04 85060</t>
  </si>
  <si>
    <t>09 4 01 85010</t>
  </si>
  <si>
    <t>13 4 01 85070</t>
  </si>
  <si>
    <t>17 4 03 85170</t>
  </si>
  <si>
    <t>17 4 03 85210</t>
  </si>
  <si>
    <t>18 4 03 85340</t>
  </si>
  <si>
    <t>99 9 00 85270</t>
  </si>
  <si>
    <t>муниципальные  районы</t>
  </si>
  <si>
    <t>руб. коп.</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</si>
  <si>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</si>
  <si>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</si>
  <si>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</si>
  <si>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</si>
  <si>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09 3 01 86010 - в  части  капремонта</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</si>
  <si>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</si>
  <si>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 xml:space="preserve">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 </t>
  </si>
  <si>
    <t>06 2 01 97020 - казнач. Кредит</t>
  </si>
  <si>
    <t>Справочно:  бюджеты  поселений</t>
  </si>
  <si>
    <t>Всего  консолидированный  бюджет</t>
  </si>
  <si>
    <t xml:space="preserve">УТОЧНЕННЫЙ  ПЛАН  И  ИСПОЛНЕНИЕ  ПО  МЕЖБЮДЖЕТНЫМ  ТРАНСФЕРТАМ  </t>
  </si>
  <si>
    <t>Безвозмездные  поступления     (000 2 00 00000 00 0000 000)</t>
  </si>
  <si>
    <t>Дотации бюджетам бюджетной системы Российской Федерации  (000 2 02 10000 00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</si>
  <si>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</si>
  <si>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</si>
  <si>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</si>
  <si>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</si>
  <si>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</si>
  <si>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Дотации  на  выравнивание  бюджетной  обеспеченности   (000 2 02 15001 00 0000 150)</t>
  </si>
  <si>
    <t>Дотации  бюджетам  на  поддержку  мер  по  обеспечению  сбалансированности  бюджетов  (000 2 02 15002 00 0000 150)</t>
  </si>
  <si>
    <t>Дотации (гранты) бюджетам за достижение показателей деятельности органов местного самоуправления  (000 2 02 16549 00 0000 150)</t>
  </si>
  <si>
    <t xml:space="preserve">Субсидии бюджетам на софинансирование капитальных вложений в объекты муниципальной собственности  (000 2 02 20077 00 0000 150)  </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</si>
  <si>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</si>
  <si>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  (000 2 02 20303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</si>
  <si>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</si>
  <si>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</si>
  <si>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</si>
  <si>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</si>
  <si>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бюджетам на реализацию программ формирования современной городской среды  ( 000 2 02 25555 00 0000 150 )</t>
  </si>
  <si>
    <t>Прочие  субсидии    ( 000 2 02 29999 00 0000 150 )</t>
  </si>
  <si>
    <t>областная</t>
  </si>
  <si>
    <t>федеральная</t>
  </si>
  <si>
    <t>Субвенции местным бюджетам на выполнение передаваемых полномочий субъектов  Российской  Федерации   (000 2 02 30024 00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</si>
  <si>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</si>
  <si>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(000 2 02 35118 00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</si>
  <si>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</si>
  <si>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</si>
  <si>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</si>
  <si>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государственную  регистрацию  актов  гражданского  состояния   (000 2 02 35930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</si>
  <si>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</si>
  <si>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Прочие межбюджетные трансферты, передаваемые бюджетам  (000 2 02 49999 00 0000 150)</t>
  </si>
  <si>
    <t>Безвозмездные  поступления  от  других  бюджетов  бюджетной  системы  Российской  Федерации    (000 2 02 00000 00 0000 000)</t>
  </si>
  <si>
    <t>Дотации  бюджетам  городских  округов  на  выравнивание  бюджетной  обеспеченности из бюджета субъекта Российской Федерации  (000 2 02 15001 04 0000 150)</t>
  </si>
  <si>
    <t>Дотации  бюджетам  городских  округов  на  поддержку  мер  по  обеспечению  сбалансированности  бюджетов  (000 2 02 15002 04 0000 150)</t>
  </si>
  <si>
    <t>Дотации (гранты) бюджетам городских округов за достижение показателей деятельности органов местного самоуправления  (000 2 02 16549 04 0000 150)</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</si>
  <si>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</si>
  <si>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</si>
  <si>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  (000 2 02 20303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</si>
  <si>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</si>
  <si>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</si>
  <si>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04 0000 150 )</t>
  </si>
  <si>
    <t>Субсидии бюджетам городских округов на модернизацию инфраструктуры общего образования в отдельных субъектах Российской Федерации  (000 2 02 25239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</si>
  <si>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</si>
  <si>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 xml:space="preserve">Субсидии бюджетам городских округов на создание школ креативных индустрий   (000 2 02 25353 04 0000 150) </t>
  </si>
  <si>
    <t xml:space="preserve">Субсидии бюджетам городских округов на развитие транспортной инфраструктуры на сельских территориях   (000 2 02 25372 04 0000 150) </t>
  </si>
  <si>
    <t xml:space="preserve">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04 0000 150 ) </t>
  </si>
  <si>
    <t xml:space="preserve">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04 0000 150) </t>
  </si>
  <si>
    <t xml:space="preserve">Субсидии бюджетам городских округов на создание виртуальных концертных залов  (ООО 2 02 25453 04 0000 150 ) </t>
  </si>
  <si>
    <t xml:space="preserve">Субсидии бюджетам городских округов на создание модельных муниципальных библиотек  (ООО 2 02 25454 04 0000 150 )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</si>
  <si>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</si>
  <si>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Субсидии бюджетам поселений на проведение комплексных кадастровых работ</t>
  </si>
  <si>
    <t>Субсидии бюджетам городских округов на развитие сети учреждений культурно-досугового типа  (000 2 02 25513 04 0000 150 )</t>
  </si>
  <si>
    <t>Субсидия бюджетам городских округов на поддержку отрасли культуры    ( 000 2 02 25519 04 0000 150 )</t>
  </si>
  <si>
    <t>Субсидии бюджетам городских округов на реализацию программ формирования современной городской среды   ( 000 2 02 25555 04 0000 150 )</t>
  </si>
  <si>
    <t>Субсидии бюджетам городских округов на обеспечение комплексного развития сельских территорий  (000 2 02 25576 04 0000 150)</t>
  </si>
  <si>
    <t xml:space="preserve">Субсидии бюджетам городских округов на техническое оснащение муниципальных музеев   (000 2 02 25590 04 0000 150) </t>
  </si>
  <si>
    <t>Субсидии бюджетам городских округов на реализацию мероприятий по модернизации школьных систем образования  (000 2 02 25750 04 0000 150)</t>
  </si>
  <si>
    <t>Субсидии бюджетам городских округов на софинансирование закупки оборудования для создания «умных» спортивных площадок  (000 2 02 25753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</si>
  <si>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</si>
  <si>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Прочие  субсидии  бюджетам  городских  округов      ( 000 2 02 29999 04 0000 150 )</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</si>
  <si>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</si>
  <si>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</si>
  <si>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(000 2 02 35118 14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</si>
  <si>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  (000 2 02 35118 10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</si>
  <si>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</si>
  <si>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</si>
  <si>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</si>
  <si>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</si>
  <si>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</si>
  <si>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городских  округов  на  государственную  регистрацию  актов  гражданского  состояния    (000 2 02 35930 04 0000 150)</t>
  </si>
  <si>
    <t>Межбюджетные трансферты, передаваемые бюджетам городских округов на реализацию программы комплексного развития молодежной политики в регионах Российской Федерации «Регион для молодых»  (000 2 02 45116 04 0000 150)</t>
  </si>
  <si>
    <t>Межбюджетные трансферты, передаваемые бюджетам городских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</si>
  <si>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</si>
  <si>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</si>
  <si>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Прочие межбюджетные трансферты, передаваемые бюджетам городских округов  (2 02 49999 04 0000 150)</t>
  </si>
  <si>
    <t>Получение  бюджетных  кредитов  от  других  бюджетов  бюджетной  системы  Российской  Федерации  бюджетами  городских  округов  ( 000 01 03 00 00 04 0000 700 )</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</si>
  <si>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</si>
  <si>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</si>
  <si>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</si>
  <si>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муниципальных  районов  на  поддержку  мер  по  обеспечению  сбалансированности  бюджетов  (000 2 02 15002 05 0000 150)</t>
  </si>
  <si>
    <t>Дотации  бюджетам  сельских  поселений  на  поддержку  мер  по  обеспечению  сбалансированности  бюджетов   (000 2 02 15002 10 0000 150)</t>
  </si>
  <si>
    <t>Дотации (гранты) бюджетам муниципальных районов за достижение показателей деятельности органов местного самоуправления  (000 2 02 16549 05 0000 150)</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</si>
  <si>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</si>
  <si>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сельских поселений на софинансирование капитальных вложений в объекты муниципальной собственности   (000 2 02 20077 10 0000 150)     </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</si>
  <si>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05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</si>
  <si>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  (000 2 02 20303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</si>
  <si>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</si>
  <si>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      (000 2 02 25021 10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</si>
  <si>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</si>
  <si>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05 0000 150 )</t>
  </si>
  <si>
    <t>Субсидии бюджетам муниципальных районов на модернизацию инфраструктуры общего образования в отдельных субъектах Российской Федерации  (000 2 02 25239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</si>
  <si>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</si>
  <si>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</si>
  <si>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 xml:space="preserve">Субсидии бюджетам муниципальных районов на создание школ креативных индустрий   (000 2 02 25353 05 0000 150) </t>
  </si>
  <si>
    <t xml:space="preserve">Субсидии бюджетам муниципальных районов на развитие транспортной инфраструктуры на сельских территориях   (000 2 02 25372 05 0000 150) </t>
  </si>
  <si>
    <t xml:space="preserve">Субсидии бюджетам муниципальных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05 0000 150 ) </t>
  </si>
  <si>
    <t xml:space="preserve">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05 0000 150) </t>
  </si>
  <si>
    <t>Субсидии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10 0000 150)</t>
  </si>
  <si>
    <t xml:space="preserve">Субсидии бюджетам муниципальных районов на создание виртуальных концертных залов  (ООО 2 02 25453 05 0000 150 ) </t>
  </si>
  <si>
    <t xml:space="preserve">Субсидии бюджетам муниципальных районов на создание модельных муниципальных библиотек  (ООО 2 02 25454 05 0000 150 )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</si>
  <si>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</si>
  <si>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</si>
  <si>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муниципальных районов на развитие сети учреждений культурно-досугового типа  (000 2 02 25513 05 0000 150 )</t>
  </si>
  <si>
    <t>Субсидия бюджетам сельских поселений на развитие сети учреждений культурно-досугового типа   (000 2 02 25513 10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</si>
  <si>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</si>
  <si>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</si>
  <si>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Субсидии бюджетам муниципальных районов на реализацию программ формирования современной городской среды   ( 000 2 02 25555 05 0000 150 )</t>
  </si>
  <si>
    <t>Субсидии бюджетам сельских поселений на реализацию программ формирования современной городской среды   ( 000 2 02 25555 10 0000 150 )</t>
  </si>
  <si>
    <t>Субсидии бюджетам муниципальных районов на обеспечение комплексного развития сельских территорий  (000 2 02 25576 05 0000 150)</t>
  </si>
  <si>
    <t>Субсидии бюджетам сельских поселений на обеспечение комплексного развития сельских территорий  (000 2 02 25576 10 0000 150)</t>
  </si>
  <si>
    <t xml:space="preserve">Субсидии бюджетам муниципальных районов на техническое оснащение муниципальных музеев   (000 2 02 25590 05 0000 150) </t>
  </si>
  <si>
    <t xml:space="preserve">Субсидии бюджетам сельских поселений на техническое оснащение муниципальных музеев (000 2 02 25590 10 0000 150) </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</si>
  <si>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</si>
  <si>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</si>
  <si>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Прочие  субсидии  бюджетам  муниципальных  районов      ( 000 2 02 29999 05 0000 150 )</t>
  </si>
  <si>
    <t>Прочие  субсидии  бюджетам  сельских  поселений  (000 2 02 29999 10 0000 150)</t>
  </si>
  <si>
    <t>Субвенции бюджетам муниципальных районов на выполнение передаваемых полномочий субъектов  Российской  Федерации  (000 2 02 30024 05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</si>
  <si>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</si>
  <si>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</si>
  <si>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</si>
  <si>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</si>
  <si>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</si>
  <si>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</si>
  <si>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Субвенции  бюджетам  муниципальных  районов  на  государственную  регистрацию  актов  гражданского  состояния (000 2 02 35930 05 0000 150)</t>
  </si>
  <si>
    <t>Межбюджетные трансферты, передаваемые бюджетам муниципальных районов на реализацию программы комплексного развития молодежной политики в регионах Российской Федерации «Регион для молодых»  (000 2 02 45116 05 0000 150)</t>
  </si>
  <si>
    <t>Межбюджетные трансферты, передаваемые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05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</si>
  <si>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</si>
  <si>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</si>
  <si>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</si>
  <si>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сельских поселений  (2 02 49999 10 0000 150)</t>
  </si>
  <si>
    <t>Получение  бюджетных  кредитов  от  других  бюджетов  бюджетной  системы  Российской  Федерации  бюджетами  муниципальных  районов  ( 000 01 03 00 00 05 0000 700 )</t>
  </si>
  <si>
    <t>Получение  бюджетных  кредитов  от  других  бюджетов  бюджетной  системы  Российской  Федерации  бюджетами  сельских  поселений  (000 01 03 00 00 10 0000 700)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</si>
  <si>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</si>
  <si>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</si>
  <si>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 xml:space="preserve">Дотации  бюджетам  муниципальных  округов  на  выравнивание  бюджетной  обеспеченности из бюджета субъекта Российской Федерации  (000 2 02 15001 14 0000 150)  </t>
  </si>
  <si>
    <t>Дотации  бюджетам  муниципальных  округов  на  поддержку  мер  по  обеспечению  сбалансированности  бюджетов  (000 2 02 15002 14 0000 150)</t>
  </si>
  <si>
    <t>Дотации (гранты) бюджетам муниципальных округов за достижение показателей деятельности органов местного самоуправления  (000 2 02 16549 14 0000 150)</t>
  </si>
  <si>
    <t xml:space="preserve">Субсидии бюджетам муниципальных округов на софинансирование капитальных вложений в объекты муниципальной собственности   (000 2 02 20077 14 0000 150)   </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</si>
  <si>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</si>
  <si>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  (000 2 02 20303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</si>
  <si>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   (000 2 02 25021 14 0000 150)</t>
  </si>
  <si>
    <t>Субсидии бюджетам муниципальных округов на реализацию мероприятий государственной программы Российской Федерации "Доступная среда"  (000 2 02 25027 14 0000 150)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</si>
  <si>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14 0000 150 )</t>
  </si>
  <si>
    <t>Субсидии бюджетам муниципальных округов на модернизацию инфраструктуры общего образования в отдельных субъектах Российской Федерации  (000 2 02 25239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</si>
  <si>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14 0000 150)</t>
  </si>
  <si>
    <t xml:space="preserve">Субсидии бюджетам муниципальных округов на создание школ креативных индустрий   (000 2 02 25353 14 0000 150) </t>
  </si>
  <si>
    <t xml:space="preserve">Субсидии бюджетам муниципальных округов на развитие транспортной инфраструктуры на сельских территориях   (000 2 02 25372 14 0000 150) </t>
  </si>
  <si>
    <t xml:space="preserve">Субсидии бюджетам муниципальных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14 0000 150 ) </t>
  </si>
  <si>
    <t xml:space="preserve">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14 0000 150) </t>
  </si>
  <si>
    <t xml:space="preserve">Субсидии бюджетам муниципальных округов на создание виртуальных концертных залов  (ООО 2 02 25453 14 0000 150 ) </t>
  </si>
  <si>
    <t xml:space="preserve">Субсидии бюджетам муниципальных округов на создание модельных муниципальных библиотек  (ООО 2 02 25454 14 0000 150 ) </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</si>
  <si>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14 0000 150 )</t>
  </si>
  <si>
    <t>Субсидии бюджетам муниципальных округов на развитие сети учреждений культурно-досугового типа  (000 2 02 25513 14 0000 150 )</t>
  </si>
  <si>
    <t>Субсидия бюджетам муниципальных округов на поддержку отрасли культуры    ( 000 2 02 25519 14 0000 150 )</t>
  </si>
  <si>
    <t>Субсидии бюджетам муниципальных округов на реализацию программ формирования современной городской среды   ( 000 2 02 25555 14 0000 150 )</t>
  </si>
  <si>
    <t>Субсидии бюджетам муниципальных округов на обеспечение комплексного развития сельских территорий  (000 2 02 25576 14 0000 150)</t>
  </si>
  <si>
    <t xml:space="preserve">Субсидии бюджетам муниципальных округов на техническое оснащение муниципальных музеев   (000 2 02 25590 14 0000 150) </t>
  </si>
  <si>
    <t>Субсидии бюджетам муниципальных округов на реализацию мероприятий по модернизации школьных систем образования  (000 2 02 25750 14 0000 150)</t>
  </si>
  <si>
    <t>Субсидии бюджетам муниципальных округов на софинансирование закупки оборудования для создания «умных» спортивных площадок  (000 2 02 25753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</si>
  <si>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14 0000 150)</t>
  </si>
  <si>
    <t>Прочие  субсидии  бюджетам  муниципальных  округов   ( 000 2 02 29999 14 0000 150 )</t>
  </si>
  <si>
    <t>Субвенции бюджетам муниципальных округов на выполнение передаваемых полномочий субъектов  Российской  Федерации  (000 2 02 30024 14 0000 150)</t>
  </si>
  <si>
    <t>Субвенции бюджетам муниципальных округов на содержание ребенка в семье опекуна и приемной семье, а также вознаграждение, причитающееся приемному родителю       (000 2 02 30027 14 0000 150)</t>
  </si>
  <si>
    <t xml:space="preserve"> Субвенции бюджетам муниципальных округов на составление (изменение) списков кандидатов в присяжные заседатели федеральных судов общей юрисдикции в Российской Федерации   (000 2 02 35120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</si>
  <si>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</si>
  <si>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(000 2 02 35135 14 0000 150)</t>
  </si>
  <si>
    <t>Субвенции бюджетам муниципальных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</si>
  <si>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14 0000 150)</t>
  </si>
  <si>
    <t>Субвенции  бюджетам  муниципальных  округов  на  государственную  регистрацию  актов  гражданского  состояния (000 2 02 35930 14 0000 150)</t>
  </si>
  <si>
    <t>Межбюджетные трансферты, передаваемые бюджетам муниципальных округов на реализацию программы комплексного развития молодежной политики в регионах Российской Федерации «Регион для молодых»  (000 2 02 45116 14 0000 150)</t>
  </si>
  <si>
    <t>Межбюджетные трансферты, передаваемые бюджетам муниципальных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</si>
  <si>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</si>
  <si>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14 0000 150)</t>
  </si>
  <si>
    <t>Прочие межбюджетные трансферты, передаваемые бюджетам муниципальных округов  (2 02 49999 14 0000 150)</t>
  </si>
  <si>
    <t>Получение  бюджетных  кредитов  от  других  бюджетов  бюджетной  системы  Российской  Федерации  бюджетами  муниципальных  округов  ( 000 01 03 00 00 14 0000 700 )</t>
  </si>
  <si>
    <t>Погашение  бюджетных  кредитов,  полученных  от  других  бюджетов  бюджетной  системы  Российской  Федерации  бюджетами  муниципальных  округов  (000 01 03 00 00 14 0000 800)</t>
  </si>
  <si>
    <t>09 3 01 86010 - бюдж. Инвест.</t>
  </si>
  <si>
    <t>04 1 Е2 50980 - обл</t>
  </si>
  <si>
    <t>04 1 Е2 50980 - фед</t>
  </si>
  <si>
    <t>20 4 02 R2991 - обл</t>
  </si>
  <si>
    <t>20 4 02 R2991 - фед</t>
  </si>
  <si>
    <t>05 4 02 R3530 - фед</t>
  </si>
  <si>
    <t>07 2 03 R3722 - фед</t>
  </si>
  <si>
    <t>06 1 F2 54240 - обл</t>
  </si>
  <si>
    <t>06 1 F2 54240 - фед</t>
  </si>
  <si>
    <t>05 1 A3 54530 - обл</t>
  </si>
  <si>
    <t>05 1 A3 54530 - фед</t>
  </si>
  <si>
    <t>05 4 02 R4670 - обл</t>
  </si>
  <si>
    <t>05 4 02 R4670 - фед</t>
  </si>
  <si>
    <t>19 4 01 R5110 - обл</t>
  </si>
  <si>
    <t>19 4 01 R5110- фед</t>
  </si>
  <si>
    <t>05 4 02 R5191 - обл</t>
  </si>
  <si>
    <t>05 4 02 R5191 - фед</t>
  </si>
  <si>
    <t>06 1 F2 55550 - обл</t>
  </si>
  <si>
    <t>06 1 F2 55550 - фед</t>
  </si>
  <si>
    <t xml:space="preserve">06 1 F2 A5551 </t>
  </si>
  <si>
    <t>план</t>
  </si>
  <si>
    <t>07 2 02 R5763 - фед</t>
  </si>
  <si>
    <t>03 2 01 R7530 - обл</t>
  </si>
  <si>
    <t>03 2 01 R7530 - фед</t>
  </si>
  <si>
    <t>07 2 01 R5762</t>
  </si>
  <si>
    <t>07 2 01 R5762 - фед</t>
  </si>
  <si>
    <t>07 2 04 R5766 - фед</t>
  </si>
  <si>
    <t>01 4 03 R3040</t>
  </si>
  <si>
    <t>01 4 03 R3040 - фед</t>
  </si>
  <si>
    <t>05 4 04 85020</t>
  </si>
  <si>
    <t>05 4 04 59300</t>
  </si>
  <si>
    <t>план  погашения  КБ</t>
  </si>
  <si>
    <t>факт  погашения  КБ</t>
  </si>
  <si>
    <t>Целевые  статьи  21 4 03 80010, 21 4 03 80020</t>
  </si>
  <si>
    <t>Целевая  статья  21 4 03 80030</t>
  </si>
  <si>
    <t>Целевые  статьи  21 4 03 80050,  21 4 03 80060,  21 4 03 80080</t>
  </si>
  <si>
    <t>Целевые  статьи  06 2 01 09606,  06 2 01 09607</t>
  </si>
  <si>
    <t>Целевая  статья  04 1 Е2 50980</t>
  </si>
  <si>
    <t>Целевая  статья  05 4 02 R4670</t>
  </si>
  <si>
    <t>Целевые  статьи  01 4 01 85190,  01 4 01 85251,  01 4 01 85252,  01 4 03 85080,  01 4 03 85130,  01 4 03 85440,  01 4 03 85460,  01 4 03 85450,  04 4 02 85090,  04 4 02 85160,  04 4 02 85350,  04 4 02 85420,  05 4 04 85060,  09 4 01 85010,  13 4 01 85070,  17 4 03 85170,  17 4 03 85210,  18 4 03 85340,  99 9 00 85270</t>
  </si>
  <si>
    <t>Целевая  статья  01 4 03 85430</t>
  </si>
  <si>
    <t>Целевые  статьи  05 4 04 85020  (областные),  05 4 04 59300  (федеральные)</t>
  </si>
  <si>
    <t>города</t>
  </si>
  <si>
    <t>район</t>
  </si>
  <si>
    <t>Закон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</si>
  <si>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06 2 01 97010</t>
  </si>
  <si>
    <t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</si>
  <si>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97010 - казнач. Кредит</t>
  </si>
  <si>
    <t xml:space="preserve">Субсидии бюджетам поселений на развитие транспортной инфраструктуры на сельских территориях  </t>
  </si>
  <si>
    <t xml:space="preserve">Субсидии бюджетам сельских поселений на развитие транспортной инфраструктуры на сельских территориях   (000 2 02 25372 10 0000 150) </t>
  </si>
  <si>
    <t>годовой  план  целевых  средств</t>
  </si>
  <si>
    <t>консолидированный  бюджет</t>
  </si>
  <si>
    <t>сельские  поселения</t>
  </si>
  <si>
    <t>районы  и  города</t>
  </si>
  <si>
    <t xml:space="preserve">Субсидии бюджетам поселений на создание виртуальных концертных залов </t>
  </si>
  <si>
    <t xml:space="preserve">Субсидии бюджетам сельских поселений на создание виртуальных концертных залов  (ООО 2 02 25453 10 0000 150 ) </t>
  </si>
  <si>
    <t>Целевые  статьи  06 2 01 09506,  06 2 01 09507</t>
  </si>
  <si>
    <t>06 2 01 09506</t>
  </si>
  <si>
    <t>Целевая  статья  06 2 01 09506</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</si>
  <si>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</si>
  <si>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</si>
  <si>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</si>
  <si>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09506)</t>
  </si>
  <si>
    <t>Воловский округ</t>
  </si>
  <si>
    <t>Добровский округ</t>
  </si>
  <si>
    <t>Измалковский округ</t>
  </si>
  <si>
    <t>Становлянский округ</t>
  </si>
  <si>
    <t>Лев-Толстовский район</t>
  </si>
  <si>
    <t>Город Елец</t>
  </si>
  <si>
    <t>Город Липецк</t>
  </si>
  <si>
    <t>Липецкий округ</t>
  </si>
  <si>
    <t>07 2 01 R5764</t>
  </si>
  <si>
    <t>07 2 01 R5764 - фед</t>
  </si>
  <si>
    <t>Целевая  статья  07 2 01 R5764</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</si>
  <si>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</si>
  <si>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 xml:space="preserve">07 2 01 R5764 </t>
  </si>
  <si>
    <t xml:space="preserve"> публично-правовая компания "Фонд развития территорий"  </t>
  </si>
  <si>
    <t>17 2 05 R5991 - обл</t>
  </si>
  <si>
    <t>17 2 05 R5991- фед</t>
  </si>
  <si>
    <t>Целевая  статья  17 2 05 R5991</t>
  </si>
  <si>
    <t>17 2 05 R5991</t>
  </si>
  <si>
    <t xml:space="preserve">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</si>
  <si>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регионального проекта "Педагоги и наставники" государственной программы Липецкой области "Развитие образования Липецкой области"</t>
  </si>
  <si>
    <t xml:space="preserve">04 1 Ю6 53030 </t>
  </si>
  <si>
    <t xml:space="preserve">Целевая  статья  04 1 Ю6 53030 </t>
  </si>
  <si>
    <t xml:space="preserve">Целевая  статья 04 1 Ю6 53030 </t>
  </si>
  <si>
    <t>05 4 02 86280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</si>
  <si>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</si>
  <si>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06 1 И4 54240</t>
  </si>
  <si>
    <t>06 1 И4 55550</t>
  </si>
  <si>
    <t>06 1 И4 А5551</t>
  </si>
  <si>
    <t>Целевая  статья  06 1 И4 55550</t>
  </si>
  <si>
    <t>Целевая  статья  06 1 И4 54240</t>
  </si>
  <si>
    <t xml:space="preserve">Целевые  статьи 06 1 И4 55550,  06 1 И4 A5551 </t>
  </si>
  <si>
    <t>06 1 И4 55550 - обл</t>
  </si>
  <si>
    <t>06 1 И4 55550 - фед</t>
  </si>
  <si>
    <t xml:space="preserve">06 1 И4 A5551 </t>
  </si>
  <si>
    <t>06 1 И4 54240 - обл</t>
  </si>
  <si>
    <t>06 1 И4 54240 - фед</t>
  </si>
  <si>
    <t>Целевая  статья  06 1 И4 А4240</t>
  </si>
  <si>
    <t>06 1 И4 А4240</t>
  </si>
  <si>
    <t>Целевые  статьи  09 1 И2 50212,   09 1 И2 50213,  09 1 И2 50214</t>
  </si>
  <si>
    <t>09 1 И2 50212 - обл</t>
  </si>
  <si>
    <t>09 1 И2 50212 - фед</t>
  </si>
  <si>
    <t>09 1 И2 50213 - обл</t>
  </si>
  <si>
    <t>09 1 И2 50213 - фед</t>
  </si>
  <si>
    <t>09 1 И2 50214 - обл</t>
  </si>
  <si>
    <t>09 1 И2 50214 - фед</t>
  </si>
  <si>
    <t>Целевая  статья  09 1 И2 50212</t>
  </si>
  <si>
    <t>Целевая  статья  09 1 И2 50213</t>
  </si>
  <si>
    <t>Целевая  статья  09 1 И2 50214</t>
  </si>
  <si>
    <t xml:space="preserve">09 1 И2 50214 </t>
  </si>
  <si>
    <t>09 1 И2 50212</t>
  </si>
  <si>
    <t>08 4 И2 50212</t>
  </si>
  <si>
    <t>09 1 И2 50213</t>
  </si>
  <si>
    <t>04 1 Ю4 A7500</t>
  </si>
  <si>
    <t>Реализация мероприятий по модернизации школьных систем образования в целях достижения значений базового результата проекта в рамках регионального проекта "Все лучшее детям" государственной программы Липецкой области "Развитие образования Липецкой области"</t>
  </si>
  <si>
    <t>04 1 Ю4 А7500</t>
  </si>
  <si>
    <t>Целевая  статья  04 1 Ю4 57500</t>
  </si>
  <si>
    <t>Целевая  статья  20 1 Ю1 51160</t>
  </si>
  <si>
    <t>20 1 Ю1 51160</t>
  </si>
  <si>
    <t xml:space="preserve">Реализация программы комплексного развития молодежной политики "Регион для молодых" в Липецкой области в рамках регионального проекта "Россия-страна возможностей" государственной программы Липецкой области «Реализация внутренней политики Липецкой области» </t>
  </si>
  <si>
    <t>08 3 01 9Д110</t>
  </si>
  <si>
    <t>Целевая  статья  08 1 И6 54010</t>
  </si>
  <si>
    <t>08 1 И6 54010 - обл</t>
  </si>
  <si>
    <t>08 1 И6 54010 - фед</t>
  </si>
  <si>
    <t>08 4 01 9Д120</t>
  </si>
  <si>
    <t>08 4 01 9Д130</t>
  </si>
  <si>
    <t>08 1 И8 53940</t>
  </si>
  <si>
    <t xml:space="preserve">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государственной программы Липецкой области "Развитие транспортной системы Липецкой области" </t>
  </si>
  <si>
    <t>08 1 И6 54010</t>
  </si>
  <si>
    <t>Субсидии бюджетам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00 0000 150  )</t>
  </si>
  <si>
    <t>Субсидии бюджетам городских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04 0000 150  )</t>
  </si>
  <si>
    <t>Субсидии бюджетам муниципальных районов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05 0000 150  )</t>
  </si>
  <si>
    <t>Субсидии бюджетам муниципальных округов в целях софинансирования расходных обязательств субъектов Российской Федерации и г. Байконура, возникающих при реализации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( 000 2 02 25494 14 0000 150  )</t>
  </si>
  <si>
    <t>05 1 Я5 54540</t>
  </si>
  <si>
    <t xml:space="preserve">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</si>
  <si>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55900</t>
  </si>
  <si>
    <t xml:space="preserve">Техническое оснащение региональных и муниципальных музеев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</si>
  <si>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 xml:space="preserve">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</si>
  <si>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Целевая  статья  05 1 Я5 54540</t>
  </si>
  <si>
    <t>Целевая  статья  05 1 Я5 55900</t>
  </si>
  <si>
    <t>05 1 Я5 54540 - обл</t>
  </si>
  <si>
    <t>05 1 Я5 54540 - фед</t>
  </si>
  <si>
    <t>05 1 Я5 55900  - обл</t>
  </si>
  <si>
    <t>05 1 Я5 55900  - фед</t>
  </si>
  <si>
    <t>06 1 И3 51540</t>
  </si>
  <si>
    <t>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</si>
  <si>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Целевая  статья  06 1 И3 51540</t>
  </si>
  <si>
    <t>06 1 И3 51540 - обл</t>
  </si>
  <si>
    <t>06 1 И3 51540 - фед</t>
  </si>
  <si>
    <t>04 2 03 87080</t>
  </si>
  <si>
    <t>Целевые  статьи  03 2 01 87090,  04 2 03 87080,  06 4 03 87070,  08 4 02 87110,  08 4 02 97060,  09 3 01 87130,  21 3 01 80090,  99 9 00 55491,  99 9 00 87100,  99 9 00 87120</t>
  </si>
  <si>
    <t>04 1 Ю6 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</si>
  <si>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"Педагоги и наставники" государственной программы Липецкой области "Развитие образования Липецкой области"</t>
  </si>
  <si>
    <t>Целевая  статья  04 1 Ю6 51790</t>
  </si>
  <si>
    <t xml:space="preserve"> 04 1 Ю6 51790</t>
  </si>
  <si>
    <t>04 2 03 86890</t>
  </si>
  <si>
    <t>04 2 03 86920</t>
  </si>
  <si>
    <t>04 2 03 R4940</t>
  </si>
  <si>
    <t>04 2 03 A4940</t>
  </si>
  <si>
    <t>Целевая  статья  04 2 03 R4940</t>
  </si>
  <si>
    <t>Целевые  статьи  04 2 03 R4940,  04 2 03 A4940</t>
  </si>
  <si>
    <t>04 2 03 R4940 - обл</t>
  </si>
  <si>
    <t>04 2 03 R4940- фед</t>
  </si>
  <si>
    <t>08 1 И8 А4474</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</si>
  <si>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 </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</si>
  <si>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</si>
  <si>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</si>
  <si>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Осуществление мероприятий, направленных на создание некапитальных объектов (быстровозводимых конструкций) отдыха детей и их оздоровления в целях достижения значений базового результата проекта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</si>
  <si>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08 1 И8 54470</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</si>
  <si>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t>
  </si>
  <si>
    <t>Целевая  статья  08 1 И8 54470</t>
  </si>
  <si>
    <t>Целевые  статьи  08 1 И8 54470,  08 1 И8 А4474</t>
  </si>
  <si>
    <t>08 1 И8 54470 - обл</t>
  </si>
  <si>
    <t>08 1 И8 54470 - фед</t>
  </si>
  <si>
    <t>04 1 Ю6 50500</t>
  </si>
  <si>
    <t>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регионального проекта "Педагоги и наставники" государственной программы Липецкой области "Развитие образования Липецкой области"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</si>
  <si>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00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</si>
  <si>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04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</si>
  <si>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05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</si>
  <si>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14 0000 150)</t>
  </si>
  <si>
    <t xml:space="preserve">Целевая  статья  04 1 Ю6 50500 </t>
  </si>
  <si>
    <t xml:space="preserve"> 04 1 Ю6 50500 </t>
  </si>
  <si>
    <t xml:space="preserve">Целевая  статья   04 1 Ю6 50500 </t>
  </si>
  <si>
    <t>1.  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регионального проекта "Педагоги и наставники" государственной программы Липецкой области "Развитие образования Липецкой области"  (ЦС  04 1 Ю6 50500)</t>
  </si>
  <si>
    <t>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"Педагоги и наставники" государственной программы Липецкой области "Развитие образования Липецкой области"  (ЦС  04 1 Ю6 51790)</t>
  </si>
  <si>
    <t>3.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регионального проекта "Педагоги и наставники" государственной программы Липецкой области "Развитие образования Липецкой области"  (ЦС  04 1 Ю6 53030 )</t>
  </si>
  <si>
    <t>4.  Реализация программы комплексного развития молодежной политики "Регион для молодых" в Липецкой области в рамках регионального проекта "Россия-страна возможностей" государственной программы Липецкой области «Реализация внутренней политики Липецкой области»   (ЦС  20 1 Ю1 51160)</t>
  </si>
  <si>
    <t>Иные межбюджетные трансферты местным бюджетам на проведение капитального ремонта объектов муниципальных общеобразовательных организаций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</si>
  <si>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04 1 Ю4 57501</t>
  </si>
  <si>
    <t>04 1 Ю4 57502</t>
  </si>
  <si>
    <t>Реализация мероприятий по модернизации школьных систем образования (с однолетним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t>
  </si>
  <si>
    <t>Реализация мероприятий по модернизации школьных систем образования (с двухлетним циклом выполнения работ) в рамках регионального проекта "Все лучшее детям" государственной программы Липецкой области "Развитие образования Липецкой области"</t>
  </si>
  <si>
    <t>04 2 03 R2390</t>
  </si>
  <si>
    <t>05 1 Я5 55195</t>
  </si>
  <si>
    <t>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</si>
  <si>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Целевая  статья  05 1 Я5 55195</t>
  </si>
  <si>
    <t>Целевые  статьи  01 4 05 86130,  01 4 05 86310</t>
  </si>
  <si>
    <t>05 1 Я5 55195 - обл</t>
  </si>
  <si>
    <t>05 1 Я5 55195 - фед</t>
  </si>
  <si>
    <t>Целевая  статья  04 2 03 R2390</t>
  </si>
  <si>
    <t>04 2 03 R2390 - обл</t>
  </si>
  <si>
    <t>04 2 03 R2390 - фед</t>
  </si>
  <si>
    <t>04 1 Ю4 57501 - обл</t>
  </si>
  <si>
    <t>04 1 Ю4 57501 - фед</t>
  </si>
  <si>
    <t>04 1 Ю4 57502 - обл</t>
  </si>
  <si>
    <t>04 1 Ю4 57502 - фед</t>
  </si>
  <si>
    <t>04 1 Я1 А3150</t>
  </si>
  <si>
    <t xml:space="preserve">МЕЖБЮДЖЕТНЫЕ  ТРАНСФЕРТЫ  В  2026  ГОДУ  </t>
  </si>
  <si>
    <t>МЕЖБЮДЖЕТНЫЕ  ТРАНСФЕРТЫ  В  2026  ГОДУ</t>
  </si>
  <si>
    <t>ФЕДЕРАЛЬНЫЕ  СРЕДСТВА  В  2026  ГОДУ</t>
  </si>
  <si>
    <t>СВЕДЕНИЯ  О  НЕРАСПРЕДЕЛЕННОЙ  ДОТАЦИИ  В  2026  ГОДУ</t>
  </si>
  <si>
    <t>СВЕДЕНИЯ  О  НЕРАСПРЕДЕЛЕННОЙ  СУБВЕНЦИИ  В  2026  ГОДУ</t>
  </si>
  <si>
    <t>СВЕДЕНИЯ  О  НЕРАСПРЕДЕЛЕННЫХ  ИНЫХ  МЕЖБЮДЖЕТНЫХ  ТРАНСФЕРТАХ  В  2026  ГОДУ</t>
  </si>
  <si>
    <t>СВЕДЕНИЯ  О  СУБСИДИИ  В  2026  ГОДУ</t>
  </si>
  <si>
    <t xml:space="preserve">Прочие  субсидии  бюджетам  муниципальных  районов,  муниципальных  округов  и  городских  округов  </t>
  </si>
  <si>
    <t>Субсидии бюджетам на реализацию мероприятий по модернизации коммунальной инфраструктуры  (000 2 02 25154 00 0000 150)</t>
  </si>
  <si>
    <t>Субсидии бюджетам на реализацию мероприятий по модернизации коммунальной инфраструктуры   (000 2 02 25154 00 0000 150)</t>
  </si>
  <si>
    <t>Субсидии бюджетам городских округов на реализацию мероприятий по модернизации коммунальной инфраструктуры   (000 2 02 25154 04 0000 150)</t>
  </si>
  <si>
    <t>Субсидии бюджетам муниципальных районов на реализацию мероприятий по модернизации коммунальной инфраструктуры   (000 2 02 25154 05 0000 150)</t>
  </si>
  <si>
    <t>Субсидии бюджетам муниципальных округов на реализацию мероприятий по модернизации коммунальной инфраструктуры   (000 2 02 25154 14 0000 150)</t>
  </si>
  <si>
    <t xml:space="preserve">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00 0000 150) </t>
  </si>
  <si>
    <t xml:space="preserve">Субсидии бюджетам городских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04 0000 150) </t>
  </si>
  <si>
    <t xml:space="preserve">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05 0000 150) </t>
  </si>
  <si>
    <t xml:space="preserve">Субсидии бюджетам сельских поселений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10 0000 150) </t>
  </si>
  <si>
    <t xml:space="preserve">Субсидии бюджетам муниципальных округов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(000 2 02 25447 14 0000 150) </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</si>
  <si>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00 0000 150)</t>
  </si>
  <si>
    <t>Субсидии бюджетам городских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04 0000 150)</t>
  </si>
  <si>
    <t>Субсидии бюджетам муниципальных районов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05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</si>
  <si>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(000 2 02 25315 14 0000 150)</t>
  </si>
  <si>
    <t>Субсидии бюджетам на проведение комплексных кадастровых работ (000 2 02 25511 00 0000 150)</t>
  </si>
  <si>
    <t>Субсидии бюджетам городских округов на проведение комплексных кадастровых работ (000 2 02 25511 04 0000 150)</t>
  </si>
  <si>
    <t>Субсидии бюджетам муниципальных районов на проведение комплексных кадастровых работ (000 2 02 25511 05 0000 150)</t>
  </si>
  <si>
    <t>Субсидии бюджетам муниципальных округов на проведение комплексных кадастровых работ (000 2 02 25511 14 0000 150)</t>
  </si>
  <si>
    <t>Целевая  статья  19 4 01 R5110</t>
  </si>
  <si>
    <t>Субсидии бюджетам сельских поселений на проведение комплексных кадастровых работ (000 2 02 25511 10 0000 150)</t>
  </si>
  <si>
    <t>Субсидии бюджетам на проведение комплексных кадастровых работ ( 000 2 02 25511 00 0000 150 )</t>
  </si>
  <si>
    <t>Субсидии бюджетам на подготовку проектов межевания земельных участков и на проведение кадастровых работ  ( 000 2 02 25599 00 0000 150 )</t>
  </si>
  <si>
    <t>Субсидии бюджетам городских округов на подготовку проектов межевания земельных участков и на проведение кадастровых работ  ( 000 2 02 25599 04 0000 150 )</t>
  </si>
  <si>
    <t>Субсидии бюджетам муниципальных районов на подготовку проектов межевания земельных участков и на проведение кадастровых работ  ( 000 2 02 25599 05 0000 150 )</t>
  </si>
  <si>
    <t>Субсидии бюджетам муниципальных округов на подготовку проектов межевания земельных участков и на проведение кадастровых работ  ( 000 2 02 25599 14 0000 150 )</t>
  </si>
  <si>
    <t>Субсидии бюджетам сельских поселений на подготовку проектов межевания земельных участков и на проведение кадастровых работ  ( 000 2 02 25599 10 0000 150 )</t>
  </si>
  <si>
    <t xml:space="preserve">Субсидии бюджетам на подготовку проектов межевания земельных участков и на проведение кадастровых работ  </t>
  </si>
  <si>
    <t>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</si>
  <si>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01 1 Я1 53150</t>
  </si>
  <si>
    <t>01 1 Я1 A3150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</si>
  <si>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</si>
  <si>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целях, в целях достижения значений базового результата федерального проекта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t>
  </si>
  <si>
    <t>Целевая  статья   01 1 Я1 53150</t>
  </si>
  <si>
    <t>Целевые  статьи  01 1 Я1 53150,  04 1 Я1 А3150</t>
  </si>
  <si>
    <t>01 1 Я1 53150 - фед</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</si>
  <si>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</si>
  <si>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</si>
  <si>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Предоставление субсидий местным бюджетам на реализацию муниципальных программ, направленных на оснащение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 соответствующими современным условиям обучения, новых мест, созданных в общеобразовательных организациях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t>
  </si>
  <si>
    <t>Грязинский округ</t>
  </si>
  <si>
    <t>Данковский округ</t>
  </si>
  <si>
    <t>Добринский округ</t>
  </si>
  <si>
    <t>Долгоруковский округ</t>
  </si>
  <si>
    <t>Задонский округ</t>
  </si>
  <si>
    <t>Елецкий округ</t>
  </si>
  <si>
    <t>Краснинский округ</t>
  </si>
  <si>
    <t>Лебедянский округ</t>
  </si>
  <si>
    <t>Тербунский округ</t>
  </si>
  <si>
    <t>Усманский округ</t>
  </si>
  <si>
    <t>Хлевенский округ</t>
  </si>
  <si>
    <t>Чаплыгинский округ</t>
  </si>
  <si>
    <t>20 4 02 86930</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</si>
  <si>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</si>
  <si>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 xml:space="preserve">Прочие  субсидии  бюджетам  сельских  поселений  </t>
  </si>
  <si>
    <t>Целевые  статьи   05 4 02 86280,  08 3 01 9Д110,  08 4 01 9Д120,  09 2 01 98010,  09 3 01 86010,  10 4 01 86080,  11 3 02 86210, 11 3 02 86380,  19 4 02 86790,  20 4 02 86650,  20 4 02 86930,  20 4 03 86630</t>
  </si>
  <si>
    <t>Целевая  статья  03 2 01 R1440</t>
  </si>
  <si>
    <t>Целевая  статья  03 2 01 R2280</t>
  </si>
  <si>
    <t>Целевая  статья  17 2 05 R5992</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</si>
  <si>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00 0000 150)</t>
  </si>
  <si>
    <t>Субсидии бюджетам на оснащение объектов спортивной инфраструктуры спортивно-технологическим оборудованием   (000 2 02 25228 00 0000 150)</t>
  </si>
  <si>
    <t>1.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рамках регионального проекта "Поддержка семьи" государственной программы Липецкой области "Социальная поддержка граждан, реализация семейно-демографической политики Липецкой области"  (ЦС  01 1 Я1 53150)</t>
  </si>
  <si>
    <t>2. 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R1440)</t>
  </si>
  <si>
    <t>3.  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R2280)</t>
  </si>
  <si>
    <t>4. 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R7530)</t>
  </si>
  <si>
    <t xml:space="preserve"> 03 2 01 R1440 - обл</t>
  </si>
  <si>
    <t xml:space="preserve"> 03 2 01 R1440 - фед</t>
  </si>
  <si>
    <t>Субсидии бюджетам городских округов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04 0000 150)</t>
  </si>
  <si>
    <t>Субсидии бюджетам муниципальных районов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05 0000 150)</t>
  </si>
  <si>
    <t>Субсидии бюджетам муниципальных округов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   (000 2 02 25144 14 0000 150)</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</si>
  <si>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</si>
  <si>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</si>
  <si>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Субсидии бюджетам муниципальных округов на оснащение объектов спортивной инфраструктуры спортивно-технологическим оборудованием   (000 2 02 25228 14 0000 150)</t>
  </si>
  <si>
    <t xml:space="preserve"> 03 2 01 R2280 - обл</t>
  </si>
  <si>
    <t xml:space="preserve"> 03 2 01 R2280 - фед</t>
  </si>
  <si>
    <t>17 2 05 R5992 - обл</t>
  </si>
  <si>
    <t>17 2 05 R5992- фед</t>
  </si>
  <si>
    <t>17 2 05 R5992</t>
  </si>
  <si>
    <t>Реализация мероприятий, направленных на закупку и монтаж оборудования для создания модульных спортивных сооружений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</si>
  <si>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R1440</t>
  </si>
  <si>
    <t>Реализация мероприятий, направленных на оснащение объектов спортивной инфраструктуры спортивно-технологическим оборудованием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</si>
  <si>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R2280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</si>
  <si>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Липецкой области"</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</si>
  <si>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Липецкой области"</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</si>
  <si>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Липецкой области" </t>
  </si>
  <si>
    <t>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Липецкой области"</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</si>
  <si>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Липецкой области"  </t>
  </si>
  <si>
    <t>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</si>
  <si>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t>
  </si>
  <si>
    <t>06 2 01 P6390</t>
  </si>
  <si>
    <t>Целевые  статьи  06 2 01 86390,  06 2 01 P6390,  09 3 01 86010  в  части  бюджетных  инвестиций (ВР 522)</t>
  </si>
  <si>
    <t>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</si>
  <si>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Р6590</t>
  </si>
  <si>
    <t>04 1 Ю4 57503</t>
  </si>
  <si>
    <t>Реализация мероприятий по модернизации школьных систем образования (с однолетним циклом выполнения работ в рамках дополнительного отбора) в рамках регионального проекта "Все лучшее детям" государственной программы Липецкой области "Развитие образования Липецкой области"</t>
  </si>
  <si>
    <t>Целевые  статьи  04 1 Ю4 57501,   04 1 Ю4 57502,  04 1 Ю4 57503,  04 1 Ю4 А7500</t>
  </si>
  <si>
    <t>04 1 Ю4 57503 - обл</t>
  </si>
  <si>
    <t>04 1 Ю4 57503 - фед</t>
  </si>
  <si>
    <t>Дотации (гранты) бюджетам сельских поселений за достижение показателей деятельности органов местного самоуправления (000 2 02 16549 10 0000 150)</t>
  </si>
  <si>
    <t xml:space="preserve">Целевая  статья  21 4 03 80040 </t>
  </si>
  <si>
    <t>09 1 И2 67483</t>
  </si>
  <si>
    <t>09 1 И2 67484</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</si>
  <si>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</si>
  <si>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</si>
  <si>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</si>
  <si>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05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</si>
  <si>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</si>
  <si>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00 0000 150)</t>
  </si>
  <si>
    <t>Целевая  статья  09 1 И2 67483</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</si>
  <si>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</si>
  <si>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</si>
  <si>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</si>
  <si>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</si>
  <si>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Целевая  статья  09 1 И2 67484</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</si>
  <si>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И2 67483)</t>
  </si>
  <si>
    <t xml:space="preserve">Реализация программ формирования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</si>
  <si>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подготовку проектов межевания земельных участков)</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</si>
  <si>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проведение кадастровых работ)</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</si>
  <si>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</si>
  <si>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подготовку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</si>
  <si>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Обеспечение комплексного развития сельских территорий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t>
  </si>
  <si>
    <t>Обеспечение комплексного развития сельских территорий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</si>
  <si>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05 1 Я5 55132 - обл</t>
  </si>
  <si>
    <t>05 1 Я5 55132 - фед</t>
  </si>
  <si>
    <t>Целевая  статья  05 1 Я5 55132</t>
  </si>
  <si>
    <t>Субсидии бюджетам на модернизацию учреждений культуры, включая создание детских культурно-просветительских центров на базе учреждений культуры  (000 2 02 25349 00 0000 150)</t>
  </si>
  <si>
    <t>Субсидии бюджетам городских округов на модернизацию учреждений культуры, включая создание детских культурно-просветительских центров на базе учреждений культуры  (000 2 02 25349 04 0000 150)</t>
  </si>
  <si>
    <t>Субсидии бюджетам муниципальных районов на модернизацию учреждений культуры, включая создание детских культурно-просветительских центров на базе учреждений культуры  (000 2 02 25349 05 0000 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</si>
  <si>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  (000 2 02 25349 14 0000 150)</t>
  </si>
  <si>
    <t>05 1 Я5 53491 - обл</t>
  </si>
  <si>
    <t>05 1 Я5 53491 - фед</t>
  </si>
  <si>
    <t>05 1 Я5 53492 - обл</t>
  </si>
  <si>
    <t>05 1 Я5 53492 - фед</t>
  </si>
  <si>
    <t>05 1 Я5 53493 - обл</t>
  </si>
  <si>
    <t>05 1 Я5 53493 - фед</t>
  </si>
  <si>
    <t>Целевые  статьи  05 1 Я5 53491,  05 1 Я5 53492,  05 1 Я5 53493</t>
  </si>
  <si>
    <t>Целевая  статья  05 1 Я5 53491</t>
  </si>
  <si>
    <t>Целевая  статья  05 1 Я5 53492</t>
  </si>
  <si>
    <t>Целевая  статья  05 1 Я5 53493</t>
  </si>
  <si>
    <t xml:space="preserve">Модернизация учреждений культуры, включая создание детских культурно-просветительских центров на базе учреждений культуры (создание детских культурно-просветительских центров на базе учреждений культуры)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</si>
  <si>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 xml:space="preserve">Модернизация учреждений культуры, включая создание детских культурно-просветительских центров на базе учреждений культуры (поощрение библиотек по итогам проведения ежегодного Всероссийского конкурса среди библиотек для выявления лучших практик работы)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</si>
  <si>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 xml:space="preserve">Модернизация учреждений культуры, включая создание детских культурно-просветительских центров на базе учреждений культуры (поощрение домов культуры по итогам проведения ежегодного Всероссийского конкурса среди домов культуры для выявления лучших практик работы)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</si>
  <si>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 xml:space="preserve">Модернизация учреждений культуры, включая создание детских культурно-просветительских центров на базе учреждений культуры (создание детских культурно-просветительских центров на базе учреждений культуры) </t>
  </si>
  <si>
    <t xml:space="preserve">Модернизация учреждений культуры, включая создание детских культурно-просветительских центров на базе учреждений культуры (поощрение библиотек по итогам проведения ежегодного Всероссийского конкурса среди библиотек для выявления лучших практик работы) </t>
  </si>
  <si>
    <t xml:space="preserve">Модернизация учреждений культуры, включая создание детских культурно-просветительских центров на базе учреждений культуры (поощрение домов культуры по итогам проведения ежегодного Всероссийского конкурса среди домов культуры для выявления лучших практик работы) </t>
  </si>
  <si>
    <t>05 1 Я5 55132</t>
  </si>
  <si>
    <t xml:space="preserve">Модернизация региональных и (или) муниципальных учреждений культуры (модернизация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</si>
  <si>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53491</t>
  </si>
  <si>
    <t>05 1 Я5 53492</t>
  </si>
  <si>
    <t>05 1 Я5 53493</t>
  </si>
  <si>
    <t>Целевая  статья  05 4 02 R5170</t>
  </si>
  <si>
    <t>05 4 02 R5170 - обл</t>
  </si>
  <si>
    <t>05 4 02 R5170 - фед</t>
  </si>
  <si>
    <t xml:space="preserve">Субсидии бюджетам на поддержку творческой деятельности и техническое оснащение детских и кукольных театров  (000 2 02 25517 00 0000 150) </t>
  </si>
  <si>
    <t xml:space="preserve">Субсидии бюджетам городских округов на поддержку творческой деятельности и техническое оснащение детских и кукольных театров  (000 2 02 25517 04 0000 150) </t>
  </si>
  <si>
    <t xml:space="preserve">Субсидии бюджетам муниципальных районов на поддержку творческой деятельности и техническое оснащение детских и кукольных театров  (000 2 02 25517 05 0000 150) </t>
  </si>
  <si>
    <t xml:space="preserve">Субсидии бюджетам муниципальных округов на поддержку творческой деятельности и техническое оснащение детских и кукольных театров  (000 2 02 25517 14 0000 150) </t>
  </si>
  <si>
    <t xml:space="preserve">Поддержка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</si>
  <si>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R5170</t>
  </si>
  <si>
    <t>Целевая  статья  05 1 Я5 55131</t>
  </si>
  <si>
    <t>05 1 Я5 55510  - обл</t>
  </si>
  <si>
    <t>05 1 Я5 55510  - фед</t>
  </si>
  <si>
    <t xml:space="preserve">Целевая  статья  05 1 Я5 55510 </t>
  </si>
  <si>
    <t xml:space="preserve">Субсидии бюджетам на проведение ремонта и (или) материально-технического оснащения региональных и (или) муниципальных филармоний   (000 2 02 25551 00 0000 150) </t>
  </si>
  <si>
    <t xml:space="preserve">Субсидии бюджетам городских округов на проведение ремонта и (или) материально-технического оснащения региональных и (или) муниципальных филармоний   (000 2 02 25551 04 0000 150) </t>
  </si>
  <si>
    <t xml:space="preserve">Субсидии бюджетам муниципальных районов на проведение ремонта и (или) материально-технического оснащения региональных и (или) муниципальных филармоний   (000 2 02 25551 05 0000 150) </t>
  </si>
  <si>
    <t xml:space="preserve">Субсидии бюджетам муниципальных округов на проведение ремонта и (или) материально-технического оснащения региональных и (или) муниципальных филармоний   (000 2 02 25551 14 0000 150) </t>
  </si>
  <si>
    <t>05 1 Я5 55510</t>
  </si>
  <si>
    <t xml:space="preserve">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</si>
  <si>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55131 - обл</t>
  </si>
  <si>
    <t>05 1 Я5 55131 - фед</t>
  </si>
  <si>
    <t xml:space="preserve">Модернизация региональных и (или) муниципальных учреждений культуры (модернизация учреждений культурно-досугового типа в населенных пунктах с численностью населения до 500 тыс. человек) </t>
  </si>
  <si>
    <t xml:space="preserve">Модернизация региональных и (или) муниципальных учреждений культуры (модернизация региональных и муниципальных библиотек) </t>
  </si>
  <si>
    <t>05 1 Я5 55131</t>
  </si>
  <si>
    <t xml:space="preserve">Модернизация региональных и (или) муниципальных учреждений культуры (модернизация учреждений культурно-досугового типа в населенных пунктах с численностью населения до 500 тыс.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t>
  </si>
  <si>
    <t>05 1 Я5 55136</t>
  </si>
  <si>
    <t>Модернизация региональных и (или) муниципальных учреждений культуры (строительство (реконструкция) региональных и муниципальных детских школ искусств) в рамках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</si>
  <si>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55136 - обл</t>
  </si>
  <si>
    <t>05 1 Я5 55136 - фед</t>
  </si>
  <si>
    <t>Целевая  статья  05 1 Я5 55136</t>
  </si>
  <si>
    <t xml:space="preserve">Модернизация региональных и (или) муниципальных учреждений культуры (строительство (реконструкция) региональных и муниципальных детских школ искусств) </t>
  </si>
  <si>
    <t>05 1 Я5 55135 - обл</t>
  </si>
  <si>
    <t>05 1 Я5 55135 - фед</t>
  </si>
  <si>
    <t xml:space="preserve">Целевые  статьи  05 1 Я5 55195,   05 4 02 R5191  </t>
  </si>
  <si>
    <t>Целевые  статьи  05 1 Я5 55131,  05 1 Я5 55132,  05 1 Я5 55135,  05 1 Я5 55136</t>
  </si>
  <si>
    <t>Целевая  статья 05 1 Я5 55135</t>
  </si>
  <si>
    <t>Модернизация региональных и (или) муниципальных учреждений культуры (модернизация региональных и муниципальных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t>
  </si>
  <si>
    <t>05 1 Я5 55135</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</si>
  <si>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гражданам социальной выплаты на приобретение или строительство жилья"</t>
  </si>
  <si>
    <t>Субсидии бюджетам на софинансирование расходных обязательств субъектов Российской Федерации, связанных с реализацией мероприятий по обеспечению сохранности воинских захоронений на территории Российской Федерации  (000 2 02 25203 00 0000 150)</t>
  </si>
  <si>
    <t>Субсидии бюджетам городских округов на софинансирование расходных обязательств субъектов Российской Федерации, связанных с реализацией мероприятий по обеспечению сохранности воинских захоронений на территории Российской Федерации  (000 2 02 25203 04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</si>
  <si>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мероприятий по обеспечению сохранности воинских захоронений на территории Российской Федерации  (000 2 02 25203 05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</si>
  <si>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мероприятий по обеспечению сохранности воинских захоронений на территории Российской Федерации  (000 2 02 25203 14 0000 150)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</si>
  <si>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муниципального района, муниципальных и городских округов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</si>
  <si>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муниципального района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</si>
  <si>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муниципального района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</si>
  <si>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07 2 04 R5768</t>
  </si>
  <si>
    <t>Предоставление субсидий местным бюджетам на реализацию муниципальных программ, направленных на реализацию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</si>
  <si>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06 2 01 97600</t>
  </si>
  <si>
    <t>06 2 01 97600 - казнач. Кредит</t>
  </si>
  <si>
    <t>Целевые  статьи  03 4 01 86440,  03 4 01 86820,  04 2 01 86890,  04 2 01 86920,  04 4 02 86560,  04 4 02 86880,  04 4 04 86910,  05 4 02 86280,  06 2 01 86120,  06 2 01 97020,  06 2 01 97600,  06 4 01 86490,  08 4 01 9Д110,  08 4 01 9Д120,  08 4 01 9Д130,  09 2 01 98010,  09 3 01 86010,  10 4 01 86080,  10 4 01 86180,  11 3 02 86210,  11 3 02 86380,  14 4 01 86160,  15 4 01 86060,  15 4 01 86860,  19 4 01 86470,  19 4 02 86790,  20 4 01 86670,  20 4 02 86650,  20 4 02 86930,  20 4 03 86630</t>
  </si>
  <si>
    <t>Целевые  статьи  07 2 01 R5762,  07 2 01 R5764,  07 2 04 R5766  в  части  вида  расходов  522</t>
  </si>
  <si>
    <t>07 2 04 R5768 - фед</t>
  </si>
  <si>
    <t>Целевые  статьи  07 2 02 R5763,  07 2 04 R5766  по  виду  расходов  521,  07 2 04 R5768  по  виду  расходов  521</t>
  </si>
  <si>
    <t>Целевая  статья  07 2 04 R5768</t>
  </si>
  <si>
    <t xml:space="preserve">Обеспечение комплексного развития сельских территорий (предоставления субсидий местным бюджетам на реализацию муниципальных программ, направленных на реализацию мероприятий долгосрочных планов социально-экономического развития сельских агломераций) </t>
  </si>
  <si>
    <t>03 4 01 R1330</t>
  </si>
  <si>
    <t>Реализация мероприятий,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</si>
  <si>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5. Реализация мероприятий,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  (ЦС  03 4 01 R1330)</t>
  </si>
  <si>
    <t>6.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  (ЦС  04 1 E2 50980)</t>
  </si>
  <si>
    <t>7. Реализация мероприятий по модернизации школьных систем образования в рамках регионального проекта "Все лучшее детям" государственной программы Липецкой области "Развитие образования Липецкой области"  (ЦС  04 1 Ю4 57500)</t>
  </si>
  <si>
    <t>8. Модернизация инфраструктуры общего образования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  (ЦС  04 2 03 R2390)</t>
  </si>
  <si>
    <t>9. Осуществление мероприятий, направленных на создание некапитальных объектов (быстровозводимых конструкций) отдыха детей и их оздоровления в рамках регионального проекта "Создание условий для обучения, отдыха и оздоровления детей и молодежи" государственной программы Липецкой области "Развитие образования Липецкой области"  (ЦС  04 2 03 R4940)</t>
  </si>
  <si>
    <t>10. Модернизация учреждений культуры, включая создание детских культурно-просветительских центров на базе учреждений культуры (создание детских культурно-просветительских центров на базе учреждений культуры)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53491)</t>
  </si>
  <si>
    <t>11. Модернизация учреждений культуры, включая создание детских культурно-просветительских центров на базе учреждений культуры (поощрение библиотек по итогам проведения ежегодного Всероссийского конкурса среди библиотек для выявления лучших практик работы)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53492)</t>
  </si>
  <si>
    <t>12. Модернизация учреждений культуры, включая создание детских культурно-просветительских центров на базе учреждений культуры (поощрение домов культуры по итогам проведения ежегодного Всероссийского конкурса среди домов культуры для выявления лучших практик работы)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53493)</t>
  </si>
  <si>
    <t>13. Создание модельных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54540)</t>
  </si>
  <si>
    <t>14. Модернизация региональных и (или) муниципальных учреждений культуры (модернизация учреждений культурно-досугового типа в населенных пунктах с численностью населения до 500 тыс. человек)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55131)</t>
  </si>
  <si>
    <t>15. Модернизация региональных и (или) муниципальных учреждений культуры (модернизация региональных и муниципальных библиотек)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55132)</t>
  </si>
  <si>
    <t>16. Модернизация региональных и (или) муниципальных учреждений культуры (модернизация региональных и муниципальных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55135)</t>
  </si>
  <si>
    <t>17. Модернизация региональных и (или) муниципальных учреждений культуры (строительство (реконструкция) региональных и муниципальных детских школ искусств) в рамках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55136)</t>
  </si>
  <si>
    <t>18. 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55195)</t>
  </si>
  <si>
    <t>19.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55510)</t>
  </si>
  <si>
    <t>20. Техническое оснащение региональных и муниципальных музеев в рамках регионального проекта "Семейные ценности и инфраструктура культуры" государственной программы Липецкой области "Развитие культуры и туризма в Липецкой области"    (ЦС  05 1 Я5 55900)</t>
  </si>
  <si>
    <t>21. 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(ЦС  05 1 A3 54530)</t>
  </si>
  <si>
    <t>22. 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R3530)</t>
  </si>
  <si>
    <t>23.  Поддержка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R5170)</t>
  </si>
  <si>
    <t>24.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R4670)</t>
  </si>
  <si>
    <t>25. Государственная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R5191)</t>
  </si>
  <si>
    <t>26.  Реализация мероприятий по модернизации коммунальной инфраструктуры в рамках регионального проекта  «Модернизация коммунальной инфраструктуры»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И3 51540)</t>
  </si>
  <si>
    <t>27.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И4 54240)</t>
  </si>
  <si>
    <t>28. Реализация программ формирования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(ЦС  06 1 И4 55550)</t>
  </si>
  <si>
    <t>29. Обеспечение комплексного развития сельских территорий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R5762)</t>
  </si>
  <si>
    <t>30.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R5764)</t>
  </si>
  <si>
    <t>32.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(ЦС  07 2 03 R3722)</t>
  </si>
  <si>
    <t>33.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 (ЦС  07 2 04 R5766)</t>
  </si>
  <si>
    <t>35.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  (ЦС  08 1 И6 54010)</t>
  </si>
  <si>
    <t>36.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(ЦС  08 1 И8 54470)</t>
  </si>
  <si>
    <t>37.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И2 50212)</t>
  </si>
  <si>
    <t>38.  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09 1 И2 50213)</t>
  </si>
  <si>
    <t>39.  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И2 50214)</t>
  </si>
  <si>
    <t>40. 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R5991)</t>
  </si>
  <si>
    <t>41. Подготовка проектов межевания земельных участков и на проведение кадастровых работ (предоставление субсидий местным бюджетам на реализацию муниципальных программ, направленных на подготовку проектов межевания земельных участков)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R5992)</t>
  </si>
  <si>
    <t>42. 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Липецкой области" (ЦС  19 4 01 R5110)</t>
  </si>
  <si>
    <t>Целевая  статья  03 4 01 R1330</t>
  </si>
  <si>
    <t>Субсидии бюджетам в целях софинансирования расходных обязательств,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(000 2 02 25133 00 0000 150)</t>
  </si>
  <si>
    <t xml:space="preserve"> 03 2 01 R1330 - обл</t>
  </si>
  <si>
    <t xml:space="preserve"> 03 2 01 R1330 - фед</t>
  </si>
  <si>
    <t xml:space="preserve"> 03 2 01 R13330 - фед</t>
  </si>
  <si>
    <t>Субсидии бюджетам городских округов в целях софинансирования расходных обязательств,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(000 2 02 25133 04 0000 150)</t>
  </si>
  <si>
    <t>Субсидии бюджетам муниципальных районов в целях софинансирования расходных обязательств,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(000 2 02 25133 05 0000 150)</t>
  </si>
  <si>
    <t>Субсидии бюджетам муниципальных округов в целях софинансирования расходных обязательств,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  (000 2 02 25133 14 0000 150)</t>
  </si>
  <si>
    <t>Целевые  статьи  20 4 02 R2031,  20 4 02 R2032</t>
  </si>
  <si>
    <t>20 4 02 R2031 - обл</t>
  </si>
  <si>
    <t>20 4 02 R2031 - фед</t>
  </si>
  <si>
    <t>Целевая  статья  20 4 02 R2031</t>
  </si>
  <si>
    <t>Целевая  статья  20 4 02 R2032</t>
  </si>
  <si>
    <t>20 4 02 R2032 - обл</t>
  </si>
  <si>
    <t>20 4 02 R2032 - фед</t>
  </si>
  <si>
    <t>45.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(ЦС  20 4 02 R2991)</t>
  </si>
  <si>
    <t>43. Обеспечение сохранности воинских захоронений (Восстановление (ремонт, реставрация, благоустройство)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(ЦС  20 4 02 R2031)</t>
  </si>
  <si>
    <t>44. Обеспечение сохранности воинских захоронений (Установка мемориальных знаков)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(ЦС  20 4 02 R2032)</t>
  </si>
  <si>
    <t xml:space="preserve">Обеспечение сохранности воинских захоронений (Восстановление (ремонт, реставрация, благоустройство) воинских захоронений) </t>
  </si>
  <si>
    <t xml:space="preserve">Обеспечение сохранности воинских захоронений (Установка мемориальных знаков) </t>
  </si>
  <si>
    <t>20 4 02 R2031</t>
  </si>
  <si>
    <t xml:space="preserve">Обеспечение сохранности воинских захоронений (Восстановление (ремонт, реставрация, благоустройство)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</si>
  <si>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R2032</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</si>
  <si>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</si>
  <si>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</si>
  <si>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мероприятий долгосрочных планов социально-экономического развития сельских агломераций) </t>
  </si>
  <si>
    <t>34.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мероприятий долгосрочных планов социально-экономического развития сельских агломераций)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 (ЦС  07 2 04 R5768)</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</si>
  <si>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мероприятий долгосрочных планов социально-экономического развития сельских агломераций)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</si>
  <si>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и в сельских агломерациях) </t>
  </si>
  <si>
    <t>31.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и в сельских агломерациях)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 (ЦС  07 2 02 R5763)</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</si>
  <si>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и в сельских агломерациях)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t>
  </si>
  <si>
    <t>рублей</t>
  </si>
  <si>
    <t xml:space="preserve"> Наименование  муниципальных  образований</t>
  </si>
  <si>
    <t xml:space="preserve"> Утвержденные бюджетные назначения на основании отчета об исполнении консолидированного бюджета субъекта РФ и бюджета территориального государственного внебюджетного фонда (ф.0503317)</t>
  </si>
  <si>
    <t>% исполнения</t>
  </si>
  <si>
    <t>Утвержденные бюджетные назначения на основании отчета об исполнении консолидированного бюджета субъекта РФ и бюджета территориального государственного внебюджетного фонда (ф.0503317)</t>
  </si>
  <si>
    <t>Итого  по  районам</t>
  </si>
  <si>
    <t>г. Елец</t>
  </si>
  <si>
    <t>г. Липецк</t>
  </si>
  <si>
    <t>Итого  по  городам</t>
  </si>
  <si>
    <t>Всего  по  области</t>
  </si>
  <si>
    <t>ОБЪЕМ  МЕЖБЮДЖЕТНЫХ  ТРАНСФЕРТОВ,  ПРЕДОСТАВЛЕННЫХ  ИЗ  ОБЛАСТНОГО  БЮДЖЕТА  БЮДЖЕТАМ  МУНИЦИПАЛЬНЫХ  ОБРАЗОВАНИЙ  ЗА 1 квартал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</si>
</sst>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 _₽_-;\-* #,##0.00\ _₽_-;_-* &quot;-&quot;??\ _₽_-;_-@_-"/>
    <numFmt numFmtId="164" formatCode="_-* #,##0.00_-;\-* #,##0.00_-;_-* &quot;-&quot;??_-;_-@_-"/>
    <numFmt numFmtId="165" formatCode="_-* #,##0.00_р_._-;\-* #,##0.00_р_._-;_-* &quot;-&quot;??_р_._-;_-@_-"/>
    <numFmt numFmtId="166" formatCode="_-* #,##0_р_._-;\-* #,##0_р_._-;_-* &quot;-&quot;??_р_._-;_-@_-"/>
    <numFmt numFmtId="167" formatCode="_-* #,##0.0\ _р_._-;\-* #,##0.0\ _р_._-;_-* &quot;-&quot;??\ _р_._-;_-@_-"/>
    <numFmt numFmtId="168" formatCode="_-* #,##0.00\ _р_._-;\-* #,##0.00\ _р_._-;_-* &quot;-&quot;??\ _р_._-;_-@_-"/>
    <numFmt numFmtId="170" formatCode="_-* #,##0.0_р_._-;\-* #,##0.0_р_._-;_-* &quot;-&quot;??_р_._-;_-@_-"/>
    <numFmt numFmtId="171" formatCode="_-* #,##0.0_р_._-;\-* #,##0.0_р_._-;_-* &quot;-&quot;?_р_._-;_-@_-"/>
    <numFmt numFmtId="172" formatCode="_-* #,##0.0\ _₽_-;\-* #,##0.0\ _₽_-;_-* &quot;-&quot;?\ _₽_-;_-@_-"/>
    <numFmt numFmtId="173" formatCode="_-* #,##0.000_р_._-;\-* #,##0.000_р_._-;_-* &quot;-&quot;??_р_._-;_-@_-"/>
    <numFmt numFmtId="174" formatCode="#,##0.0"/>
  </numFmts>
  <fonts count="81" x14ac:knownFonts="1">
    <font>
      <sz val="11"/>
      <color theme="1"/>
      <name val="Calibri"/>
      <family val="2"/>
      <charset val="204"/>
      <scheme val="minor"/>
    </font>
    <font>
      <sz val="10"/>
      <name val="Arial Cyr"/>
      <charset val="204"/>
    </font>
    <font>
      <b/>
      <sz val="11"/>
      <name val="Arial Cyr"/>
      <charset val="204"/>
    </font>
    <font>
      <b/>
      <sz val="10"/>
      <color rgb="FF000000"/>
      <name val="Arial"/>
      <family val="2"/>
      <charset val="204"/>
    </font>
    <font>
      <sz val="11"/>
      <name val="Calibri"/>
      <family val="2"/>
      <scheme val="minor"/>
    </font>
    <font>
      <sz val="10"/>
      <color rgb="FF000000"/>
      <name val="Arial Cyr"/>
    </font>
    <font>
      <sz val="10"/>
      <color rgb="FF000000"/>
      <name val="Arial"/>
      <family val="2"/>
      <charset val="204"/>
    </font>
    <font>
      <b/>
      <sz val="12"/>
      <name val="Arial Cyr"/>
      <charset val="204"/>
    </font>
    <font>
      <b/>
      <sz val="11"/>
      <color rgb="FF000000"/>
      <name val="Arial"/>
      <family val="2"/>
      <charset val="204"/>
    </font>
    <font>
      <sz val="11"/>
      <name val="Arial Cyr"/>
      <charset val="204"/>
    </font>
    <font>
      <b/>
      <sz val="15"/>
      <name val="Arial Cyr"/>
      <family val="2"/>
      <charset val="204"/>
    </font>
    <font>
      <b/>
      <sz val="12"/>
      <name val="Arial Cyr"/>
      <family val="2"/>
      <charset val="204"/>
    </font>
    <font>
      <b/>
      <sz val="14"/>
      <name val="Arial Cyr"/>
      <family val="2"/>
      <charset val="204"/>
    </font>
    <font>
      <b/>
      <sz val="13"/>
      <name val="Arial Cyr"/>
      <family val="2"/>
      <charset val="204"/>
    </font>
    <font>
      <sz val="13"/>
      <name val="Arial Cyr"/>
      <family val="2"/>
      <charset val="204"/>
    </font>
    <font>
      <b/>
      <sz val="12"/>
      <name val="Arial"/>
      <family val="2"/>
      <charset val="204"/>
    </font>
    <font>
      <b/>
      <sz val="12"/>
      <color indexed="10"/>
      <name val="Arial"/>
      <family val="2"/>
      <charset val="204"/>
    </font>
    <font>
      <b/>
      <sz val="11"/>
      <name val="Arial"/>
      <family val="2"/>
      <charset val="204"/>
    </font>
    <font>
      <b/>
      <sz val="11"/>
      <color rgb="FFFF0000"/>
      <name val="Arial Cyr"/>
      <charset val="204"/>
    </font>
    <font>
      <b/>
      <sz val="10"/>
      <name val="Arial Cyr"/>
      <charset val="204"/>
    </font>
    <font>
      <b/>
      <sz val="10"/>
      <name val="Arial"/>
      <family val="2"/>
      <charset val="204"/>
    </font>
    <font>
      <b/>
      <sz val="10"/>
      <color rgb="FFFF0000"/>
      <name val="Arial Cyr"/>
      <charset val="204"/>
    </font>
    <font>
      <b/>
      <sz val="11"/>
      <color indexed="10"/>
      <name val="Arial"/>
      <family val="2"/>
      <charset val="204"/>
    </font>
    <font>
      <b/>
      <sz val="11"/>
      <color rgb="FFFF0000"/>
      <name val="Arial"/>
      <family val="2"/>
      <charset val="204"/>
    </font>
    <font>
      <b/>
      <i/>
      <sz val="10"/>
      <name val="Arial"/>
      <family val="2"/>
      <charset val="204"/>
    </font>
    <font>
      <b/>
      <i/>
      <u/>
      <sz val="10"/>
      <name val="Arial Cyr"/>
      <charset val="204"/>
    </font>
    <font>
      <b/>
      <i/>
      <sz val="11"/>
      <name val="Arial Cyr"/>
      <charset val="204"/>
    </font>
    <font>
      <b/>
      <i/>
      <sz val="11"/>
      <name val="Arial"/>
      <family val="2"/>
      <charset val="204"/>
    </font>
    <font>
      <b/>
      <i/>
      <sz val="11"/>
      <color indexed="10"/>
      <name val="Arial"/>
      <family val="2"/>
      <charset val="204"/>
    </font>
    <font>
      <b/>
      <i/>
      <sz val="10"/>
      <name val="Arial Cyr"/>
      <charset val="204"/>
    </font>
    <font>
      <b/>
      <sz val="11"/>
      <color indexed="10"/>
      <name val="Arial Cyr"/>
      <charset val="204"/>
    </font>
    <font>
      <b/>
      <sz val="10"/>
      <color indexed="10"/>
      <name val="Arial Cyr"/>
      <charset val="204"/>
    </font>
    <font>
      <b/>
      <u/>
      <sz val="10"/>
      <name val="Arial Cyr"/>
      <charset val="204"/>
    </font>
    <font>
      <b/>
      <sz val="10"/>
      <color indexed="10"/>
      <name val="Arial"/>
      <family val="2"/>
      <charset val="204"/>
    </font>
    <font>
      <sz val="8"/>
      <color rgb="FF000000"/>
      <name val="Arial Cyr"/>
      <family val="2"/>
    </font>
    <font>
      <b/>
      <sz val="12"/>
      <color rgb="FFFF0000"/>
      <name val="Arial"/>
      <family val="2"/>
      <charset val="204"/>
    </font>
    <font>
      <b/>
      <sz val="16"/>
      <name val="Arial Cyr"/>
      <charset val="204"/>
    </font>
    <font>
      <b/>
      <sz val="13"/>
      <name val="Arial Cyr"/>
      <charset val="204"/>
    </font>
    <font>
      <b/>
      <sz val="13"/>
      <name val="Arial"/>
      <family val="2"/>
      <charset val="204"/>
    </font>
    <font>
      <b/>
      <sz val="13"/>
      <color indexed="10"/>
      <name val="Arial"/>
      <family val="2"/>
      <charset val="204"/>
    </font>
    <font>
      <sz val="13"/>
      <name val="Arial Cyr"/>
      <charset val="204"/>
    </font>
    <font>
      <b/>
      <sz val="20"/>
      <name val="Arial Cyr"/>
      <charset val="204"/>
    </font>
    <font>
      <b/>
      <sz val="11"/>
      <name val="Arial Cyr"/>
      <family val="2"/>
      <charset val="204"/>
    </font>
    <font>
      <sz val="11"/>
      <name val="Arial CYR"/>
      <family val="2"/>
      <charset val="204"/>
    </font>
    <font>
      <i/>
      <sz val="11"/>
      <name val="Arial Cyr"/>
      <charset val="204"/>
    </font>
    <font>
      <sz val="10"/>
      <name val="Arial"/>
      <family val="2"/>
      <charset val="204"/>
    </font>
    <font>
      <b/>
      <u/>
      <sz val="13"/>
      <name val="Arial"/>
      <family val="2"/>
      <charset val="204"/>
    </font>
    <font>
      <b/>
      <sz val="8"/>
      <color rgb="FF000000"/>
      <name val="Arial Cyr"/>
      <family val="2"/>
    </font>
    <font>
      <b/>
      <sz val="14"/>
      <name val="Arial Cyr"/>
      <charset val="204"/>
    </font>
    <font>
      <sz val="12"/>
      <name val="Arial"/>
      <family val="2"/>
      <charset val="204"/>
    </font>
    <font>
      <sz val="12"/>
      <name val="Arial Cyr"/>
      <family val="2"/>
      <charset val="204"/>
    </font>
    <font>
      <b/>
      <sz val="14"/>
      <name val="Arial"/>
      <family val="2"/>
      <charset val="204"/>
    </font>
    <font>
      <b/>
      <sz val="14"/>
      <color rgb="FFFF0000"/>
      <name val="Arial"/>
      <family val="2"/>
      <charset val="204"/>
    </font>
    <font>
      <b/>
      <sz val="10"/>
      <color rgb="FF000000"/>
      <name val="Arial Cyr"/>
    </font>
    <font>
      <sz val="10"/>
      <color rgb="FF000000"/>
      <name val="Arial Cyr"/>
      <family val="2"/>
    </font>
    <font>
      <b/>
      <sz val="10"/>
      <color rgb="FF000000"/>
      <name val="Arial Cyr"/>
      <family val="2"/>
    </font>
    <font>
      <sz val="12"/>
      <color rgb="FFFF0000"/>
      <name val="Arial"/>
      <family val="2"/>
      <charset val="204"/>
    </font>
    <font>
      <sz val="8"/>
      <name val="Arial Cyr"/>
      <family val="2"/>
      <charset val="204"/>
    </font>
    <font>
      <sz val="10"/>
      <color rgb="FF000000"/>
      <name val="Times New Roman Cyr"/>
      <family val="2"/>
    </font>
    <font>
      <b/>
      <i/>
      <sz val="13"/>
      <name val="Arial"/>
      <family val="2"/>
      <charset val="204"/>
    </font>
    <font>
      <b/>
      <sz val="16"/>
      <name val="Arial"/>
      <family val="2"/>
      <charset val="204"/>
    </font>
    <font>
      <b/>
      <sz val="11"/>
      <color rgb="FF000000"/>
      <name val="Arial"/>
      <family val="2"/>
      <charset val="204"/>
    </font>
    <font>
      <sz val="11"/>
      <color theme="1"/>
      <name val="Calibri"/>
      <family val="2"/>
      <charset val="204"/>
      <scheme val="minor"/>
    </font>
    <font>
      <sz val="8"/>
      <name val="Calibri"/>
      <family val="2"/>
      <charset val="204"/>
      <scheme val="minor"/>
    </font>
    <font>
      <sz val="11"/>
      <name val="Calibri"/>
      <family val="2"/>
      <charset val="204"/>
      <scheme val="minor"/>
    </font>
    <font>
      <b/>
      <sz val="13"/>
      <name val="Arial Cyr"/>
    </font>
    <font>
      <b/>
      <sz val="13"/>
      <name val="Arial Cyr"/>
      <family val="2"/>
    </font>
    <font>
      <b/>
      <sz val="10"/>
      <name val="Arial Cyr"/>
    </font>
    <font>
      <b/>
      <sz val="12"/>
      <name val="Arial Cyr"/>
    </font>
    <font>
      <sz val="13"/>
      <name val="Arial"/>
      <family val="2"/>
      <charset val="204"/>
    </font>
    <font>
      <b/>
      <sz val="11"/>
      <name val="Arial Cyr"/>
    </font>
    <font>
      <sz val="11"/>
      <name val="Arial"/>
      <family val="2"/>
      <charset val="204"/>
    </font>
    <font>
      <b/>
      <sz val="14"/>
      <name val="Arial Cyr"/>
    </font>
    <font>
      <b/>
      <i/>
      <sz val="12"/>
      <name val="Arial"/>
      <family val="2"/>
      <charset val="204"/>
    </font>
    <font>
      <b/>
      <sz val="15"/>
      <name val="Arial Cyr"/>
      <charset val="204"/>
    </font>
    <font>
      <b/>
      <sz val="11"/>
      <name val="Times New Roman"/>
      <family val="1"/>
      <charset val="204"/>
    </font>
    <font>
      <b/>
      <sz val="10"/>
      <name val="Times New Roman"/>
      <family val="1"/>
      <charset val="204"/>
    </font>
    <font>
      <b/>
      <sz val="12"/>
      <name val="Times New Roman"/>
      <family val="1"/>
      <charset val="204"/>
    </font>
    <font>
      <sz val="10"/>
      <name val="Times New Roman"/>
      <family val="1"/>
      <charset val="204"/>
    </font>
    <font>
      <sz val="11"/>
      <name val="Times New Roman"/>
      <family val="1"/>
      <charset val="204"/>
    </font>
    <font>
      <sz val="12"/>
      <name val="Times New Roman"/>
      <family val="1"/>
      <charset val="204"/>
    </font>
  </fonts>
  <fills count="27">
    <fill>
      <patternFill patternType="none"/>
    </fill>
    <fill>
      <patternFill patternType="gray125"/>
    </fill>
    <fill>
      <patternFill patternType="solid">
        <fgColor rgb="FFF1F5F9"/>
      </patternFill>
    </fill>
    <fill>
      <patternFill patternType="solid">
        <fgColor rgb="FF92D05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CCFFCC"/>
        <bgColor indexed="64"/>
      </patternFill>
    </fill>
    <fill>
      <patternFill patternType="solid">
        <fgColor indexed="42"/>
        <bgColor indexed="64"/>
      </patternFill>
    </fill>
    <fill>
      <patternFill patternType="solid">
        <fgColor indexed="13"/>
        <bgColor indexed="64"/>
      </patternFill>
    </fill>
    <fill>
      <patternFill patternType="solid">
        <fgColor rgb="FFFFD5AB"/>
      </patternFill>
    </fill>
    <fill>
      <patternFill patternType="solid">
        <fgColor indexed="41"/>
        <bgColor indexed="64"/>
      </patternFill>
    </fill>
    <fill>
      <patternFill patternType="solid">
        <fgColor rgb="FF00B0F0"/>
        <bgColor indexed="64"/>
      </patternFill>
    </fill>
    <fill>
      <patternFill patternType="solid">
        <fgColor indexed="15"/>
        <bgColor indexed="64"/>
      </patternFill>
    </fill>
    <fill>
      <patternFill patternType="solid">
        <fgColor theme="8" tint="0.59999389629810485"/>
        <bgColor indexed="64"/>
      </patternFill>
    </fill>
    <fill>
      <patternFill patternType="solid">
        <fgColor rgb="FF66FFFF"/>
        <bgColor indexed="64"/>
      </patternFill>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FF"/>
      </patternFill>
    </fill>
    <fill>
      <patternFill patternType="solid">
        <fgColor indexed="65"/>
        <bgColor indexed="64"/>
      </patternFill>
    </fill>
    <fill>
      <patternFill patternType="solid">
        <fgColor indexed="27"/>
        <bgColor indexed="64"/>
      </patternFill>
    </fill>
    <fill>
      <patternFill patternType="solid">
        <fgColor rgb="FFFFFFCC"/>
      </patternFill>
    </fill>
    <fill>
      <patternFill patternType="solid">
        <fgColor theme="7" tint="0.59999389629810485"/>
        <bgColor indexed="64"/>
      </patternFill>
    </fill>
    <fill>
      <patternFill patternType="solid">
        <fgColor rgb="FFDCE6F2"/>
      </patternFill>
    </fill>
    <fill>
      <patternFill patternType="solid">
        <fgColor theme="5" tint="0.79998168889431442"/>
        <bgColor indexed="64"/>
      </patternFill>
    </fill>
    <fill>
      <patternFill patternType="solid">
        <fgColor theme="0"/>
        <bgColor indexed="64"/>
      </patternFill>
    </fill>
  </fills>
  <borders count="59">
    <border>
      <left/>
      <right/>
      <top/>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A6A6A6"/>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AC090"/>
      </top>
      <bottom style="medium">
        <color rgb="FFFAC09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medium">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8"/>
      </left>
      <right style="thin">
        <color indexed="8"/>
      </right>
      <top/>
      <bottom style="thin">
        <color indexed="8"/>
      </bottom>
      <diagonal/>
    </border>
    <border>
      <left style="thin">
        <color rgb="FFD9D9D9"/>
      </left>
      <right style="thin">
        <color rgb="FFD9D9D9"/>
      </right>
      <top style="thin">
        <color rgb="FFD9D9D9"/>
      </top>
      <bottom style="thin">
        <color rgb="FFD9D9D9"/>
      </bottom>
      <diagonal/>
    </border>
  </borders>
  <cellStyleXfs count="32">
    <xf numFmtId="0" fontId="0" fillId="0" borderId="0"/>
    <xf numFmtId="0" fontId="1" fillId="0" borderId="0"/>
    <xf numFmtId="164" fontId="4" fillId="0" borderId="0" applyFont="0" applyFill="0" applyBorder="0" applyAlignment="0" applyProtection="0"/>
    <xf numFmtId="0" fontId="3" fillId="2" borderId="4">
      <alignment horizontal="left" vertical="top" wrapText="1"/>
    </xf>
    <xf numFmtId="49" fontId="3" fillId="2" borderId="5">
      <alignment horizontal="center" vertical="top" shrinkToFit="1"/>
    </xf>
    <xf numFmtId="0" fontId="3" fillId="2" borderId="5">
      <alignment horizontal="left" vertical="top" wrapText="1"/>
    </xf>
    <xf numFmtId="4" fontId="3" fillId="2" borderId="5">
      <alignment horizontal="right" vertical="top" shrinkToFit="1"/>
    </xf>
    <xf numFmtId="0" fontId="5" fillId="0" borderId="4">
      <alignment horizontal="left" vertical="top" wrapText="1"/>
    </xf>
    <xf numFmtId="49" fontId="6" fillId="0" borderId="5">
      <alignment horizontal="center" vertical="top" shrinkToFit="1"/>
    </xf>
    <xf numFmtId="0" fontId="6" fillId="0" borderId="5">
      <alignment horizontal="left" vertical="top" wrapText="1"/>
    </xf>
    <xf numFmtId="4" fontId="6" fillId="0" borderId="5">
      <alignment horizontal="right" vertical="top" shrinkToFit="1"/>
    </xf>
    <xf numFmtId="165" fontId="1" fillId="0" borderId="0" applyFont="0" applyFill="0" applyBorder="0" applyAlignment="0" applyProtection="0"/>
    <xf numFmtId="0" fontId="1" fillId="0" borderId="0"/>
    <xf numFmtId="4" fontId="8" fillId="10" borderId="45">
      <alignment horizontal="right" shrinkToFit="1"/>
    </xf>
    <xf numFmtId="4" fontId="6" fillId="0" borderId="5">
      <alignment horizontal="right" vertical="top" shrinkToFit="1"/>
    </xf>
    <xf numFmtId="0" fontId="34" fillId="0" borderId="0"/>
    <xf numFmtId="0" fontId="1" fillId="0" borderId="0"/>
    <xf numFmtId="0" fontId="47" fillId="0" borderId="51">
      <alignment horizontal="center" vertical="center" wrapText="1"/>
    </xf>
    <xf numFmtId="4" fontId="34" fillId="0" borderId="47">
      <alignment horizontal="right" vertical="top" shrinkToFit="1"/>
    </xf>
    <xf numFmtId="0" fontId="1" fillId="0" borderId="0"/>
    <xf numFmtId="0" fontId="1" fillId="0" borderId="0"/>
    <xf numFmtId="0" fontId="54" fillId="0" borderId="0">
      <alignment vertical="top"/>
    </xf>
    <xf numFmtId="4" fontId="55" fillId="19" borderId="47">
      <alignment horizontal="right" vertical="top" shrinkToFit="1"/>
    </xf>
    <xf numFmtId="0" fontId="57" fillId="0" borderId="0"/>
    <xf numFmtId="4" fontId="58" fillId="0" borderId="47">
      <alignment horizontal="right" vertical="top" wrapText="1" shrinkToFit="1"/>
    </xf>
    <xf numFmtId="0" fontId="1" fillId="0" borderId="0"/>
    <xf numFmtId="4" fontId="6" fillId="0" borderId="5">
      <alignment horizontal="right" vertical="top" shrinkToFit="1"/>
    </xf>
    <xf numFmtId="0" fontId="45" fillId="20" borderId="0"/>
    <xf numFmtId="4" fontId="53" fillId="22" borderId="47">
      <alignment horizontal="right" vertical="top" shrinkToFit="1"/>
    </xf>
    <xf numFmtId="4" fontId="61" fillId="10" borderId="45">
      <alignment horizontal="right" shrinkToFit="1"/>
    </xf>
    <xf numFmtId="164" fontId="62" fillId="0" borderId="0" applyFont="0" applyFill="0" applyBorder="0" applyAlignment="0" applyProtection="0"/>
    <xf numFmtId="49" fontId="3" fillId="0" borderId="58">
      <alignment horizontal="center" vertical="center" wrapText="1"/>
    </xf>
  </cellStyleXfs>
  <cellXfs count="1362">
    <xf numFmtId="0" fontId="0" fillId="0" borderId="0" xfId="0"/>
    <xf numFmtId="0" fontId="1" fillId="0" borderId="0" xfId="1"/>
    <xf numFmtId="0" fontId="9" fillId="0" borderId="0" xfId="1" applyFont="1"/>
    <xf numFmtId="0" fontId="10" fillId="0" borderId="0" xfId="1" applyFont="1"/>
    <xf numFmtId="0" fontId="13" fillId="0" borderId="10" xfId="1" applyFont="1" applyBorder="1" applyAlignment="1">
      <alignment vertical="center" wrapText="1"/>
    </xf>
    <xf numFmtId="0" fontId="11" fillId="0" borderId="12" xfId="1" applyFont="1" applyBorder="1" applyAlignment="1">
      <alignment horizontal="center"/>
    </xf>
    <xf numFmtId="0" fontId="11" fillId="0" borderId="14" xfId="1" applyFont="1" applyBorder="1" applyAlignment="1">
      <alignment horizontal="center"/>
    </xf>
    <xf numFmtId="0" fontId="11" fillId="0" borderId="22" xfId="1" applyFont="1" applyBorder="1"/>
    <xf numFmtId="0" fontId="11" fillId="0" borderId="29" xfId="1" applyFont="1" applyBorder="1"/>
    <xf numFmtId="0" fontId="11" fillId="0" borderId="16" xfId="1" applyFont="1" applyBorder="1"/>
    <xf numFmtId="165" fontId="13" fillId="0" borderId="20" xfId="11" applyFont="1" applyBorder="1"/>
    <xf numFmtId="165" fontId="13" fillId="0" borderId="16" xfId="11" applyFont="1" applyBorder="1"/>
    <xf numFmtId="165" fontId="13" fillId="0" borderId="17" xfId="11" applyFont="1" applyBorder="1"/>
    <xf numFmtId="165" fontId="13" fillId="0" borderId="19" xfId="11" applyFont="1" applyBorder="1"/>
    <xf numFmtId="166" fontId="13" fillId="0" borderId="13" xfId="11" applyNumberFormat="1" applyFont="1" applyBorder="1"/>
    <xf numFmtId="165" fontId="13" fillId="0" borderId="40" xfId="11" applyFont="1" applyBorder="1"/>
    <xf numFmtId="165" fontId="13" fillId="0" borderId="21" xfId="11" applyFont="1" applyBorder="1"/>
    <xf numFmtId="165" fontId="13" fillId="0" borderId="41" xfId="11" applyFont="1" applyBorder="1"/>
    <xf numFmtId="165" fontId="13" fillId="0" borderId="26" xfId="11" applyFont="1" applyBorder="1"/>
    <xf numFmtId="165" fontId="13" fillId="0" borderId="22" xfId="11" applyFont="1" applyBorder="1"/>
    <xf numFmtId="165" fontId="13" fillId="0" borderId="8" xfId="11" applyFont="1" applyBorder="1"/>
    <xf numFmtId="165" fontId="13" fillId="0" borderId="14" xfId="11" applyFont="1" applyBorder="1"/>
    <xf numFmtId="165" fontId="13" fillId="0" borderId="23" xfId="11" applyFont="1" applyBorder="1"/>
    <xf numFmtId="165" fontId="13" fillId="0" borderId="13" xfId="11" applyFont="1" applyBorder="1"/>
    <xf numFmtId="165" fontId="13" fillId="0" borderId="12" xfId="11" applyFont="1" applyBorder="1"/>
    <xf numFmtId="165" fontId="13" fillId="0" borderId="9" xfId="11" applyFont="1" applyBorder="1"/>
    <xf numFmtId="165" fontId="13" fillId="0" borderId="11" xfId="11" applyFont="1" applyBorder="1"/>
    <xf numFmtId="165" fontId="13" fillId="0" borderId="10" xfId="11" applyFont="1" applyBorder="1"/>
    <xf numFmtId="0" fontId="14" fillId="0" borderId="8" xfId="1" applyFont="1" applyBorder="1"/>
    <xf numFmtId="0" fontId="14" fillId="0" borderId="12" xfId="1" applyFont="1" applyBorder="1"/>
    <xf numFmtId="0" fontId="14" fillId="0" borderId="14" xfId="1" applyFont="1" applyBorder="1"/>
    <xf numFmtId="165" fontId="14" fillId="0" borderId="0" xfId="1" applyNumberFormat="1" applyFont="1"/>
    <xf numFmtId="165" fontId="14" fillId="0" borderId="12" xfId="1" applyNumberFormat="1" applyFont="1" applyBorder="1"/>
    <xf numFmtId="165" fontId="14" fillId="0" borderId="22" xfId="1" applyNumberFormat="1" applyFont="1" applyBorder="1"/>
    <xf numFmtId="165" fontId="14" fillId="0" borderId="8" xfId="1" applyNumberFormat="1" applyFont="1" applyBorder="1"/>
    <xf numFmtId="165" fontId="14" fillId="0" borderId="13" xfId="1" applyNumberFormat="1" applyFont="1" applyBorder="1"/>
    <xf numFmtId="0" fontId="14" fillId="0" borderId="19" xfId="1" applyFont="1" applyBorder="1"/>
    <xf numFmtId="0" fontId="14" fillId="0" borderId="16" xfId="1" applyFont="1" applyBorder="1"/>
    <xf numFmtId="0" fontId="14" fillId="0" borderId="17" xfId="1" applyFont="1" applyBorder="1"/>
    <xf numFmtId="165" fontId="14" fillId="0" borderId="17" xfId="1" applyNumberFormat="1" applyFont="1" applyBorder="1"/>
    <xf numFmtId="165" fontId="14" fillId="0" borderId="16" xfId="1" applyNumberFormat="1" applyFont="1" applyBorder="1"/>
    <xf numFmtId="165" fontId="14" fillId="0" borderId="19" xfId="1" applyNumberFormat="1" applyFont="1" applyBorder="1"/>
    <xf numFmtId="165" fontId="13" fillId="0" borderId="32" xfId="11" applyFont="1" applyBorder="1" applyAlignment="1">
      <alignment horizontal="center"/>
    </xf>
    <xf numFmtId="165" fontId="13" fillId="0" borderId="16" xfId="11" applyFont="1" applyBorder="1" applyAlignment="1">
      <alignment horizontal="center"/>
    </xf>
    <xf numFmtId="165" fontId="13" fillId="0" borderId="19" xfId="11" applyFont="1" applyBorder="1" applyAlignment="1">
      <alignment horizontal="center"/>
    </xf>
    <xf numFmtId="165" fontId="13" fillId="0" borderId="17" xfId="11" applyFont="1" applyBorder="1" applyAlignment="1">
      <alignment horizontal="center"/>
    </xf>
    <xf numFmtId="165" fontId="13" fillId="0" borderId="10" xfId="11" applyFont="1" applyBorder="1" applyAlignment="1">
      <alignment horizontal="center"/>
    </xf>
    <xf numFmtId="165" fontId="13" fillId="0" borderId="9" xfId="11" applyFont="1" applyBorder="1" applyAlignment="1">
      <alignment horizontal="center"/>
    </xf>
    <xf numFmtId="165" fontId="13" fillId="0" borderId="20" xfId="11" applyFont="1" applyBorder="1" applyAlignment="1">
      <alignment horizontal="center"/>
    </xf>
    <xf numFmtId="0" fontId="13" fillId="0" borderId="0" xfId="1" applyFont="1"/>
    <xf numFmtId="0" fontId="14" fillId="0" borderId="0" xfId="1" applyFont="1"/>
    <xf numFmtId="167" fontId="15" fillId="0" borderId="2" xfId="11" applyNumberFormat="1" applyFont="1" applyBorder="1" applyAlignment="1">
      <alignment horizontal="center" vertical="center" wrapText="1"/>
    </xf>
    <xf numFmtId="0" fontId="2" fillId="0" borderId="0" xfId="1" applyFont="1" applyAlignment="1">
      <alignment vertical="center"/>
    </xf>
    <xf numFmtId="0" fontId="2" fillId="0" borderId="0" xfId="1" applyFont="1" applyAlignment="1">
      <alignment horizontal="center" vertical="center"/>
    </xf>
    <xf numFmtId="0" fontId="17" fillId="0" borderId="2" xfId="1" applyFont="1" applyBorder="1" applyAlignment="1">
      <alignment horizontal="center" vertical="center" wrapText="1"/>
    </xf>
    <xf numFmtId="0" fontId="19" fillId="0" borderId="2" xfId="1" applyFont="1" applyBorder="1" applyAlignment="1">
      <alignment horizontal="left" vertical="center" wrapText="1"/>
    </xf>
    <xf numFmtId="165" fontId="18" fillId="0" borderId="0" xfId="1" applyNumberFormat="1" applyFont="1" applyAlignment="1">
      <alignment vertical="center"/>
    </xf>
    <xf numFmtId="0" fontId="20" fillId="0" borderId="2" xfId="1" applyFont="1" applyBorder="1" applyAlignment="1">
      <alignment horizontal="center" vertical="center" wrapText="1"/>
    </xf>
    <xf numFmtId="0" fontId="19" fillId="0" borderId="0" xfId="1" applyFont="1" applyAlignment="1">
      <alignment vertical="center"/>
    </xf>
    <xf numFmtId="0" fontId="19" fillId="0" borderId="0" xfId="1" applyFont="1" applyAlignment="1">
      <alignment horizontal="center" vertical="center" wrapText="1"/>
    </xf>
    <xf numFmtId="0" fontId="2" fillId="0" borderId="0" xfId="1" applyFont="1" applyAlignment="1">
      <alignment horizontal="center" vertical="center" wrapText="1"/>
    </xf>
    <xf numFmtId="0" fontId="20" fillId="9" borderId="2" xfId="1" quotePrefix="1" applyFont="1" applyFill="1" applyBorder="1" applyAlignment="1">
      <alignment horizontal="center" vertical="center" wrapText="1"/>
    </xf>
    <xf numFmtId="0" fontId="20" fillId="9" borderId="2" xfId="1" applyFont="1" applyFill="1" applyBorder="1" applyAlignment="1">
      <alignment vertical="center" wrapText="1"/>
    </xf>
    <xf numFmtId="0" fontId="17" fillId="9" borderId="2" xfId="1" applyFont="1" applyFill="1" applyBorder="1" applyAlignment="1">
      <alignment horizontal="center" vertical="center" wrapText="1"/>
    </xf>
    <xf numFmtId="166" fontId="22" fillId="0" borderId="0" xfId="11" applyNumberFormat="1" applyFont="1" applyAlignment="1">
      <alignment horizontal="center" vertical="center" wrapText="1"/>
    </xf>
    <xf numFmtId="0" fontId="20" fillId="0" borderId="2" xfId="1" quotePrefix="1" applyFont="1" applyBorder="1" applyAlignment="1">
      <alignment horizontal="center" vertical="center" wrapText="1"/>
    </xf>
    <xf numFmtId="0" fontId="20" fillId="0" borderId="2" xfId="1" applyFont="1" applyBorder="1" applyAlignment="1">
      <alignment horizontal="left" vertical="center" wrapText="1"/>
    </xf>
    <xf numFmtId="0" fontId="2" fillId="0" borderId="2" xfId="1" applyFont="1" applyBorder="1" applyAlignment="1">
      <alignment horizontal="center" vertical="center" wrapText="1"/>
    </xf>
    <xf numFmtId="4" fontId="2" fillId="0" borderId="2" xfId="12" applyNumberFormat="1" applyFont="1" applyBorder="1" applyAlignment="1">
      <alignment horizontal="center" vertical="center"/>
    </xf>
    <xf numFmtId="0" fontId="2" fillId="0" borderId="2" xfId="1" quotePrefix="1" applyFont="1" applyBorder="1" applyAlignment="1">
      <alignment horizontal="center" vertical="center" wrapText="1"/>
    </xf>
    <xf numFmtId="165" fontId="17" fillId="0" borderId="2" xfId="11" applyFont="1" applyBorder="1" applyAlignment="1">
      <alignment horizontal="center" vertical="center" wrapText="1"/>
    </xf>
    <xf numFmtId="165" fontId="21" fillId="0" borderId="0" xfId="1" applyNumberFormat="1" applyFont="1" applyAlignment="1">
      <alignment vertical="center"/>
    </xf>
    <xf numFmtId="49" fontId="24" fillId="5" borderId="2" xfId="1" applyNumberFormat="1" applyFont="1" applyFill="1" applyBorder="1" applyAlignment="1">
      <alignment horizontal="center" vertical="center" wrapText="1"/>
    </xf>
    <xf numFmtId="0" fontId="25" fillId="5" borderId="2" xfId="1" applyFont="1" applyFill="1" applyBorder="1" applyAlignment="1">
      <alignment horizontal="center" vertical="center" wrapText="1"/>
    </xf>
    <xf numFmtId="0" fontId="26" fillId="5" borderId="2" xfId="1" applyFont="1" applyFill="1" applyBorder="1" applyAlignment="1">
      <alignment horizontal="center" vertical="center" wrapText="1"/>
    </xf>
    <xf numFmtId="165" fontId="27" fillId="5" borderId="2" xfId="11" applyFont="1" applyFill="1" applyBorder="1" applyAlignment="1">
      <alignment horizontal="center" vertical="center" wrapText="1"/>
    </xf>
    <xf numFmtId="166" fontId="28" fillId="0" borderId="0" xfId="11" applyNumberFormat="1" applyFont="1" applyAlignment="1">
      <alignment horizontal="center" vertical="center" wrapText="1"/>
    </xf>
    <xf numFmtId="0" fontId="29" fillId="0" borderId="0" xfId="1" applyFont="1" applyAlignment="1">
      <alignment vertical="center"/>
    </xf>
    <xf numFmtId="49" fontId="17" fillId="9" borderId="2" xfId="1" applyNumberFormat="1" applyFont="1" applyFill="1" applyBorder="1" applyAlignment="1">
      <alignment horizontal="center" vertical="center" wrapText="1"/>
    </xf>
    <xf numFmtId="49" fontId="17" fillId="0" borderId="2" xfId="1" applyNumberFormat="1" applyFont="1" applyBorder="1" applyAlignment="1">
      <alignment horizontal="center" vertical="center" wrapText="1"/>
    </xf>
    <xf numFmtId="165" fontId="17" fillId="0" borderId="2" xfId="11" applyFont="1" applyBorder="1" applyAlignment="1">
      <alignment vertical="center"/>
    </xf>
    <xf numFmtId="0" fontId="20" fillId="0" borderId="2" xfId="1" applyFont="1" applyBorder="1" applyAlignment="1">
      <alignment vertical="center" wrapText="1"/>
    </xf>
    <xf numFmtId="49" fontId="20" fillId="5" borderId="2" xfId="1" applyNumberFormat="1" applyFont="1" applyFill="1" applyBorder="1" applyAlignment="1">
      <alignment horizontal="center" vertical="center" wrapText="1"/>
    </xf>
    <xf numFmtId="0" fontId="2" fillId="5" borderId="2" xfId="1" applyFont="1" applyFill="1" applyBorder="1" applyAlignment="1">
      <alignment horizontal="center" vertical="center" wrapText="1"/>
    </xf>
    <xf numFmtId="165" fontId="17" fillId="5" borderId="2" xfId="11" applyFont="1" applyFill="1" applyBorder="1" applyAlignment="1">
      <alignment vertical="center"/>
    </xf>
    <xf numFmtId="165" fontId="2" fillId="0" borderId="2" xfId="11" applyFont="1" applyBorder="1" applyAlignment="1">
      <alignment horizontal="center" vertical="center"/>
    </xf>
    <xf numFmtId="166" fontId="30" fillId="0" borderId="0" xfId="1" applyNumberFormat="1" applyFont="1" applyAlignment="1">
      <alignment horizontal="center" vertical="center"/>
    </xf>
    <xf numFmtId="0" fontId="19" fillId="0" borderId="0" xfId="1" applyFont="1" applyAlignment="1">
      <alignment horizontal="center" vertical="center"/>
    </xf>
    <xf numFmtId="165" fontId="31" fillId="0" borderId="0" xfId="1" applyNumberFormat="1" applyFont="1" applyAlignment="1">
      <alignment vertical="center"/>
    </xf>
    <xf numFmtId="165" fontId="17" fillId="5" borderId="2" xfId="11" applyFont="1" applyFill="1" applyBorder="1" applyAlignment="1">
      <alignment horizontal="center" vertical="center"/>
    </xf>
    <xf numFmtId="165" fontId="17" fillId="0" borderId="0" xfId="11" applyFont="1" applyAlignment="1">
      <alignment horizontal="center" vertical="center"/>
    </xf>
    <xf numFmtId="165" fontId="20" fillId="0" borderId="0" xfId="11" applyFont="1" applyAlignment="1">
      <alignment vertical="center" wrapText="1"/>
    </xf>
    <xf numFmtId="165" fontId="17" fillId="0" borderId="0" xfId="11" applyFont="1" applyAlignment="1">
      <alignment horizontal="center" vertical="center" wrapText="1"/>
    </xf>
    <xf numFmtId="165" fontId="20" fillId="0" borderId="0" xfId="11" applyFont="1" applyAlignment="1">
      <alignment horizontal="center" vertical="center"/>
    </xf>
    <xf numFmtId="165" fontId="23" fillId="0" borderId="0" xfId="11" applyFont="1" applyAlignment="1">
      <alignment horizontal="center" vertical="center"/>
    </xf>
    <xf numFmtId="166" fontId="17" fillId="0" borderId="0" xfId="11" applyNumberFormat="1" applyFont="1" applyAlignment="1">
      <alignment vertical="center"/>
    </xf>
    <xf numFmtId="165" fontId="17" fillId="0" borderId="0" xfId="11" applyFont="1" applyAlignment="1">
      <alignment vertical="center"/>
    </xf>
    <xf numFmtId="0" fontId="20" fillId="0" borderId="0" xfId="1" applyFont="1" applyAlignment="1">
      <alignment vertical="center"/>
    </xf>
    <xf numFmtId="166" fontId="17" fillId="0" borderId="0" xfId="11" applyNumberFormat="1" applyFont="1" applyAlignment="1">
      <alignment horizontal="center" vertical="center" wrapText="1"/>
    </xf>
    <xf numFmtId="0" fontId="20" fillId="0" borderId="0" xfId="1" applyFont="1" applyAlignment="1">
      <alignment horizontal="center" vertical="center" wrapText="1"/>
    </xf>
    <xf numFmtId="0" fontId="20" fillId="11" borderId="2" xfId="1" quotePrefix="1" applyFont="1" applyFill="1" applyBorder="1" applyAlignment="1">
      <alignment horizontal="center" vertical="center" wrapText="1"/>
    </xf>
    <xf numFmtId="0" fontId="29" fillId="11" borderId="2" xfId="1" applyFont="1" applyFill="1" applyBorder="1" applyAlignment="1">
      <alignment horizontal="center" vertical="center" wrapText="1"/>
    </xf>
    <xf numFmtId="0" fontId="17" fillId="11" borderId="2" xfId="1" applyFont="1" applyFill="1" applyBorder="1" applyAlignment="1">
      <alignment horizontal="center" vertical="center" wrapText="1"/>
    </xf>
    <xf numFmtId="49" fontId="20" fillId="12" borderId="2" xfId="1" applyNumberFormat="1" applyFont="1" applyFill="1" applyBorder="1" applyAlignment="1">
      <alignment horizontal="center" vertical="center" wrapText="1"/>
    </xf>
    <xf numFmtId="165" fontId="17" fillId="13" borderId="2" xfId="11" applyFont="1" applyFill="1" applyBorder="1" applyAlignment="1">
      <alignment horizontal="center" vertical="center" wrapText="1"/>
    </xf>
    <xf numFmtId="49" fontId="20" fillId="8" borderId="2" xfId="1" applyNumberFormat="1" applyFont="1" applyFill="1" applyBorder="1" applyAlignment="1">
      <alignment horizontal="center" vertical="center" wrapText="1"/>
    </xf>
    <xf numFmtId="0" fontId="29" fillId="8" borderId="2" xfId="1" applyFont="1" applyFill="1" applyBorder="1" applyAlignment="1">
      <alignment horizontal="center" vertical="center" wrapText="1"/>
    </xf>
    <xf numFmtId="49" fontId="17" fillId="8" borderId="2" xfId="1" quotePrefix="1" applyNumberFormat="1" applyFont="1" applyFill="1" applyBorder="1" applyAlignment="1">
      <alignment horizontal="center" vertical="center" wrapText="1"/>
    </xf>
    <xf numFmtId="165" fontId="23" fillId="0" borderId="0" xfId="11" applyFont="1" applyAlignment="1">
      <alignment vertical="center"/>
    </xf>
    <xf numFmtId="165" fontId="27" fillId="5" borderId="2" xfId="11" quotePrefix="1" applyFont="1" applyFill="1" applyBorder="1" applyAlignment="1">
      <alignment horizontal="center" vertical="center"/>
    </xf>
    <xf numFmtId="0" fontId="29" fillId="5" borderId="2" xfId="1" applyFont="1" applyFill="1" applyBorder="1" applyAlignment="1">
      <alignment horizontal="center" vertical="center" wrapText="1"/>
    </xf>
    <xf numFmtId="49" fontId="17" fillId="5" borderId="2" xfId="1" quotePrefix="1" applyNumberFormat="1" applyFont="1" applyFill="1" applyBorder="1" applyAlignment="1">
      <alignment horizontal="center" vertical="center" wrapText="1"/>
    </xf>
    <xf numFmtId="0" fontId="19" fillId="8" borderId="2" xfId="1" applyFont="1" applyFill="1" applyBorder="1" applyAlignment="1">
      <alignment horizontal="center" vertical="center" wrapText="1"/>
    </xf>
    <xf numFmtId="165" fontId="17" fillId="8" borderId="2" xfId="11" applyFont="1" applyFill="1" applyBorder="1" applyAlignment="1">
      <alignment vertical="center"/>
    </xf>
    <xf numFmtId="0" fontId="32" fillId="5" borderId="2" xfId="1" applyFont="1" applyFill="1" applyBorder="1" applyAlignment="1">
      <alignment horizontal="center" vertical="center" wrapText="1"/>
    </xf>
    <xf numFmtId="165" fontId="17" fillId="5" borderId="2" xfId="11" quotePrefix="1" applyFont="1" applyFill="1" applyBorder="1" applyAlignment="1">
      <alignment horizontal="center" vertical="center"/>
    </xf>
    <xf numFmtId="0" fontId="19" fillId="5" borderId="2" xfId="1" applyFont="1" applyFill="1" applyBorder="1" applyAlignment="1">
      <alignment horizontal="center" vertical="center" wrapText="1"/>
    </xf>
    <xf numFmtId="49" fontId="20" fillId="0" borderId="43" xfId="1" applyNumberFormat="1" applyFont="1" applyBorder="1" applyAlignment="1">
      <alignment horizontal="center" vertical="center" wrapText="1"/>
    </xf>
    <xf numFmtId="165" fontId="17" fillId="0" borderId="2" xfId="11" applyFont="1" applyBorder="1" applyAlignment="1">
      <alignment vertical="center" wrapText="1"/>
    </xf>
    <xf numFmtId="165" fontId="27" fillId="14" borderId="2" xfId="11" applyFont="1" applyFill="1" applyBorder="1" applyAlignment="1">
      <alignment vertical="center"/>
    </xf>
    <xf numFmtId="4" fontId="6" fillId="0" borderId="5" xfId="14">
      <alignment horizontal="right" vertical="top" shrinkToFit="1"/>
    </xf>
    <xf numFmtId="49" fontId="20" fillId="12" borderId="43" xfId="1" applyNumberFormat="1" applyFont="1" applyFill="1" applyBorder="1" applyAlignment="1">
      <alignment horizontal="center" vertical="center" wrapText="1"/>
    </xf>
    <xf numFmtId="49" fontId="20" fillId="8" borderId="43" xfId="1" applyNumberFormat="1" applyFont="1" applyFill="1" applyBorder="1" applyAlignment="1">
      <alignment horizontal="center" vertical="center" wrapText="1"/>
    </xf>
    <xf numFmtId="165" fontId="27" fillId="8" borderId="2" xfId="11" applyFont="1" applyFill="1" applyBorder="1" applyAlignment="1">
      <alignment vertical="center"/>
    </xf>
    <xf numFmtId="0" fontId="29" fillId="0" borderId="2" xfId="1" applyFont="1" applyBorder="1" applyAlignment="1">
      <alignment horizontal="center" vertical="center" wrapText="1"/>
    </xf>
    <xf numFmtId="49" fontId="17" fillId="0" borderId="2" xfId="1" quotePrefix="1" applyNumberFormat="1" applyFont="1" applyBorder="1" applyAlignment="1">
      <alignment horizontal="center" vertical="center" wrapText="1"/>
    </xf>
    <xf numFmtId="0" fontId="29" fillId="6" borderId="2" xfId="1" applyFont="1" applyFill="1" applyBorder="1" applyAlignment="1">
      <alignment horizontal="center" vertical="center" wrapText="1"/>
    </xf>
    <xf numFmtId="0" fontId="20" fillId="15" borderId="2" xfId="1" applyFont="1" applyFill="1" applyBorder="1" applyAlignment="1">
      <alignment vertical="center" wrapText="1"/>
    </xf>
    <xf numFmtId="0" fontId="20" fillId="0" borderId="43" xfId="1" applyFont="1" applyBorder="1" applyAlignment="1">
      <alignment vertical="center" wrapText="1"/>
    </xf>
    <xf numFmtId="165" fontId="17" fillId="0" borderId="44" xfId="11" applyFont="1" applyBorder="1" applyAlignment="1">
      <alignment vertical="center" wrapText="1"/>
    </xf>
    <xf numFmtId="49" fontId="17" fillId="8" borderId="7" xfId="1" quotePrefix="1" applyNumberFormat="1" applyFont="1" applyFill="1" applyBorder="1" applyAlignment="1">
      <alignment horizontal="center" vertical="center" wrapText="1"/>
    </xf>
    <xf numFmtId="0" fontId="29" fillId="7" borderId="2" xfId="1" applyFont="1" applyFill="1" applyBorder="1" applyAlignment="1">
      <alignment horizontal="center" vertical="center" wrapText="1"/>
    </xf>
    <xf numFmtId="49" fontId="17" fillId="8" borderId="6" xfId="1" quotePrefix="1" applyNumberFormat="1" applyFont="1" applyFill="1" applyBorder="1" applyAlignment="1">
      <alignment horizontal="center" vertical="center" wrapText="1"/>
    </xf>
    <xf numFmtId="49" fontId="17" fillId="5" borderId="2" xfId="1" applyNumberFormat="1" applyFont="1" applyFill="1" applyBorder="1" applyAlignment="1">
      <alignment horizontal="center" vertical="center" wrapText="1"/>
    </xf>
    <xf numFmtId="165" fontId="27" fillId="5" borderId="2" xfId="11" applyFont="1" applyFill="1" applyBorder="1" applyAlignment="1">
      <alignment vertical="center"/>
    </xf>
    <xf numFmtId="0" fontId="20" fillId="0" borderId="43" xfId="1" applyFont="1" applyBorder="1" applyAlignment="1">
      <alignment horizontal="left" vertical="center" wrapText="1"/>
    </xf>
    <xf numFmtId="165" fontId="17" fillId="0" borderId="44" xfId="11" applyFont="1" applyBorder="1" applyAlignment="1">
      <alignment vertical="center"/>
    </xf>
    <xf numFmtId="0" fontId="20" fillId="0" borderId="0" xfId="1" applyFont="1" applyAlignment="1">
      <alignment horizontal="center" vertical="center"/>
    </xf>
    <xf numFmtId="0" fontId="20" fillId="0" borderId="2" xfId="1" applyFont="1" applyBorder="1" applyAlignment="1">
      <alignment vertical="center"/>
    </xf>
    <xf numFmtId="0" fontId="17" fillId="0" borderId="2" xfId="1" applyFont="1" applyBorder="1" applyAlignment="1">
      <alignment vertical="center"/>
    </xf>
    <xf numFmtId="0" fontId="20" fillId="9" borderId="2" xfId="1" applyFont="1" applyFill="1" applyBorder="1" applyAlignment="1">
      <alignment horizontal="center" vertical="center"/>
    </xf>
    <xf numFmtId="0" fontId="17" fillId="9" borderId="2" xfId="1" applyFont="1" applyFill="1" applyBorder="1" applyAlignment="1">
      <alignment horizontal="center" vertical="center"/>
    </xf>
    <xf numFmtId="0" fontId="26" fillId="11" borderId="2" xfId="1" applyFont="1" applyFill="1" applyBorder="1" applyAlignment="1">
      <alignment horizontal="center" vertical="center" wrapText="1"/>
    </xf>
    <xf numFmtId="0" fontId="20" fillId="0" borderId="0" xfId="1" quotePrefix="1" applyFont="1" applyAlignment="1">
      <alignment horizontal="center" vertical="center" wrapText="1"/>
    </xf>
    <xf numFmtId="0" fontId="29" fillId="0" borderId="0" xfId="1" applyFont="1" applyAlignment="1">
      <alignment horizontal="center" vertical="center" wrapText="1"/>
    </xf>
    <xf numFmtId="0" fontId="17" fillId="0" borderId="0" xfId="1" applyFont="1" applyAlignment="1">
      <alignment horizontal="center" vertical="center" wrapText="1"/>
    </xf>
    <xf numFmtId="166" fontId="22" fillId="0" borderId="0" xfId="11" applyNumberFormat="1" applyFont="1" applyAlignment="1">
      <alignment vertical="center"/>
    </xf>
    <xf numFmtId="165" fontId="22" fillId="0" borderId="0" xfId="1" applyNumberFormat="1" applyFont="1" applyAlignment="1">
      <alignment vertical="center"/>
    </xf>
    <xf numFmtId="165" fontId="33" fillId="0" borderId="0" xfId="1" applyNumberFormat="1" applyFont="1" applyAlignment="1">
      <alignment vertical="center"/>
    </xf>
    <xf numFmtId="0" fontId="17" fillId="0" borderId="2" xfId="1" applyFont="1" applyBorder="1" applyAlignment="1">
      <alignment horizontal="center" vertical="center"/>
    </xf>
    <xf numFmtId="165" fontId="17" fillId="0" borderId="43" xfId="11" applyFont="1" applyBorder="1" applyAlignment="1">
      <alignment horizontal="center" vertical="center"/>
    </xf>
    <xf numFmtId="0" fontId="17" fillId="0" borderId="0" xfId="1" applyFont="1" applyAlignment="1">
      <alignment horizontal="center" vertical="center"/>
    </xf>
    <xf numFmtId="0" fontId="17" fillId="0" borderId="0" xfId="1" applyFont="1" applyAlignment="1">
      <alignment horizontal="right" vertical="center"/>
    </xf>
    <xf numFmtId="165" fontId="20" fillId="0" borderId="2" xfId="1" applyNumberFormat="1" applyFont="1" applyBorder="1" applyAlignment="1">
      <alignment horizontal="center" vertical="center" wrapText="1"/>
    </xf>
    <xf numFmtId="4" fontId="20" fillId="0" borderId="0" xfId="1" applyNumberFormat="1" applyFont="1" applyAlignment="1">
      <alignment vertical="center"/>
    </xf>
    <xf numFmtId="165" fontId="22" fillId="0" borderId="44" xfId="11" applyFont="1" applyBorder="1" applyAlignment="1">
      <alignment vertical="center" wrapText="1"/>
    </xf>
    <xf numFmtId="0" fontId="26" fillId="7" borderId="2" xfId="1" applyFont="1" applyFill="1" applyBorder="1" applyAlignment="1">
      <alignment horizontal="center" vertical="center" wrapText="1"/>
    </xf>
    <xf numFmtId="0" fontId="17" fillId="7" borderId="7" xfId="1" applyFont="1" applyFill="1" applyBorder="1" applyAlignment="1">
      <alignment horizontal="center" vertical="center" wrapText="1"/>
    </xf>
    <xf numFmtId="165" fontId="22" fillId="7" borderId="44" xfId="11" applyFont="1" applyFill="1" applyBorder="1" applyAlignment="1">
      <alignment vertical="center" wrapText="1"/>
    </xf>
    <xf numFmtId="0" fontId="17" fillId="7" borderId="2" xfId="1" applyFont="1" applyFill="1" applyBorder="1" applyAlignment="1">
      <alignment horizontal="center" vertical="center" wrapText="1"/>
    </xf>
    <xf numFmtId="0" fontId="19" fillId="0" borderId="0" xfId="1" applyFont="1"/>
    <xf numFmtId="0" fontId="19" fillId="0" borderId="2" xfId="1" applyFont="1" applyBorder="1" applyAlignment="1">
      <alignment vertical="center" wrapText="1"/>
    </xf>
    <xf numFmtId="49" fontId="2" fillId="0" borderId="2" xfId="1" applyNumberFormat="1" applyFont="1" applyBorder="1" applyAlignment="1">
      <alignment horizontal="center" vertical="center" wrapText="1"/>
    </xf>
    <xf numFmtId="165" fontId="2" fillId="0" borderId="2" xfId="11" applyFont="1" applyBorder="1" applyAlignment="1">
      <alignment vertical="center"/>
    </xf>
    <xf numFmtId="0" fontId="19" fillId="0" borderId="2" xfId="1" applyFont="1" applyBorder="1" applyAlignment="1">
      <alignment vertical="center"/>
    </xf>
    <xf numFmtId="170" fontId="2" fillId="0" borderId="2" xfId="11" applyNumberFormat="1" applyFont="1" applyBorder="1" applyAlignment="1">
      <alignment vertical="center"/>
    </xf>
    <xf numFmtId="0" fontId="19" fillId="0" borderId="0" xfId="1" applyFont="1" applyAlignment="1">
      <alignment horizontal="center"/>
    </xf>
    <xf numFmtId="0" fontId="2" fillId="0" borderId="2" xfId="1" applyFont="1" applyBorder="1" applyAlignment="1">
      <alignment horizontal="center" vertical="center"/>
    </xf>
    <xf numFmtId="0" fontId="19" fillId="8" borderId="2" xfId="1" applyFont="1" applyFill="1" applyBorder="1" applyAlignment="1">
      <alignment vertical="center" wrapText="1"/>
    </xf>
    <xf numFmtId="0" fontId="2" fillId="9" borderId="2" xfId="1" applyFont="1" applyFill="1" applyBorder="1" applyAlignment="1">
      <alignment horizontal="center" vertical="center" wrapText="1"/>
    </xf>
    <xf numFmtId="165" fontId="2" fillId="9" borderId="2" xfId="11" applyFont="1" applyFill="1" applyBorder="1" applyAlignment="1">
      <alignment vertical="center"/>
    </xf>
    <xf numFmtId="0" fontId="31" fillId="0" borderId="0" xfId="1" applyFont="1" applyAlignment="1">
      <alignment vertical="center"/>
    </xf>
    <xf numFmtId="0" fontId="30" fillId="0" borderId="0" xfId="1" applyFont="1" applyAlignment="1">
      <alignment vertical="center"/>
    </xf>
    <xf numFmtId="170" fontId="2" fillId="0" borderId="2" xfId="11" applyNumberFormat="1" applyFont="1" applyBorder="1" applyAlignment="1">
      <alignment horizontal="center" vertical="center"/>
    </xf>
    <xf numFmtId="0" fontId="36" fillId="0" borderId="0" xfId="1" applyFont="1" applyAlignment="1">
      <alignment vertical="center"/>
    </xf>
    <xf numFmtId="171" fontId="18" fillId="5" borderId="0" xfId="1" applyNumberFormat="1" applyFont="1" applyFill="1" applyAlignment="1">
      <alignment vertical="center"/>
    </xf>
    <xf numFmtId="0" fontId="2" fillId="4" borderId="2" xfId="1" applyFont="1" applyFill="1" applyBorder="1" applyAlignment="1">
      <alignment horizontal="center" vertical="center"/>
    </xf>
    <xf numFmtId="0" fontId="11" fillId="0" borderId="0" xfId="1" applyFont="1"/>
    <xf numFmtId="0" fontId="37" fillId="0" borderId="0" xfId="1" applyFont="1"/>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13" fillId="0" borderId="17" xfId="1" applyFont="1" applyBorder="1" applyAlignment="1">
      <alignment vertical="center" wrapText="1"/>
    </xf>
    <xf numFmtId="0" fontId="13" fillId="0" borderId="11" xfId="1" applyFont="1" applyBorder="1" applyAlignment="1">
      <alignment vertical="center" wrapText="1"/>
    </xf>
    <xf numFmtId="0" fontId="11" fillId="0" borderId="8" xfId="1" applyFont="1" applyBorder="1" applyAlignment="1">
      <alignment horizontal="center"/>
    </xf>
    <xf numFmtId="0" fontId="11" fillId="0" borderId="22" xfId="1" applyFont="1" applyBorder="1" applyAlignment="1">
      <alignment horizontal="center"/>
    </xf>
    <xf numFmtId="0" fontId="11" fillId="0" borderId="20" xfId="1" applyFont="1" applyBorder="1" applyAlignment="1">
      <alignment horizontal="center"/>
    </xf>
    <xf numFmtId="0" fontId="11" fillId="0" borderId="11" xfId="1" applyFont="1" applyBorder="1" applyAlignment="1">
      <alignment horizontal="center"/>
    </xf>
    <xf numFmtId="0" fontId="11" fillId="5" borderId="29" xfId="1" applyFont="1" applyFill="1" applyBorder="1"/>
    <xf numFmtId="0" fontId="11" fillId="0" borderId="13" xfId="1" applyFont="1" applyBorder="1"/>
    <xf numFmtId="166" fontId="13" fillId="0" borderId="40" xfId="11" applyNumberFormat="1" applyFont="1" applyBorder="1"/>
    <xf numFmtId="166" fontId="13" fillId="0" borderId="22" xfId="11" applyNumberFormat="1" applyFont="1" applyBorder="1"/>
    <xf numFmtId="165" fontId="38" fillId="0" borderId="26" xfId="11" applyFont="1" applyBorder="1"/>
    <xf numFmtId="165" fontId="38" fillId="0" borderId="23" xfId="11" applyFont="1" applyBorder="1"/>
    <xf numFmtId="165" fontId="38" fillId="0" borderId="25" xfId="11" applyFont="1" applyBorder="1"/>
    <xf numFmtId="166" fontId="13" fillId="0" borderId="0" xfId="11" applyNumberFormat="1" applyFont="1"/>
    <xf numFmtId="0" fontId="14" fillId="0" borderId="22" xfId="1" applyFont="1" applyBorder="1"/>
    <xf numFmtId="0" fontId="14" fillId="0" borderId="13" xfId="1" applyFont="1" applyBorder="1"/>
    <xf numFmtId="0" fontId="7" fillId="0" borderId="0" xfId="1" applyFont="1"/>
    <xf numFmtId="0" fontId="7" fillId="0" borderId="2" xfId="1" applyFont="1" applyBorder="1"/>
    <xf numFmtId="0" fontId="7" fillId="5" borderId="2" xfId="1" applyFont="1" applyFill="1" applyBorder="1"/>
    <xf numFmtId="165" fontId="40" fillId="0" borderId="0" xfId="1" applyNumberFormat="1" applyFont="1" applyAlignment="1">
      <alignment vertical="center" wrapText="1"/>
    </xf>
    <xf numFmtId="0" fontId="40" fillId="0" borderId="0" xfId="1" applyFont="1" applyAlignment="1">
      <alignment vertical="center" wrapText="1"/>
    </xf>
    <xf numFmtId="0" fontId="41" fillId="0" borderId="0" xfId="1" applyFont="1"/>
    <xf numFmtId="0" fontId="2" fillId="0" borderId="0" xfId="1" applyFont="1"/>
    <xf numFmtId="0" fontId="42" fillId="0" borderId="22" xfId="1" applyFont="1" applyBorder="1" applyAlignment="1">
      <alignment horizontal="center" vertical="center" wrapText="1"/>
    </xf>
    <xf numFmtId="0" fontId="42" fillId="0" borderId="20" xfId="1" applyFont="1" applyBorder="1" applyAlignment="1">
      <alignment horizontal="center" vertical="center" wrapText="1"/>
    </xf>
    <xf numFmtId="0" fontId="42" fillId="0" borderId="29" xfId="1" applyFont="1" applyBorder="1"/>
    <xf numFmtId="0" fontId="42" fillId="0" borderId="22" xfId="1" applyFont="1" applyBorder="1"/>
    <xf numFmtId="0" fontId="42" fillId="5" borderId="29" xfId="1" applyFont="1" applyFill="1" applyBorder="1"/>
    <xf numFmtId="0" fontId="42" fillId="0" borderId="16" xfId="1" applyFont="1" applyBorder="1"/>
    <xf numFmtId="165" fontId="42" fillId="0" borderId="19" xfId="11" applyFont="1" applyBorder="1"/>
    <xf numFmtId="165" fontId="42" fillId="0" borderId="17" xfId="11" applyFont="1" applyBorder="1"/>
    <xf numFmtId="165" fontId="42" fillId="0" borderId="16" xfId="11" applyFont="1" applyBorder="1"/>
    <xf numFmtId="165" fontId="42" fillId="0" borderId="0" xfId="11" applyFont="1"/>
    <xf numFmtId="165" fontId="42" fillId="0" borderId="13" xfId="11" applyFont="1" applyBorder="1"/>
    <xf numFmtId="165" fontId="42" fillId="0" borderId="20" xfId="11" applyFont="1" applyBorder="1"/>
    <xf numFmtId="0" fontId="42" fillId="0" borderId="13" xfId="1" applyFont="1" applyBorder="1"/>
    <xf numFmtId="0" fontId="42" fillId="0" borderId="0" xfId="1" applyFont="1"/>
    <xf numFmtId="166" fontId="42" fillId="0" borderId="24" xfId="11" applyNumberFormat="1" applyFont="1" applyBorder="1"/>
    <xf numFmtId="166" fontId="42" fillId="0" borderId="23" xfId="11" applyNumberFormat="1" applyFont="1" applyBorder="1"/>
    <xf numFmtId="166" fontId="42" fillId="0" borderId="21" xfId="11" applyNumberFormat="1" applyFont="1" applyBorder="1"/>
    <xf numFmtId="166" fontId="42" fillId="0" borderId="0" xfId="11" applyNumberFormat="1" applyFont="1"/>
    <xf numFmtId="166" fontId="42" fillId="0" borderId="8" xfId="11" applyNumberFormat="1" applyFont="1" applyBorder="1"/>
    <xf numFmtId="0" fontId="42" fillId="0" borderId="30" xfId="1" applyFont="1" applyBorder="1"/>
    <xf numFmtId="165" fontId="42" fillId="0" borderId="8" xfId="11" applyFont="1" applyBorder="1"/>
    <xf numFmtId="165" fontId="42" fillId="0" borderId="14" xfId="11" applyFont="1" applyBorder="1"/>
    <xf numFmtId="165" fontId="42" fillId="0" borderId="12" xfId="11" applyFont="1" applyBorder="1"/>
    <xf numFmtId="0" fontId="42" fillId="0" borderId="8" xfId="1" applyFont="1" applyBorder="1"/>
    <xf numFmtId="0" fontId="42" fillId="0" borderId="14" xfId="1" applyFont="1" applyBorder="1"/>
    <xf numFmtId="0" fontId="43" fillId="0" borderId="14" xfId="1" applyFont="1" applyBorder="1"/>
    <xf numFmtId="0" fontId="43" fillId="0" borderId="8" xfId="1" applyFont="1" applyBorder="1"/>
    <xf numFmtId="0" fontId="42" fillId="0" borderId="19" xfId="1" applyFont="1" applyBorder="1"/>
    <xf numFmtId="0" fontId="42" fillId="0" borderId="17" xfId="1" applyFont="1" applyBorder="1"/>
    <xf numFmtId="0" fontId="43" fillId="0" borderId="17" xfId="1" applyFont="1" applyBorder="1"/>
    <xf numFmtId="0" fontId="43" fillId="0" borderId="19" xfId="1" applyFont="1" applyBorder="1"/>
    <xf numFmtId="165" fontId="42" fillId="0" borderId="20" xfId="11" applyFont="1" applyBorder="1" applyAlignment="1">
      <alignment horizontal="center"/>
    </xf>
    <xf numFmtId="165" fontId="42" fillId="0" borderId="10" xfId="11" applyFont="1" applyBorder="1" applyAlignment="1">
      <alignment horizontal="center"/>
    </xf>
    <xf numFmtId="0" fontId="2" fillId="5" borderId="2" xfId="1" applyFont="1" applyFill="1" applyBorder="1"/>
    <xf numFmtId="0" fontId="2" fillId="0" borderId="28" xfId="1" applyFont="1" applyBorder="1"/>
    <xf numFmtId="0" fontId="2" fillId="0" borderId="28" xfId="1" applyFont="1" applyBorder="1" applyAlignment="1">
      <alignment wrapText="1"/>
    </xf>
    <xf numFmtId="0" fontId="9" fillId="0" borderId="28" xfId="1" applyFont="1" applyBorder="1"/>
    <xf numFmtId="0" fontId="2" fillId="0" borderId="36" xfId="1" applyFont="1" applyBorder="1"/>
    <xf numFmtId="0" fontId="2" fillId="0" borderId="36" xfId="1" applyFont="1" applyBorder="1" applyAlignment="1">
      <alignment wrapText="1"/>
    </xf>
    <xf numFmtId="0" fontId="9" fillId="0" borderId="36" xfId="1" applyFont="1" applyBorder="1"/>
    <xf numFmtId="0" fontId="2" fillId="0" borderId="36" xfId="1" applyFont="1" applyBorder="1" applyAlignment="1">
      <alignment horizontal="left"/>
    </xf>
    <xf numFmtId="0" fontId="2" fillId="0" borderId="36" xfId="1" applyFont="1" applyBorder="1" applyAlignment="1">
      <alignment horizontal="left" wrapText="1"/>
    </xf>
    <xf numFmtId="0" fontId="2" fillId="0" borderId="28" xfId="1" applyFont="1" applyBorder="1" applyAlignment="1">
      <alignment horizontal="left"/>
    </xf>
    <xf numFmtId="0" fontId="2" fillId="0" borderId="41" xfId="1" applyFont="1" applyBorder="1" applyAlignment="1">
      <alignment wrapText="1"/>
    </xf>
    <xf numFmtId="0" fontId="9" fillId="0" borderId="41" xfId="1" applyFont="1" applyBorder="1"/>
    <xf numFmtId="0" fontId="2" fillId="0" borderId="41" xfId="1" applyFont="1" applyBorder="1"/>
    <xf numFmtId="0" fontId="44" fillId="0" borderId="0" xfId="1" applyFont="1" applyAlignment="1">
      <alignment horizontal="center" wrapText="1"/>
    </xf>
    <xf numFmtId="167" fontId="15" fillId="0" borderId="2" xfId="1" applyNumberFormat="1" applyFont="1" applyBorder="1" applyAlignment="1">
      <alignment horizontal="center" vertical="center" wrapText="1"/>
    </xf>
    <xf numFmtId="0" fontId="17" fillId="0" borderId="0" xfId="1" applyFont="1" applyAlignment="1">
      <alignment horizontal="right"/>
    </xf>
    <xf numFmtId="0" fontId="45" fillId="0" borderId="0" xfId="1" applyFont="1"/>
    <xf numFmtId="168" fontId="45" fillId="4" borderId="0" xfId="1" applyNumberFormat="1" applyFont="1" applyFill="1"/>
    <xf numFmtId="168" fontId="45" fillId="0" borderId="0" xfId="1" applyNumberFormat="1" applyFont="1"/>
    <xf numFmtId="0" fontId="38" fillId="0" borderId="0" xfId="1" applyFont="1"/>
    <xf numFmtId="0" fontId="38" fillId="0" borderId="0" xfId="1" applyFont="1" applyAlignment="1">
      <alignment wrapText="1"/>
    </xf>
    <xf numFmtId="0" fontId="38" fillId="0" borderId="0" xfId="1" applyFont="1" applyAlignment="1">
      <alignment horizontal="left"/>
    </xf>
    <xf numFmtId="0" fontId="38" fillId="0" borderId="0" xfId="1" applyFont="1" applyAlignment="1">
      <alignment vertical="center"/>
    </xf>
    <xf numFmtId="0" fontId="38" fillId="0" borderId="2" xfId="1" applyFont="1" applyBorder="1" applyAlignment="1">
      <alignment horizontal="center" vertical="center"/>
    </xf>
    <xf numFmtId="0" fontId="38" fillId="0" borderId="44" xfId="1" applyFont="1" applyBorder="1" applyAlignment="1">
      <alignment horizontal="center" vertical="center"/>
    </xf>
    <xf numFmtId="0" fontId="38" fillId="0" borderId="43" xfId="1" applyFont="1" applyBorder="1" applyAlignment="1">
      <alignment horizontal="center" vertical="center"/>
    </xf>
    <xf numFmtId="0" fontId="38" fillId="0" borderId="0" xfId="1" applyFont="1" applyAlignment="1">
      <alignment horizontal="center" vertical="center"/>
    </xf>
    <xf numFmtId="49" fontId="38" fillId="0" borderId="0" xfId="1" applyNumberFormat="1" applyFont="1" applyAlignment="1">
      <alignment horizontal="left" vertical="top" wrapText="1"/>
    </xf>
    <xf numFmtId="4" fontId="38" fillId="0" borderId="0" xfId="19" applyNumberFormat="1" applyFont="1" applyAlignment="1">
      <alignment horizontal="right" shrinkToFit="1"/>
    </xf>
    <xf numFmtId="0" fontId="38" fillId="0" borderId="2" xfId="1" applyFont="1" applyBorder="1"/>
    <xf numFmtId="4" fontId="38" fillId="0" borderId="0" xfId="20" applyNumberFormat="1" applyFont="1" applyAlignment="1">
      <alignment vertical="top"/>
    </xf>
    <xf numFmtId="165" fontId="38" fillId="0" borderId="2" xfId="11" applyFont="1" applyBorder="1"/>
    <xf numFmtId="165" fontId="39" fillId="0" borderId="0" xfId="11" applyFont="1"/>
    <xf numFmtId="165" fontId="38" fillId="0" borderId="0" xfId="11" applyFont="1"/>
    <xf numFmtId="0" fontId="38" fillId="0" borderId="2" xfId="1" applyFont="1" applyBorder="1" applyAlignment="1">
      <alignment wrapText="1"/>
    </xf>
    <xf numFmtId="4" fontId="38" fillId="0" borderId="0" xfId="19" applyNumberFormat="1" applyFont="1" applyAlignment="1">
      <alignment horizontal="right" wrapText="1" shrinkToFit="1"/>
    </xf>
    <xf numFmtId="0" fontId="38" fillId="0" borderId="0" xfId="1" quotePrefix="1" applyFont="1" applyAlignment="1">
      <alignment horizontal="center"/>
    </xf>
    <xf numFmtId="0" fontId="38" fillId="0" borderId="0" xfId="1" applyFont="1" applyAlignment="1">
      <alignment horizontal="center"/>
    </xf>
    <xf numFmtId="4" fontId="39" fillId="0" borderId="0" xfId="1" applyNumberFormat="1" applyFont="1"/>
    <xf numFmtId="0" fontId="48" fillId="0" borderId="0" xfId="1" applyFont="1" applyAlignment="1">
      <alignment horizontal="left"/>
    </xf>
    <xf numFmtId="0" fontId="7" fillId="0" borderId="0" xfId="1" applyFont="1" applyAlignment="1">
      <alignment horizontal="center" wrapText="1"/>
    </xf>
    <xf numFmtId="0" fontId="49" fillId="0" borderId="0" xfId="1" applyFont="1"/>
    <xf numFmtId="0" fontId="43" fillId="0" borderId="0" xfId="1" applyFont="1"/>
    <xf numFmtId="0" fontId="50" fillId="0" borderId="0" xfId="1" applyFont="1"/>
    <xf numFmtId="0" fontId="17" fillId="0" borderId="0" xfId="1" applyFont="1"/>
    <xf numFmtId="165" fontId="15" fillId="0" borderId="44" xfId="11" applyFont="1" applyBorder="1"/>
    <xf numFmtId="165" fontId="15" fillId="0" borderId="0" xfId="11" applyFont="1"/>
    <xf numFmtId="165" fontId="15" fillId="0" borderId="0" xfId="11" applyFont="1" applyAlignment="1">
      <alignment horizontal="right" wrapText="1" shrinkToFit="1"/>
    </xf>
    <xf numFmtId="165" fontId="16" fillId="0" borderId="0" xfId="11" applyFont="1"/>
    <xf numFmtId="165" fontId="16" fillId="0" borderId="0" xfId="1" applyNumberFormat="1" applyFont="1"/>
    <xf numFmtId="0" fontId="15" fillId="0" borderId="0" xfId="1" applyFont="1"/>
    <xf numFmtId="4" fontId="38" fillId="0" borderId="0" xfId="1" applyNumberFormat="1" applyFont="1" applyAlignment="1">
      <alignment horizontal="right" vertical="center" shrinkToFit="1"/>
    </xf>
    <xf numFmtId="165" fontId="39" fillId="0" borderId="0" xfId="1" applyNumberFormat="1" applyFont="1" applyAlignment="1">
      <alignment horizontal="center" vertical="center"/>
    </xf>
    <xf numFmtId="165" fontId="39" fillId="0" borderId="0" xfId="1" applyNumberFormat="1" applyFont="1" applyAlignment="1">
      <alignment vertical="center"/>
    </xf>
    <xf numFmtId="0" fontId="15" fillId="0" borderId="0" xfId="1" applyFont="1" applyAlignment="1">
      <alignment horizontal="center" wrapText="1"/>
    </xf>
    <xf numFmtId="0" fontId="15" fillId="0" borderId="2" xfId="1" applyFont="1" applyBorder="1" applyAlignment="1">
      <alignment horizontal="center" vertical="center"/>
    </xf>
    <xf numFmtId="0" fontId="15" fillId="0" borderId="7" xfId="1" applyFont="1" applyBorder="1" applyAlignment="1">
      <alignment horizontal="center" vertical="center"/>
    </xf>
    <xf numFmtId="0" fontId="15" fillId="0" borderId="44" xfId="1" applyFont="1" applyBorder="1" applyAlignment="1">
      <alignment horizontal="center" vertical="center"/>
    </xf>
    <xf numFmtId="0" fontId="15" fillId="0" borderId="0" xfId="1" applyFont="1" applyAlignment="1">
      <alignment horizontal="center" vertical="center"/>
    </xf>
    <xf numFmtId="0" fontId="15" fillId="0" borderId="2" xfId="1" applyFont="1" applyBorder="1"/>
    <xf numFmtId="165" fontId="15" fillId="0" borderId="2" xfId="11" applyFont="1" applyBorder="1"/>
    <xf numFmtId="165" fontId="16" fillId="0" borderId="44" xfId="11" applyFont="1" applyBorder="1"/>
    <xf numFmtId="0" fontId="15" fillId="0" borderId="2" xfId="1" applyFont="1" applyBorder="1" applyAlignment="1">
      <alignment wrapText="1"/>
    </xf>
    <xf numFmtId="0" fontId="15" fillId="5" borderId="2" xfId="1" applyFont="1" applyFill="1" applyBorder="1" applyAlignment="1">
      <alignment wrapText="1"/>
    </xf>
    <xf numFmtId="0" fontId="15" fillId="0" borderId="0" xfId="1" applyFont="1" applyAlignment="1">
      <alignment wrapText="1"/>
    </xf>
    <xf numFmtId="165" fontId="15" fillId="0" borderId="0" xfId="1" applyNumberFormat="1" applyFont="1"/>
    <xf numFmtId="0" fontId="56" fillId="0" borderId="0" xfId="1" applyFont="1"/>
    <xf numFmtId="165" fontId="35" fillId="0" borderId="0" xfId="1" applyNumberFormat="1" applyFont="1"/>
    <xf numFmtId="165" fontId="39" fillId="0" borderId="0" xfId="11" applyFont="1" applyAlignment="1">
      <alignment horizontal="right" vertical="top" shrinkToFit="1"/>
    </xf>
    <xf numFmtId="0" fontId="38" fillId="0" borderId="0" xfId="0" applyFont="1" applyAlignment="1">
      <alignment vertical="center"/>
    </xf>
    <xf numFmtId="0" fontId="38" fillId="0" borderId="9" xfId="0" applyFont="1" applyBorder="1" applyAlignment="1">
      <alignment vertical="center"/>
    </xf>
    <xf numFmtId="0" fontId="37" fillId="0" borderId="10" xfId="0" applyFont="1" applyBorder="1"/>
    <xf numFmtId="0" fontId="38" fillId="0" borderId="20" xfId="0" applyFont="1" applyBorder="1" applyAlignment="1">
      <alignment horizontal="center" vertical="center" wrapText="1"/>
    </xf>
    <xf numFmtId="0" fontId="38" fillId="4" borderId="20" xfId="0" applyFont="1" applyFill="1" applyBorder="1" applyAlignment="1">
      <alignment horizontal="center" vertical="center" wrapText="1"/>
    </xf>
    <xf numFmtId="0" fontId="38" fillId="4" borderId="20" xfId="0" quotePrefix="1" applyFont="1" applyFill="1" applyBorder="1" applyAlignment="1">
      <alignment horizontal="center" vertical="center" wrapText="1"/>
    </xf>
    <xf numFmtId="0" fontId="38" fillId="9" borderId="20" xfId="0" applyFont="1" applyFill="1" applyBorder="1" applyAlignment="1">
      <alignment horizontal="center" vertical="center" wrapText="1"/>
    </xf>
    <xf numFmtId="3" fontId="38" fillId="4" borderId="8" xfId="0" applyNumberFormat="1" applyFont="1" applyFill="1" applyBorder="1" applyAlignment="1">
      <alignment horizontal="center" vertical="center" wrapText="1"/>
    </xf>
    <xf numFmtId="3" fontId="38" fillId="4" borderId="20" xfId="0" applyNumberFormat="1" applyFont="1" applyFill="1" applyBorder="1" applyAlignment="1">
      <alignment horizontal="center" vertical="center" wrapText="1"/>
    </xf>
    <xf numFmtId="3" fontId="38" fillId="5" borderId="10" xfId="0" applyNumberFormat="1" applyFont="1" applyFill="1" applyBorder="1" applyAlignment="1">
      <alignment horizontal="center" vertical="center" wrapText="1"/>
    </xf>
    <xf numFmtId="3" fontId="38" fillId="5" borderId="11" xfId="0" applyNumberFormat="1" applyFont="1" applyFill="1" applyBorder="1" applyAlignment="1">
      <alignment horizontal="center" vertical="center" wrapText="1"/>
    </xf>
    <xf numFmtId="3" fontId="38" fillId="4" borderId="12" xfId="0" applyNumberFormat="1" applyFont="1" applyFill="1" applyBorder="1" applyAlignment="1">
      <alignment horizontal="center" vertical="center" wrapText="1"/>
    </xf>
    <xf numFmtId="3" fontId="38" fillId="5" borderId="20" xfId="0" applyNumberFormat="1" applyFont="1" applyFill="1" applyBorder="1" applyAlignment="1">
      <alignment horizontal="center" vertical="center" wrapText="1"/>
    </xf>
    <xf numFmtId="3" fontId="38" fillId="4" borderId="9" xfId="0" applyNumberFormat="1" applyFont="1" applyFill="1" applyBorder="1" applyAlignment="1">
      <alignment horizontal="center" vertical="center" wrapText="1"/>
    </xf>
    <xf numFmtId="0" fontId="38" fillId="5" borderId="20" xfId="0" applyFont="1" applyFill="1" applyBorder="1" applyAlignment="1">
      <alignment horizontal="center" vertical="center" wrapText="1"/>
    </xf>
    <xf numFmtId="3" fontId="38" fillId="9" borderId="20" xfId="0" applyNumberFormat="1" applyFont="1" applyFill="1" applyBorder="1" applyAlignment="1">
      <alignment horizontal="center" vertical="center" wrapText="1"/>
    </xf>
    <xf numFmtId="0" fontId="37" fillId="5" borderId="2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37" fillId="4" borderId="20" xfId="0" applyFont="1" applyFill="1" applyBorder="1" applyAlignment="1">
      <alignment horizontal="center" vertical="center" wrapText="1"/>
    </xf>
    <xf numFmtId="0" fontId="37" fillId="5" borderId="11" xfId="0" applyFont="1" applyFill="1" applyBorder="1" applyAlignment="1">
      <alignment horizontal="center" vertical="center" wrapText="1"/>
    </xf>
    <xf numFmtId="0" fontId="37" fillId="5" borderId="10" xfId="0" applyFont="1" applyFill="1" applyBorder="1" applyAlignment="1">
      <alignment horizontal="center" vertical="center" wrapText="1"/>
    </xf>
    <xf numFmtId="0" fontId="38" fillId="5" borderId="10"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38" fillId="0" borderId="8" xfId="0" applyFont="1" applyBorder="1" applyAlignment="1">
      <alignment horizontal="center" vertical="center"/>
    </xf>
    <xf numFmtId="0" fontId="38" fillId="0" borderId="14" xfId="0" applyFont="1" applyBorder="1" applyAlignment="1">
      <alignment horizontal="center" vertical="center"/>
    </xf>
    <xf numFmtId="0" fontId="38" fillId="0" borderId="20" xfId="0" applyFont="1" applyBorder="1" applyAlignment="1">
      <alignment horizontal="center" vertical="center"/>
    </xf>
    <xf numFmtId="0" fontId="38" fillId="0" borderId="12" xfId="0" applyFont="1" applyBorder="1" applyAlignment="1">
      <alignment horizontal="center" vertical="center"/>
    </xf>
    <xf numFmtId="0" fontId="38" fillId="5" borderId="8" xfId="0" applyFont="1" applyFill="1" applyBorder="1" applyAlignment="1">
      <alignment horizontal="center" vertical="center" wrapText="1"/>
    </xf>
    <xf numFmtId="0" fontId="38" fillId="9"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2" xfId="0" applyFont="1" applyFill="1" applyBorder="1" applyAlignment="1">
      <alignment horizontal="center" vertical="center"/>
    </xf>
    <xf numFmtId="0" fontId="38" fillId="9" borderId="8" xfId="0" applyFont="1" applyFill="1" applyBorder="1" applyAlignment="1">
      <alignment horizontal="center" vertical="center"/>
    </xf>
    <xf numFmtId="0" fontId="38" fillId="9" borderId="12" xfId="0" applyFont="1" applyFill="1" applyBorder="1" applyAlignment="1">
      <alignment horizontal="center" vertical="center"/>
    </xf>
    <xf numFmtId="3" fontId="38" fillId="4" borderId="14" xfId="0" applyNumberFormat="1" applyFont="1" applyFill="1" applyBorder="1" applyAlignment="1">
      <alignment horizontal="center" vertical="center"/>
    </xf>
    <xf numFmtId="3" fontId="38" fillId="4" borderId="8" xfId="0" applyNumberFormat="1" applyFont="1" applyFill="1" applyBorder="1" applyAlignment="1">
      <alignment horizontal="center" vertical="center"/>
    </xf>
    <xf numFmtId="3" fontId="38" fillId="4" borderId="20" xfId="0" applyNumberFormat="1" applyFont="1" applyFill="1" applyBorder="1" applyAlignment="1">
      <alignment horizontal="center" vertical="center"/>
    </xf>
    <xf numFmtId="3" fontId="38" fillId="4" borderId="15" xfId="0" applyNumberFormat="1" applyFont="1" applyFill="1" applyBorder="1" applyAlignment="1">
      <alignment horizontal="center" vertical="center"/>
    </xf>
    <xf numFmtId="3" fontId="38" fillId="4" borderId="12" xfId="0" applyNumberFormat="1" applyFont="1" applyFill="1" applyBorder="1" applyAlignment="1">
      <alignment horizontal="center" vertical="center"/>
    </xf>
    <xf numFmtId="3" fontId="38" fillId="4" borderId="9" xfId="0" applyNumberFormat="1" applyFont="1" applyFill="1" applyBorder="1" applyAlignment="1">
      <alignment horizontal="center" vertical="center"/>
    </xf>
    <xf numFmtId="3" fontId="38" fillId="4" borderId="10" xfId="0" applyNumberFormat="1" applyFont="1" applyFill="1" applyBorder="1" applyAlignment="1">
      <alignment horizontal="center" vertical="center"/>
    </xf>
    <xf numFmtId="165" fontId="38" fillId="4" borderId="21" xfId="11" applyFont="1" applyFill="1" applyBorder="1" applyAlignment="1">
      <alignment horizontal="center" wrapText="1" shrinkToFit="1"/>
    </xf>
    <xf numFmtId="165" fontId="38" fillId="4" borderId="21" xfId="11" applyFont="1" applyFill="1" applyBorder="1" applyAlignment="1">
      <alignment horizontal="center"/>
    </xf>
    <xf numFmtId="165" fontId="38" fillId="4" borderId="41" xfId="11" applyFont="1" applyFill="1" applyBorder="1" applyAlignment="1">
      <alignment horizontal="center"/>
    </xf>
    <xf numFmtId="165" fontId="38" fillId="4" borderId="23" xfId="11" applyFont="1" applyFill="1" applyBorder="1" applyAlignment="1">
      <alignment horizontal="center"/>
    </xf>
    <xf numFmtId="165" fontId="38" fillId="5" borderId="40" xfId="11" applyFont="1" applyFill="1" applyBorder="1" applyAlignment="1">
      <alignment horizontal="center"/>
    </xf>
    <xf numFmtId="165" fontId="38" fillId="4" borderId="40" xfId="11" applyFont="1" applyFill="1" applyBorder="1" applyAlignment="1">
      <alignment horizontal="center"/>
    </xf>
    <xf numFmtId="165" fontId="38" fillId="5" borderId="21" xfId="11" applyFont="1" applyFill="1" applyBorder="1" applyAlignment="1">
      <alignment horizontal="center"/>
    </xf>
    <xf numFmtId="165" fontId="38" fillId="4" borderId="8" xfId="11" applyFont="1" applyFill="1" applyBorder="1" applyAlignment="1">
      <alignment horizontal="center"/>
    </xf>
    <xf numFmtId="165" fontId="38" fillId="4" borderId="29" xfId="11" applyFont="1" applyFill="1" applyBorder="1" applyAlignment="1">
      <alignment horizontal="center"/>
    </xf>
    <xf numFmtId="165" fontId="38" fillId="5" borderId="30" xfId="11" applyFont="1" applyFill="1" applyBorder="1" applyAlignment="1">
      <alignment horizontal="center"/>
    </xf>
    <xf numFmtId="165" fontId="38" fillId="5" borderId="42" xfId="11" applyFont="1" applyFill="1" applyBorder="1" applyAlignment="1">
      <alignment horizontal="center"/>
    </xf>
    <xf numFmtId="165" fontId="38" fillId="4" borderId="42" xfId="11" applyFont="1" applyFill="1" applyBorder="1" applyAlignment="1">
      <alignment horizontal="center"/>
    </xf>
    <xf numFmtId="165" fontId="38" fillId="4" borderId="30" xfId="11" applyFont="1" applyFill="1" applyBorder="1" applyAlignment="1">
      <alignment horizontal="center"/>
    </xf>
    <xf numFmtId="165" fontId="38" fillId="5" borderId="41" xfId="11" applyFont="1" applyFill="1" applyBorder="1" applyAlignment="1">
      <alignment horizontal="center"/>
    </xf>
    <xf numFmtId="165" fontId="38" fillId="5" borderId="24" xfId="11" applyFont="1" applyFill="1" applyBorder="1" applyAlignment="1">
      <alignment horizontal="center"/>
    </xf>
    <xf numFmtId="165" fontId="38" fillId="4" borderId="26" xfId="11" applyFont="1" applyFill="1" applyBorder="1" applyAlignment="1">
      <alignment horizontal="center" wrapText="1" shrinkToFit="1"/>
    </xf>
    <xf numFmtId="165" fontId="38" fillId="5" borderId="23" xfId="11" applyFont="1" applyFill="1" applyBorder="1" applyAlignment="1">
      <alignment horizontal="center" wrapText="1" shrinkToFit="1"/>
    </xf>
    <xf numFmtId="165" fontId="38" fillId="4" borderId="23" xfId="11" applyFont="1" applyFill="1" applyBorder="1" applyAlignment="1">
      <alignment horizontal="center" wrapText="1" shrinkToFit="1"/>
    </xf>
    <xf numFmtId="165" fontId="38" fillId="4" borderId="24" xfId="11" applyFont="1" applyFill="1" applyBorder="1" applyAlignment="1">
      <alignment horizontal="center"/>
    </xf>
    <xf numFmtId="165" fontId="38" fillId="0" borderId="26" xfId="11" applyFont="1" applyBorder="1" applyAlignment="1">
      <alignment horizontal="center"/>
    </xf>
    <xf numFmtId="0" fontId="38" fillId="0" borderId="29" xfId="0" applyFont="1" applyBorder="1" applyAlignment="1">
      <alignment horizontal="left"/>
    </xf>
    <xf numFmtId="165" fontId="38" fillId="4" borderId="30" xfId="11" applyFont="1" applyFill="1" applyBorder="1" applyAlignment="1">
      <alignment horizontal="center" wrapText="1" shrinkToFit="1"/>
    </xf>
    <xf numFmtId="165" fontId="38" fillId="4" borderId="28" xfId="11" applyFont="1" applyFill="1" applyBorder="1" applyAlignment="1">
      <alignment horizontal="center" wrapText="1" shrinkToFit="1"/>
    </xf>
    <xf numFmtId="165" fontId="38" fillId="4" borderId="28" xfId="11" applyFont="1" applyFill="1" applyBorder="1" applyAlignment="1">
      <alignment horizontal="center"/>
    </xf>
    <xf numFmtId="165" fontId="38" fillId="5" borderId="29" xfId="11" applyFont="1" applyFill="1" applyBorder="1" applyAlignment="1">
      <alignment horizontal="center"/>
    </xf>
    <xf numFmtId="165" fontId="38" fillId="5" borderId="31" xfId="11" applyFont="1" applyFill="1" applyBorder="1" applyAlignment="1">
      <alignment horizontal="center"/>
    </xf>
    <xf numFmtId="165" fontId="38" fillId="4" borderId="31" xfId="11" applyFont="1" applyFill="1" applyBorder="1" applyAlignment="1">
      <alignment horizontal="center"/>
    </xf>
    <xf numFmtId="165" fontId="38" fillId="0" borderId="28" xfId="11" applyFont="1" applyBorder="1" applyAlignment="1">
      <alignment horizontal="center" shrinkToFit="1"/>
    </xf>
    <xf numFmtId="165" fontId="38" fillId="5" borderId="28" xfId="11" applyFont="1" applyFill="1" applyBorder="1" applyAlignment="1">
      <alignment horizontal="center"/>
    </xf>
    <xf numFmtId="165" fontId="38" fillId="4" borderId="29" xfId="11" applyFont="1" applyFill="1" applyBorder="1" applyAlignment="1">
      <alignment horizontal="center" wrapText="1" shrinkToFit="1"/>
    </xf>
    <xf numFmtId="165" fontId="38" fillId="5" borderId="30" xfId="11" applyFont="1" applyFill="1" applyBorder="1" applyAlignment="1">
      <alignment horizontal="center" wrapText="1" shrinkToFit="1"/>
    </xf>
    <xf numFmtId="165" fontId="38" fillId="0" borderId="29" xfId="11" applyFont="1" applyBorder="1" applyAlignment="1">
      <alignment horizontal="center"/>
    </xf>
    <xf numFmtId="0" fontId="38" fillId="0" borderId="22" xfId="0" applyFont="1" applyBorder="1" applyAlignment="1">
      <alignment horizontal="left"/>
    </xf>
    <xf numFmtId="165" fontId="38" fillId="4" borderId="13" xfId="11" applyFont="1" applyFill="1" applyBorder="1" applyAlignment="1">
      <alignment horizontal="center"/>
    </xf>
    <xf numFmtId="165" fontId="38" fillId="4" borderId="0" xfId="11" applyFont="1" applyFill="1" applyAlignment="1">
      <alignment horizontal="center"/>
    </xf>
    <xf numFmtId="165" fontId="38" fillId="5" borderId="22" xfId="11" applyFont="1" applyFill="1" applyBorder="1" applyAlignment="1">
      <alignment horizontal="center"/>
    </xf>
    <xf numFmtId="165" fontId="38" fillId="4" borderId="22" xfId="11" applyFont="1" applyFill="1" applyBorder="1" applyAlignment="1">
      <alignment horizontal="center"/>
    </xf>
    <xf numFmtId="165" fontId="38" fillId="5" borderId="13" xfId="11" applyFont="1" applyFill="1" applyBorder="1" applyAlignment="1">
      <alignment horizontal="center"/>
    </xf>
    <xf numFmtId="165" fontId="38" fillId="4" borderId="27" xfId="11" applyFont="1" applyFill="1" applyBorder="1" applyAlignment="1">
      <alignment horizontal="center"/>
    </xf>
    <xf numFmtId="165" fontId="38" fillId="4" borderId="19" xfId="11" applyFont="1" applyFill="1" applyBorder="1" applyAlignment="1">
      <alignment horizontal="center"/>
    </xf>
    <xf numFmtId="165" fontId="38" fillId="5" borderId="27" xfId="11" applyFont="1" applyFill="1" applyBorder="1" applyAlignment="1">
      <alignment horizontal="center"/>
    </xf>
    <xf numFmtId="165" fontId="38" fillId="5" borderId="0" xfId="11" applyFont="1" applyFill="1" applyAlignment="1">
      <alignment horizontal="center"/>
    </xf>
    <xf numFmtId="0" fontId="38" fillId="0" borderId="20" xfId="0" applyFont="1" applyBorder="1" applyAlignment="1">
      <alignment horizontal="left"/>
    </xf>
    <xf numFmtId="165" fontId="38" fillId="0" borderId="22" xfId="11" applyFont="1" applyBorder="1" applyAlignment="1">
      <alignment horizontal="center"/>
    </xf>
    <xf numFmtId="165" fontId="38" fillId="0" borderId="19" xfId="11" applyFont="1" applyBorder="1" applyAlignment="1">
      <alignment horizontal="center"/>
    </xf>
    <xf numFmtId="165" fontId="38" fillId="0" borderId="16" xfId="11" applyFont="1" applyBorder="1" applyAlignment="1">
      <alignment horizontal="center"/>
    </xf>
    <xf numFmtId="165" fontId="38" fillId="0" borderId="9" xfId="11" applyFont="1" applyBorder="1" applyAlignment="1">
      <alignment horizontal="center"/>
    </xf>
    <xf numFmtId="165" fontId="38" fillId="0" borderId="10" xfId="11" applyFont="1" applyBorder="1" applyAlignment="1">
      <alignment horizontal="center"/>
    </xf>
    <xf numFmtId="165" fontId="38" fillId="0" borderId="20" xfId="11" applyFont="1" applyBorder="1" applyAlignment="1">
      <alignment horizontal="center"/>
    </xf>
    <xf numFmtId="165" fontId="38" fillId="4" borderId="17" xfId="11" applyFont="1" applyFill="1" applyBorder="1" applyAlignment="1">
      <alignment horizontal="center"/>
    </xf>
    <xf numFmtId="165" fontId="38" fillId="9" borderId="19" xfId="11" applyFont="1" applyFill="1" applyBorder="1" applyAlignment="1">
      <alignment horizontal="center"/>
    </xf>
    <xf numFmtId="165" fontId="38" fillId="9" borderId="17" xfId="11" applyFont="1" applyFill="1" applyBorder="1" applyAlignment="1">
      <alignment horizontal="center"/>
    </xf>
    <xf numFmtId="165" fontId="38" fillId="4" borderId="20" xfId="11" applyFont="1" applyFill="1" applyBorder="1" applyAlignment="1">
      <alignment horizontal="center"/>
    </xf>
    <xf numFmtId="165" fontId="38" fillId="9" borderId="20" xfId="11" applyFont="1" applyFill="1" applyBorder="1" applyAlignment="1">
      <alignment horizontal="center"/>
    </xf>
    <xf numFmtId="165" fontId="38" fillId="0" borderId="17" xfId="11" applyFont="1" applyBorder="1" applyAlignment="1">
      <alignment horizontal="center"/>
    </xf>
    <xf numFmtId="165" fontId="38" fillId="0" borderId="11" xfId="11" applyFont="1" applyBorder="1" applyAlignment="1">
      <alignment horizontal="center"/>
    </xf>
    <xf numFmtId="165" fontId="38" fillId="4" borderId="9" xfId="11" applyFont="1" applyFill="1" applyBorder="1" applyAlignment="1">
      <alignment horizontal="center"/>
    </xf>
    <xf numFmtId="165" fontId="38" fillId="5" borderId="9" xfId="11" applyFont="1" applyFill="1" applyBorder="1" applyAlignment="1">
      <alignment horizontal="center"/>
    </xf>
    <xf numFmtId="165" fontId="38" fillId="5" borderId="20" xfId="11" applyFont="1" applyFill="1" applyBorder="1" applyAlignment="1">
      <alignment horizontal="center"/>
    </xf>
    <xf numFmtId="165" fontId="38" fillId="9" borderId="10" xfId="11" applyFont="1" applyFill="1" applyBorder="1" applyAlignment="1">
      <alignment horizontal="center"/>
    </xf>
    <xf numFmtId="165" fontId="38" fillId="5" borderId="10" xfId="11" applyFont="1" applyFill="1" applyBorder="1" applyAlignment="1">
      <alignment horizontal="center"/>
    </xf>
    <xf numFmtId="165" fontId="38" fillId="5" borderId="11" xfId="11" applyFont="1" applyFill="1" applyBorder="1" applyAlignment="1">
      <alignment horizontal="center"/>
    </xf>
    <xf numFmtId="165" fontId="38" fillId="4" borderId="16" xfId="11" applyFont="1" applyFill="1" applyBorder="1" applyAlignment="1">
      <alignment horizontal="center"/>
    </xf>
    <xf numFmtId="165" fontId="38" fillId="5" borderId="19" xfId="11" applyFont="1" applyFill="1" applyBorder="1" applyAlignment="1">
      <alignment horizontal="center"/>
    </xf>
    <xf numFmtId="165" fontId="38" fillId="9" borderId="16" xfId="11" applyFont="1" applyFill="1" applyBorder="1" applyAlignment="1">
      <alignment horizontal="center"/>
    </xf>
    <xf numFmtId="165" fontId="38" fillId="9" borderId="9" xfId="11" applyFont="1" applyFill="1" applyBorder="1" applyAlignment="1">
      <alignment horizontal="center"/>
    </xf>
    <xf numFmtId="165" fontId="38" fillId="9" borderId="18" xfId="11" applyFont="1" applyFill="1" applyBorder="1" applyAlignment="1">
      <alignment horizontal="center"/>
    </xf>
    <xf numFmtId="165" fontId="38" fillId="0" borderId="18" xfId="11" applyFont="1" applyBorder="1" applyAlignment="1">
      <alignment horizontal="center"/>
    </xf>
    <xf numFmtId="165" fontId="38" fillId="5" borderId="17" xfId="11" applyFont="1" applyFill="1" applyBorder="1" applyAlignment="1">
      <alignment horizontal="center"/>
    </xf>
    <xf numFmtId="165" fontId="38" fillId="0" borderId="16" xfId="11" applyFont="1" applyBorder="1"/>
    <xf numFmtId="165" fontId="38" fillId="0" borderId="19" xfId="11" applyFont="1" applyBorder="1"/>
    <xf numFmtId="165" fontId="38" fillId="0" borderId="20" xfId="11" applyFont="1" applyBorder="1"/>
    <xf numFmtId="165" fontId="38" fillId="4" borderId="16" xfId="11" applyFont="1" applyFill="1" applyBorder="1"/>
    <xf numFmtId="165" fontId="38" fillId="4" borderId="19" xfId="11" applyFont="1" applyFill="1" applyBorder="1"/>
    <xf numFmtId="165" fontId="38" fillId="4" borderId="17" xfId="11" applyFont="1" applyFill="1" applyBorder="1"/>
    <xf numFmtId="165" fontId="38" fillId="4" borderId="18" xfId="11" applyFont="1" applyFill="1" applyBorder="1"/>
    <xf numFmtId="165" fontId="38" fillId="0" borderId="13" xfId="11" applyFont="1" applyBorder="1"/>
    <xf numFmtId="0" fontId="38" fillId="0" borderId="13" xfId="0" applyFont="1" applyBorder="1" applyAlignment="1">
      <alignment horizontal="left"/>
    </xf>
    <xf numFmtId="165" fontId="38" fillId="0" borderId="21" xfId="11" applyFont="1" applyBorder="1" applyAlignment="1">
      <alignment horizontal="center"/>
    </xf>
    <xf numFmtId="165" fontId="38" fillId="0" borderId="13" xfId="11" applyFont="1" applyBorder="1" applyAlignment="1">
      <alignment horizontal="center" wrapText="1"/>
    </xf>
    <xf numFmtId="165" fontId="38" fillId="0" borderId="14" xfId="11" applyFont="1" applyBorder="1" applyAlignment="1">
      <alignment horizontal="center" wrapText="1"/>
    </xf>
    <xf numFmtId="165" fontId="38" fillId="0" borderId="8" xfId="11" applyFont="1" applyBorder="1" applyAlignment="1">
      <alignment horizontal="center" wrapText="1"/>
    </xf>
    <xf numFmtId="165" fontId="38" fillId="9" borderId="8" xfId="11" applyFont="1" applyFill="1" applyBorder="1" applyAlignment="1">
      <alignment horizontal="center" wrapText="1"/>
    </xf>
    <xf numFmtId="165" fontId="38" fillId="9" borderId="14" xfId="11" applyFont="1" applyFill="1" applyBorder="1" applyAlignment="1">
      <alignment horizontal="center" wrapText="1"/>
    </xf>
    <xf numFmtId="165" fontId="38" fillId="0" borderId="40" xfId="11" applyFont="1" applyBorder="1" applyAlignment="1">
      <alignment horizontal="center"/>
    </xf>
    <xf numFmtId="165" fontId="38" fillId="0" borderId="13" xfId="11" applyFont="1" applyBorder="1" applyAlignment="1">
      <alignment horizontal="center"/>
    </xf>
    <xf numFmtId="165" fontId="38" fillId="9" borderId="13" xfId="11" applyFont="1" applyFill="1" applyBorder="1" applyAlignment="1">
      <alignment horizontal="center"/>
    </xf>
    <xf numFmtId="165" fontId="38" fillId="9" borderId="22" xfId="11" applyFont="1" applyFill="1" applyBorder="1" applyAlignment="1">
      <alignment horizontal="center"/>
    </xf>
    <xf numFmtId="165" fontId="38" fillId="4" borderId="14" xfId="11" applyFont="1" applyFill="1" applyBorder="1" applyAlignment="1">
      <alignment horizontal="center"/>
    </xf>
    <xf numFmtId="165" fontId="38" fillId="4" borderId="12" xfId="11" applyFont="1" applyFill="1" applyBorder="1" applyAlignment="1">
      <alignment horizontal="center"/>
    </xf>
    <xf numFmtId="165" fontId="38" fillId="0" borderId="0" xfId="11" applyFont="1" applyAlignment="1">
      <alignment horizontal="center"/>
    </xf>
    <xf numFmtId="165" fontId="38" fillId="5" borderId="8" xfId="11" applyFont="1" applyFill="1" applyBorder="1" applyAlignment="1">
      <alignment horizontal="center"/>
    </xf>
    <xf numFmtId="165" fontId="38" fillId="4" borderId="15" xfId="11" applyFont="1" applyFill="1" applyBorder="1" applyAlignment="1">
      <alignment horizontal="center"/>
    </xf>
    <xf numFmtId="165" fontId="38" fillId="5" borderId="14" xfId="11" applyFont="1" applyFill="1" applyBorder="1" applyAlignment="1">
      <alignment horizontal="center"/>
    </xf>
    <xf numFmtId="165" fontId="38" fillId="5" borderId="15" xfId="11" applyFont="1" applyFill="1" applyBorder="1" applyAlignment="1">
      <alignment horizontal="center"/>
    </xf>
    <xf numFmtId="165" fontId="38" fillId="0" borderId="8" xfId="11" applyFont="1" applyBorder="1" applyAlignment="1">
      <alignment horizontal="center"/>
    </xf>
    <xf numFmtId="165" fontId="38" fillId="0" borderId="14" xfId="11" applyFont="1" applyBorder="1" applyAlignment="1">
      <alignment horizontal="center"/>
    </xf>
    <xf numFmtId="165" fontId="38" fillId="9" borderId="0" xfId="11" applyFont="1" applyFill="1" applyAlignment="1">
      <alignment horizontal="center"/>
    </xf>
    <xf numFmtId="165" fontId="38" fillId="0" borderId="27" xfId="11" applyFont="1" applyBorder="1"/>
    <xf numFmtId="165" fontId="38" fillId="4" borderId="0" xfId="11" applyFont="1" applyFill="1"/>
    <xf numFmtId="165" fontId="38" fillId="4" borderId="27" xfId="11" applyFont="1" applyFill="1" applyBorder="1"/>
    <xf numFmtId="0" fontId="38" fillId="0" borderId="30" xfId="0" applyFont="1" applyBorder="1" applyAlignment="1">
      <alignment horizontal="left"/>
    </xf>
    <xf numFmtId="165" fontId="38" fillId="0" borderId="30" xfId="11" applyFont="1" applyBorder="1" applyAlignment="1">
      <alignment horizontal="center"/>
    </xf>
    <xf numFmtId="165" fontId="38" fillId="4" borderId="40" xfId="11" applyFont="1" applyFill="1" applyBorder="1" applyAlignment="1">
      <alignment horizontal="center" wrapText="1" shrinkToFit="1"/>
    </xf>
    <xf numFmtId="165" fontId="38" fillId="5" borderId="21" xfId="11" applyFont="1" applyFill="1" applyBorder="1" applyAlignment="1">
      <alignment horizontal="center" wrapText="1" shrinkToFit="1"/>
    </xf>
    <xf numFmtId="165" fontId="38" fillId="0" borderId="12" xfId="11" applyFont="1" applyBorder="1" applyAlignment="1">
      <alignment horizontal="center"/>
    </xf>
    <xf numFmtId="165" fontId="38" fillId="5" borderId="12" xfId="11" applyFont="1" applyFill="1" applyBorder="1" applyAlignment="1">
      <alignment horizontal="center"/>
    </xf>
    <xf numFmtId="165" fontId="38" fillId="0" borderId="8" xfId="11" applyFont="1" applyBorder="1"/>
    <xf numFmtId="0" fontId="38" fillId="0" borderId="19" xfId="0" applyFont="1" applyBorder="1" applyAlignment="1">
      <alignment horizontal="left"/>
    </xf>
    <xf numFmtId="165" fontId="38" fillId="5" borderId="16" xfId="11" applyFont="1" applyFill="1" applyBorder="1" applyAlignment="1">
      <alignment horizontal="center"/>
    </xf>
    <xf numFmtId="165" fontId="38" fillId="5" borderId="18" xfId="11" applyFont="1" applyFill="1" applyBorder="1" applyAlignment="1">
      <alignment horizontal="center"/>
    </xf>
    <xf numFmtId="0" fontId="38" fillId="0" borderId="20" xfId="0" applyFont="1" applyBorder="1" applyAlignment="1">
      <alignment horizont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0" fontId="38" fillId="0" borderId="0" xfId="0" applyFont="1"/>
    <xf numFmtId="165" fontId="38" fillId="0" borderId="0" xfId="0" applyNumberFormat="1" applyFont="1" applyAlignment="1">
      <alignment vertical="center"/>
    </xf>
    <xf numFmtId="165" fontId="38" fillId="0" borderId="0" xfId="11" applyFont="1" applyAlignment="1">
      <alignment vertical="center"/>
    </xf>
    <xf numFmtId="43" fontId="38" fillId="0" borderId="0" xfId="0" applyNumberFormat="1" applyFont="1" applyAlignment="1">
      <alignment horizontal="center" vertical="center"/>
    </xf>
    <xf numFmtId="165" fontId="38" fillId="0" borderId="0" xfId="0" applyNumberFormat="1" applyFont="1" applyAlignment="1">
      <alignment horizontal="center" vertical="center"/>
    </xf>
    <xf numFmtId="0" fontId="37" fillId="0" borderId="2" xfId="0" applyFont="1" applyBorder="1"/>
    <xf numFmtId="0" fontId="37" fillId="5" borderId="2" xfId="0" applyFont="1" applyFill="1" applyBorder="1"/>
    <xf numFmtId="0" fontId="37" fillId="0" borderId="0" xfId="0" applyFont="1"/>
    <xf numFmtId="2" fontId="38" fillId="0" borderId="0" xfId="0" applyNumberFormat="1" applyFont="1" applyAlignment="1">
      <alignment vertical="center"/>
    </xf>
    <xf numFmtId="165" fontId="38" fillId="0" borderId="0" xfId="0" applyNumberFormat="1" applyFont="1" applyAlignment="1">
      <alignment vertical="center" wrapText="1"/>
    </xf>
    <xf numFmtId="0" fontId="38" fillId="0" borderId="0" xfId="0" applyFont="1" applyAlignment="1">
      <alignment vertical="center" wrapText="1"/>
    </xf>
    <xf numFmtId="0" fontId="59" fillId="0" borderId="48" xfId="0" applyFont="1" applyBorder="1" applyAlignment="1">
      <alignment horizontal="center" vertical="center"/>
    </xf>
    <xf numFmtId="0" fontId="59" fillId="0" borderId="0" xfId="0" applyFont="1" applyAlignment="1">
      <alignment horizontal="center" vertical="center"/>
    </xf>
    <xf numFmtId="165" fontId="38" fillId="0" borderId="48" xfId="0" applyNumberFormat="1" applyFont="1" applyBorder="1" applyAlignment="1">
      <alignment vertical="center"/>
    </xf>
    <xf numFmtId="0" fontId="38" fillId="0" borderId="0" xfId="0" applyFont="1" applyAlignment="1">
      <alignment horizontal="right" vertical="center"/>
    </xf>
    <xf numFmtId="4" fontId="38" fillId="0" borderId="0" xfId="0" applyNumberFormat="1" applyFont="1" applyAlignment="1">
      <alignment horizontal="right" vertical="center" shrinkToFit="1"/>
    </xf>
    <xf numFmtId="4" fontId="38" fillId="0" borderId="0" xfId="25" applyNumberFormat="1" applyFont="1" applyAlignment="1">
      <alignment horizontal="right" vertical="top" shrinkToFit="1"/>
    </xf>
    <xf numFmtId="4" fontId="19" fillId="21" borderId="57" xfId="27" applyNumberFormat="1" applyFont="1" applyFill="1" applyBorder="1" applyAlignment="1">
      <alignment horizontal="right" vertical="top" shrinkToFit="1"/>
    </xf>
    <xf numFmtId="165" fontId="38" fillId="16" borderId="2" xfId="11" applyFont="1" applyFill="1" applyBorder="1" applyAlignment="1">
      <alignment vertical="center"/>
    </xf>
    <xf numFmtId="165" fontId="38" fillId="16" borderId="7" xfId="11" applyFont="1" applyFill="1" applyBorder="1" applyAlignment="1">
      <alignment vertical="center"/>
    </xf>
    <xf numFmtId="0" fontId="60" fillId="0" borderId="0" xfId="0" applyFont="1" applyAlignment="1">
      <alignment horizontal="center" vertical="center" wrapText="1"/>
    </xf>
    <xf numFmtId="4" fontId="38" fillId="0" borderId="0" xfId="0" applyNumberFormat="1" applyFont="1" applyAlignment="1">
      <alignment horizontal="right" vertical="top" shrinkToFit="1"/>
    </xf>
    <xf numFmtId="4" fontId="38" fillId="0" borderId="0" xfId="25" applyNumberFormat="1" applyFont="1" applyAlignment="1">
      <alignment horizontal="right" shrinkToFit="1"/>
    </xf>
    <xf numFmtId="4" fontId="59" fillId="0" borderId="0" xfId="1" applyNumberFormat="1" applyFont="1" applyAlignment="1">
      <alignment horizontal="right" vertical="top" shrinkToFit="1"/>
    </xf>
    <xf numFmtId="0" fontId="38" fillId="0" borderId="17" xfId="0" applyFont="1" applyBorder="1" applyAlignment="1">
      <alignment vertical="center" wrapText="1"/>
    </xf>
    <xf numFmtId="49" fontId="20" fillId="0" borderId="2" xfId="1" applyNumberFormat="1" applyFont="1" applyFill="1" applyBorder="1" applyAlignment="1">
      <alignment horizontal="center" vertical="center" wrapText="1"/>
    </xf>
    <xf numFmtId="165" fontId="38" fillId="9" borderId="30" xfId="11" applyFont="1" applyFill="1" applyBorder="1" applyAlignment="1">
      <alignment horizontal="center"/>
    </xf>
    <xf numFmtId="165" fontId="17" fillId="17" borderId="2" xfId="11" applyFont="1" applyFill="1" applyBorder="1" applyAlignment="1">
      <alignment horizontal="center" vertical="center"/>
    </xf>
    <xf numFmtId="0" fontId="2" fillId="23" borderId="2" xfId="1" applyFont="1" applyFill="1" applyBorder="1" applyAlignment="1">
      <alignment horizontal="center" vertical="center" wrapText="1"/>
    </xf>
    <xf numFmtId="164" fontId="2" fillId="0" borderId="0" xfId="30" applyFont="1" applyAlignment="1">
      <alignment vertical="center"/>
    </xf>
    <xf numFmtId="43" fontId="2" fillId="0" borderId="0" xfId="1" applyNumberFormat="1" applyFont="1" applyAlignment="1">
      <alignment vertical="center"/>
    </xf>
    <xf numFmtId="0" fontId="20" fillId="0" borderId="2" xfId="1" applyFont="1" applyFill="1" applyBorder="1" applyAlignment="1">
      <alignment vertical="center" wrapText="1"/>
    </xf>
    <xf numFmtId="0" fontId="15" fillId="0" borderId="2" xfId="0" applyFont="1" applyBorder="1" applyAlignment="1">
      <alignment horizontal="left"/>
    </xf>
    <xf numFmtId="0" fontId="17" fillId="0" borderId="2" xfId="1" applyFont="1" applyBorder="1" applyAlignment="1">
      <alignment horizontal="center"/>
    </xf>
    <xf numFmtId="165" fontId="38" fillId="4" borderId="25" xfId="11" applyFont="1" applyFill="1" applyBorder="1" applyAlignment="1">
      <alignment horizontal="center"/>
    </xf>
    <xf numFmtId="165" fontId="38" fillId="9" borderId="21" xfId="11" applyFont="1" applyFill="1" applyBorder="1" applyAlignment="1">
      <alignment horizontal="center"/>
    </xf>
    <xf numFmtId="165" fontId="27" fillId="18" borderId="2" xfId="11" applyFont="1" applyFill="1" applyBorder="1" applyAlignment="1">
      <alignment vertical="center"/>
    </xf>
    <xf numFmtId="0" fontId="42" fillId="0" borderId="20" xfId="1" applyFont="1" applyBorder="1" applyAlignment="1">
      <alignment horizontal="center"/>
    </xf>
    <xf numFmtId="0" fontId="42" fillId="0" borderId="8" xfId="1" applyFont="1" applyBorder="1" applyAlignment="1">
      <alignment horizontal="center"/>
    </xf>
    <xf numFmtId="0" fontId="42" fillId="0" borderId="19" xfId="1" applyFont="1" applyBorder="1" applyAlignment="1">
      <alignment horizontal="center"/>
    </xf>
    <xf numFmtId="0" fontId="11" fillId="0" borderId="9" xfId="1" applyFont="1" applyBorder="1" applyAlignment="1">
      <alignment horizontal="center"/>
    </xf>
    <xf numFmtId="0" fontId="11" fillId="0" borderId="16" xfId="1" applyFont="1" applyBorder="1" applyAlignment="1">
      <alignment horizontal="center"/>
    </xf>
    <xf numFmtId="165" fontId="38" fillId="9" borderId="12" xfId="11" applyFont="1" applyFill="1" applyBorder="1" applyAlignment="1">
      <alignment horizontal="center" wrapText="1"/>
    </xf>
    <xf numFmtId="165" fontId="38" fillId="9" borderId="15" xfId="11" applyFont="1" applyFill="1" applyBorder="1" applyAlignment="1">
      <alignment horizontal="center" wrapText="1"/>
    </xf>
    <xf numFmtId="165" fontId="38" fillId="4" borderId="31" xfId="11" applyFont="1" applyFill="1" applyBorder="1" applyAlignment="1">
      <alignment horizontal="center" wrapText="1" shrinkToFit="1"/>
    </xf>
    <xf numFmtId="165" fontId="38" fillId="5" borderId="2" xfId="11" applyFont="1" applyFill="1" applyBorder="1" applyAlignment="1">
      <alignment horizontal="center"/>
    </xf>
    <xf numFmtId="164" fontId="38" fillId="4" borderId="30" xfId="30" applyFont="1" applyFill="1" applyBorder="1" applyAlignment="1">
      <alignment horizontal="center"/>
    </xf>
    <xf numFmtId="164" fontId="38" fillId="5" borderId="31" xfId="30" applyFont="1" applyFill="1" applyBorder="1" applyAlignment="1">
      <alignment horizontal="center"/>
    </xf>
    <xf numFmtId="0" fontId="15" fillId="5" borderId="2" xfId="0" applyFont="1" applyFill="1" applyBorder="1" applyAlignment="1">
      <alignment horizontal="left"/>
    </xf>
    <xf numFmtId="0" fontId="38" fillId="5" borderId="2" xfId="1" applyFont="1" applyFill="1" applyBorder="1" applyAlignment="1">
      <alignment wrapText="1"/>
    </xf>
    <xf numFmtId="165" fontId="2" fillId="0" borderId="2" xfId="11" applyFont="1" applyFill="1" applyBorder="1" applyAlignment="1">
      <alignment vertical="center"/>
    </xf>
    <xf numFmtId="49" fontId="17" fillId="0" borderId="2" xfId="1" applyNumberFormat="1" applyFont="1" applyFill="1" applyBorder="1" applyAlignment="1">
      <alignment horizontal="center" vertical="center" wrapText="1"/>
    </xf>
    <xf numFmtId="0" fontId="38" fillId="4" borderId="20" xfId="0" applyFont="1" applyFill="1" applyBorder="1" applyAlignment="1">
      <alignment horizontal="center" vertical="center"/>
    </xf>
    <xf numFmtId="0" fontId="37" fillId="4" borderId="12" xfId="0" applyFont="1" applyFill="1" applyBorder="1" applyAlignment="1">
      <alignment horizontal="center" vertical="center" wrapText="1"/>
    </xf>
    <xf numFmtId="0" fontId="37" fillId="5" borderId="8" xfId="0" applyFont="1" applyFill="1" applyBorder="1" applyAlignment="1">
      <alignment horizontal="center" vertical="center" wrapText="1"/>
    </xf>
    <xf numFmtId="0" fontId="38" fillId="0" borderId="8" xfId="0" applyFont="1" applyFill="1" applyBorder="1" applyAlignment="1">
      <alignment horizontal="center" vertical="center" wrapText="1"/>
    </xf>
    <xf numFmtId="165" fontId="38" fillId="0" borderId="20" xfId="11" applyFont="1" applyFill="1" applyBorder="1" applyAlignment="1">
      <alignment horizontal="center"/>
    </xf>
    <xf numFmtId="165" fontId="38" fillId="0" borderId="22" xfId="11" applyFont="1" applyFill="1" applyBorder="1" applyAlignment="1">
      <alignment horizontal="center"/>
    </xf>
    <xf numFmtId="165" fontId="38" fillId="0" borderId="9" xfId="11" applyFont="1" applyFill="1" applyBorder="1" applyAlignment="1">
      <alignment horizontal="center"/>
    </xf>
    <xf numFmtId="165" fontId="38" fillId="0" borderId="16" xfId="11" applyFont="1" applyFill="1" applyBorder="1" applyAlignment="1">
      <alignment horizontal="center"/>
    </xf>
    <xf numFmtId="0" fontId="38" fillId="0" borderId="20" xfId="0" applyFont="1" applyFill="1" applyBorder="1" applyAlignment="1">
      <alignment horizontal="center" vertical="center" wrapText="1"/>
    </xf>
    <xf numFmtId="165" fontId="38" fillId="0" borderId="13" xfId="11" applyFont="1" applyFill="1" applyBorder="1" applyAlignment="1">
      <alignment horizontal="center"/>
    </xf>
    <xf numFmtId="165" fontId="38" fillId="0" borderId="19" xfId="11" applyFont="1" applyFill="1" applyBorder="1" applyAlignment="1">
      <alignment horizontal="center"/>
    </xf>
    <xf numFmtId="3" fontId="38" fillId="5" borderId="8" xfId="0" applyNumberFormat="1" applyFont="1" applyFill="1" applyBorder="1" applyAlignment="1">
      <alignment horizontal="center" vertical="center" wrapText="1"/>
    </xf>
    <xf numFmtId="165" fontId="38" fillId="4" borderId="26" xfId="11" applyFont="1" applyFill="1" applyBorder="1" applyAlignment="1">
      <alignment horizontal="center"/>
    </xf>
    <xf numFmtId="0" fontId="37" fillId="4" borderId="10" xfId="0" applyFont="1" applyFill="1" applyBorder="1" applyAlignment="1">
      <alignment horizontal="center" vertical="center" wrapText="1"/>
    </xf>
    <xf numFmtId="165" fontId="38" fillId="0" borderId="27" xfId="11" applyFont="1" applyBorder="1" applyAlignment="1">
      <alignment horizontal="center"/>
    </xf>
    <xf numFmtId="165" fontId="38" fillId="0" borderId="23" xfId="11" applyFont="1" applyBorder="1" applyAlignment="1">
      <alignment horizontal="center" shrinkToFit="1"/>
    </xf>
    <xf numFmtId="165" fontId="38" fillId="0" borderId="30" xfId="11" applyFont="1" applyBorder="1" applyAlignment="1">
      <alignment horizontal="center" shrinkToFit="1"/>
    </xf>
    <xf numFmtId="0" fontId="2" fillId="3" borderId="2" xfId="1" applyFont="1" applyFill="1" applyBorder="1" applyAlignment="1">
      <alignment horizontal="center" vertical="center" wrapText="1"/>
    </xf>
    <xf numFmtId="0" fontId="20" fillId="3" borderId="43" xfId="1" applyFont="1" applyFill="1" applyBorder="1" applyAlignment="1">
      <alignment horizontal="left" vertical="center" wrapText="1"/>
    </xf>
    <xf numFmtId="0" fontId="2" fillId="0" borderId="44" xfId="1" applyFont="1" applyBorder="1" applyAlignment="1">
      <alignment horizontal="center" vertical="center"/>
    </xf>
    <xf numFmtId="165" fontId="38" fillId="0" borderId="2" xfId="11" applyFont="1" applyFill="1" applyBorder="1" applyAlignment="1">
      <alignment horizontal="center"/>
    </xf>
    <xf numFmtId="165" fontId="16" fillId="0" borderId="2" xfId="11" applyFont="1" applyFill="1" applyBorder="1"/>
    <xf numFmtId="165" fontId="16" fillId="0" borderId="28" xfId="11" applyFont="1" applyBorder="1"/>
    <xf numFmtId="0" fontId="37" fillId="4" borderId="9" xfId="0" applyFont="1" applyFill="1" applyBorder="1" applyAlignment="1">
      <alignment horizontal="center" vertical="center" wrapText="1"/>
    </xf>
    <xf numFmtId="0" fontId="2" fillId="0" borderId="0" xfId="1" applyFont="1" applyAlignment="1">
      <alignment horizontal="center" vertical="center"/>
    </xf>
    <xf numFmtId="43" fontId="18" fillId="0" borderId="0" xfId="1" applyNumberFormat="1" applyFont="1" applyAlignment="1">
      <alignment vertical="center"/>
    </xf>
    <xf numFmtId="0" fontId="26" fillId="0" borderId="0" xfId="1" applyFont="1" applyAlignment="1">
      <alignment vertical="center"/>
    </xf>
    <xf numFmtId="49" fontId="20" fillId="0" borderId="43" xfId="1" applyNumberFormat="1" applyFont="1" applyFill="1" applyBorder="1" applyAlignment="1">
      <alignment horizontal="center" vertical="center" wrapText="1"/>
    </xf>
    <xf numFmtId="3" fontId="38" fillId="4" borderId="10" xfId="0" applyNumberFormat="1" applyFont="1" applyFill="1" applyBorder="1" applyAlignment="1">
      <alignment horizontal="center" vertical="center" wrapText="1"/>
    </xf>
    <xf numFmtId="165" fontId="17" fillId="0" borderId="2" xfId="11" applyFont="1" applyFill="1" applyBorder="1" applyAlignment="1">
      <alignment horizontal="center" vertical="center" wrapText="1"/>
    </xf>
    <xf numFmtId="43" fontId="13" fillId="0" borderId="0" xfId="1" applyNumberFormat="1" applyFont="1"/>
    <xf numFmtId="165" fontId="17" fillId="0" borderId="2" xfId="11" applyNumberFormat="1" applyFont="1" applyFill="1" applyBorder="1" applyAlignment="1">
      <alignment vertical="center"/>
    </xf>
    <xf numFmtId="165" fontId="15" fillId="0" borderId="44" xfId="11" applyFont="1" applyFill="1" applyBorder="1"/>
    <xf numFmtId="0" fontId="38" fillId="0" borderId="15" xfId="0" applyFont="1" applyBorder="1" applyAlignment="1">
      <alignment horizontal="center" vertical="center"/>
    </xf>
    <xf numFmtId="165" fontId="38" fillId="9" borderId="11" xfId="11" applyFont="1" applyFill="1" applyBorder="1" applyAlignment="1">
      <alignment horizontal="center"/>
    </xf>
    <xf numFmtId="0" fontId="49" fillId="0" borderId="0" xfId="1" applyFont="1" applyAlignment="1">
      <alignment vertical="center"/>
    </xf>
    <xf numFmtId="0" fontId="52" fillId="0" borderId="0" xfId="1" applyFont="1" applyAlignment="1">
      <alignment vertical="center"/>
    </xf>
    <xf numFmtId="165" fontId="38" fillId="5" borderId="0" xfId="11" applyFont="1" applyFill="1" applyBorder="1" applyAlignment="1">
      <alignment horizontal="center"/>
    </xf>
    <xf numFmtId="165" fontId="38" fillId="0" borderId="0" xfId="11" applyFont="1" applyFill="1" applyBorder="1" applyAlignment="1">
      <alignment horizontal="center"/>
    </xf>
    <xf numFmtId="0" fontId="11" fillId="0" borderId="12" xfId="1" applyFont="1" applyFill="1" applyBorder="1" applyAlignment="1">
      <alignment horizontal="center"/>
    </xf>
    <xf numFmtId="0" fontId="11" fillId="0" borderId="8" xfId="1" applyFont="1" applyFill="1" applyBorder="1" applyAlignment="1">
      <alignment horizontal="center"/>
    </xf>
    <xf numFmtId="0" fontId="2" fillId="0" borderId="2" xfId="1" applyFont="1" applyBorder="1" applyAlignment="1">
      <alignment horizontal="center" vertical="center"/>
    </xf>
    <xf numFmtId="0" fontId="38" fillId="0" borderId="12" xfId="0" applyFont="1" applyFill="1" applyBorder="1" applyAlignment="1">
      <alignment horizontal="left"/>
    </xf>
    <xf numFmtId="0" fontId="38" fillId="0" borderId="29" xfId="0" applyFont="1" applyFill="1" applyBorder="1" applyAlignment="1">
      <alignment horizontal="left"/>
    </xf>
    <xf numFmtId="0" fontId="38" fillId="0" borderId="22" xfId="0" applyFont="1" applyFill="1" applyBorder="1" applyAlignment="1">
      <alignment horizontal="left"/>
    </xf>
    <xf numFmtId="0" fontId="37" fillId="0" borderId="2" xfId="0" applyFont="1" applyFill="1" applyBorder="1"/>
    <xf numFmtId="0" fontId="15" fillId="0" borderId="2" xfId="0" applyFont="1" applyFill="1" applyBorder="1" applyAlignment="1">
      <alignment horizontal="left"/>
    </xf>
    <xf numFmtId="0" fontId="15" fillId="0" borderId="2" xfId="1" applyFont="1" applyFill="1" applyBorder="1" applyAlignment="1">
      <alignment wrapText="1"/>
    </xf>
    <xf numFmtId="0" fontId="17" fillId="0" borderId="2" xfId="0" applyFont="1" applyFill="1" applyBorder="1" applyAlignment="1">
      <alignment horizontal="left"/>
    </xf>
    <xf numFmtId="0" fontId="17" fillId="0" borderId="2" xfId="0" applyFont="1" applyBorder="1" applyAlignment="1">
      <alignment horizontal="left"/>
    </xf>
    <xf numFmtId="0" fontId="38" fillId="0" borderId="2" xfId="0" applyFont="1" applyFill="1" applyBorder="1" applyAlignment="1">
      <alignment horizontal="left"/>
    </xf>
    <xf numFmtId="0" fontId="38" fillId="5" borderId="2" xfId="0" applyFont="1" applyFill="1" applyBorder="1" applyAlignment="1">
      <alignment horizontal="left"/>
    </xf>
    <xf numFmtId="0" fontId="38" fillId="0" borderId="2" xfId="0" applyFont="1" applyBorder="1" applyAlignment="1">
      <alignment horizontal="left"/>
    </xf>
    <xf numFmtId="0" fontId="38" fillId="0" borderId="2" xfId="1" applyFont="1" applyFill="1" applyBorder="1" applyAlignment="1">
      <alignment wrapText="1"/>
    </xf>
    <xf numFmtId="0" fontId="42" fillId="0" borderId="12" xfId="1" applyFont="1" applyFill="1" applyBorder="1"/>
    <xf numFmtId="0" fontId="42" fillId="0" borderId="29" xfId="1" applyFont="1" applyFill="1" applyBorder="1"/>
    <xf numFmtId="0" fontId="42" fillId="0" borderId="22" xfId="1" applyFont="1" applyFill="1" applyBorder="1"/>
    <xf numFmtId="0" fontId="2" fillId="0" borderId="2" xfId="1" applyFont="1" applyFill="1" applyBorder="1"/>
    <xf numFmtId="167" fontId="15" fillId="0" borderId="2" xfId="11" applyNumberFormat="1" applyFont="1" applyFill="1" applyBorder="1" applyAlignment="1">
      <alignment horizontal="center" vertical="center" wrapText="1"/>
    </xf>
    <xf numFmtId="0" fontId="11" fillId="0" borderId="12" xfId="1" applyFont="1" applyFill="1" applyBorder="1"/>
    <xf numFmtId="0" fontId="11" fillId="0" borderId="29" xfId="1" applyFont="1" applyFill="1" applyBorder="1"/>
    <xf numFmtId="0" fontId="11" fillId="0" borderId="22" xfId="1" applyFont="1" applyFill="1" applyBorder="1"/>
    <xf numFmtId="0" fontId="7" fillId="0" borderId="2" xfId="1" applyFont="1" applyFill="1" applyBorder="1"/>
    <xf numFmtId="0" fontId="42" fillId="0" borderId="12" xfId="1" applyFont="1" applyBorder="1"/>
    <xf numFmtId="165" fontId="42" fillId="0" borderId="9" xfId="11" applyFont="1" applyBorder="1" applyAlignment="1">
      <alignment horizontal="center"/>
    </xf>
    <xf numFmtId="165" fontId="42" fillId="0" borderId="0" xfId="11" applyFont="1" applyBorder="1"/>
    <xf numFmtId="0" fontId="42" fillId="0" borderId="0" xfId="1" applyFont="1" applyBorder="1"/>
    <xf numFmtId="0" fontId="13" fillId="0" borderId="17" xfId="1" applyFont="1" applyBorder="1" applyAlignment="1">
      <alignment horizontal="center" vertical="center"/>
    </xf>
    <xf numFmtId="165" fontId="13" fillId="0" borderId="8" xfId="11" applyFont="1" applyBorder="1" applyAlignment="1">
      <alignment horizontal="center"/>
    </xf>
    <xf numFmtId="0" fontId="37" fillId="5" borderId="9" xfId="0" applyFont="1" applyFill="1" applyBorder="1" applyAlignment="1">
      <alignment horizontal="center" vertical="center" wrapText="1"/>
    </xf>
    <xf numFmtId="0" fontId="48" fillId="0" borderId="0" xfId="1" applyFont="1"/>
    <xf numFmtId="0" fontId="20" fillId="0" borderId="43" xfId="1" applyFont="1" applyFill="1" applyBorder="1" applyAlignment="1">
      <alignment horizontal="left" vertical="center" wrapText="1"/>
    </xf>
    <xf numFmtId="0" fontId="2" fillId="0" borderId="2" xfId="1" applyFont="1" applyFill="1" applyBorder="1" applyAlignment="1">
      <alignment horizontal="center" vertical="center" wrapText="1"/>
    </xf>
    <xf numFmtId="3" fontId="38" fillId="5" borderId="9" xfId="0" applyNumberFormat="1" applyFont="1" applyFill="1" applyBorder="1" applyAlignment="1">
      <alignment horizontal="center" vertical="center" wrapText="1"/>
    </xf>
    <xf numFmtId="165" fontId="38" fillId="0" borderId="0" xfId="11" applyFont="1" applyBorder="1" applyAlignment="1">
      <alignment horizontal="center"/>
    </xf>
    <xf numFmtId="165" fontId="38" fillId="4" borderId="42" xfId="11" applyFont="1" applyFill="1" applyBorder="1" applyAlignment="1">
      <alignment horizontal="center" wrapText="1" shrinkToFit="1"/>
    </xf>
    <xf numFmtId="0" fontId="19" fillId="0" borderId="2" xfId="1" applyFont="1" applyFill="1" applyBorder="1" applyAlignment="1">
      <alignment vertical="center" wrapText="1"/>
    </xf>
    <xf numFmtId="165" fontId="38" fillId="0" borderId="30" xfId="11" applyFont="1" applyBorder="1" applyAlignment="1">
      <alignment horizontal="center" wrapText="1" shrinkToFit="1"/>
    </xf>
    <xf numFmtId="165" fontId="38" fillId="0" borderId="31" xfId="11" applyFont="1" applyBorder="1" applyAlignment="1">
      <alignment horizontal="center" wrapText="1" shrinkToFit="1"/>
    </xf>
    <xf numFmtId="165" fontId="38" fillId="0" borderId="13" xfId="11" applyFont="1" applyBorder="1" applyAlignment="1">
      <alignment horizontal="center" wrapText="1" shrinkToFit="1"/>
    </xf>
    <xf numFmtId="165" fontId="38" fillId="0" borderId="28" xfId="11" applyFont="1" applyBorder="1" applyAlignment="1">
      <alignment horizontal="center" wrapText="1" shrinkToFit="1"/>
    </xf>
    <xf numFmtId="165" fontId="38" fillId="0" borderId="21" xfId="11" applyFont="1" applyBorder="1" applyAlignment="1">
      <alignment horizontal="center" wrapText="1" shrinkToFit="1"/>
    </xf>
    <xf numFmtId="0" fontId="11" fillId="6" borderId="9" xfId="1" applyFont="1" applyFill="1" applyBorder="1" applyAlignment="1">
      <alignment horizontal="center"/>
    </xf>
    <xf numFmtId="0" fontId="11" fillId="6" borderId="20" xfId="1" applyFont="1" applyFill="1" applyBorder="1" applyAlignment="1">
      <alignment horizontal="center"/>
    </xf>
    <xf numFmtId="165" fontId="13" fillId="6" borderId="9" xfId="11" applyFont="1" applyFill="1" applyBorder="1"/>
    <xf numFmtId="165" fontId="13" fillId="6" borderId="20" xfId="11" applyFont="1" applyFill="1" applyBorder="1"/>
    <xf numFmtId="165" fontId="13" fillId="6" borderId="40" xfId="11" applyFont="1" applyFill="1" applyBorder="1"/>
    <xf numFmtId="165" fontId="13" fillId="6" borderId="41" xfId="11" applyFont="1" applyFill="1" applyBorder="1"/>
    <xf numFmtId="165" fontId="13" fillId="6" borderId="21" xfId="11" applyFont="1" applyFill="1" applyBorder="1"/>
    <xf numFmtId="165" fontId="13" fillId="6" borderId="14" xfId="11" applyFont="1" applyFill="1" applyBorder="1"/>
    <xf numFmtId="0" fontId="14" fillId="6" borderId="14" xfId="1" applyFont="1" applyFill="1" applyBorder="1"/>
    <xf numFmtId="0" fontId="14" fillId="6" borderId="8" xfId="1" applyFont="1" applyFill="1" applyBorder="1"/>
    <xf numFmtId="0" fontId="14" fillId="6" borderId="17" xfId="1" applyFont="1" applyFill="1" applyBorder="1"/>
    <xf numFmtId="0" fontId="14" fillId="6" borderId="19" xfId="1" applyFont="1" applyFill="1" applyBorder="1"/>
    <xf numFmtId="165" fontId="13" fillId="6" borderId="17" xfId="11" applyFont="1" applyFill="1" applyBorder="1" applyAlignment="1">
      <alignment horizontal="center"/>
    </xf>
    <xf numFmtId="165" fontId="13" fillId="6" borderId="19" xfId="11" applyFont="1" applyFill="1" applyBorder="1" applyAlignment="1">
      <alignment horizontal="center"/>
    </xf>
    <xf numFmtId="165" fontId="38" fillId="0" borderId="24" xfId="11" applyFont="1" applyFill="1" applyBorder="1" applyAlignment="1">
      <alignment horizontal="center" wrapText="1" shrinkToFit="1"/>
    </xf>
    <xf numFmtId="165" fontId="38" fillId="0" borderId="28" xfId="11" applyFont="1" applyFill="1" applyBorder="1" applyAlignment="1">
      <alignment horizontal="center" wrapText="1" shrinkToFit="1"/>
    </xf>
    <xf numFmtId="165" fontId="38" fillId="0" borderId="25" xfId="11" applyFont="1" applyFill="1" applyBorder="1" applyAlignment="1">
      <alignment horizontal="center" wrapText="1" shrinkToFit="1"/>
    </xf>
    <xf numFmtId="165" fontId="38" fillId="0" borderId="31" xfId="11" applyFont="1" applyFill="1" applyBorder="1" applyAlignment="1">
      <alignment horizontal="center" wrapText="1" shrinkToFit="1"/>
    </xf>
    <xf numFmtId="0" fontId="11" fillId="6" borderId="10" xfId="1" applyFont="1" applyFill="1" applyBorder="1" applyAlignment="1">
      <alignment horizontal="center"/>
    </xf>
    <xf numFmtId="165" fontId="13" fillId="6" borderId="10" xfId="11" applyFont="1" applyFill="1" applyBorder="1"/>
    <xf numFmtId="165" fontId="13" fillId="6" borderId="8" xfId="11" applyFont="1" applyFill="1" applyBorder="1"/>
    <xf numFmtId="0" fontId="38" fillId="9" borderId="20" xfId="0" quotePrefix="1" applyFont="1" applyFill="1" applyBorder="1" applyAlignment="1">
      <alignment horizontal="center" vertical="center" wrapText="1"/>
    </xf>
    <xf numFmtId="165" fontId="13" fillId="0" borderId="18" xfId="11" applyFont="1" applyBorder="1"/>
    <xf numFmtId="0" fontId="11" fillId="0" borderId="15" xfId="1" applyFont="1" applyBorder="1" applyAlignment="1">
      <alignment horizontal="center"/>
    </xf>
    <xf numFmtId="165" fontId="13" fillId="0" borderId="25" xfId="11" applyFont="1" applyBorder="1"/>
    <xf numFmtId="165" fontId="13" fillId="0" borderId="15" xfId="11" applyFont="1" applyBorder="1"/>
    <xf numFmtId="165" fontId="14" fillId="0" borderId="15" xfId="1" applyNumberFormat="1" applyFont="1" applyBorder="1"/>
    <xf numFmtId="165" fontId="14" fillId="0" borderId="18" xfId="1" applyNumberFormat="1" applyFont="1" applyBorder="1"/>
    <xf numFmtId="165" fontId="13" fillId="0" borderId="11" xfId="11" applyFont="1" applyBorder="1" applyAlignment="1">
      <alignment horizontal="center"/>
    </xf>
    <xf numFmtId="165" fontId="14" fillId="0" borderId="0" xfId="1" applyNumberFormat="1" applyFont="1" applyBorder="1"/>
    <xf numFmtId="0" fontId="19" fillId="5" borderId="2" xfId="1" applyFont="1" applyFill="1" applyBorder="1" applyAlignment="1">
      <alignment vertical="center" wrapText="1"/>
    </xf>
    <xf numFmtId="49" fontId="2" fillId="5" borderId="2" xfId="1" applyNumberFormat="1" applyFont="1" applyFill="1" applyBorder="1" applyAlignment="1">
      <alignment horizontal="center" vertical="center" wrapText="1"/>
    </xf>
    <xf numFmtId="165" fontId="2" fillId="5" borderId="2" xfId="11" applyFont="1" applyFill="1" applyBorder="1" applyAlignment="1">
      <alignment vertical="center"/>
    </xf>
    <xf numFmtId="0" fontId="20" fillId="12" borderId="2" xfId="1" quotePrefix="1" applyFont="1" applyFill="1" applyBorder="1" applyAlignment="1">
      <alignment horizontal="center" vertical="center" wrapText="1"/>
    </xf>
    <xf numFmtId="0" fontId="38" fillId="5" borderId="22" xfId="0" applyFont="1" applyFill="1" applyBorder="1" applyAlignment="1">
      <alignment horizontal="left"/>
    </xf>
    <xf numFmtId="165" fontId="38" fillId="4" borderId="13" xfId="11" applyFont="1" applyFill="1" applyBorder="1" applyAlignment="1">
      <alignment horizontal="center" wrapText="1" shrinkToFit="1"/>
    </xf>
    <xf numFmtId="165" fontId="38" fillId="4" borderId="27" xfId="11" applyFont="1" applyFill="1" applyBorder="1" applyAlignment="1">
      <alignment horizontal="center" wrapText="1" shrinkToFit="1"/>
    </xf>
    <xf numFmtId="165" fontId="38" fillId="4" borderId="0" xfId="11" applyFont="1" applyFill="1" applyBorder="1" applyAlignment="1">
      <alignment horizontal="center"/>
    </xf>
    <xf numFmtId="165" fontId="38" fillId="0" borderId="27" xfId="11" applyFont="1" applyBorder="1" applyAlignment="1">
      <alignment horizontal="center" wrapText="1" shrinkToFit="1"/>
    </xf>
    <xf numFmtId="165" fontId="38" fillId="0" borderId="0" xfId="11" applyFont="1" applyBorder="1" applyAlignment="1">
      <alignment horizontal="center" wrapText="1" shrinkToFit="1"/>
    </xf>
    <xf numFmtId="165" fontId="38" fillId="0" borderId="13" xfId="11" applyFont="1" applyBorder="1" applyAlignment="1">
      <alignment horizontal="center" shrinkToFit="1"/>
    </xf>
    <xf numFmtId="165" fontId="38" fillId="4" borderId="22" xfId="11" applyFont="1" applyFill="1" applyBorder="1" applyAlignment="1">
      <alignment horizontal="center" wrapText="1" shrinkToFit="1"/>
    </xf>
    <xf numFmtId="165" fontId="38" fillId="5" borderId="13" xfId="11" applyFont="1" applyFill="1" applyBorder="1" applyAlignment="1">
      <alignment horizontal="center" wrapText="1" shrinkToFit="1"/>
    </xf>
    <xf numFmtId="0" fontId="38" fillId="0" borderId="21" xfId="0" applyFont="1" applyFill="1" applyBorder="1" applyAlignment="1">
      <alignment horizontal="left"/>
    </xf>
    <xf numFmtId="165" fontId="38" fillId="0" borderId="42" xfId="11" applyFont="1" applyBorder="1" applyAlignment="1">
      <alignment horizontal="center" wrapText="1" shrinkToFit="1"/>
    </xf>
    <xf numFmtId="165" fontId="38" fillId="0" borderId="41" xfId="11" applyFont="1" applyBorder="1" applyAlignment="1">
      <alignment horizontal="center" wrapText="1" shrinkToFit="1"/>
    </xf>
    <xf numFmtId="165" fontId="38" fillId="0" borderId="21" xfId="11" applyFont="1" applyBorder="1" applyAlignment="1">
      <alignment horizontal="center" shrinkToFit="1"/>
    </xf>
    <xf numFmtId="165" fontId="38" fillId="9" borderId="0" xfId="11" applyFont="1" applyFill="1" applyBorder="1" applyAlignment="1">
      <alignment horizontal="center"/>
    </xf>
    <xf numFmtId="165" fontId="38" fillId="4" borderId="22" xfId="11" applyFont="1" applyFill="1" applyBorder="1"/>
    <xf numFmtId="165" fontId="38" fillId="4" borderId="13" xfId="11" applyFont="1" applyFill="1" applyBorder="1"/>
    <xf numFmtId="165" fontId="38" fillId="4" borderId="0" xfId="11" applyFont="1" applyFill="1" applyBorder="1"/>
    <xf numFmtId="165" fontId="38" fillId="0" borderId="22" xfId="11" applyFont="1" applyBorder="1"/>
    <xf numFmtId="0" fontId="38" fillId="0" borderId="21" xfId="0" applyFont="1" applyBorder="1" applyAlignment="1">
      <alignment horizontal="left"/>
    </xf>
    <xf numFmtId="165" fontId="38" fillId="4" borderId="41" xfId="11" applyFont="1" applyFill="1" applyBorder="1" applyAlignment="1">
      <alignment horizontal="center" wrapText="1" shrinkToFit="1"/>
    </xf>
    <xf numFmtId="165" fontId="38" fillId="0" borderId="41" xfId="11" applyFont="1" applyBorder="1" applyAlignment="1">
      <alignment horizontal="center" shrinkToFit="1"/>
    </xf>
    <xf numFmtId="165" fontId="38" fillId="9" borderId="27" xfId="11" applyFont="1" applyFill="1" applyBorder="1" applyAlignment="1">
      <alignment horizontal="center"/>
    </xf>
    <xf numFmtId="0" fontId="51" fillId="0" borderId="0" xfId="1" applyFont="1"/>
    <xf numFmtId="165" fontId="38" fillId="0" borderId="2" xfId="11" applyFont="1" applyFill="1" applyBorder="1"/>
    <xf numFmtId="0" fontId="17" fillId="0" borderId="43" xfId="1" applyFont="1" applyBorder="1" applyAlignment="1">
      <alignment horizontal="center" vertical="center"/>
    </xf>
    <xf numFmtId="0" fontId="7" fillId="0" borderId="14" xfId="1" applyFont="1" applyFill="1" applyBorder="1" applyAlignment="1">
      <alignment vertical="center" wrapText="1"/>
    </xf>
    <xf numFmtId="0" fontId="7" fillId="0" borderId="15" xfId="1" applyFont="1" applyFill="1" applyBorder="1" applyAlignment="1">
      <alignment vertical="center" wrapText="1"/>
    </xf>
    <xf numFmtId="0" fontId="11" fillId="0" borderId="10" xfId="1" applyFont="1" applyFill="1" applyBorder="1" applyAlignment="1">
      <alignment vertical="center" wrapText="1"/>
    </xf>
    <xf numFmtId="0" fontId="11" fillId="0" borderId="11" xfId="1" applyFont="1" applyFill="1" applyBorder="1" applyAlignment="1">
      <alignment vertical="center" wrapText="1"/>
    </xf>
    <xf numFmtId="0" fontId="7" fillId="0" borderId="10" xfId="1" applyFont="1" applyFill="1" applyBorder="1" applyAlignment="1">
      <alignment vertical="center" wrapText="1"/>
    </xf>
    <xf numFmtId="0" fontId="7" fillId="0" borderId="10" xfId="1" applyFont="1" applyBorder="1" applyAlignment="1">
      <alignment vertical="center" wrapText="1"/>
    </xf>
    <xf numFmtId="0" fontId="7" fillId="0" borderId="11" xfId="1" applyFont="1" applyBorder="1" applyAlignment="1">
      <alignment vertical="center" wrapText="1"/>
    </xf>
    <xf numFmtId="0" fontId="20" fillId="0" borderId="2" xfId="1" applyFont="1" applyFill="1" applyBorder="1" applyAlignment="1">
      <alignment horizontal="left" vertical="center" wrapText="1"/>
    </xf>
    <xf numFmtId="0" fontId="38" fillId="4" borderId="9" xfId="0" applyFont="1" applyFill="1" applyBorder="1" applyAlignment="1">
      <alignment horizontal="center" vertical="center"/>
    </xf>
    <xf numFmtId="4" fontId="6" fillId="0" borderId="5" xfId="14" applyAlignment="1">
      <alignment horizontal="right" vertical="center" shrinkToFit="1"/>
    </xf>
    <xf numFmtId="43" fontId="1" fillId="0" borderId="0" xfId="1" applyNumberFormat="1"/>
    <xf numFmtId="165" fontId="19" fillId="0" borderId="0" xfId="1" applyNumberFormat="1" applyFont="1"/>
    <xf numFmtId="165" fontId="15" fillId="0" borderId="28" xfId="11" applyFont="1" applyFill="1" applyBorder="1"/>
    <xf numFmtId="165" fontId="38" fillId="0" borderId="2" xfId="11" applyFont="1" applyFill="1" applyBorder="1" applyAlignment="1">
      <alignment horizontal="right" vertical="center" wrapText="1" shrinkToFit="1"/>
    </xf>
    <xf numFmtId="43" fontId="20" fillId="0" borderId="0" xfId="1" applyNumberFormat="1" applyFont="1" applyAlignment="1">
      <alignment vertical="center"/>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4" xfId="0" applyFont="1" applyBorder="1" applyAlignment="1">
      <alignment horizontal="center" vertical="center" wrapText="1"/>
    </xf>
    <xf numFmtId="0" fontId="38" fillId="4" borderId="12" xfId="0" applyFont="1" applyFill="1" applyBorder="1" applyAlignment="1">
      <alignment horizontal="center" vertical="center" wrapText="1"/>
    </xf>
    <xf numFmtId="0" fontId="38" fillId="4" borderId="14"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8" xfId="0" applyFont="1" applyBorder="1" applyAlignment="1">
      <alignment horizontal="center" vertical="center" wrapText="1"/>
    </xf>
    <xf numFmtId="0" fontId="38" fillId="0" borderId="10" xfId="0" applyFont="1" applyBorder="1" applyAlignment="1">
      <alignment vertical="center"/>
    </xf>
    <xf numFmtId="0" fontId="38" fillId="0" borderId="0" xfId="0" applyFont="1" applyAlignment="1">
      <alignment horizontal="center" vertical="center"/>
    </xf>
    <xf numFmtId="0" fontId="38" fillId="0" borderId="0" xfId="0" applyFont="1" applyAlignment="1">
      <alignment horizontal="center" vertical="center" wrapText="1"/>
    </xf>
    <xf numFmtId="0" fontId="38" fillId="0" borderId="9" xfId="0" applyFont="1" applyBorder="1" applyAlignment="1">
      <alignment horizontal="center" vertical="center"/>
    </xf>
    <xf numFmtId="0" fontId="38" fillId="0" borderId="2" xfId="0" applyFont="1" applyBorder="1" applyAlignment="1">
      <alignment horizontal="center" vertical="center"/>
    </xf>
    <xf numFmtId="165" fontId="15" fillId="0" borderId="2" xfId="11" applyFont="1" applyFill="1" applyBorder="1"/>
    <xf numFmtId="0" fontId="2" fillId="0" borderId="28" xfId="1" applyFont="1" applyBorder="1" applyAlignment="1">
      <alignment horizontal="left" wrapText="1"/>
    </xf>
    <xf numFmtId="0" fontId="42" fillId="0" borderId="8" xfId="1" applyFont="1" applyBorder="1" applyAlignment="1">
      <alignment horizontal="center" vertical="center" wrapText="1"/>
    </xf>
    <xf numFmtId="0" fontId="42" fillId="0" borderId="17" xfId="1" applyFont="1" applyBorder="1" applyAlignment="1">
      <alignment horizontal="center" vertical="center" wrapText="1"/>
    </xf>
    <xf numFmtId="0" fontId="42" fillId="0" borderId="16" xfId="1" applyFont="1" applyBorder="1" applyAlignment="1">
      <alignment horizontal="center" vertical="center" wrapText="1"/>
    </xf>
    <xf numFmtId="0" fontId="42" fillId="0" borderId="12" xfId="1" applyFont="1" applyBorder="1" applyAlignment="1">
      <alignment horizontal="center" vertical="center" wrapText="1"/>
    </xf>
    <xf numFmtId="0" fontId="42" fillId="0" borderId="0" xfId="1" applyFont="1" applyAlignment="1">
      <alignment horizontal="center" vertical="center" wrapText="1"/>
    </xf>
    <xf numFmtId="0" fontId="42" fillId="0" borderId="9" xfId="1" applyFont="1" applyBorder="1" applyAlignment="1">
      <alignment horizontal="center" vertical="center" wrapText="1"/>
    </xf>
    <xf numFmtId="0" fontId="19" fillId="0" borderId="2" xfId="1" applyFont="1" applyBorder="1" applyAlignment="1">
      <alignment horizontal="center" vertical="center"/>
    </xf>
    <xf numFmtId="0" fontId="19" fillId="0" borderId="2" xfId="1" applyFont="1" applyBorder="1" applyAlignment="1">
      <alignment horizontal="center" vertical="center" wrapText="1"/>
    </xf>
    <xf numFmtId="49" fontId="20" fillId="0" borderId="2" xfId="1" applyNumberFormat="1" applyFont="1" applyBorder="1" applyAlignment="1">
      <alignment horizontal="center" vertical="center" wrapText="1"/>
    </xf>
    <xf numFmtId="0" fontId="17" fillId="0" borderId="0" xfId="1" applyFont="1" applyAlignment="1">
      <alignment horizontal="center" vertical="center"/>
    </xf>
    <xf numFmtId="165" fontId="17" fillId="0" borderId="2" xfId="11" applyFont="1" applyBorder="1" applyAlignment="1">
      <alignment horizontal="center" vertical="center"/>
    </xf>
    <xf numFmtId="0" fontId="2" fillId="0" borderId="2" xfId="1" applyFont="1" applyBorder="1" applyAlignment="1">
      <alignment horizontal="center" vertical="center"/>
    </xf>
    <xf numFmtId="0" fontId="2" fillId="0" borderId="0" xfId="1" applyFont="1" applyAlignment="1">
      <alignment horizontal="center" vertical="center" wrapText="1"/>
    </xf>
    <xf numFmtId="0" fontId="64" fillId="0" borderId="0" xfId="0" applyFont="1"/>
    <xf numFmtId="165" fontId="38" fillId="0" borderId="12" xfId="11" applyFont="1" applyFill="1" applyBorder="1" applyAlignment="1">
      <alignment horizontal="center"/>
    </xf>
    <xf numFmtId="165" fontId="38" fillId="0" borderId="8" xfId="11" applyFont="1" applyFill="1" applyBorder="1" applyAlignment="1">
      <alignment horizontal="center"/>
    </xf>
    <xf numFmtId="165" fontId="38" fillId="0" borderId="24" xfId="11" applyFont="1" applyBorder="1" applyAlignment="1">
      <alignment horizontal="center"/>
    </xf>
    <xf numFmtId="165" fontId="38" fillId="0" borderId="21" xfId="11" applyFont="1" applyBorder="1" applyAlignment="1">
      <alignment horizontal="center" wrapText="1"/>
    </xf>
    <xf numFmtId="4" fontId="38" fillId="0" borderId="41" xfId="24" applyFont="1" applyBorder="1" applyAlignment="1">
      <alignment horizontal="right" wrapText="1" shrinkToFit="1"/>
    </xf>
    <xf numFmtId="164" fontId="38" fillId="4" borderId="41" xfId="30" applyFont="1" applyFill="1" applyBorder="1" applyAlignment="1">
      <alignment horizontal="center" wrapText="1" shrinkToFit="1"/>
    </xf>
    <xf numFmtId="164" fontId="38" fillId="4" borderId="21" xfId="30" applyFont="1" applyFill="1" applyBorder="1" applyAlignment="1">
      <alignment horizontal="center" wrapText="1" shrinkToFit="1"/>
    </xf>
    <xf numFmtId="165" fontId="38" fillId="0" borderId="41" xfId="11" applyFont="1" applyBorder="1" applyAlignment="1">
      <alignment horizontal="center"/>
    </xf>
    <xf numFmtId="165" fontId="38" fillId="0" borderId="42" xfId="11" applyFont="1" applyBorder="1" applyAlignment="1">
      <alignment horizontal="center"/>
    </xf>
    <xf numFmtId="165" fontId="38" fillId="0" borderId="23" xfId="11" applyFont="1" applyFill="1" applyBorder="1" applyAlignment="1">
      <alignment horizontal="center"/>
    </xf>
    <xf numFmtId="165" fontId="38" fillId="0" borderId="23" xfId="11" applyFont="1" applyBorder="1" applyAlignment="1">
      <alignment horizontal="center"/>
    </xf>
    <xf numFmtId="165" fontId="38" fillId="5" borderId="23" xfId="11" applyFont="1" applyFill="1" applyBorder="1" applyAlignment="1">
      <alignment horizontal="center"/>
    </xf>
    <xf numFmtId="165" fontId="38" fillId="0" borderId="40" xfId="11" applyFont="1" applyFill="1" applyBorder="1" applyAlignment="1">
      <alignment horizontal="center"/>
    </xf>
    <xf numFmtId="165" fontId="38" fillId="0" borderId="28" xfId="11" applyFont="1" applyBorder="1" applyAlignment="1">
      <alignment horizontal="center"/>
    </xf>
    <xf numFmtId="165" fontId="38" fillId="0" borderId="29" xfId="11" applyFont="1" applyFill="1" applyBorder="1" applyAlignment="1">
      <alignment horizontal="center"/>
    </xf>
    <xf numFmtId="165" fontId="38" fillId="0" borderId="21" xfId="11" applyFont="1" applyFill="1" applyBorder="1" applyAlignment="1">
      <alignment horizontal="center"/>
    </xf>
    <xf numFmtId="165" fontId="38" fillId="0" borderId="30" xfId="11" applyFont="1" applyBorder="1" applyAlignment="1">
      <alignment horizontal="center" wrapText="1"/>
    </xf>
    <xf numFmtId="165" fontId="38" fillId="9" borderId="42" xfId="11" applyFont="1" applyFill="1" applyBorder="1" applyAlignment="1">
      <alignment horizontal="center"/>
    </xf>
    <xf numFmtId="165" fontId="38" fillId="0" borderId="25" xfId="11" applyFont="1" applyBorder="1" applyAlignment="1">
      <alignment horizontal="center"/>
    </xf>
    <xf numFmtId="165" fontId="38" fillId="0" borderId="26" xfId="11" applyFont="1" applyBorder="1" applyAlignment="1">
      <alignment horizontal="center" wrapText="1" shrinkToFit="1"/>
    </xf>
    <xf numFmtId="165" fontId="38" fillId="0" borderId="24" xfId="11" applyFont="1" applyBorder="1" applyAlignment="1">
      <alignment horizontal="center" wrapText="1" shrinkToFit="1"/>
    </xf>
    <xf numFmtId="165" fontId="38" fillId="0" borderId="23" xfId="11" applyFont="1" applyFill="1" applyBorder="1" applyAlignment="1">
      <alignment horizontal="center" shrinkToFit="1"/>
    </xf>
    <xf numFmtId="165" fontId="38" fillId="4" borderId="24" xfId="11" applyFont="1" applyFill="1" applyBorder="1" applyAlignment="1">
      <alignment horizontal="center" wrapText="1" shrinkToFit="1"/>
    </xf>
    <xf numFmtId="165" fontId="38" fillId="4" borderId="25" xfId="11" applyFont="1" applyFill="1" applyBorder="1" applyAlignment="1">
      <alignment horizontal="center" wrapText="1" shrinkToFit="1"/>
    </xf>
    <xf numFmtId="165" fontId="38" fillId="0" borderId="0" xfId="0" applyNumberFormat="1" applyFont="1"/>
    <xf numFmtId="165" fontId="38" fillId="0" borderId="30" xfId="11" applyFont="1" applyFill="1" applyBorder="1" applyAlignment="1">
      <alignment horizontal="center"/>
    </xf>
    <xf numFmtId="165" fontId="38" fillId="0" borderId="31" xfId="11" applyFont="1" applyBorder="1" applyAlignment="1">
      <alignment horizontal="center"/>
    </xf>
    <xf numFmtId="165" fontId="38" fillId="0" borderId="39" xfId="11" applyFont="1" applyBorder="1" applyAlignment="1">
      <alignment horizontal="center"/>
    </xf>
    <xf numFmtId="165" fontId="38" fillId="9" borderId="31" xfId="11" applyFont="1" applyFill="1" applyBorder="1" applyAlignment="1">
      <alignment horizontal="center"/>
    </xf>
    <xf numFmtId="165" fontId="38" fillId="0" borderId="29" xfId="11" applyFont="1" applyBorder="1" applyAlignment="1">
      <alignment horizontal="center" wrapText="1" shrinkToFit="1"/>
    </xf>
    <xf numFmtId="165" fontId="38" fillId="0" borderId="30" xfId="11" applyFont="1" applyFill="1" applyBorder="1" applyAlignment="1">
      <alignment horizontal="center" shrinkToFit="1"/>
    </xf>
    <xf numFmtId="165" fontId="38" fillId="4" borderId="39" xfId="11" applyFont="1" applyFill="1" applyBorder="1" applyAlignment="1">
      <alignment horizontal="center"/>
    </xf>
    <xf numFmtId="165" fontId="38" fillId="5" borderId="37" xfId="11" applyFont="1" applyFill="1" applyBorder="1" applyAlignment="1">
      <alignment horizontal="center"/>
    </xf>
    <xf numFmtId="165" fontId="38" fillId="4" borderId="37" xfId="11" applyFont="1" applyFill="1" applyBorder="1" applyAlignment="1">
      <alignment horizontal="center"/>
    </xf>
    <xf numFmtId="165" fontId="38" fillId="5" borderId="38" xfId="11" applyFont="1" applyFill="1" applyBorder="1" applyAlignment="1">
      <alignment horizontal="center"/>
    </xf>
    <xf numFmtId="165" fontId="38" fillId="0" borderId="37" xfId="11" applyFont="1" applyBorder="1" applyAlignment="1">
      <alignment horizontal="center"/>
    </xf>
    <xf numFmtId="165" fontId="38" fillId="0" borderId="38" xfId="11" applyFont="1" applyBorder="1" applyAlignment="1">
      <alignment horizontal="center"/>
    </xf>
    <xf numFmtId="165" fontId="38" fillId="0" borderId="39" xfId="11" applyFont="1" applyFill="1" applyBorder="1" applyAlignment="1">
      <alignment horizontal="center"/>
    </xf>
    <xf numFmtId="4" fontId="38" fillId="0" borderId="28" xfId="24" applyFont="1" applyBorder="1" applyAlignment="1">
      <alignment horizontal="right" wrapText="1" shrinkToFit="1"/>
    </xf>
    <xf numFmtId="164" fontId="38" fillId="4" borderId="28" xfId="30" applyFont="1" applyFill="1" applyBorder="1" applyAlignment="1">
      <alignment horizontal="center" wrapText="1" shrinkToFit="1"/>
    </xf>
    <xf numFmtId="164" fontId="38" fillId="4" borderId="30" xfId="30" applyFont="1" applyFill="1" applyBorder="1" applyAlignment="1">
      <alignment horizontal="center" wrapText="1" shrinkToFit="1"/>
    </xf>
    <xf numFmtId="165" fontId="38" fillId="0" borderId="40" xfId="11" applyFont="1" applyBorder="1" applyAlignment="1">
      <alignment horizontal="center" wrapText="1" shrinkToFit="1"/>
    </xf>
    <xf numFmtId="165" fontId="38" fillId="0" borderId="21" xfId="11" applyFont="1" applyFill="1" applyBorder="1" applyAlignment="1">
      <alignment horizontal="center" shrinkToFit="1"/>
    </xf>
    <xf numFmtId="4" fontId="38" fillId="0" borderId="0" xfId="24" applyFont="1" applyBorder="1" applyAlignment="1">
      <alignment horizontal="right" wrapText="1" shrinkToFit="1"/>
    </xf>
    <xf numFmtId="164" fontId="38" fillId="4" borderId="0" xfId="30" applyFont="1" applyFill="1" applyBorder="1" applyAlignment="1">
      <alignment horizontal="center" wrapText="1" shrinkToFit="1"/>
    </xf>
    <xf numFmtId="164" fontId="38" fillId="4" borderId="13" xfId="30" applyFont="1" applyFill="1" applyBorder="1" applyAlignment="1">
      <alignment horizontal="center" wrapText="1" shrinkToFit="1"/>
    </xf>
    <xf numFmtId="165" fontId="38" fillId="0" borderId="22" xfId="11" applyFont="1" applyBorder="1" applyAlignment="1">
      <alignment horizontal="center" wrapText="1" shrinkToFit="1"/>
    </xf>
    <xf numFmtId="165" fontId="38" fillId="0" borderId="19" xfId="11" applyFont="1" applyBorder="1" applyAlignment="1">
      <alignment horizontal="center" shrinkToFit="1"/>
    </xf>
    <xf numFmtId="165" fontId="38" fillId="0" borderId="13" xfId="11" applyFont="1" applyFill="1" applyBorder="1" applyAlignment="1">
      <alignment horizontal="center" shrinkToFit="1"/>
    </xf>
    <xf numFmtId="165" fontId="38" fillId="4" borderId="0" xfId="11" applyFont="1" applyFill="1" applyBorder="1" applyAlignment="1">
      <alignment horizontal="center" wrapText="1" shrinkToFit="1"/>
    </xf>
    <xf numFmtId="165" fontId="38" fillId="0" borderId="36" xfId="11" applyFont="1" applyBorder="1" applyAlignment="1">
      <alignment horizontal="center"/>
    </xf>
    <xf numFmtId="165" fontId="38" fillId="4" borderId="43" xfId="11" applyFont="1" applyFill="1" applyBorder="1" applyAlignment="1">
      <alignment horizontal="center"/>
    </xf>
    <xf numFmtId="4" fontId="38" fillId="0" borderId="42" xfId="24" applyFont="1" applyBorder="1" applyAlignment="1">
      <alignment horizontal="right" wrapText="1" shrinkToFit="1"/>
    </xf>
    <xf numFmtId="164" fontId="38" fillId="4" borderId="40" xfId="30" applyFont="1" applyFill="1" applyBorder="1" applyAlignment="1">
      <alignment horizontal="center" wrapText="1" shrinkToFit="1"/>
    </xf>
    <xf numFmtId="165" fontId="38" fillId="4" borderId="50" xfId="11" applyFont="1" applyFill="1" applyBorder="1" applyAlignment="1">
      <alignment horizontal="center"/>
    </xf>
    <xf numFmtId="43" fontId="38" fillId="0" borderId="0" xfId="0" applyNumberFormat="1" applyFont="1" applyAlignment="1">
      <alignment vertical="center"/>
    </xf>
    <xf numFmtId="164" fontId="17" fillId="2" borderId="5" xfId="2" applyFont="1" applyFill="1" applyBorder="1" applyAlignment="1">
      <alignment horizontal="right" vertical="center" shrinkToFit="1"/>
    </xf>
    <xf numFmtId="43" fontId="38" fillId="0" borderId="0" xfId="0" applyNumberFormat="1" applyFont="1"/>
    <xf numFmtId="43" fontId="37" fillId="5" borderId="2" xfId="0" applyNumberFormat="1" applyFont="1" applyFill="1" applyBorder="1"/>
    <xf numFmtId="43" fontId="37" fillId="0" borderId="2" xfId="0" applyNumberFormat="1" applyFont="1" applyFill="1" applyBorder="1"/>
    <xf numFmtId="165" fontId="37" fillId="0" borderId="2" xfId="0" applyNumberFormat="1" applyFont="1" applyBorder="1"/>
    <xf numFmtId="165" fontId="37" fillId="0" borderId="0" xfId="0" applyNumberFormat="1" applyFont="1"/>
    <xf numFmtId="165" fontId="38" fillId="0" borderId="0" xfId="11" applyFont="1" applyAlignment="1">
      <alignment vertical="center" wrapText="1"/>
    </xf>
    <xf numFmtId="165" fontId="38" fillId="0" borderId="0" xfId="11" applyFont="1" applyAlignment="1">
      <alignment horizontal="right" vertical="center" wrapText="1" shrinkToFit="1"/>
    </xf>
    <xf numFmtId="4" fontId="65" fillId="0" borderId="0" xfId="15" applyNumberFormat="1" applyFont="1" applyAlignment="1">
      <alignment horizontal="right" vertical="top" shrinkToFit="1"/>
    </xf>
    <xf numFmtId="4" fontId="65" fillId="0" borderId="7" xfId="21" applyNumberFormat="1" applyFont="1" applyBorder="1" applyAlignment="1">
      <alignment horizontal="right" vertical="top" shrinkToFit="1"/>
    </xf>
    <xf numFmtId="4" fontId="66" fillId="19" borderId="55" xfId="22" applyFont="1" applyBorder="1" applyProtection="1">
      <alignment horizontal="right" vertical="top" shrinkToFit="1"/>
      <protection locked="0"/>
    </xf>
    <xf numFmtId="164" fontId="17" fillId="2" borderId="7" xfId="2" applyFont="1" applyFill="1" applyBorder="1" applyAlignment="1">
      <alignment horizontal="right" vertical="center" shrinkToFit="1"/>
    </xf>
    <xf numFmtId="4" fontId="38" fillId="0" borderId="2" xfId="26" applyFont="1" applyBorder="1">
      <alignment horizontal="right" vertical="top" shrinkToFit="1"/>
    </xf>
    <xf numFmtId="4" fontId="67" fillId="0" borderId="56" xfId="15" applyNumberFormat="1" applyFont="1" applyBorder="1" applyAlignment="1">
      <alignment horizontal="right" vertical="top" shrinkToFit="1"/>
    </xf>
    <xf numFmtId="4" fontId="20" fillId="2" borderId="5" xfId="6" applyFont="1">
      <alignment horizontal="right" vertical="top" shrinkToFit="1"/>
    </xf>
    <xf numFmtId="4" fontId="38" fillId="0" borderId="0" xfId="26" applyFont="1" applyBorder="1">
      <alignment horizontal="right" vertical="top" shrinkToFit="1"/>
    </xf>
    <xf numFmtId="165" fontId="38" fillId="0" borderId="0" xfId="11" applyFont="1" applyAlignment="1">
      <alignment horizontal="right" vertical="top" shrinkToFit="1"/>
    </xf>
    <xf numFmtId="4" fontId="67" fillId="0" borderId="55" xfId="15" applyNumberFormat="1" applyFont="1" applyBorder="1" applyAlignment="1">
      <alignment horizontal="right" vertical="top" shrinkToFit="1"/>
    </xf>
    <xf numFmtId="4" fontId="20" fillId="0" borderId="5" xfId="10" applyFont="1">
      <alignment horizontal="right" vertical="top" shrinkToFit="1"/>
    </xf>
    <xf numFmtId="4" fontId="68" fillId="0" borderId="55" xfId="15" applyNumberFormat="1" applyFont="1" applyBorder="1" applyAlignment="1">
      <alignment horizontal="right" vertical="top" shrinkToFit="1"/>
    </xf>
    <xf numFmtId="165" fontId="15" fillId="2" borderId="5" xfId="11" applyFont="1" applyFill="1" applyBorder="1" applyAlignment="1">
      <alignment horizontal="right" vertical="center" shrinkToFit="1"/>
    </xf>
    <xf numFmtId="165" fontId="15" fillId="2" borderId="0" xfId="11" applyFont="1" applyFill="1" applyBorder="1" applyAlignment="1">
      <alignment horizontal="right" vertical="center" shrinkToFit="1"/>
    </xf>
    <xf numFmtId="165" fontId="15" fillId="2" borderId="0" xfId="11" applyFont="1" applyFill="1" applyAlignment="1">
      <alignment horizontal="right" vertical="center" shrinkToFit="1"/>
    </xf>
    <xf numFmtId="4" fontId="69" fillId="0" borderId="2" xfId="26" applyFont="1" applyBorder="1">
      <alignment horizontal="right" vertical="top" shrinkToFit="1"/>
    </xf>
    <xf numFmtId="4" fontId="20" fillId="0" borderId="5" xfId="6" applyFont="1" applyFill="1">
      <alignment horizontal="right" vertical="top" shrinkToFit="1"/>
    </xf>
    <xf numFmtId="4" fontId="68" fillId="0" borderId="55" xfId="15" applyNumberFormat="1" applyFont="1" applyFill="1" applyBorder="1" applyAlignment="1">
      <alignment horizontal="right" vertical="top" shrinkToFit="1"/>
    </xf>
    <xf numFmtId="165" fontId="15" fillId="0" borderId="5" xfId="11" applyFont="1" applyFill="1" applyBorder="1" applyAlignment="1">
      <alignment horizontal="right" vertical="center" shrinkToFit="1"/>
    </xf>
    <xf numFmtId="4" fontId="68" fillId="0" borderId="56" xfId="15" applyNumberFormat="1" applyFont="1" applyBorder="1" applyAlignment="1">
      <alignment horizontal="right" vertical="top" shrinkToFit="1"/>
    </xf>
    <xf numFmtId="4" fontId="70" fillId="0" borderId="56" xfId="15" applyNumberFormat="1" applyFont="1" applyBorder="1" applyAlignment="1">
      <alignment horizontal="right" vertical="top" shrinkToFit="1"/>
    </xf>
    <xf numFmtId="4" fontId="17" fillId="2" borderId="5" xfId="6" applyFont="1">
      <alignment horizontal="right" vertical="top" shrinkToFit="1"/>
    </xf>
    <xf numFmtId="165" fontId="17" fillId="0" borderId="0" xfId="11" applyFont="1" applyAlignment="1">
      <alignment horizontal="right" vertical="center" shrinkToFit="1"/>
    </xf>
    <xf numFmtId="4" fontId="17" fillId="2" borderId="5" xfId="6" applyFont="1" applyAlignment="1">
      <alignment horizontal="right" vertical="center" shrinkToFit="1"/>
    </xf>
    <xf numFmtId="164" fontId="71" fillId="0" borderId="5" xfId="2" applyFont="1" applyBorder="1" applyAlignment="1">
      <alignment horizontal="right" vertical="center" shrinkToFit="1"/>
    </xf>
    <xf numFmtId="4" fontId="72" fillId="0" borderId="0" xfId="15" applyNumberFormat="1" applyFont="1" applyAlignment="1">
      <alignment horizontal="right" vertical="top" shrinkToFit="1"/>
    </xf>
    <xf numFmtId="4" fontId="15" fillId="0" borderId="0" xfId="26" applyFont="1" applyBorder="1">
      <alignment horizontal="right" vertical="top" shrinkToFit="1"/>
    </xf>
    <xf numFmtId="4" fontId="45" fillId="0" borderId="5" xfId="10" applyFont="1">
      <alignment horizontal="right" vertical="top" shrinkToFit="1"/>
    </xf>
    <xf numFmtId="4" fontId="38" fillId="0" borderId="47" xfId="15" applyNumberFormat="1" applyFont="1" applyBorder="1" applyAlignment="1">
      <alignment horizontal="right" shrinkToFit="1"/>
    </xf>
    <xf numFmtId="4" fontId="67" fillId="0" borderId="0" xfId="15" applyNumberFormat="1" applyFont="1" applyAlignment="1">
      <alignment horizontal="right" vertical="top" shrinkToFit="1"/>
    </xf>
    <xf numFmtId="4" fontId="49" fillId="0" borderId="0" xfId="26" applyFont="1" applyBorder="1">
      <alignment horizontal="right" vertical="top" shrinkToFit="1"/>
    </xf>
    <xf numFmtId="165" fontId="17" fillId="2" borderId="5" xfId="11" applyFont="1" applyFill="1" applyBorder="1" applyAlignment="1">
      <alignment horizontal="right" vertical="top" shrinkToFit="1"/>
    </xf>
    <xf numFmtId="4" fontId="45" fillId="0" borderId="5" xfId="10" applyFont="1" applyFill="1">
      <alignment horizontal="right" vertical="top" shrinkToFit="1"/>
    </xf>
    <xf numFmtId="165" fontId="38" fillId="0" borderId="2" xfId="11" applyFont="1" applyBorder="1" applyAlignment="1">
      <alignment vertical="center"/>
    </xf>
    <xf numFmtId="165" fontId="38" fillId="0" borderId="2" xfId="11" applyFont="1" applyBorder="1" applyAlignment="1">
      <alignment horizontal="center" vertical="center"/>
    </xf>
    <xf numFmtId="165" fontId="38" fillId="0" borderId="2" xfId="0" applyNumberFormat="1" applyFont="1" applyBorder="1" applyAlignment="1">
      <alignment horizontal="center" vertical="center"/>
    </xf>
    <xf numFmtId="165" fontId="38" fillId="0" borderId="2" xfId="0" applyNumberFormat="1" applyFont="1" applyBorder="1" applyAlignment="1">
      <alignment vertical="center"/>
    </xf>
    <xf numFmtId="0" fontId="38" fillId="0" borderId="2" xfId="0" applyFont="1" applyBorder="1" applyAlignment="1">
      <alignment vertical="center"/>
    </xf>
    <xf numFmtId="43" fontId="2" fillId="17" borderId="0" xfId="1" applyNumberFormat="1" applyFont="1" applyFill="1"/>
    <xf numFmtId="165" fontId="2" fillId="0" borderId="2" xfId="11" applyFont="1" applyBorder="1" applyAlignment="1">
      <alignment horizontal="center" vertical="center" wrapText="1"/>
    </xf>
    <xf numFmtId="165" fontId="2" fillId="5" borderId="2" xfId="11" applyFont="1" applyFill="1" applyBorder="1" applyAlignment="1">
      <alignment horizontal="center" vertical="center" wrapText="1"/>
    </xf>
    <xf numFmtId="4" fontId="19" fillId="0" borderId="0" xfId="1" applyNumberFormat="1" applyFont="1"/>
    <xf numFmtId="165" fontId="17" fillId="9" borderId="2" xfId="11" applyFont="1" applyFill="1" applyBorder="1" applyAlignment="1">
      <alignment horizontal="center" vertical="center" wrapText="1"/>
    </xf>
    <xf numFmtId="165" fontId="27" fillId="6" borderId="2" xfId="11" applyFont="1" applyFill="1" applyBorder="1" applyAlignment="1">
      <alignment horizontal="center" vertical="center" wrapText="1"/>
    </xf>
    <xf numFmtId="165" fontId="17" fillId="9" borderId="2" xfId="11" applyFont="1" applyFill="1" applyBorder="1" applyAlignment="1">
      <alignment vertical="center"/>
    </xf>
    <xf numFmtId="165" fontId="27" fillId="6" borderId="2" xfId="11" applyFont="1" applyFill="1" applyBorder="1" applyAlignment="1">
      <alignment vertical="center"/>
    </xf>
    <xf numFmtId="165" fontId="17" fillId="6" borderId="2" xfId="11" applyFont="1" applyFill="1" applyBorder="1" applyAlignment="1">
      <alignment vertical="center"/>
    </xf>
    <xf numFmtId="165" fontId="27" fillId="7" borderId="2" xfId="11" applyFont="1" applyFill="1" applyBorder="1" applyAlignment="1">
      <alignment vertical="center"/>
    </xf>
    <xf numFmtId="165" fontId="27" fillId="0" borderId="2" xfId="11" applyFont="1" applyBorder="1" applyAlignment="1">
      <alignment vertical="center"/>
    </xf>
    <xf numFmtId="165" fontId="17" fillId="5" borderId="2" xfId="11" applyFont="1" applyFill="1" applyBorder="1" applyAlignment="1">
      <alignment horizontal="center" vertical="center" wrapText="1"/>
    </xf>
    <xf numFmtId="165" fontId="17" fillId="0" borderId="2" xfId="11" applyNumberFormat="1" applyFont="1" applyBorder="1" applyAlignment="1">
      <alignment vertical="center"/>
    </xf>
    <xf numFmtId="165" fontId="17" fillId="0" borderId="2" xfId="11" applyFont="1" applyFill="1" applyBorder="1" applyAlignment="1">
      <alignment vertical="center"/>
    </xf>
    <xf numFmtId="165" fontId="17" fillId="4" borderId="2" xfId="11" applyFont="1" applyFill="1" applyBorder="1" applyAlignment="1">
      <alignment vertical="center"/>
    </xf>
    <xf numFmtId="165" fontId="27" fillId="5" borderId="44" xfId="11" applyFont="1" applyFill="1" applyBorder="1" applyAlignment="1">
      <alignment vertical="center"/>
    </xf>
    <xf numFmtId="165" fontId="17" fillId="7" borderId="2" xfId="11" applyFont="1" applyFill="1" applyBorder="1" applyAlignment="1">
      <alignment vertical="center"/>
    </xf>
    <xf numFmtId="4" fontId="2" fillId="0" borderId="46" xfId="1" applyNumberFormat="1" applyFont="1" applyBorder="1" applyAlignment="1">
      <alignment horizontal="right" vertical="center" shrinkToFit="1"/>
    </xf>
    <xf numFmtId="165" fontId="17" fillId="9" borderId="2" xfId="11" applyFont="1" applyFill="1" applyBorder="1" applyAlignment="1">
      <alignment horizontal="center" vertical="center"/>
    </xf>
    <xf numFmtId="165" fontId="27" fillId="6" borderId="2" xfId="11" applyFont="1" applyFill="1" applyBorder="1" applyAlignment="1">
      <alignment horizontal="center" vertical="center"/>
    </xf>
    <xf numFmtId="165" fontId="17" fillId="0" borderId="0" xfId="1" applyNumberFormat="1" applyFont="1" applyFill="1" applyAlignment="1">
      <alignment vertical="center"/>
    </xf>
    <xf numFmtId="165" fontId="20" fillId="0" borderId="0" xfId="1" applyNumberFormat="1" applyFont="1" applyAlignment="1">
      <alignment vertical="center"/>
    </xf>
    <xf numFmtId="164" fontId="17" fillId="24" borderId="2" xfId="2" applyFont="1" applyFill="1" applyBorder="1" applyAlignment="1">
      <alignment horizontal="right" vertical="center" shrinkToFit="1"/>
    </xf>
    <xf numFmtId="165" fontId="17" fillId="0" borderId="44" xfId="11" applyFont="1" applyFill="1" applyBorder="1" applyAlignment="1">
      <alignment horizontal="center" vertical="center"/>
    </xf>
    <xf numFmtId="165" fontId="17" fillId="0" borderId="0" xfId="11" applyFont="1" applyFill="1" applyAlignment="1">
      <alignment horizontal="center" vertical="center"/>
    </xf>
    <xf numFmtId="164" fontId="17" fillId="10" borderId="45" xfId="2" applyFont="1" applyFill="1" applyBorder="1" applyAlignment="1">
      <alignment horizontal="right" vertical="center" shrinkToFit="1"/>
    </xf>
    <xf numFmtId="4" fontId="17" fillId="0" borderId="2" xfId="13" applyFont="1" applyFill="1" applyBorder="1" applyAlignment="1">
      <alignment horizontal="right" vertical="center" shrinkToFit="1"/>
    </xf>
    <xf numFmtId="4" fontId="15" fillId="0" borderId="47" xfId="15" applyNumberFormat="1" applyFont="1" applyBorder="1" applyAlignment="1">
      <alignment horizontal="right" vertical="top" shrinkToFit="1"/>
    </xf>
    <xf numFmtId="165" fontId="15" fillId="0" borderId="2" xfId="1" applyNumberFormat="1" applyFont="1" applyBorder="1" applyAlignment="1">
      <alignment vertical="center"/>
    </xf>
    <xf numFmtId="173" fontId="15" fillId="0" borderId="2" xfId="1" applyNumberFormat="1" applyFont="1" applyBorder="1" applyAlignment="1">
      <alignment vertical="center"/>
    </xf>
    <xf numFmtId="4" fontId="73" fillId="16" borderId="2" xfId="16" applyNumberFormat="1" applyFont="1" applyFill="1" applyBorder="1" applyAlignment="1">
      <alignment horizontal="right" vertical="center" wrapText="1" shrinkToFit="1"/>
    </xf>
    <xf numFmtId="0" fontId="1" fillId="0" borderId="0" xfId="1" applyFont="1"/>
    <xf numFmtId="0" fontId="1" fillId="0" borderId="0" xfId="1" applyFont="1" applyBorder="1"/>
    <xf numFmtId="165" fontId="42" fillId="0" borderId="23" xfId="1" applyNumberFormat="1" applyFont="1" applyBorder="1"/>
    <xf numFmtId="165" fontId="42" fillId="0" borderId="24" xfId="1" applyNumberFormat="1" applyFont="1" applyBorder="1"/>
    <xf numFmtId="165" fontId="42" fillId="0" borderId="26" xfId="1" applyNumberFormat="1" applyFont="1" applyBorder="1"/>
    <xf numFmtId="165" fontId="42" fillId="0" borderId="25" xfId="1" applyNumberFormat="1" applyFont="1" applyBorder="1"/>
    <xf numFmtId="165" fontId="42" fillId="0" borderId="24" xfId="11" applyFont="1" applyBorder="1" applyAlignment="1">
      <alignment horizontal="center"/>
    </xf>
    <xf numFmtId="165" fontId="42" fillId="0" borderId="23" xfId="11" applyFont="1" applyBorder="1" applyAlignment="1">
      <alignment horizontal="center"/>
    </xf>
    <xf numFmtId="165" fontId="42" fillId="0" borderId="26" xfId="11" applyFont="1" applyBorder="1" applyAlignment="1">
      <alignment horizontal="center"/>
    </xf>
    <xf numFmtId="165" fontId="42" fillId="0" borderId="28" xfId="11" applyFont="1" applyBorder="1" applyAlignment="1">
      <alignment horizontal="center"/>
    </xf>
    <xf numFmtId="165" fontId="42" fillId="0" borderId="25" xfId="11" applyFont="1" applyBorder="1" applyAlignment="1">
      <alignment horizontal="center"/>
    </xf>
    <xf numFmtId="170" fontId="2" fillId="23" borderId="2" xfId="1" applyNumberFormat="1" applyFont="1" applyFill="1" applyBorder="1"/>
    <xf numFmtId="165" fontId="42" fillId="0" borderId="30" xfId="1" applyNumberFormat="1" applyFont="1" applyBorder="1"/>
    <xf numFmtId="165" fontId="42" fillId="0" borderId="28" xfId="1" applyNumberFormat="1" applyFont="1" applyBorder="1"/>
    <xf numFmtId="165" fontId="42" fillId="0" borderId="29" xfId="1" applyNumberFormat="1" applyFont="1" applyBorder="1"/>
    <xf numFmtId="165" fontId="42" fillId="0" borderId="31" xfId="1" applyNumberFormat="1" applyFont="1" applyBorder="1"/>
    <xf numFmtId="165" fontId="42" fillId="0" borderId="30" xfId="11" applyFont="1" applyBorder="1" applyAlignment="1">
      <alignment horizontal="center"/>
    </xf>
    <xf numFmtId="165" fontId="42" fillId="0" borderId="29" xfId="11" applyFont="1" applyBorder="1" applyAlignment="1">
      <alignment horizontal="center"/>
    </xf>
    <xf numFmtId="165" fontId="42" fillId="0" borderId="31" xfId="11" applyFont="1" applyBorder="1" applyAlignment="1">
      <alignment horizontal="center"/>
    </xf>
    <xf numFmtId="165" fontId="42" fillId="0" borderId="28" xfId="11" applyFont="1" applyFill="1" applyBorder="1" applyAlignment="1">
      <alignment horizontal="center"/>
    </xf>
    <xf numFmtId="165" fontId="42" fillId="0" borderId="32" xfId="1" applyNumberFormat="1" applyFont="1" applyBorder="1"/>
    <xf numFmtId="165" fontId="42" fillId="0" borderId="33" xfId="1" applyNumberFormat="1" applyFont="1" applyBorder="1"/>
    <xf numFmtId="165" fontId="42" fillId="0" borderId="35" xfId="1" applyNumberFormat="1" applyFont="1" applyBorder="1"/>
    <xf numFmtId="165" fontId="42" fillId="0" borderId="34" xfId="1" applyNumberFormat="1" applyFont="1" applyBorder="1"/>
    <xf numFmtId="165" fontId="42" fillId="0" borderId="33" xfId="11" applyFont="1" applyBorder="1" applyAlignment="1">
      <alignment horizontal="center"/>
    </xf>
    <xf numFmtId="165" fontId="42" fillId="0" borderId="32" xfId="11" applyFont="1" applyBorder="1" applyAlignment="1">
      <alignment horizontal="center"/>
    </xf>
    <xf numFmtId="165" fontId="42" fillId="0" borderId="35" xfId="11" applyFont="1" applyBorder="1" applyAlignment="1">
      <alignment horizontal="center"/>
    </xf>
    <xf numFmtId="165" fontId="42" fillId="0" borderId="34" xfId="11" applyFont="1" applyBorder="1" applyAlignment="1">
      <alignment horizontal="center"/>
    </xf>
    <xf numFmtId="0" fontId="1" fillId="18" borderId="9" xfId="1" applyFont="1" applyFill="1" applyBorder="1"/>
    <xf numFmtId="165" fontId="2" fillId="18" borderId="10" xfId="1" applyNumberFormat="1" applyFont="1" applyFill="1" applyBorder="1" applyAlignment="1"/>
    <xf numFmtId="0" fontId="2" fillId="18" borderId="11" xfId="1" applyFont="1" applyFill="1" applyBorder="1" applyAlignment="1"/>
    <xf numFmtId="0" fontId="2" fillId="18" borderId="10" xfId="1" applyFont="1" applyFill="1" applyBorder="1" applyAlignment="1"/>
    <xf numFmtId="165" fontId="19" fillId="0" borderId="0" xfId="1" applyNumberFormat="1" applyFont="1" applyBorder="1"/>
    <xf numFmtId="165" fontId="1" fillId="0" borderId="0" xfId="1" applyNumberFormat="1" applyFont="1"/>
    <xf numFmtId="43" fontId="2" fillId="5" borderId="2" xfId="1" applyNumberFormat="1" applyFont="1" applyFill="1" applyBorder="1"/>
    <xf numFmtId="43" fontId="2" fillId="5" borderId="43" xfId="1" applyNumberFormat="1" applyFont="1" applyFill="1" applyBorder="1"/>
    <xf numFmtId="43" fontId="2" fillId="0" borderId="2" xfId="1" applyNumberFormat="1" applyFont="1" applyFill="1" applyBorder="1"/>
    <xf numFmtId="43" fontId="2" fillId="0" borderId="43" xfId="1" applyNumberFormat="1" applyFont="1" applyFill="1" applyBorder="1"/>
    <xf numFmtId="165" fontId="2" fillId="0" borderId="2" xfId="1" applyNumberFormat="1" applyFont="1" applyBorder="1"/>
    <xf numFmtId="165" fontId="2" fillId="0" borderId="43" xfId="1" applyNumberFormat="1" applyFont="1" applyBorder="1"/>
    <xf numFmtId="0" fontId="1" fillId="0" borderId="28" xfId="1" applyFont="1" applyBorder="1"/>
    <xf numFmtId="165" fontId="2" fillId="0" borderId="28" xfId="1" applyNumberFormat="1" applyFont="1" applyBorder="1"/>
    <xf numFmtId="0" fontId="1" fillId="0" borderId="36" xfId="1" applyFont="1" applyBorder="1"/>
    <xf numFmtId="165" fontId="2" fillId="0" borderId="36" xfId="1" applyNumberFormat="1" applyFont="1" applyBorder="1"/>
    <xf numFmtId="0" fontId="1" fillId="0" borderId="41" xfId="1" applyFont="1" applyBorder="1"/>
    <xf numFmtId="165" fontId="2" fillId="0" borderId="41" xfId="1" applyNumberFormat="1" applyFont="1" applyBorder="1"/>
    <xf numFmtId="165" fontId="44" fillId="0" borderId="0" xfId="1" applyNumberFormat="1" applyFont="1"/>
    <xf numFmtId="0" fontId="1" fillId="0" borderId="0" xfId="1" applyFont="1" applyAlignment="1">
      <alignment horizontal="center" vertical="center" wrapText="1"/>
    </xf>
    <xf numFmtId="165" fontId="19" fillId="0" borderId="0" xfId="1" applyNumberFormat="1" applyFont="1" applyAlignment="1">
      <alignment horizontal="center" vertical="center" wrapText="1"/>
    </xf>
    <xf numFmtId="168" fontId="15" fillId="4" borderId="2" xfId="1" applyNumberFormat="1" applyFont="1" applyFill="1" applyBorder="1"/>
    <xf numFmtId="168" fontId="15" fillId="0" borderId="2" xfId="11" applyNumberFormat="1" applyFont="1" applyBorder="1"/>
    <xf numFmtId="168" fontId="15" fillId="0" borderId="2" xfId="1" applyNumberFormat="1" applyFont="1" applyBorder="1"/>
    <xf numFmtId="168" fontId="15" fillId="0" borderId="2" xfId="1" applyNumberFormat="1" applyFont="1" applyFill="1" applyBorder="1"/>
    <xf numFmtId="168" fontId="1" fillId="0" borderId="0" xfId="1" applyNumberFormat="1" applyFont="1"/>
    <xf numFmtId="168" fontId="7" fillId="4" borderId="0" xfId="1" applyNumberFormat="1" applyFont="1" applyFill="1"/>
    <xf numFmtId="168" fontId="7" fillId="5" borderId="0" xfId="1" applyNumberFormat="1" applyFont="1" applyFill="1"/>
    <xf numFmtId="0" fontId="38" fillId="0" borderId="0" xfId="1" applyFont="1" applyAlignment="1">
      <alignment horizontal="center" wrapText="1"/>
    </xf>
    <xf numFmtId="0" fontId="38" fillId="0" borderId="2" xfId="1" applyFont="1" applyBorder="1" applyAlignment="1">
      <alignment horizontal="center" vertical="center" wrapText="1"/>
    </xf>
    <xf numFmtId="0" fontId="2" fillId="0" borderId="0" xfId="1" applyFont="1" applyAlignment="1">
      <alignment horizontal="center" vertical="center"/>
    </xf>
    <xf numFmtId="0" fontId="19" fillId="0" borderId="2" xfId="1" applyFont="1" applyBorder="1" applyAlignment="1">
      <alignment horizontal="center" vertical="center"/>
    </xf>
    <xf numFmtId="0" fontId="19" fillId="0" borderId="2" xfId="1" applyFont="1" applyBorder="1" applyAlignment="1">
      <alignment horizontal="center" vertical="center" wrapText="1"/>
    </xf>
    <xf numFmtId="49" fontId="20" fillId="0" borderId="2" xfId="1" applyNumberFormat="1" applyFont="1" applyBorder="1" applyAlignment="1">
      <alignment horizontal="center" vertical="center" wrapText="1"/>
    </xf>
    <xf numFmtId="165" fontId="17" fillId="0" borderId="2" xfId="11" applyFont="1" applyBorder="1" applyAlignment="1">
      <alignment horizontal="center" vertical="center"/>
    </xf>
    <xf numFmtId="0" fontId="2" fillId="0" borderId="2" xfId="1" applyFont="1" applyBorder="1" applyAlignment="1">
      <alignment horizontal="center" vertical="center"/>
    </xf>
    <xf numFmtId="164" fontId="15" fillId="0" borderId="0" xfId="30" applyFont="1"/>
    <xf numFmtId="165" fontId="15" fillId="5" borderId="44" xfId="11" applyFont="1" applyFill="1" applyBorder="1"/>
    <xf numFmtId="165" fontId="15" fillId="5" borderId="2" xfId="11" applyFont="1" applyFill="1" applyBorder="1" applyAlignment="1">
      <alignment wrapText="1"/>
    </xf>
    <xf numFmtId="165" fontId="15" fillId="0" borderId="2" xfId="11" applyFont="1" applyFill="1" applyBorder="1" applyAlignment="1">
      <alignment wrapText="1"/>
    </xf>
    <xf numFmtId="165" fontId="15" fillId="0" borderId="2" xfId="11" applyFont="1" applyBorder="1" applyAlignment="1">
      <alignment wrapText="1"/>
    </xf>
    <xf numFmtId="4" fontId="68" fillId="0" borderId="47" xfId="21" applyNumberFormat="1" applyFont="1" applyBorder="1" applyAlignment="1">
      <alignment horizontal="right" shrinkToFit="1"/>
    </xf>
    <xf numFmtId="165" fontId="15" fillId="2" borderId="5" xfId="11" applyFont="1" applyFill="1" applyBorder="1" applyAlignment="1">
      <alignment horizontal="right" vertical="top" shrinkToFit="1"/>
    </xf>
    <xf numFmtId="0" fontId="48" fillId="0" borderId="0" xfId="1" applyFont="1" applyAlignment="1">
      <alignment vertical="center"/>
    </xf>
    <xf numFmtId="164" fontId="38" fillId="0" borderId="0" xfId="30" applyFont="1"/>
    <xf numFmtId="165" fontId="38" fillId="5" borderId="2" xfId="11" applyFont="1" applyFill="1" applyBorder="1"/>
    <xf numFmtId="165" fontId="38" fillId="0" borderId="2" xfId="11" applyFont="1" applyBorder="1" applyAlignment="1">
      <alignment wrapText="1"/>
    </xf>
    <xf numFmtId="165" fontId="38" fillId="5" borderId="2" xfId="11" applyFont="1" applyFill="1" applyBorder="1" applyAlignment="1">
      <alignment wrapText="1"/>
    </xf>
    <xf numFmtId="165" fontId="38" fillId="0" borderId="2" xfId="11" applyFont="1" applyFill="1" applyBorder="1" applyAlignment="1">
      <alignment wrapText="1"/>
    </xf>
    <xf numFmtId="165" fontId="38" fillId="0" borderId="0" xfId="1" applyNumberFormat="1" applyFont="1"/>
    <xf numFmtId="0" fontId="74" fillId="0" borderId="0" xfId="1" applyFont="1"/>
    <xf numFmtId="43" fontId="13" fillId="0" borderId="23" xfId="1" applyNumberFormat="1" applyFont="1" applyFill="1" applyBorder="1"/>
    <xf numFmtId="43" fontId="13" fillId="0" borderId="24" xfId="1" applyNumberFormat="1" applyFont="1" applyFill="1" applyBorder="1"/>
    <xf numFmtId="165" fontId="13" fillId="0" borderId="26" xfId="1" applyNumberFormat="1" applyFont="1" applyBorder="1"/>
    <xf numFmtId="165" fontId="13" fillId="0" borderId="23" xfId="1" applyNumberFormat="1" applyFont="1" applyBorder="1"/>
    <xf numFmtId="165" fontId="13" fillId="6" borderId="41" xfId="11" applyFont="1" applyFill="1" applyBorder="1" applyAlignment="1">
      <alignment horizontal="center"/>
    </xf>
    <xf numFmtId="165" fontId="13" fillId="6" borderId="21" xfId="11" applyFont="1" applyFill="1" applyBorder="1" applyAlignment="1">
      <alignment horizontal="center"/>
    </xf>
    <xf numFmtId="165" fontId="13" fillId="6" borderId="40" xfId="11" applyFont="1" applyFill="1" applyBorder="1" applyAlignment="1">
      <alignment horizontal="center"/>
    </xf>
    <xf numFmtId="165" fontId="13" fillId="0" borderId="24" xfId="11" applyFont="1" applyBorder="1" applyAlignment="1">
      <alignment horizontal="center"/>
    </xf>
    <xf numFmtId="165" fontId="13" fillId="0" borderId="26" xfId="11" applyFont="1" applyBorder="1" applyAlignment="1">
      <alignment horizontal="center"/>
    </xf>
    <xf numFmtId="165" fontId="13" fillId="0" borderId="21" xfId="11" applyFont="1" applyBorder="1" applyAlignment="1">
      <alignment horizontal="center"/>
    </xf>
    <xf numFmtId="165" fontId="13" fillId="0" borderId="23" xfId="11" applyFont="1" applyBorder="1" applyAlignment="1">
      <alignment horizontal="center"/>
    </xf>
    <xf numFmtId="165" fontId="13" fillId="0" borderId="25" xfId="11" applyFont="1" applyBorder="1" applyAlignment="1">
      <alignment horizontal="center"/>
    </xf>
    <xf numFmtId="165" fontId="13" fillId="0" borderId="26" xfId="11" applyFont="1" applyFill="1" applyBorder="1" applyAlignment="1">
      <alignment horizontal="center"/>
    </xf>
    <xf numFmtId="165" fontId="13" fillId="0" borderId="23" xfId="11" applyFont="1" applyFill="1" applyBorder="1" applyAlignment="1">
      <alignment horizontal="center"/>
    </xf>
    <xf numFmtId="165" fontId="13" fillId="0" borderId="24" xfId="11" applyFont="1" applyFill="1" applyBorder="1" applyAlignment="1">
      <alignment horizontal="center"/>
    </xf>
    <xf numFmtId="165" fontId="13" fillId="0" borderId="25" xfId="11" applyFont="1" applyFill="1" applyBorder="1" applyAlignment="1">
      <alignment horizontal="center"/>
    </xf>
    <xf numFmtId="165" fontId="13" fillId="0" borderId="31" xfId="11" applyFont="1" applyBorder="1" applyAlignment="1">
      <alignment horizontal="center"/>
    </xf>
    <xf numFmtId="165" fontId="38" fillId="0" borderId="23" xfId="11" applyFont="1" applyBorder="1" applyAlignment="1">
      <alignment horizontal="center" wrapText="1" shrinkToFit="1"/>
    </xf>
    <xf numFmtId="165" fontId="13" fillId="0" borderId="14" xfId="11" applyFont="1" applyBorder="1" applyAlignment="1">
      <alignment horizontal="center"/>
    </xf>
    <xf numFmtId="170" fontId="7" fillId="0" borderId="0" xfId="11" applyNumberFormat="1" applyFont="1"/>
    <xf numFmtId="43" fontId="13" fillId="0" borderId="30" xfId="1" applyNumberFormat="1" applyFont="1" applyFill="1" applyBorder="1"/>
    <xf numFmtId="43" fontId="13" fillId="0" borderId="28" xfId="1" applyNumberFormat="1" applyFont="1" applyFill="1" applyBorder="1"/>
    <xf numFmtId="165" fontId="13" fillId="0" borderId="29" xfId="1" applyNumberFormat="1" applyFont="1" applyBorder="1"/>
    <xf numFmtId="165" fontId="13" fillId="0" borderId="30" xfId="1" applyNumberFormat="1" applyFont="1" applyBorder="1"/>
    <xf numFmtId="165" fontId="13" fillId="0" borderId="28" xfId="11" applyFont="1" applyBorder="1" applyAlignment="1">
      <alignment horizontal="center"/>
    </xf>
    <xf numFmtId="165" fontId="13" fillId="0" borderId="29" xfId="11" applyFont="1" applyBorder="1" applyAlignment="1">
      <alignment horizontal="center"/>
    </xf>
    <xf numFmtId="165" fontId="13" fillId="0" borderId="30" xfId="11" applyFont="1" applyBorder="1" applyAlignment="1">
      <alignment horizontal="center"/>
    </xf>
    <xf numFmtId="165" fontId="13" fillId="0" borderId="29" xfId="11" applyFont="1" applyFill="1" applyBorder="1" applyAlignment="1">
      <alignment horizontal="center"/>
    </xf>
    <xf numFmtId="165" fontId="13" fillId="0" borderId="30" xfId="11" applyFont="1" applyFill="1" applyBorder="1" applyAlignment="1">
      <alignment horizontal="center"/>
    </xf>
    <xf numFmtId="165" fontId="13" fillId="0" borderId="28" xfId="11" applyFont="1" applyFill="1" applyBorder="1" applyAlignment="1">
      <alignment horizontal="center"/>
    </xf>
    <xf numFmtId="165" fontId="13" fillId="0" borderId="31" xfId="11" applyFont="1" applyFill="1" applyBorder="1" applyAlignment="1">
      <alignment horizontal="center"/>
    </xf>
    <xf numFmtId="43" fontId="13" fillId="5" borderId="30" xfId="1" applyNumberFormat="1" applyFont="1" applyFill="1" applyBorder="1"/>
    <xf numFmtId="43" fontId="13" fillId="5" borderId="28" xfId="1" applyNumberFormat="1" applyFont="1" applyFill="1" applyBorder="1"/>
    <xf numFmtId="43" fontId="13" fillId="0" borderId="30" xfId="1" applyNumberFormat="1" applyFont="1" applyBorder="1"/>
    <xf numFmtId="43" fontId="13" fillId="0" borderId="28" xfId="1" applyNumberFormat="1" applyFont="1" applyBorder="1"/>
    <xf numFmtId="43" fontId="13" fillId="0" borderId="32" xfId="1" applyNumberFormat="1" applyFont="1" applyBorder="1"/>
    <xf numFmtId="43" fontId="13" fillId="0" borderId="33" xfId="1" applyNumberFormat="1" applyFont="1" applyBorder="1"/>
    <xf numFmtId="165" fontId="13" fillId="0" borderId="35" xfId="1" applyNumberFormat="1" applyFont="1" applyBorder="1"/>
    <xf numFmtId="165" fontId="13" fillId="0" borderId="32" xfId="1" applyNumberFormat="1" applyFont="1" applyBorder="1"/>
    <xf numFmtId="165" fontId="13" fillId="6" borderId="0" xfId="11" applyFont="1" applyFill="1" applyBorder="1" applyAlignment="1">
      <alignment horizontal="center"/>
    </xf>
    <xf numFmtId="165" fontId="13" fillId="6" borderId="13" xfId="11" applyFont="1" applyFill="1" applyBorder="1" applyAlignment="1">
      <alignment horizontal="center"/>
    </xf>
    <xf numFmtId="165" fontId="13" fillId="6" borderId="22" xfId="11" applyFont="1" applyFill="1" applyBorder="1" applyAlignment="1">
      <alignment horizontal="center"/>
    </xf>
    <xf numFmtId="165" fontId="13" fillId="0" borderId="33" xfId="11" applyFont="1" applyBorder="1" applyAlignment="1">
      <alignment horizontal="center"/>
    </xf>
    <xf numFmtId="165" fontId="13" fillId="0" borderId="39" xfId="11" applyFont="1" applyBorder="1" applyAlignment="1">
      <alignment horizontal="center"/>
    </xf>
    <xf numFmtId="165" fontId="13" fillId="0" borderId="35" xfId="11" applyFont="1" applyBorder="1" applyAlignment="1">
      <alignment horizontal="center"/>
    </xf>
    <xf numFmtId="165" fontId="13" fillId="0" borderId="34" xfId="11" applyFont="1" applyBorder="1" applyAlignment="1">
      <alignment horizontal="center"/>
    </xf>
    <xf numFmtId="165" fontId="13" fillId="0" borderId="35" xfId="11" applyFont="1" applyFill="1" applyBorder="1" applyAlignment="1">
      <alignment horizontal="center"/>
    </xf>
    <xf numFmtId="165" fontId="13" fillId="0" borderId="32" xfId="11" applyFont="1" applyFill="1" applyBorder="1" applyAlignment="1">
      <alignment horizontal="center"/>
    </xf>
    <xf numFmtId="165" fontId="13" fillId="0" borderId="33" xfId="11" applyFont="1" applyFill="1" applyBorder="1" applyAlignment="1">
      <alignment horizontal="center"/>
    </xf>
    <xf numFmtId="165" fontId="13" fillId="0" borderId="37" xfId="11" applyFont="1" applyBorder="1" applyAlignment="1">
      <alignment horizontal="center"/>
    </xf>
    <xf numFmtId="165" fontId="38" fillId="0" borderId="35" xfId="11" applyFont="1" applyBorder="1" applyAlignment="1">
      <alignment horizontal="center" wrapText="1" shrinkToFit="1"/>
    </xf>
    <xf numFmtId="165" fontId="38" fillId="0" borderId="32" xfId="11" applyFont="1" applyBorder="1" applyAlignment="1">
      <alignment horizontal="center" wrapText="1" shrinkToFit="1"/>
    </xf>
    <xf numFmtId="165" fontId="38" fillId="0" borderId="33" xfId="11" applyFont="1" applyBorder="1" applyAlignment="1">
      <alignment horizontal="center" wrapText="1" shrinkToFit="1"/>
    </xf>
    <xf numFmtId="165" fontId="13" fillId="0" borderId="40" xfId="11" applyFont="1" applyBorder="1" applyAlignment="1">
      <alignment horizontal="center"/>
    </xf>
    <xf numFmtId="165" fontId="13" fillId="0" borderId="12" xfId="11" applyFont="1" applyBorder="1" applyAlignment="1">
      <alignment horizontal="center"/>
    </xf>
    <xf numFmtId="165" fontId="7" fillId="0" borderId="0" xfId="1" applyNumberFormat="1" applyFont="1"/>
    <xf numFmtId="165" fontId="13" fillId="0" borderId="0" xfId="1" applyNumberFormat="1" applyFont="1"/>
    <xf numFmtId="165" fontId="11" fillId="0" borderId="0" xfId="1" applyNumberFormat="1" applyFont="1"/>
    <xf numFmtId="43" fontId="37" fillId="5" borderId="2" xfId="1" applyNumberFormat="1" applyFont="1" applyFill="1" applyBorder="1"/>
    <xf numFmtId="43" fontId="37" fillId="0" borderId="2" xfId="1" applyNumberFormat="1" applyFont="1" applyFill="1" applyBorder="1"/>
    <xf numFmtId="165" fontId="37" fillId="0" borderId="2" xfId="1" applyNumberFormat="1" applyFont="1" applyBorder="1"/>
    <xf numFmtId="165" fontId="37" fillId="0" borderId="0" xfId="11" applyFont="1" applyAlignment="1">
      <alignment vertical="center" wrapText="1"/>
    </xf>
    <xf numFmtId="165" fontId="48" fillId="0" borderId="0" xfId="1" applyNumberFormat="1" applyFont="1" applyAlignment="1">
      <alignment horizontal="center"/>
    </xf>
    <xf numFmtId="170" fontId="7" fillId="0" borderId="2" xfId="11" applyNumberFormat="1" applyFont="1" applyFill="1" applyBorder="1" applyAlignment="1">
      <alignment vertical="center"/>
    </xf>
    <xf numFmtId="170" fontId="2" fillId="0" borderId="2" xfId="11" applyNumberFormat="1" applyFont="1" applyFill="1" applyBorder="1" applyAlignment="1">
      <alignment vertical="center"/>
    </xf>
    <xf numFmtId="170" fontId="2" fillId="0" borderId="2" xfId="11" applyNumberFormat="1" applyFont="1" applyFill="1" applyBorder="1" applyAlignment="1">
      <alignment horizontal="center" vertical="center"/>
    </xf>
    <xf numFmtId="170" fontId="7" fillId="0" borderId="2" xfId="11" applyNumberFormat="1" applyFont="1" applyBorder="1" applyAlignment="1">
      <alignment vertical="center"/>
    </xf>
    <xf numFmtId="170" fontId="7" fillId="9" borderId="2" xfId="11" applyNumberFormat="1" applyFont="1" applyFill="1" applyBorder="1" applyAlignment="1">
      <alignment vertical="center"/>
    </xf>
    <xf numFmtId="170" fontId="7" fillId="4" borderId="2" xfId="11" applyNumberFormat="1" applyFont="1" applyFill="1" applyBorder="1" applyAlignment="1">
      <alignment vertical="center"/>
    </xf>
    <xf numFmtId="170" fontId="7" fillId="4" borderId="2" xfId="1" applyNumberFormat="1" applyFont="1" applyFill="1" applyBorder="1" applyAlignment="1">
      <alignment vertical="center"/>
    </xf>
    <xf numFmtId="172" fontId="19" fillId="0" borderId="0" xfId="1" applyNumberFormat="1" applyFont="1" applyAlignment="1">
      <alignment vertical="center"/>
    </xf>
    <xf numFmtId="165" fontId="2" fillId="0" borderId="0" xfId="1" applyNumberFormat="1" applyFont="1" applyAlignment="1">
      <alignment vertical="center"/>
    </xf>
    <xf numFmtId="165" fontId="2" fillId="8" borderId="2" xfId="11" applyFont="1" applyFill="1" applyBorder="1" applyAlignment="1">
      <alignment vertical="center"/>
    </xf>
    <xf numFmtId="165" fontId="2" fillId="7" borderId="2" xfId="11" applyFont="1" applyFill="1" applyBorder="1" applyAlignment="1">
      <alignment vertical="center"/>
    </xf>
    <xf numFmtId="165" fontId="26" fillId="0" borderId="2" xfId="11" applyFont="1" applyBorder="1" applyAlignment="1">
      <alignment vertical="center"/>
    </xf>
    <xf numFmtId="165" fontId="19" fillId="0" borderId="0" xfId="1" applyNumberFormat="1" applyFont="1" applyAlignment="1">
      <alignment vertical="center"/>
    </xf>
    <xf numFmtId="0" fontId="19" fillId="26" borderId="0" xfId="1" applyFont="1" applyFill="1"/>
    <xf numFmtId="0" fontId="19" fillId="26" borderId="0" xfId="1" applyFont="1" applyFill="1" applyAlignment="1">
      <alignment horizontal="center" vertical="center" wrapText="1"/>
    </xf>
    <xf numFmtId="165" fontId="30" fillId="26" borderId="2" xfId="11" applyFont="1" applyFill="1" applyBorder="1" applyAlignment="1">
      <alignment vertical="center"/>
    </xf>
    <xf numFmtId="0" fontId="19" fillId="26" borderId="0" xfId="1" applyFont="1" applyFill="1" applyAlignment="1">
      <alignment horizontal="center"/>
    </xf>
    <xf numFmtId="165" fontId="17" fillId="9" borderId="2" xfId="1" applyNumberFormat="1" applyFont="1" applyFill="1" applyBorder="1" applyAlignment="1">
      <alignment horizontal="center" vertical="center" wrapText="1"/>
    </xf>
    <xf numFmtId="165" fontId="17" fillId="0" borderId="2" xfId="1" applyNumberFormat="1" applyFont="1" applyBorder="1" applyAlignment="1">
      <alignment horizontal="center" vertical="center" wrapText="1"/>
    </xf>
    <xf numFmtId="165" fontId="17" fillId="15" borderId="2" xfId="11" applyFont="1" applyFill="1" applyBorder="1" applyAlignment="1">
      <alignment horizontal="center" vertical="center" wrapText="1"/>
    </xf>
    <xf numFmtId="165" fontId="17" fillId="0" borderId="2" xfId="1" applyNumberFormat="1" applyFont="1" applyFill="1" applyBorder="1" applyAlignment="1">
      <alignment horizontal="center" vertical="center" wrapText="1"/>
    </xf>
    <xf numFmtId="4" fontId="20" fillId="6" borderId="5" xfId="10" applyFont="1" applyFill="1" applyAlignment="1">
      <alignment horizontal="right" vertical="center" shrinkToFit="1"/>
    </xf>
    <xf numFmtId="4" fontId="17" fillId="0" borderId="2" xfId="13" applyFont="1" applyFill="1" applyBorder="1">
      <alignment horizontal="right" shrinkToFit="1"/>
    </xf>
    <xf numFmtId="0" fontId="76" fillId="0" borderId="0" xfId="0" applyFont="1"/>
    <xf numFmtId="0" fontId="76" fillId="0" borderId="0" xfId="0" applyFont="1" applyAlignment="1">
      <alignment horizontal="center" vertical="center"/>
    </xf>
    <xf numFmtId="0" fontId="76" fillId="0" borderId="0" xfId="0" applyFont="1" applyFill="1" applyAlignment="1">
      <alignment horizontal="center" vertical="center"/>
    </xf>
    <xf numFmtId="0" fontId="77" fillId="0" borderId="0" xfId="0" applyFont="1" applyFill="1" applyAlignment="1">
      <alignment horizontal="center" vertical="center"/>
    </xf>
    <xf numFmtId="0" fontId="77" fillId="0" borderId="0" xfId="0" applyFont="1" applyFill="1" applyAlignment="1">
      <alignment horizontal="right"/>
    </xf>
    <xf numFmtId="0" fontId="78" fillId="0" borderId="2" xfId="0" applyFont="1" applyBorder="1" applyAlignment="1">
      <alignment horizontal="center" vertical="center" wrapText="1"/>
    </xf>
    <xf numFmtId="0" fontId="78" fillId="0" borderId="2" xfId="0" applyFont="1" applyFill="1" applyBorder="1" applyAlignment="1">
      <alignment horizontal="center" vertical="center" wrapText="1"/>
    </xf>
    <xf numFmtId="174" fontId="80" fillId="0" borderId="2" xfId="11" applyNumberFormat="1" applyFont="1" applyFill="1" applyBorder="1" applyAlignment="1">
      <alignment horizontal="center" vertical="center"/>
    </xf>
    <xf numFmtId="0" fontId="76" fillId="0" borderId="2" xfId="0" applyFont="1" applyFill="1" applyBorder="1" applyAlignment="1">
      <alignment horizontal="left" indent="1"/>
    </xf>
    <xf numFmtId="4" fontId="79" fillId="0" borderId="2" xfId="0" applyNumberFormat="1" applyFont="1" applyFill="1" applyBorder="1"/>
    <xf numFmtId="4" fontId="79" fillId="0" borderId="2" xfId="0" applyNumberFormat="1" applyFont="1" applyFill="1" applyBorder="1" applyAlignment="1">
      <alignment horizontal="center" vertical="center"/>
    </xf>
    <xf numFmtId="4" fontId="79" fillId="0" borderId="2" xfId="11" applyNumberFormat="1" applyFont="1" applyFill="1" applyBorder="1"/>
    <xf numFmtId="0" fontId="0" fillId="0" borderId="0" xfId="0" applyFill="1"/>
    <xf numFmtId="4" fontId="79" fillId="0" borderId="2" xfId="0" applyNumberFormat="1" applyFont="1" applyFill="1" applyBorder="1" applyAlignment="1">
      <alignment horizontal="right"/>
    </xf>
    <xf numFmtId="4" fontId="79" fillId="0" borderId="2" xfId="11" applyNumberFormat="1" applyFont="1" applyFill="1" applyBorder="1" applyAlignment="1">
      <alignment horizontal="right"/>
    </xf>
    <xf numFmtId="0" fontId="76" fillId="0" borderId="2" xfId="0" applyFont="1" applyFill="1" applyBorder="1" applyAlignment="1">
      <alignment horizontal="center" vertical="center"/>
    </xf>
    <xf numFmtId="4" fontId="75" fillId="0" borderId="2" xfId="0" applyNumberFormat="1" applyFont="1" applyFill="1" applyBorder="1" applyAlignment="1">
      <alignment horizontal="center" vertical="center"/>
    </xf>
    <xf numFmtId="174" fontId="77" fillId="0" borderId="2" xfId="11" applyNumberFormat="1" applyFont="1" applyFill="1" applyBorder="1" applyAlignment="1">
      <alignment horizontal="center" vertical="center"/>
    </xf>
    <xf numFmtId="0" fontId="76" fillId="0" borderId="2" xfId="0" applyFont="1" applyFill="1" applyBorder="1" applyAlignment="1">
      <alignment horizontal="left" vertical="center" wrapText="1" indent="2"/>
    </xf>
    <xf numFmtId="0" fontId="76" fillId="0" borderId="2" xfId="0" applyFont="1" applyFill="1" applyBorder="1" applyAlignment="1">
      <alignment horizontal="left" indent="2"/>
    </xf>
    <xf numFmtId="4" fontId="75" fillId="0" borderId="2" xfId="0" applyNumberFormat="1" applyFont="1" applyFill="1" applyBorder="1" applyAlignment="1">
      <alignment horizontal="center"/>
    </xf>
    <xf numFmtId="4" fontId="75" fillId="0" borderId="2" xfId="0" applyNumberFormat="1" applyFont="1" applyFill="1" applyBorder="1"/>
    <xf numFmtId="4" fontId="75" fillId="0" borderId="2" xfId="0" applyNumberFormat="1" applyFont="1" applyFill="1" applyBorder="1" applyAlignment="1">
      <alignment vertical="center"/>
    </xf>
    <xf numFmtId="4" fontId="75" fillId="0" borderId="2" xfId="0" applyNumberFormat="1" applyFont="1" applyFill="1" applyBorder="1" applyAlignment="1">
      <alignment horizontal="right" vertical="center"/>
    </xf>
    <xf numFmtId="4" fontId="0" fillId="0" borderId="0" xfId="0" applyNumberFormat="1" applyFill="1"/>
    <xf numFmtId="0" fontId="76" fillId="0" borderId="43" xfId="0" applyFont="1" applyFill="1" applyBorder="1" applyAlignment="1">
      <alignment horizontal="center"/>
    </xf>
    <xf numFmtId="0" fontId="76" fillId="0" borderId="28" xfId="0" applyFont="1" applyFill="1" applyBorder="1" applyAlignment="1">
      <alignment horizontal="center"/>
    </xf>
    <xf numFmtId="0" fontId="76" fillId="0" borderId="44" xfId="0" applyFont="1" applyFill="1" applyBorder="1" applyAlignment="1">
      <alignment horizontal="center"/>
    </xf>
    <xf numFmtId="0" fontId="75" fillId="0" borderId="0" xfId="0" applyFont="1" applyAlignment="1">
      <alignment horizontal="center" vertical="center" wrapText="1"/>
    </xf>
    <xf numFmtId="0" fontId="78" fillId="0" borderId="2" xfId="0" applyFont="1" applyBorder="1" applyAlignment="1">
      <alignment horizontal="center" vertical="center" wrapText="1"/>
    </xf>
    <xf numFmtId="0" fontId="78" fillId="0" borderId="6" xfId="0" applyFont="1" applyBorder="1" applyAlignment="1">
      <alignment horizontal="center" vertical="center" wrapText="1"/>
    </xf>
    <xf numFmtId="0" fontId="78" fillId="0" borderId="54" xfId="0" applyFont="1" applyBorder="1" applyAlignment="1">
      <alignment horizontal="center" vertical="center" wrapText="1"/>
    </xf>
    <xf numFmtId="0" fontId="78" fillId="0" borderId="7" xfId="0" applyFont="1" applyBorder="1" applyAlignment="1">
      <alignment horizontal="center" vertical="center" wrapText="1"/>
    </xf>
    <xf numFmtId="0" fontId="78" fillId="0" borderId="2" xfId="0" applyFont="1" applyBorder="1" applyAlignment="1">
      <alignment horizontal="center" vertical="center"/>
    </xf>
    <xf numFmtId="0" fontId="78" fillId="0" borderId="43" xfId="0" applyFont="1" applyBorder="1" applyAlignment="1">
      <alignment horizontal="center" vertical="center"/>
    </xf>
    <xf numFmtId="0" fontId="78" fillId="0" borderId="28" xfId="0" applyFont="1" applyBorder="1" applyAlignment="1">
      <alignment horizontal="center" vertical="center"/>
    </xf>
    <xf numFmtId="0" fontId="78" fillId="0" borderId="44" xfId="0" applyFont="1" applyBorder="1" applyAlignment="1">
      <alignment horizontal="center" vertical="center"/>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43"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44"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8" fillId="4" borderId="12" xfId="0" applyFont="1" applyFill="1" applyBorder="1" applyAlignment="1">
      <alignment horizontal="center" vertical="center" wrapText="1"/>
    </xf>
    <xf numFmtId="0" fontId="38" fillId="4" borderId="14" xfId="0" applyFont="1" applyFill="1" applyBorder="1" applyAlignment="1">
      <alignment horizontal="center" vertical="center" wrapText="1"/>
    </xf>
    <xf numFmtId="0" fontId="38" fillId="4" borderId="15"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27" xfId="0" applyFont="1" applyFill="1" applyBorder="1" applyAlignment="1">
      <alignment horizontal="center" vertical="center" wrapText="1"/>
    </xf>
    <xf numFmtId="0" fontId="38" fillId="4" borderId="16"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38" fillId="4" borderId="18"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11" xfId="0" applyFont="1" applyFill="1" applyBorder="1" applyAlignment="1">
      <alignment horizontal="center" vertical="center" wrapText="1"/>
    </xf>
    <xf numFmtId="165" fontId="38" fillId="0" borderId="2" xfId="0" applyNumberFormat="1" applyFont="1" applyBorder="1" applyAlignment="1">
      <alignment horizontal="center" vertical="center" wrapText="1"/>
    </xf>
    <xf numFmtId="0" fontId="38" fillId="0" borderId="9"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0" borderId="28" xfId="0" applyFont="1" applyFill="1" applyBorder="1" applyAlignment="1">
      <alignment horizontal="center" vertical="center" wrapText="1"/>
    </xf>
    <xf numFmtId="0" fontId="38" fillId="0" borderId="8"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9" xfId="0" applyFont="1" applyBorder="1" applyAlignment="1">
      <alignment horizontal="center" vertical="center" wrapText="1"/>
    </xf>
    <xf numFmtId="49" fontId="38" fillId="0" borderId="12" xfId="0" applyNumberFormat="1" applyFont="1" applyBorder="1" applyAlignment="1">
      <alignment horizontal="center" vertical="center" wrapText="1"/>
    </xf>
    <xf numFmtId="49" fontId="38" fillId="0" borderId="14" xfId="0" applyNumberFormat="1" applyFont="1" applyBorder="1" applyAlignment="1">
      <alignment horizontal="center" vertical="center" wrapText="1"/>
    </xf>
    <xf numFmtId="49" fontId="38" fillId="0" borderId="15" xfId="0" applyNumberFormat="1" applyFont="1" applyBorder="1" applyAlignment="1">
      <alignment horizontal="center" vertical="center" wrapText="1"/>
    </xf>
    <xf numFmtId="49" fontId="38" fillId="0" borderId="12" xfId="0" applyNumberFormat="1" applyFont="1" applyFill="1" applyBorder="1" applyAlignment="1">
      <alignment horizontal="center" vertical="center" wrapText="1"/>
    </xf>
    <xf numFmtId="49" fontId="38" fillId="0" borderId="14" xfId="0" applyNumberFormat="1" applyFont="1" applyFill="1" applyBorder="1" applyAlignment="1">
      <alignment horizontal="center" vertical="center" wrapText="1"/>
    </xf>
    <xf numFmtId="49" fontId="38" fillId="0" borderId="15" xfId="0" applyNumberFormat="1" applyFont="1" applyFill="1" applyBorder="1" applyAlignment="1">
      <alignment horizontal="center" vertical="center" wrapText="1"/>
    </xf>
    <xf numFmtId="49" fontId="38" fillId="0" borderId="22" xfId="0" applyNumberFormat="1" applyFont="1" applyFill="1" applyBorder="1" applyAlignment="1">
      <alignment horizontal="center" vertical="center" wrapText="1"/>
    </xf>
    <xf numFmtId="49" fontId="38" fillId="0" borderId="0" xfId="0" applyNumberFormat="1" applyFont="1" applyFill="1" applyBorder="1" applyAlignment="1">
      <alignment horizontal="center" vertical="center" wrapText="1"/>
    </xf>
    <xf numFmtId="49" fontId="38" fillId="0" borderId="27" xfId="0" applyNumberFormat="1" applyFont="1" applyFill="1" applyBorder="1" applyAlignment="1">
      <alignment horizontal="center" vertical="center" wrapText="1"/>
    </xf>
    <xf numFmtId="49" fontId="38" fillId="0" borderId="16" xfId="0" applyNumberFormat="1" applyFont="1" applyFill="1" applyBorder="1" applyAlignment="1">
      <alignment horizontal="center" vertical="center" wrapText="1"/>
    </xf>
    <xf numFmtId="49" fontId="38" fillId="0" borderId="17" xfId="0" applyNumberFormat="1" applyFont="1" applyFill="1" applyBorder="1" applyAlignment="1">
      <alignment horizontal="center" vertical="center" wrapText="1"/>
    </xf>
    <xf numFmtId="49" fontId="38" fillId="0" borderId="18" xfId="0" applyNumberFormat="1" applyFont="1" applyFill="1" applyBorder="1" applyAlignment="1">
      <alignment horizontal="center" vertical="center" wrapText="1"/>
    </xf>
    <xf numFmtId="2" fontId="38" fillId="0" borderId="9" xfId="0" applyNumberFormat="1" applyFont="1" applyBorder="1" applyAlignment="1">
      <alignment horizontal="center" vertical="center" wrapText="1"/>
    </xf>
    <xf numFmtId="2" fontId="38" fillId="0" borderId="10" xfId="0" applyNumberFormat="1" applyFont="1" applyBorder="1" applyAlignment="1">
      <alignment horizontal="center" vertical="center" wrapText="1"/>
    </xf>
    <xf numFmtId="2" fontId="38" fillId="0" borderId="11" xfId="0" applyNumberFormat="1" applyFont="1" applyBorder="1" applyAlignment="1">
      <alignment horizontal="center" vertical="center" wrapText="1"/>
    </xf>
    <xf numFmtId="49" fontId="38" fillId="0" borderId="9" xfId="0" applyNumberFormat="1" applyFont="1" applyBorder="1" applyAlignment="1">
      <alignment horizontal="center" vertical="center" wrapText="1"/>
    </xf>
    <xf numFmtId="49" fontId="38" fillId="0" borderId="10" xfId="0" applyNumberFormat="1" applyFont="1" applyBorder="1" applyAlignment="1">
      <alignment horizontal="center" vertical="center" wrapText="1"/>
    </xf>
    <xf numFmtId="49" fontId="38" fillId="0" borderId="22" xfId="0" applyNumberFormat="1" applyFont="1" applyBorder="1" applyAlignment="1">
      <alignment horizontal="center" vertical="center" wrapText="1"/>
    </xf>
    <xf numFmtId="49" fontId="38" fillId="0" borderId="27" xfId="0" applyNumberFormat="1" applyFont="1" applyBorder="1" applyAlignment="1">
      <alignment horizontal="center" vertical="center" wrapText="1"/>
    </xf>
    <xf numFmtId="49" fontId="38" fillId="0" borderId="16" xfId="0" applyNumberFormat="1" applyFont="1" applyBorder="1" applyAlignment="1">
      <alignment horizontal="center" vertical="center" wrapText="1"/>
    </xf>
    <xf numFmtId="49" fontId="38" fillId="0" borderId="18" xfId="0" applyNumberFormat="1" applyFont="1" applyBorder="1" applyAlignment="1">
      <alignment horizontal="center" vertical="center" wrapText="1"/>
    </xf>
    <xf numFmtId="0" fontId="38" fillId="0" borderId="10" xfId="0" applyFont="1" applyBorder="1" applyAlignment="1">
      <alignment vertical="center"/>
    </xf>
    <xf numFmtId="2" fontId="38" fillId="0" borderId="12" xfId="0" applyNumberFormat="1" applyFont="1" applyBorder="1" applyAlignment="1">
      <alignment horizontal="center" vertical="center" wrapText="1"/>
    </xf>
    <xf numFmtId="2" fontId="38" fillId="0" borderId="15" xfId="0" applyNumberFormat="1" applyFont="1" applyBorder="1" applyAlignment="1">
      <alignment horizontal="center" vertical="center" wrapText="1"/>
    </xf>
    <xf numFmtId="2" fontId="38" fillId="0" borderId="22" xfId="0" applyNumberFormat="1" applyFont="1" applyBorder="1" applyAlignment="1">
      <alignment horizontal="center" vertical="center" wrapText="1"/>
    </xf>
    <xf numFmtId="2" fontId="38" fillId="0" borderId="27" xfId="0" applyNumberFormat="1" applyFont="1" applyBorder="1" applyAlignment="1">
      <alignment horizontal="center" vertical="center" wrapText="1"/>
    </xf>
    <xf numFmtId="2" fontId="38" fillId="0" borderId="16" xfId="0" applyNumberFormat="1" applyFont="1" applyBorder="1" applyAlignment="1">
      <alignment horizontal="center" vertical="center" wrapText="1"/>
    </xf>
    <xf numFmtId="2" fontId="38" fillId="0" borderId="18" xfId="0" applyNumberFormat="1" applyFont="1" applyBorder="1" applyAlignment="1">
      <alignment horizontal="center" vertical="center" wrapText="1"/>
    </xf>
    <xf numFmtId="0" fontId="38" fillId="0" borderId="0" xfId="0" applyFont="1" applyAlignment="1">
      <alignment horizontal="center" vertical="center"/>
    </xf>
    <xf numFmtId="0" fontId="38" fillId="0" borderId="12" xfId="23" applyFont="1" applyBorder="1" applyAlignment="1">
      <alignment horizontal="center" vertical="center" wrapText="1"/>
    </xf>
    <xf numFmtId="0" fontId="38" fillId="0" borderId="15" xfId="23" applyFont="1" applyBorder="1" applyAlignment="1">
      <alignment horizontal="center" vertical="center" wrapText="1"/>
    </xf>
    <xf numFmtId="0" fontId="38" fillId="0" borderId="22" xfId="23" applyFont="1" applyBorder="1" applyAlignment="1">
      <alignment horizontal="center" vertical="center" wrapText="1"/>
    </xf>
    <xf numFmtId="0" fontId="38" fillId="0" borderId="27" xfId="23" applyFont="1" applyBorder="1" applyAlignment="1">
      <alignment horizontal="center" vertical="center" wrapText="1"/>
    </xf>
    <xf numFmtId="0" fontId="38" fillId="0" borderId="16" xfId="23" applyFont="1" applyBorder="1" applyAlignment="1">
      <alignment horizontal="center" vertical="center" wrapText="1"/>
    </xf>
    <xf numFmtId="0" fontId="38" fillId="0" borderId="18" xfId="23" applyFont="1" applyBorder="1" applyAlignment="1">
      <alignment horizontal="center" vertical="center" wrapText="1"/>
    </xf>
    <xf numFmtId="0" fontId="38" fillId="0" borderId="0" xfId="0" applyFont="1" applyAlignment="1">
      <alignment horizontal="center" vertical="center" wrapText="1"/>
    </xf>
    <xf numFmtId="2" fontId="38" fillId="4" borderId="9" xfId="0" applyNumberFormat="1" applyFont="1" applyFill="1" applyBorder="1" applyAlignment="1">
      <alignment horizontal="center" vertical="center" wrapText="1"/>
    </xf>
    <xf numFmtId="2" fontId="38" fillId="4" borderId="10" xfId="0" applyNumberFormat="1" applyFont="1" applyFill="1" applyBorder="1" applyAlignment="1">
      <alignment horizontal="center" vertical="center" wrapText="1"/>
    </xf>
    <xf numFmtId="0" fontId="38" fillId="0" borderId="9" xfId="23" applyFont="1" applyBorder="1" applyAlignment="1">
      <alignment horizontal="center" vertical="center" wrapText="1"/>
    </xf>
    <xf numFmtId="0" fontId="38" fillId="0" borderId="10" xfId="23" applyFont="1" applyBorder="1" applyAlignment="1">
      <alignment horizontal="center" vertical="center" wrapText="1"/>
    </xf>
    <xf numFmtId="0" fontId="38" fillId="0" borderId="11" xfId="23" applyFont="1" applyBorder="1" applyAlignment="1">
      <alignment horizontal="center" vertical="center" wrapText="1"/>
    </xf>
    <xf numFmtId="2" fontId="38" fillId="0" borderId="9" xfId="0" applyNumberFormat="1" applyFont="1" applyFill="1" applyBorder="1" applyAlignment="1">
      <alignment horizontal="center" vertical="center" wrapText="1"/>
    </xf>
    <xf numFmtId="2" fontId="38" fillId="0" borderId="10" xfId="0" applyNumberFormat="1" applyFont="1" applyFill="1" applyBorder="1" applyAlignment="1">
      <alignment horizontal="center" vertical="center" wrapText="1"/>
    </xf>
    <xf numFmtId="0" fontId="38" fillId="0" borderId="14" xfId="23" applyFont="1" applyBorder="1" applyAlignment="1">
      <alignment horizontal="center" vertical="center" wrapText="1"/>
    </xf>
    <xf numFmtId="0" fontId="38" fillId="0" borderId="17" xfId="23" applyFont="1" applyBorder="1" applyAlignment="1">
      <alignment horizontal="center" vertical="center" wrapText="1"/>
    </xf>
    <xf numFmtId="0" fontId="38" fillId="0" borderId="9" xfId="0" applyFont="1" applyBorder="1" applyAlignment="1">
      <alignment horizontal="center" vertical="center"/>
    </xf>
    <xf numFmtId="0" fontId="38" fillId="0" borderId="10" xfId="0" applyFont="1" applyBorder="1" applyAlignment="1">
      <alignment horizontal="center" vertical="center"/>
    </xf>
    <xf numFmtId="2" fontId="38" fillId="0" borderId="11" xfId="0" applyNumberFormat="1" applyFont="1" applyFill="1" applyBorder="1" applyAlignment="1">
      <alignment horizontal="center" vertical="center" wrapText="1"/>
    </xf>
    <xf numFmtId="2" fontId="38" fillId="4" borderId="11" xfId="0" applyNumberFormat="1" applyFont="1" applyFill="1" applyBorder="1" applyAlignment="1">
      <alignment horizontal="center" vertical="center" wrapText="1"/>
    </xf>
    <xf numFmtId="2" fontId="38" fillId="4" borderId="12" xfId="0" applyNumberFormat="1" applyFont="1" applyFill="1" applyBorder="1" applyAlignment="1">
      <alignment horizontal="center" vertical="center" wrapText="1"/>
    </xf>
    <xf numFmtId="2" fontId="38" fillId="4" borderId="14" xfId="0" applyNumberFormat="1" applyFont="1" applyFill="1" applyBorder="1" applyAlignment="1">
      <alignment horizontal="center" vertical="center" wrapText="1"/>
    </xf>
    <xf numFmtId="2" fontId="38" fillId="4" borderId="15" xfId="0" applyNumberFormat="1" applyFont="1" applyFill="1" applyBorder="1" applyAlignment="1">
      <alignment horizontal="center" vertical="center" wrapText="1"/>
    </xf>
    <xf numFmtId="2" fontId="38" fillId="4" borderId="22" xfId="0" applyNumberFormat="1" applyFont="1" applyFill="1" applyBorder="1" applyAlignment="1">
      <alignment horizontal="center" vertical="center" wrapText="1"/>
    </xf>
    <xf numFmtId="2" fontId="38" fillId="4" borderId="0" xfId="0" applyNumberFormat="1" applyFont="1" applyFill="1" applyBorder="1" applyAlignment="1">
      <alignment horizontal="center" vertical="center" wrapText="1"/>
    </xf>
    <xf numFmtId="2" fontId="38" fillId="4" borderId="27" xfId="0" applyNumberFormat="1" applyFont="1" applyFill="1" applyBorder="1" applyAlignment="1">
      <alignment horizontal="center" vertical="center" wrapText="1"/>
    </xf>
    <xf numFmtId="2" fontId="38" fillId="4" borderId="16" xfId="0" applyNumberFormat="1" applyFont="1" applyFill="1" applyBorder="1" applyAlignment="1">
      <alignment horizontal="center" vertical="center" wrapText="1"/>
    </xf>
    <xf numFmtId="2" fontId="38" fillId="4" borderId="17" xfId="0" applyNumberFormat="1" applyFont="1" applyFill="1" applyBorder="1" applyAlignment="1">
      <alignment horizontal="center" vertical="center" wrapText="1"/>
    </xf>
    <xf numFmtId="2" fontId="38" fillId="4" borderId="18" xfId="0" applyNumberFormat="1" applyFont="1" applyFill="1" applyBorder="1" applyAlignment="1">
      <alignment horizontal="center" vertical="center" wrapText="1"/>
    </xf>
    <xf numFmtId="0" fontId="38" fillId="0" borderId="11" xfId="0" applyFont="1" applyBorder="1" applyAlignment="1">
      <alignment vertical="center"/>
    </xf>
    <xf numFmtId="0" fontId="38" fillId="4" borderId="8"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0"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14"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7" xfId="0" applyFont="1" applyFill="1" applyBorder="1" applyAlignment="1">
      <alignment horizontal="center" vertical="center" wrapText="1"/>
    </xf>
    <xf numFmtId="0" fontId="38" fillId="0" borderId="16"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8" xfId="0" applyFont="1" applyFill="1" applyBorder="1" applyAlignment="1">
      <alignment horizontal="center" vertical="center" wrapText="1"/>
    </xf>
    <xf numFmtId="2" fontId="38" fillId="0" borderId="12" xfId="0" applyNumberFormat="1" applyFont="1" applyFill="1" applyBorder="1" applyAlignment="1">
      <alignment horizontal="center" vertical="center" wrapText="1"/>
    </xf>
    <xf numFmtId="2" fontId="38" fillId="0" borderId="14" xfId="0" applyNumberFormat="1" applyFont="1" applyFill="1" applyBorder="1" applyAlignment="1">
      <alignment horizontal="center" vertical="center" wrapText="1"/>
    </xf>
    <xf numFmtId="2" fontId="38" fillId="0" borderId="15" xfId="0" applyNumberFormat="1" applyFont="1" applyFill="1" applyBorder="1" applyAlignment="1">
      <alignment horizontal="center" vertical="center" wrapText="1"/>
    </xf>
    <xf numFmtId="0" fontId="38" fillId="0" borderId="18" xfId="0" applyFont="1" applyBorder="1" applyAlignment="1">
      <alignment vertical="center"/>
    </xf>
    <xf numFmtId="0" fontId="38" fillId="0" borderId="0" xfId="0" applyFont="1" applyFill="1" applyAlignment="1">
      <alignment horizontal="center" vertical="center" wrapText="1"/>
    </xf>
    <xf numFmtId="2" fontId="38" fillId="0" borderId="22" xfId="0" applyNumberFormat="1" applyFont="1" applyFill="1" applyBorder="1" applyAlignment="1">
      <alignment horizontal="center" vertical="center" wrapText="1"/>
    </xf>
    <xf numFmtId="2" fontId="38" fillId="0" borderId="0" xfId="0" applyNumberFormat="1" applyFont="1" applyFill="1" applyBorder="1" applyAlignment="1">
      <alignment horizontal="center" vertical="center" wrapText="1"/>
    </xf>
    <xf numFmtId="2" fontId="38" fillId="0" borderId="27" xfId="0" applyNumberFormat="1" applyFont="1" applyFill="1" applyBorder="1" applyAlignment="1">
      <alignment horizontal="center" vertical="center" wrapText="1"/>
    </xf>
    <xf numFmtId="0" fontId="38" fillId="0" borderId="2" xfId="0" applyFont="1" applyBorder="1" applyAlignment="1">
      <alignment horizontal="center" vertical="center" wrapText="1"/>
    </xf>
    <xf numFmtId="0" fontId="38" fillId="3" borderId="43" xfId="0" applyFont="1" applyFill="1" applyBorder="1" applyAlignment="1">
      <alignment horizontal="center" vertical="center" wrapText="1"/>
    </xf>
    <xf numFmtId="0" fontId="38" fillId="3" borderId="28"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43" xfId="0" applyFont="1" applyBorder="1" applyAlignment="1">
      <alignment horizontal="center" vertical="center"/>
    </xf>
    <xf numFmtId="0" fontId="38" fillId="0" borderId="28" xfId="0" applyFont="1" applyBorder="1" applyAlignment="1">
      <alignment horizontal="center" vertical="center"/>
    </xf>
    <xf numFmtId="165" fontId="38" fillId="0" borderId="43" xfId="0" applyNumberFormat="1" applyFont="1" applyBorder="1" applyAlignment="1">
      <alignment horizontal="center" vertical="center" wrapText="1"/>
    </xf>
    <xf numFmtId="165" fontId="38" fillId="0" borderId="28" xfId="0" applyNumberFormat="1" applyFont="1" applyBorder="1" applyAlignment="1">
      <alignment horizontal="center" vertical="center" wrapText="1"/>
    </xf>
    <xf numFmtId="0" fontId="38" fillId="0" borderId="2" xfId="0" applyFont="1" applyBorder="1" applyAlignment="1">
      <alignment horizontal="center" vertical="center"/>
    </xf>
    <xf numFmtId="0" fontId="51" fillId="0" borderId="44" xfId="0" applyFont="1" applyBorder="1" applyAlignment="1">
      <alignment horizontal="center" vertical="center" wrapText="1"/>
    </xf>
    <xf numFmtId="2" fontId="38" fillId="4" borderId="0" xfId="0" applyNumberFormat="1" applyFont="1" applyFill="1" applyAlignment="1">
      <alignment horizontal="center" vertical="center" wrapText="1"/>
    </xf>
    <xf numFmtId="0" fontId="15" fillId="4" borderId="43" xfId="1" applyFont="1" applyFill="1" applyBorder="1" applyAlignment="1">
      <alignment horizontal="center" vertical="center"/>
    </xf>
    <xf numFmtId="0" fontId="15" fillId="4" borderId="44" xfId="1" quotePrefix="1" applyFont="1" applyFill="1" applyBorder="1" applyAlignment="1">
      <alignment horizontal="center" vertical="center"/>
    </xf>
    <xf numFmtId="0" fontId="51" fillId="0" borderId="0" xfId="1" applyFont="1" applyAlignment="1">
      <alignment horizontal="center" vertical="center" wrapText="1"/>
    </xf>
    <xf numFmtId="0" fontId="15" fillId="4" borderId="28" xfId="1" quotePrefix="1" applyFont="1" applyFill="1" applyBorder="1" applyAlignment="1">
      <alignment horizontal="center" vertical="center"/>
    </xf>
    <xf numFmtId="0" fontId="15" fillId="4" borderId="2" xfId="1" quotePrefix="1" applyFont="1" applyFill="1" applyBorder="1" applyAlignment="1">
      <alignment horizontal="center" vertical="center"/>
    </xf>
    <xf numFmtId="0" fontId="15" fillId="4" borderId="2" xfId="1" applyFont="1" applyFill="1" applyBorder="1" applyAlignment="1">
      <alignment horizontal="center" vertical="center"/>
    </xf>
    <xf numFmtId="0" fontId="15" fillId="4" borderId="43" xfId="1" quotePrefix="1" applyFont="1" applyFill="1" applyBorder="1" applyAlignment="1">
      <alignment horizontal="center" vertical="center"/>
    </xf>
    <xf numFmtId="0" fontId="15" fillId="4" borderId="44" xfId="1" applyFont="1" applyFill="1" applyBorder="1" applyAlignment="1">
      <alignment horizontal="center" vertical="center"/>
    </xf>
    <xf numFmtId="0" fontId="15" fillId="15" borderId="2" xfId="1" applyFont="1" applyFill="1" applyBorder="1" applyAlignment="1">
      <alignment horizontal="center" vertical="center"/>
    </xf>
    <xf numFmtId="0" fontId="15" fillId="15" borderId="2" xfId="1" quotePrefix="1" applyFont="1" applyFill="1" applyBorder="1" applyAlignment="1">
      <alignment horizontal="center" vertical="center"/>
    </xf>
    <xf numFmtId="0" fontId="15" fillId="4" borderId="44" xfId="1" quotePrefix="1" applyFont="1" applyFill="1" applyBorder="1" applyAlignment="1">
      <alignment horizontal="center" vertical="center" wrapText="1"/>
    </xf>
    <xf numFmtId="0" fontId="15" fillId="4" borderId="2" xfId="1" quotePrefix="1" applyFont="1" applyFill="1" applyBorder="1" applyAlignment="1">
      <alignment horizontal="center" vertical="center" wrapText="1"/>
    </xf>
    <xf numFmtId="0" fontId="15" fillId="4" borderId="2" xfId="0" quotePrefix="1" applyFont="1" applyFill="1" applyBorder="1" applyAlignment="1">
      <alignment horizontal="center" vertical="center"/>
    </xf>
    <xf numFmtId="0" fontId="15" fillId="5" borderId="43" xfId="1" applyFont="1" applyFill="1" applyBorder="1" applyAlignment="1">
      <alignment horizontal="center" vertical="center" wrapText="1"/>
    </xf>
    <xf numFmtId="0" fontId="15" fillId="5" borderId="44" xfId="1" applyFont="1" applyFill="1" applyBorder="1" applyAlignment="1">
      <alignment horizontal="center" vertical="center" wrapText="1"/>
    </xf>
    <xf numFmtId="0" fontId="11" fillId="0" borderId="2" xfId="1" applyFont="1" applyBorder="1" applyAlignment="1">
      <alignment horizontal="center" vertical="center" wrapText="1"/>
    </xf>
    <xf numFmtId="0" fontId="11" fillId="5" borderId="6" xfId="1" applyFont="1" applyFill="1" applyBorder="1" applyAlignment="1">
      <alignment horizontal="center" vertical="center" wrapText="1"/>
    </xf>
    <xf numFmtId="0" fontId="11" fillId="5" borderId="52" xfId="1" applyFont="1" applyFill="1" applyBorder="1" applyAlignment="1">
      <alignment horizontal="center" vertical="center" wrapText="1"/>
    </xf>
    <xf numFmtId="0" fontId="15" fillId="0" borderId="2"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44" xfId="1" applyFont="1" applyBorder="1" applyAlignment="1">
      <alignment horizontal="center" vertical="center" wrapText="1"/>
    </xf>
    <xf numFmtId="0" fontId="11" fillId="5" borderId="53"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5" fillId="0" borderId="52" xfId="1" applyFont="1" applyBorder="1" applyAlignment="1">
      <alignment horizontal="center" vertical="center" wrapText="1"/>
    </xf>
    <xf numFmtId="0" fontId="15" fillId="0" borderId="53" xfId="1" applyFont="1" applyBorder="1" applyAlignment="1">
      <alignment horizontal="center" vertical="center" wrapText="1"/>
    </xf>
    <xf numFmtId="0" fontId="15" fillId="0" borderId="52"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43" xfId="1" applyFont="1" applyFill="1" applyBorder="1" applyAlignment="1">
      <alignment horizontal="center" vertical="center" wrapText="1"/>
    </xf>
    <xf numFmtId="0" fontId="15" fillId="0" borderId="44" xfId="1" applyFont="1" applyFill="1" applyBorder="1" applyAlignment="1">
      <alignment horizontal="center" vertical="center" wrapText="1"/>
    </xf>
    <xf numFmtId="0" fontId="15" fillId="15" borderId="2" xfId="1" applyFont="1" applyFill="1" applyBorder="1" applyAlignment="1">
      <alignment horizontal="center" vertical="center" wrapText="1"/>
    </xf>
    <xf numFmtId="0" fontId="15" fillId="0" borderId="6" xfId="1" applyFont="1" applyBorder="1" applyAlignment="1">
      <alignment horizontal="center" vertical="center" wrapText="1"/>
    </xf>
    <xf numFmtId="0" fontId="15" fillId="0" borderId="54" xfId="1" applyFont="1" applyBorder="1" applyAlignment="1">
      <alignment horizontal="center" vertical="center" wrapText="1"/>
    </xf>
    <xf numFmtId="0" fontId="11" fillId="4" borderId="2" xfId="1" applyFont="1" applyFill="1" applyBorder="1" applyAlignment="1">
      <alignment horizontal="center" vertical="center"/>
    </xf>
    <xf numFmtId="0" fontId="11" fillId="4" borderId="2" xfId="1" quotePrefix="1" applyFont="1" applyFill="1" applyBorder="1" applyAlignment="1">
      <alignment horizontal="center" vertical="center"/>
    </xf>
    <xf numFmtId="0" fontId="42" fillId="4" borderId="2" xfId="1" applyFont="1" applyFill="1" applyBorder="1" applyAlignment="1">
      <alignment horizontal="center" vertical="center" wrapText="1"/>
    </xf>
    <xf numFmtId="0" fontId="17" fillId="5" borderId="43" xfId="1" applyFont="1" applyFill="1" applyBorder="1" applyAlignment="1">
      <alignment horizontal="center" vertical="center" wrapText="1"/>
    </xf>
    <xf numFmtId="0" fontId="17" fillId="5" borderId="44"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38" fillId="4" borderId="2" xfId="0" quotePrefix="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1" fillId="4" borderId="43" xfId="1" quotePrefix="1" applyFont="1" applyFill="1" applyBorder="1" applyAlignment="1">
      <alignment horizontal="center" vertical="center"/>
    </xf>
    <xf numFmtId="0" fontId="11" fillId="4" borderId="28" xfId="1" quotePrefix="1" applyFont="1" applyFill="1" applyBorder="1" applyAlignment="1">
      <alignment horizontal="center" vertical="center"/>
    </xf>
    <xf numFmtId="0" fontId="42" fillId="0" borderId="2" xfId="1" applyFont="1" applyBorder="1" applyAlignment="1">
      <alignment horizontal="center" vertical="center" wrapText="1"/>
    </xf>
    <xf numFmtId="0" fontId="42" fillId="0" borderId="52" xfId="1" applyFont="1" applyBorder="1" applyAlignment="1">
      <alignment horizontal="center" vertical="center" wrapText="1"/>
    </xf>
    <xf numFmtId="0" fontId="42" fillId="0" borderId="53" xfId="1" applyFont="1" applyBorder="1" applyAlignment="1">
      <alignment horizontal="center" vertical="center" wrapText="1"/>
    </xf>
    <xf numFmtId="0" fontId="42" fillId="0" borderId="50" xfId="1" applyFont="1" applyBorder="1" applyAlignment="1">
      <alignment horizontal="center" vertical="center" wrapText="1"/>
    </xf>
    <xf numFmtId="0" fontId="42" fillId="0" borderId="49" xfId="1" applyFont="1" applyBorder="1" applyAlignment="1">
      <alignment horizontal="center" vertical="center" wrapText="1"/>
    </xf>
    <xf numFmtId="0" fontId="42" fillId="5" borderId="2" xfId="1" applyFont="1" applyFill="1" applyBorder="1" applyAlignment="1">
      <alignment horizontal="center" vertical="center" wrapText="1"/>
    </xf>
    <xf numFmtId="0" fontId="38" fillId="0" borderId="2" xfId="1" applyFont="1" applyBorder="1" applyAlignment="1">
      <alignment horizontal="center" vertical="center" wrapText="1"/>
    </xf>
    <xf numFmtId="0" fontId="38" fillId="0" borderId="43" xfId="1" applyFont="1" applyBorder="1" applyAlignment="1">
      <alignment horizontal="center" vertical="center" wrapText="1"/>
    </xf>
    <xf numFmtId="0" fontId="38" fillId="15" borderId="2" xfId="1" applyFont="1" applyFill="1" applyBorder="1" applyAlignment="1">
      <alignment horizontal="center" vertical="center" wrapText="1"/>
    </xf>
    <xf numFmtId="0" fontId="51" fillId="9" borderId="43" xfId="1" applyFont="1" applyFill="1" applyBorder="1" applyAlignment="1">
      <alignment horizontal="center" vertical="center"/>
    </xf>
    <xf numFmtId="0" fontId="51" fillId="9" borderId="44" xfId="1" applyFont="1" applyFill="1" applyBorder="1" applyAlignment="1">
      <alignment horizontal="center" vertical="center"/>
    </xf>
    <xf numFmtId="0" fontId="51" fillId="9" borderId="28" xfId="1" applyFont="1" applyFill="1" applyBorder="1" applyAlignment="1">
      <alignment horizontal="center" vertical="center"/>
    </xf>
    <xf numFmtId="0" fontId="51" fillId="9" borderId="2" xfId="1" applyFont="1" applyFill="1" applyBorder="1" applyAlignment="1">
      <alignment horizontal="center" vertical="center"/>
    </xf>
    <xf numFmtId="0" fontId="13" fillId="5" borderId="2" xfId="1" applyFont="1" applyFill="1" applyBorder="1" applyAlignment="1">
      <alignment horizontal="center" vertical="center" wrapText="1"/>
    </xf>
    <xf numFmtId="0" fontId="38" fillId="0" borderId="44" xfId="1" applyFont="1" applyBorder="1" applyAlignment="1">
      <alignment horizontal="center" vertical="center" wrapText="1"/>
    </xf>
    <xf numFmtId="0" fontId="38" fillId="0" borderId="0" xfId="1" applyFont="1" applyAlignment="1">
      <alignment horizontal="center" wrapText="1"/>
    </xf>
    <xf numFmtId="0" fontId="2" fillId="23" borderId="2" xfId="1" applyFont="1" applyFill="1" applyBorder="1" applyAlignment="1">
      <alignment horizontal="center"/>
    </xf>
    <xf numFmtId="0" fontId="42" fillId="0" borderId="10" xfId="1" applyFont="1" applyBorder="1" applyAlignment="1">
      <alignment horizontal="center" vertical="center" wrapText="1"/>
    </xf>
    <xf numFmtId="0" fontId="42" fillId="0" borderId="8" xfId="1" applyFont="1" applyBorder="1" applyAlignment="1">
      <alignment horizontal="center" vertical="center" wrapText="1"/>
    </xf>
    <xf numFmtId="0" fontId="42" fillId="0" borderId="13" xfId="1" applyFont="1" applyBorder="1" applyAlignment="1">
      <alignment horizontal="center" vertical="center" wrapText="1"/>
    </xf>
    <xf numFmtId="0" fontId="42" fillId="0" borderId="19" xfId="1" applyFont="1" applyBorder="1" applyAlignment="1">
      <alignment horizontal="center" vertical="center" wrapText="1"/>
    </xf>
    <xf numFmtId="0" fontId="42" fillId="0" borderId="12" xfId="1" applyFont="1" applyBorder="1" applyAlignment="1">
      <alignment horizontal="center" vertical="center" wrapText="1"/>
    </xf>
    <xf numFmtId="0" fontId="42" fillId="0" borderId="14" xfId="1" applyFont="1" applyBorder="1" applyAlignment="1">
      <alignment horizontal="center" vertical="center" wrapText="1"/>
    </xf>
    <xf numFmtId="0" fontId="42" fillId="0" borderId="16" xfId="1" applyFont="1" applyBorder="1" applyAlignment="1">
      <alignment horizontal="center" vertical="center" wrapText="1"/>
    </xf>
    <xf numFmtId="0" fontId="42" fillId="0" borderId="17" xfId="1" applyFont="1" applyBorder="1" applyAlignment="1">
      <alignment horizontal="center" vertical="center" wrapText="1"/>
    </xf>
    <xf numFmtId="0" fontId="42" fillId="0" borderId="9" xfId="1" applyFont="1" applyBorder="1" applyAlignment="1">
      <alignment horizontal="center" vertical="center" wrapText="1"/>
    </xf>
    <xf numFmtId="0" fontId="42" fillId="0" borderId="11" xfId="1" applyFont="1" applyBorder="1" applyAlignment="1">
      <alignment horizontal="center" vertical="center" wrapText="1"/>
    </xf>
    <xf numFmtId="0" fontId="2" fillId="0" borderId="28" xfId="1" applyFont="1" applyBorder="1" applyAlignment="1">
      <alignment horizontal="left" wrapText="1"/>
    </xf>
    <xf numFmtId="0" fontId="42" fillId="0" borderId="15" xfId="1" applyFont="1" applyBorder="1" applyAlignment="1">
      <alignment horizontal="center" vertical="center" wrapText="1"/>
    </xf>
    <xf numFmtId="0" fontId="42" fillId="0" borderId="18" xfId="1" applyFont="1" applyBorder="1" applyAlignment="1">
      <alignment horizontal="center" vertical="center" wrapText="1"/>
    </xf>
    <xf numFmtId="0" fontId="42" fillId="0" borderId="0" xfId="1" applyFont="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12" xfId="1" applyFont="1" applyFill="1" applyBorder="1" applyAlignment="1">
      <alignment horizontal="center" vertical="center" wrapText="1"/>
    </xf>
    <xf numFmtId="0" fontId="11" fillId="0" borderId="15"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11" fillId="0" borderId="18" xfId="1" applyFont="1" applyFill="1" applyBorder="1" applyAlignment="1">
      <alignment horizontal="center" vertical="center" wrapText="1"/>
    </xf>
    <xf numFmtId="0" fontId="13" fillId="0" borderId="43" xfId="1" applyFont="1" applyBorder="1" applyAlignment="1">
      <alignment horizontal="center" vertical="center" wrapText="1"/>
    </xf>
    <xf numFmtId="0" fontId="13" fillId="0" borderId="44" xfId="1" applyFont="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11" fillId="0" borderId="9"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37" fillId="0" borderId="43" xfId="1" applyFont="1" applyBorder="1" applyAlignment="1">
      <alignment horizontal="center" vertical="center" wrapText="1"/>
    </xf>
    <xf numFmtId="0" fontId="37" fillId="0" borderId="44" xfId="1" applyFont="1" applyBorder="1" applyAlignment="1">
      <alignment horizontal="center" vertical="center" wrapText="1"/>
    </xf>
    <xf numFmtId="0" fontId="13" fillId="25" borderId="43" xfId="1" applyFont="1" applyFill="1" applyBorder="1" applyAlignment="1">
      <alignment horizontal="center" vertical="center" wrapText="1"/>
    </xf>
    <xf numFmtId="0" fontId="13" fillId="25" borderId="44" xfId="1" applyFont="1" applyFill="1" applyBorder="1" applyAlignment="1">
      <alignment horizontal="center" vertical="center" wrapText="1"/>
    </xf>
    <xf numFmtId="0" fontId="13" fillId="0" borderId="43" xfId="1" applyFont="1" applyFill="1" applyBorder="1" applyAlignment="1">
      <alignment horizontal="center" vertical="center" wrapText="1"/>
    </xf>
    <xf numFmtId="0" fontId="13" fillId="0" borderId="44" xfId="1" applyFont="1" applyFill="1" applyBorder="1" applyAlignment="1">
      <alignment horizontal="center" vertical="center" wrapText="1"/>
    </xf>
    <xf numFmtId="0" fontId="1" fillId="0" borderId="2" xfId="1" applyFont="1" applyBorder="1" applyAlignment="1">
      <alignment horizontal="center"/>
    </xf>
    <xf numFmtId="0" fontId="15" fillId="0" borderId="12"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18"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18" xfId="1" applyFont="1" applyBorder="1" applyAlignment="1">
      <alignment horizontal="center" vertical="center" wrapText="1"/>
    </xf>
    <xf numFmtId="0" fontId="11" fillId="5" borderId="22" xfId="1" applyFont="1" applyFill="1" applyBorder="1" applyAlignment="1">
      <alignment horizontal="center" vertical="center" wrapText="1"/>
    </xf>
    <xf numFmtId="0" fontId="11" fillId="5" borderId="27" xfId="1" applyFont="1" applyFill="1" applyBorder="1" applyAlignment="1">
      <alignment horizontal="center" vertical="center" wrapText="1"/>
    </xf>
    <xf numFmtId="0" fontId="11" fillId="5" borderId="16" xfId="1" applyFont="1" applyFill="1" applyBorder="1" applyAlignment="1">
      <alignment horizontal="center" vertical="center" wrapText="1"/>
    </xf>
    <xf numFmtId="0" fontId="11" fillId="5" borderId="18"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22"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15" fillId="0" borderId="12"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5" fillId="0" borderId="18" xfId="1" applyFont="1" applyFill="1" applyBorder="1" applyAlignment="1">
      <alignment horizontal="center" vertical="center" wrapText="1"/>
    </xf>
    <xf numFmtId="0" fontId="11" fillId="0" borderId="12"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3"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7" xfId="1" applyFont="1" applyBorder="1" applyAlignment="1">
      <alignment horizontal="center" vertical="center" wrapText="1"/>
    </xf>
    <xf numFmtId="0" fontId="11" fillId="5" borderId="10"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7" fillId="0" borderId="12"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1" fillId="0" borderId="11" xfId="1" applyFont="1" applyFill="1" applyBorder="1"/>
    <xf numFmtId="0" fontId="11" fillId="5" borderId="12"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0" borderId="14" xfId="1" applyFont="1" applyFill="1" applyBorder="1" applyAlignment="1">
      <alignment horizontal="center" vertical="center" wrapText="1"/>
    </xf>
    <xf numFmtId="0" fontId="11" fillId="0" borderId="17" xfId="1" applyFont="1" applyFill="1" applyBorder="1" applyAlignment="1">
      <alignment horizontal="center" vertical="center" wrapText="1"/>
    </xf>
    <xf numFmtId="0" fontId="11" fillId="5" borderId="9" xfId="1" applyFont="1" applyFill="1" applyBorder="1" applyAlignment="1">
      <alignment horizontal="center" vertical="center" wrapText="1"/>
    </xf>
    <xf numFmtId="0" fontId="11" fillId="5" borderId="0" xfId="1" applyFont="1" applyFill="1" applyBorder="1" applyAlignment="1">
      <alignment horizontal="center" vertical="center" wrapText="1"/>
    </xf>
    <xf numFmtId="0" fontId="11" fillId="5" borderId="17" xfId="1" applyFont="1" applyFill="1" applyBorder="1" applyAlignment="1">
      <alignment horizontal="center" vertical="center" wrapText="1"/>
    </xf>
    <xf numFmtId="0" fontId="11" fillId="5" borderId="14" xfId="1" applyFont="1" applyFill="1" applyBorder="1" applyAlignment="1">
      <alignment horizontal="center" vertical="center" wrapText="1"/>
    </xf>
    <xf numFmtId="0" fontId="13" fillId="3" borderId="43" xfId="1" applyFont="1" applyFill="1" applyBorder="1" applyAlignment="1">
      <alignment horizontal="center" vertical="center" wrapText="1"/>
    </xf>
    <xf numFmtId="0" fontId="13" fillId="3" borderId="44"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27" xfId="1" applyFont="1" applyFill="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1" fillId="0" borderId="19"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5"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18" xfId="1" applyFont="1" applyBorder="1" applyAlignment="1">
      <alignment horizontal="center" vertical="center" wrapText="1"/>
    </xf>
    <xf numFmtId="0" fontId="12" fillId="4" borderId="12" xfId="1" applyFont="1" applyFill="1" applyBorder="1" applyAlignment="1">
      <alignment horizontal="center" vertical="center" wrapText="1"/>
    </xf>
    <xf numFmtId="0" fontId="12" fillId="4" borderId="15" xfId="1" applyFont="1" applyFill="1" applyBorder="1" applyAlignment="1">
      <alignment horizontal="center" vertical="center" wrapText="1"/>
    </xf>
    <xf numFmtId="0" fontId="12" fillId="4" borderId="22" xfId="1" applyFont="1" applyFill="1" applyBorder="1" applyAlignment="1">
      <alignment horizontal="center" vertical="center" wrapText="1"/>
    </xf>
    <xf numFmtId="0" fontId="12" fillId="4" borderId="0" xfId="1" applyFont="1" applyFill="1" applyAlignment="1">
      <alignment horizontal="center" vertical="center" wrapText="1"/>
    </xf>
    <xf numFmtId="0" fontId="12" fillId="4" borderId="27" xfId="1" applyFont="1" applyFill="1" applyBorder="1" applyAlignment="1">
      <alignment horizontal="center" vertical="center" wrapText="1"/>
    </xf>
    <xf numFmtId="0" fontId="12" fillId="4" borderId="16" xfId="1" applyFont="1" applyFill="1" applyBorder="1" applyAlignment="1">
      <alignment horizontal="center" vertical="center" wrapText="1"/>
    </xf>
    <xf numFmtId="0" fontId="12" fillId="4" borderId="18" xfId="1" applyFont="1" applyFill="1" applyBorder="1" applyAlignment="1">
      <alignment horizontal="center" vertical="center" wrapText="1"/>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38" fillId="6" borderId="22" xfId="1" applyFont="1" applyFill="1" applyBorder="1" applyAlignment="1">
      <alignment horizontal="center" vertical="center" wrapText="1"/>
    </xf>
    <xf numFmtId="0" fontId="38" fillId="6" borderId="0" xfId="1" applyFont="1" applyFill="1" applyBorder="1" applyAlignment="1">
      <alignment horizontal="center" vertical="center" wrapText="1"/>
    </xf>
    <xf numFmtId="0" fontId="38" fillId="6" borderId="27" xfId="1" applyFont="1" applyFill="1" applyBorder="1" applyAlignment="1">
      <alignment horizontal="center" vertical="center" wrapText="1"/>
    </xf>
    <xf numFmtId="0" fontId="38" fillId="6" borderId="16" xfId="1" applyFont="1" applyFill="1" applyBorder="1" applyAlignment="1">
      <alignment horizontal="center" vertical="center" wrapText="1"/>
    </xf>
    <xf numFmtId="0" fontId="38" fillId="6" borderId="17" xfId="1" applyFont="1" applyFill="1" applyBorder="1" applyAlignment="1">
      <alignment horizontal="center" vertical="center" wrapText="1"/>
    </xf>
    <xf numFmtId="0" fontId="38" fillId="6" borderId="18" xfId="1" applyFont="1" applyFill="1" applyBorder="1" applyAlignment="1">
      <alignment horizontal="center" vertical="center" wrapText="1"/>
    </xf>
    <xf numFmtId="0" fontId="38" fillId="6" borderId="9" xfId="1" applyFont="1" applyFill="1" applyBorder="1" applyAlignment="1">
      <alignment horizontal="center" vertical="center" wrapText="1"/>
    </xf>
    <xf numFmtId="0" fontId="38" fillId="6" borderId="11" xfId="1" applyFont="1" applyFill="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38" fillId="6" borderId="12" xfId="0" applyFont="1" applyFill="1" applyBorder="1" applyAlignment="1">
      <alignment horizontal="center" vertical="center" wrapText="1"/>
    </xf>
    <xf numFmtId="0" fontId="38" fillId="6" borderId="15" xfId="0" applyFont="1" applyFill="1" applyBorder="1" applyAlignment="1">
      <alignment horizontal="center" vertical="center" wrapText="1"/>
    </xf>
    <xf numFmtId="0" fontId="38" fillId="6" borderId="22" xfId="0" applyFont="1" applyFill="1" applyBorder="1" applyAlignment="1">
      <alignment horizontal="center" vertical="center" wrapText="1"/>
    </xf>
    <xf numFmtId="0" fontId="38" fillId="6" borderId="27" xfId="0" applyFont="1" applyFill="1" applyBorder="1" applyAlignment="1">
      <alignment horizontal="center" vertical="center" wrapText="1"/>
    </xf>
    <xf numFmtId="0" fontId="38" fillId="6" borderId="16" xfId="0" applyFont="1" applyFill="1" applyBorder="1" applyAlignment="1">
      <alignment horizontal="center" vertical="center" wrapText="1"/>
    </xf>
    <xf numFmtId="0" fontId="38" fillId="6" borderId="18" xfId="0" applyFont="1" applyFill="1" applyBorder="1" applyAlignment="1">
      <alignment horizontal="center" vertical="center" wrapText="1"/>
    </xf>
    <xf numFmtId="0" fontId="13" fillId="0" borderId="2"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center"/>
    </xf>
    <xf numFmtId="0" fontId="19" fillId="0" borderId="2" xfId="1" applyFont="1" applyBorder="1" applyAlignment="1">
      <alignment horizontal="center" vertical="center"/>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7" fillId="0" borderId="0" xfId="1" applyFont="1" applyAlignment="1">
      <alignment horizontal="center" vertical="center"/>
    </xf>
    <xf numFmtId="0" fontId="19" fillId="0" borderId="43" xfId="1" applyFont="1" applyBorder="1" applyAlignment="1">
      <alignment horizontal="center" vertical="center"/>
    </xf>
    <xf numFmtId="0" fontId="19" fillId="0" borderId="28" xfId="1" applyFont="1" applyBorder="1" applyAlignment="1">
      <alignment horizontal="center" vertical="center"/>
    </xf>
    <xf numFmtId="0" fontId="19" fillId="0" borderId="44" xfId="1" applyFont="1" applyBorder="1" applyAlignment="1">
      <alignment horizontal="center" vertical="center"/>
    </xf>
    <xf numFmtId="0" fontId="19" fillId="0" borderId="2" xfId="1" applyFont="1" applyBorder="1" applyAlignment="1">
      <alignment horizontal="center" vertical="center" wrapText="1"/>
    </xf>
    <xf numFmtId="0" fontId="2" fillId="8" borderId="0" xfId="1" applyFont="1" applyFill="1" applyAlignment="1">
      <alignment horizontal="center"/>
    </xf>
    <xf numFmtId="49" fontId="20" fillId="0" borderId="2" xfId="1" applyNumberFormat="1" applyFont="1" applyBorder="1" applyAlignment="1">
      <alignment horizontal="center" vertical="center" wrapText="1"/>
    </xf>
    <xf numFmtId="0" fontId="17" fillId="0" borderId="0" xfId="1" applyFont="1" applyAlignment="1">
      <alignment horizontal="center" vertical="center"/>
    </xf>
    <xf numFmtId="0" fontId="7" fillId="8" borderId="0" xfId="1" applyFont="1" applyFill="1" applyAlignment="1">
      <alignment horizontal="center" vertical="center" wrapText="1"/>
    </xf>
    <xf numFmtId="165" fontId="17" fillId="0" borderId="44" xfId="11" applyFont="1" applyBorder="1" applyAlignment="1">
      <alignment horizontal="center" vertical="center" wrapText="1"/>
    </xf>
    <xf numFmtId="165" fontId="17" fillId="0" borderId="2" xfId="11" applyFont="1" applyBorder="1" applyAlignment="1">
      <alignment horizontal="center" vertical="center"/>
    </xf>
    <xf numFmtId="0" fontId="7" fillId="8" borderId="0" xfId="1" applyFont="1" applyFill="1" applyAlignment="1">
      <alignment horizontal="center" vertical="center"/>
    </xf>
    <xf numFmtId="0" fontId="2" fillId="0" borderId="2" xfId="1" applyFont="1" applyBorder="1" applyAlignment="1">
      <alignment horizontal="center" vertical="center"/>
    </xf>
  </cellXfs>
  <cellStyles count="32">
    <cellStyle name="ex58" xfId="29"/>
    <cellStyle name="ex58 2" xfId="13"/>
    <cellStyle name="ex60" xfId="3"/>
    <cellStyle name="ex61" xfId="4"/>
    <cellStyle name="ex62" xfId="5"/>
    <cellStyle name="ex63" xfId="6"/>
    <cellStyle name="ex65" xfId="7"/>
    <cellStyle name="ex66" xfId="26"/>
    <cellStyle name="ex66 3" xfId="8"/>
    <cellStyle name="ex67" xfId="9"/>
    <cellStyle name="ex68" xfId="10"/>
    <cellStyle name="ex73" xfId="14"/>
    <cellStyle name="st40" xfId="24"/>
    <cellStyle name="xl_center_header" xfId="31"/>
    <cellStyle name="xl28" xfId="28"/>
    <cellStyle name="xl38" xfId="15"/>
    <cellStyle name="xl39" xfId="17"/>
    <cellStyle name="xl42" xfId="21"/>
    <cellStyle name="xl42 3" xfId="22"/>
    <cellStyle name="xl44 3" xfId="18"/>
    <cellStyle name="Обычный" xfId="0" builtinId="0"/>
    <cellStyle name="Обычный 2" xfId="1"/>
    <cellStyle name="Обычный_Нераспределенная  субсидия" xfId="16"/>
    <cellStyle name="Обычный_Нераспределенные  иные  МБТ" xfId="12"/>
    <cellStyle name="Обычный_Проверочная  таблица  к  отчету" xfId="23"/>
    <cellStyle name="Обычный_Проверочная  таблица  к  отчету_1" xfId="25"/>
    <cellStyle name="Обычный_Проверочная  таблица  к  отчету_2" xfId="27"/>
    <cellStyle name="Обычный_Субвенция  на  полномочия" xfId="19"/>
    <cellStyle name="Обычный_Субвенция  на  полномочия_факт" xfId="20"/>
    <cellStyle name="Финансовый" xfId="30" builtinId="3"/>
    <cellStyle name="Финансовый 10" xfId="2"/>
    <cellStyle name="Финансовый 2" xfId="11"/>
  </cellStyles>
  <dxfs count="0"/>
  <tableStyles count="0" defaultTableStyle="TableStyleMedium2" defaultPivotStyle="PivotStyleLight16"/>
  <colors>
    <mruColors>
      <color rgb="FF66FFFF"/>
      <color rgb="FFCC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Raygroup\2026%20%20&#1043;&#1054;&#1044;\&#1052;&#1077;&#1078;&#1073;&#1102;&#1076;&#1078;&#1077;&#1090;&#1085;&#1099;&#1077;%20%20&#1090;&#1088;&#1072;&#1085;&#1089;&#1092;&#1077;&#1088;&#1090;&#1099;%20%202026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Raygroup\2025%20%20&#1043;&#1054;&#1044;\&#1052;&#1077;&#1078;&#1073;&#1102;&#1076;&#1078;&#1077;&#1090;&#1085;&#1099;&#1077;%20%20&#1090;&#1088;&#1072;&#1085;&#1089;&#1092;&#1077;&#1088;&#1090;&#1099;%20%202025_&#1095;&#1072;&#1089;&#1090;&#1100;%20%20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Raygroup\2026%20%20&#1043;&#1054;&#1044;\&#1052;&#1077;&#1078;&#1073;&#1102;&#1076;&#1078;&#1077;&#1090;&#1085;&#1099;&#1077;%20%20&#1090;&#1088;&#1072;&#1085;&#1089;&#1092;&#1077;&#1088;&#1090;&#1099;%20%202026_&#1095;&#1072;&#1089;&#1090;&#1100;%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_НДФЛ"/>
      <sheetName val="Приложение по нормативам_акцизы"/>
      <sheetName val="Приложение на выравнив._МР"/>
      <sheetName val="Приложение на выравнив._БП"/>
      <sheetName val="Приложение  на сбаланс._МР_план"/>
      <sheetName val="Приложение  на сбаланс._МР_факт"/>
      <sheetName val="Приложение на сбаланс._БП"/>
      <sheetName val="Приложение по субвенции_МР_план"/>
      <sheetName val="Вставка  в  закон"/>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план (2 вар.)"/>
      <sheetName val="Перечень субсидий_факт"/>
      <sheetName val="Перечень субсидий_факт (2 вар.)"/>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8_план"/>
      <sheetName val="Приложение  по  ГП  9_план"/>
      <sheetName val="Приложение  по  ГП  10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февраль"/>
      <sheetName val="Субсидия  2026  года"/>
      <sheetName val="Субсидия  2027  года"/>
      <sheetName val="Субсидия  2028  года"/>
      <sheetName val="Приложение  по субсидии_апрель"/>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8_факт"/>
      <sheetName val="Приложение  по  ГП  9_факт"/>
      <sheetName val="Приложение  по  ГП  10_факт"/>
      <sheetName val="Приложение  по  ГП  14_факт"/>
      <sheetName val="Приложение  по  ГП  15_факт"/>
      <sheetName val="Приложение  по  ГП  19_факт"/>
      <sheetName val="Приложение  по  ГП  20_факт"/>
      <sheetName val="Приложение  по  ГП  7_факт"/>
      <sheetName val="Приложение  по  ГП  17_факт"/>
      <sheetName val="Приложение  по  ГП  11_факт"/>
      <sheetName val="Приложен. по субвенции_МР_план"/>
      <sheetName val="Приложен. по субвенции_МР_факт"/>
      <sheetName val="Дотация  поселениям_2026 - 2028"/>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Субсидия  БП_для  ограничений"/>
      <sheetName val="Капвложения по отраслям_факт"/>
      <sheetName val="Иные межбюджетные трансферты"/>
      <sheetName val="МБТ  2025 - 2026"/>
      <sheetName val="МБТ  2025 - 2026_2"/>
      <sheetName val="Дотация  ОМС"/>
      <sheetName val="Итоги 2026-2028_для закона_план"/>
      <sheetName val="Итоги 2026-2028_для закона_ (2)"/>
      <sheetName val="Итоги 2026-2028_для закона_факт"/>
      <sheetName val="Утвержденный  объем  МБТ"/>
      <sheetName val="Утвержденный  объем  МБТ (2)"/>
      <sheetName val="Факт  средств  из  ОБ_год "/>
      <sheetName val="Сводная  таблица"/>
    </sheetNames>
    <sheetDataSet>
      <sheetData sheetId="0"/>
      <sheetData sheetId="1"/>
      <sheetData sheetId="2"/>
      <sheetData sheetId="3">
        <row r="36">
          <cell r="P36">
            <v>75119</v>
          </cell>
          <cell r="Q3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10">
          <cell r="H10">
            <v>15119000</v>
          </cell>
        </row>
        <row r="12">
          <cell r="H12">
            <v>47300000</v>
          </cell>
        </row>
        <row r="19">
          <cell r="E19">
            <v>17924000</v>
          </cell>
          <cell r="I19">
            <v>16430000</v>
          </cell>
        </row>
        <row r="28">
          <cell r="H28">
            <v>131799000</v>
          </cell>
        </row>
        <row r="29">
          <cell r="H29">
            <v>180000000</v>
          </cell>
        </row>
        <row r="37">
          <cell r="C37">
            <v>609352000</v>
          </cell>
        </row>
        <row r="38">
          <cell r="C38">
            <v>5000000</v>
          </cell>
        </row>
        <row r="39">
          <cell r="C39">
            <v>0</v>
          </cell>
        </row>
        <row r="40">
          <cell r="C40">
            <v>5000000</v>
          </cell>
        </row>
        <row r="41">
          <cell r="C41">
            <v>3000000</v>
          </cell>
        </row>
        <row r="42">
          <cell r="C42">
            <v>408572000</v>
          </cell>
        </row>
      </sheetData>
      <sheetData sheetId="71"/>
      <sheetData sheetId="72">
        <row r="9">
          <cell r="E9">
            <v>0</v>
          </cell>
          <cell r="F9">
            <v>0</v>
          </cell>
          <cell r="G9">
            <v>0</v>
          </cell>
          <cell r="H9">
            <v>9302.85</v>
          </cell>
          <cell r="I9">
            <v>759528</v>
          </cell>
          <cell r="J9">
            <v>277200</v>
          </cell>
          <cell r="K9">
            <v>827272</v>
          </cell>
          <cell r="L9">
            <v>6348531</v>
          </cell>
          <cell r="M9">
            <v>7133881</v>
          </cell>
          <cell r="N9">
            <v>2651769</v>
          </cell>
          <cell r="O9">
            <v>474810</v>
          </cell>
          <cell r="P9">
            <v>1790970.73</v>
          </cell>
          <cell r="Q9">
            <v>2884044.27</v>
          </cell>
          <cell r="R9">
            <v>0</v>
          </cell>
          <cell r="S9">
            <v>160408000</v>
          </cell>
          <cell r="T9">
            <v>0</v>
          </cell>
          <cell r="U9">
            <v>27866000</v>
          </cell>
          <cell r="V9">
            <v>2400</v>
          </cell>
          <cell r="W9">
            <v>850000</v>
          </cell>
          <cell r="X9">
            <v>2303309</v>
          </cell>
          <cell r="Y9">
            <v>2321730</v>
          </cell>
          <cell r="Z9">
            <v>0</v>
          </cell>
          <cell r="AA9">
            <v>889716.83</v>
          </cell>
          <cell r="AB9">
            <v>391589</v>
          </cell>
          <cell r="AC9">
            <v>0</v>
          </cell>
          <cell r="AD9">
            <v>861300</v>
          </cell>
          <cell r="AE9">
            <v>1347200</v>
          </cell>
          <cell r="AF9">
            <v>0</v>
          </cell>
          <cell r="AG9">
            <v>20000</v>
          </cell>
          <cell r="AH9">
            <v>0</v>
          </cell>
        </row>
        <row r="10">
          <cell r="E10">
            <v>0</v>
          </cell>
          <cell r="F10">
            <v>0</v>
          </cell>
          <cell r="G10">
            <v>0</v>
          </cell>
          <cell r="H10">
            <v>9302.85</v>
          </cell>
          <cell r="I10">
            <v>1304688</v>
          </cell>
          <cell r="J10">
            <v>212520</v>
          </cell>
          <cell r="K10">
            <v>1679583</v>
          </cell>
          <cell r="L10">
            <v>46931765</v>
          </cell>
          <cell r="M10">
            <v>28214898</v>
          </cell>
          <cell r="N10">
            <v>8397449</v>
          </cell>
          <cell r="O10">
            <v>4239800</v>
          </cell>
          <cell r="P10">
            <v>19358408.329999998</v>
          </cell>
          <cell r="Q10">
            <v>31173321.670000002</v>
          </cell>
          <cell r="R10">
            <v>50000</v>
          </cell>
          <cell r="S10">
            <v>850740996</v>
          </cell>
          <cell r="T10">
            <v>0</v>
          </cell>
          <cell r="U10">
            <v>338526029</v>
          </cell>
          <cell r="V10">
            <v>18400</v>
          </cell>
          <cell r="W10">
            <v>1425000</v>
          </cell>
          <cell r="X10">
            <v>3332821</v>
          </cell>
          <cell r="Y10">
            <v>3619168</v>
          </cell>
          <cell r="Z10">
            <v>0</v>
          </cell>
          <cell r="AA10">
            <v>1684954.4</v>
          </cell>
          <cell r="AB10">
            <v>2480066</v>
          </cell>
          <cell r="AC10">
            <v>0</v>
          </cell>
          <cell r="AD10">
            <v>884260</v>
          </cell>
          <cell r="AE10">
            <v>3441600</v>
          </cell>
          <cell r="AF10">
            <v>0</v>
          </cell>
          <cell r="AG10">
            <v>200000</v>
          </cell>
          <cell r="AH10">
            <v>0</v>
          </cell>
        </row>
        <row r="11">
          <cell r="E11">
            <v>0</v>
          </cell>
          <cell r="F11">
            <v>0</v>
          </cell>
          <cell r="G11">
            <v>0</v>
          </cell>
          <cell r="H11">
            <v>9302.85</v>
          </cell>
          <cell r="I11">
            <v>632016</v>
          </cell>
          <cell r="J11">
            <v>240240</v>
          </cell>
          <cell r="K11">
            <v>1570769</v>
          </cell>
          <cell r="L11">
            <v>19055127</v>
          </cell>
          <cell r="M11">
            <v>26308479</v>
          </cell>
          <cell r="N11">
            <v>4322429</v>
          </cell>
          <cell r="O11">
            <v>1462000</v>
          </cell>
          <cell r="P11">
            <v>6712488.8700000001</v>
          </cell>
          <cell r="Q11">
            <v>10809286.130000001</v>
          </cell>
          <cell r="R11">
            <v>100000</v>
          </cell>
          <cell r="S11">
            <v>331809639</v>
          </cell>
          <cell r="T11">
            <v>0</v>
          </cell>
          <cell r="U11">
            <v>204052194</v>
          </cell>
          <cell r="V11">
            <v>24000</v>
          </cell>
          <cell r="W11">
            <v>1150000</v>
          </cell>
          <cell r="X11">
            <v>3148750</v>
          </cell>
          <cell r="Y11">
            <v>2427941</v>
          </cell>
          <cell r="Z11">
            <v>0</v>
          </cell>
          <cell r="AA11">
            <v>944316.83</v>
          </cell>
          <cell r="AB11">
            <v>1174770</v>
          </cell>
          <cell r="AC11">
            <v>0</v>
          </cell>
          <cell r="AD11">
            <v>912600</v>
          </cell>
          <cell r="AE11">
            <v>1147200</v>
          </cell>
          <cell r="AF11">
            <v>0</v>
          </cell>
          <cell r="AG11">
            <v>50000</v>
          </cell>
          <cell r="AH11">
            <v>0</v>
          </cell>
        </row>
        <row r="12">
          <cell r="E12">
            <v>0</v>
          </cell>
          <cell r="F12">
            <v>0</v>
          </cell>
          <cell r="G12">
            <v>0</v>
          </cell>
          <cell r="H12">
            <v>9302.85</v>
          </cell>
          <cell r="I12">
            <v>1520904</v>
          </cell>
          <cell r="J12">
            <v>541464</v>
          </cell>
          <cell r="K12">
            <v>1611616</v>
          </cell>
          <cell r="L12">
            <v>19463409</v>
          </cell>
          <cell r="M12">
            <v>9751279</v>
          </cell>
          <cell r="N12">
            <v>5016692</v>
          </cell>
          <cell r="O12">
            <v>983280</v>
          </cell>
          <cell r="P12">
            <v>5313622.63</v>
          </cell>
          <cell r="Q12">
            <v>8556657.3699999992</v>
          </cell>
          <cell r="R12">
            <v>100000</v>
          </cell>
          <cell r="S12">
            <v>432726496</v>
          </cell>
          <cell r="T12">
            <v>0</v>
          </cell>
          <cell r="U12">
            <v>61668527</v>
          </cell>
          <cell r="V12">
            <v>8800</v>
          </cell>
          <cell r="W12">
            <v>900000</v>
          </cell>
          <cell r="X12">
            <v>1919258</v>
          </cell>
          <cell r="Y12">
            <v>3898784</v>
          </cell>
          <cell r="Z12">
            <v>0</v>
          </cell>
          <cell r="AA12">
            <v>888116.83</v>
          </cell>
          <cell r="AB12">
            <v>2271219</v>
          </cell>
          <cell r="AC12">
            <v>0</v>
          </cell>
          <cell r="AD12">
            <v>861600</v>
          </cell>
          <cell r="AE12">
            <v>2868000</v>
          </cell>
          <cell r="AF12">
            <v>0</v>
          </cell>
          <cell r="AG12">
            <v>82000</v>
          </cell>
          <cell r="AH12">
            <v>0</v>
          </cell>
        </row>
        <row r="13">
          <cell r="E13">
            <v>0</v>
          </cell>
          <cell r="F13">
            <v>0</v>
          </cell>
          <cell r="G13">
            <v>0</v>
          </cell>
          <cell r="H13">
            <v>9302.85</v>
          </cell>
          <cell r="I13">
            <v>1755600</v>
          </cell>
          <cell r="J13">
            <v>369600</v>
          </cell>
          <cell r="K13">
            <v>913465</v>
          </cell>
          <cell r="L13">
            <v>17159087</v>
          </cell>
          <cell r="M13">
            <v>12208487</v>
          </cell>
          <cell r="N13">
            <v>4453818</v>
          </cell>
          <cell r="O13">
            <v>1404540</v>
          </cell>
          <cell r="P13">
            <v>4900547.57</v>
          </cell>
          <cell r="Q13">
            <v>7891472.4299999997</v>
          </cell>
          <cell r="R13">
            <v>50000</v>
          </cell>
          <cell r="S13">
            <v>438176034</v>
          </cell>
          <cell r="T13">
            <v>0</v>
          </cell>
          <cell r="U13">
            <v>157702827</v>
          </cell>
          <cell r="V13">
            <v>14400</v>
          </cell>
          <cell r="W13">
            <v>920000</v>
          </cell>
          <cell r="X13">
            <v>2301329</v>
          </cell>
          <cell r="Y13">
            <v>2373270</v>
          </cell>
          <cell r="Z13">
            <v>0</v>
          </cell>
          <cell r="AA13">
            <v>869616.83</v>
          </cell>
          <cell r="AB13">
            <v>765775</v>
          </cell>
          <cell r="AC13">
            <v>0</v>
          </cell>
          <cell r="AD13">
            <v>840600</v>
          </cell>
          <cell r="AE13">
            <v>1720800</v>
          </cell>
          <cell r="AF13">
            <v>0</v>
          </cell>
          <cell r="AG13">
            <v>35000</v>
          </cell>
          <cell r="AH13">
            <v>0</v>
          </cell>
        </row>
        <row r="14">
          <cell r="E14">
            <v>0</v>
          </cell>
          <cell r="F14">
            <v>0</v>
          </cell>
          <cell r="G14">
            <v>0</v>
          </cell>
          <cell r="H14">
            <v>9302.85</v>
          </cell>
          <cell r="I14">
            <v>1162392</v>
          </cell>
          <cell r="J14">
            <v>349272</v>
          </cell>
          <cell r="K14">
            <v>837703</v>
          </cell>
          <cell r="L14">
            <v>10638928</v>
          </cell>
          <cell r="M14">
            <v>7807413</v>
          </cell>
          <cell r="N14">
            <v>2679544</v>
          </cell>
          <cell r="O14">
            <v>925820</v>
          </cell>
          <cell r="P14">
            <v>3514806.13</v>
          </cell>
          <cell r="Q14">
            <v>5659978.8700000001</v>
          </cell>
          <cell r="R14">
            <v>0</v>
          </cell>
          <cell r="S14">
            <v>273675051</v>
          </cell>
          <cell r="T14">
            <v>0</v>
          </cell>
          <cell r="U14">
            <v>51624760</v>
          </cell>
          <cell r="V14">
            <v>6400</v>
          </cell>
          <cell r="W14">
            <v>610000</v>
          </cell>
          <cell r="X14">
            <v>1751739</v>
          </cell>
          <cell r="Y14">
            <v>2210801</v>
          </cell>
          <cell r="Z14">
            <v>0</v>
          </cell>
          <cell r="AA14">
            <v>902016.83</v>
          </cell>
          <cell r="AB14">
            <v>365483</v>
          </cell>
          <cell r="AC14">
            <v>0</v>
          </cell>
          <cell r="AD14">
            <v>875600</v>
          </cell>
          <cell r="AE14">
            <v>573600</v>
          </cell>
          <cell r="AF14">
            <v>0</v>
          </cell>
          <cell r="AG14">
            <v>25000</v>
          </cell>
          <cell r="AH14">
            <v>0</v>
          </cell>
        </row>
        <row r="15">
          <cell r="E15">
            <v>0</v>
          </cell>
          <cell r="F15">
            <v>0</v>
          </cell>
          <cell r="G15">
            <v>0</v>
          </cell>
          <cell r="H15">
            <v>9302.85</v>
          </cell>
          <cell r="I15">
            <v>1363824</v>
          </cell>
          <cell r="J15">
            <v>262416</v>
          </cell>
          <cell r="K15">
            <v>1635724</v>
          </cell>
          <cell r="L15">
            <v>14882431</v>
          </cell>
          <cell r="M15">
            <v>16487395</v>
          </cell>
          <cell r="N15">
            <v>4266717</v>
          </cell>
          <cell r="O15">
            <v>1306450</v>
          </cell>
          <cell r="P15">
            <v>4939305.2</v>
          </cell>
          <cell r="Q15">
            <v>7953884.7999999998</v>
          </cell>
          <cell r="R15">
            <v>150000</v>
          </cell>
          <cell r="S15">
            <v>424903856</v>
          </cell>
          <cell r="T15">
            <v>0</v>
          </cell>
          <cell r="U15">
            <v>157894256</v>
          </cell>
          <cell r="V15">
            <v>800</v>
          </cell>
          <cell r="W15">
            <v>1219000</v>
          </cell>
          <cell r="X15">
            <v>2965970</v>
          </cell>
          <cell r="Y15">
            <v>2327022</v>
          </cell>
          <cell r="Z15">
            <v>0</v>
          </cell>
          <cell r="AA15">
            <v>887616.83</v>
          </cell>
          <cell r="AB15">
            <v>1157364</v>
          </cell>
          <cell r="AC15">
            <v>0</v>
          </cell>
          <cell r="AD15">
            <v>921000</v>
          </cell>
          <cell r="AE15">
            <v>2868000</v>
          </cell>
          <cell r="AF15">
            <v>0</v>
          </cell>
          <cell r="AG15">
            <v>42000</v>
          </cell>
          <cell r="AH15">
            <v>0</v>
          </cell>
        </row>
        <row r="16">
          <cell r="E16">
            <v>0</v>
          </cell>
          <cell r="F16">
            <v>0</v>
          </cell>
          <cell r="G16">
            <v>0</v>
          </cell>
          <cell r="H16">
            <v>9302.85</v>
          </cell>
          <cell r="I16">
            <v>301224</v>
          </cell>
          <cell r="J16">
            <v>166320</v>
          </cell>
          <cell r="K16">
            <v>1680914</v>
          </cell>
          <cell r="L16">
            <v>17200509</v>
          </cell>
          <cell r="M16">
            <v>13785631</v>
          </cell>
          <cell r="N16">
            <v>3532966</v>
          </cell>
          <cell r="O16">
            <v>1491240</v>
          </cell>
          <cell r="P16">
            <v>5666716.6399999997</v>
          </cell>
          <cell r="Q16">
            <v>9125253.3599999994</v>
          </cell>
          <cell r="R16">
            <v>50000</v>
          </cell>
          <cell r="S16">
            <v>289979179</v>
          </cell>
          <cell r="T16">
            <v>0</v>
          </cell>
          <cell r="U16">
            <v>117927633</v>
          </cell>
          <cell r="V16">
            <v>0</v>
          </cell>
          <cell r="W16">
            <v>1125200</v>
          </cell>
          <cell r="X16">
            <v>3371812</v>
          </cell>
          <cell r="Y16">
            <v>2296824</v>
          </cell>
          <cell r="Z16">
            <v>0</v>
          </cell>
          <cell r="AA16">
            <v>922916.83</v>
          </cell>
          <cell r="AB16">
            <v>661351</v>
          </cell>
          <cell r="AC16">
            <v>0</v>
          </cell>
          <cell r="AD16">
            <v>975645</v>
          </cell>
          <cell r="AE16">
            <v>2294400</v>
          </cell>
          <cell r="AF16">
            <v>0</v>
          </cell>
          <cell r="AG16">
            <v>119900</v>
          </cell>
          <cell r="AH16">
            <v>0</v>
          </cell>
        </row>
        <row r="17">
          <cell r="E17">
            <v>0</v>
          </cell>
          <cell r="F17">
            <v>0</v>
          </cell>
          <cell r="G17">
            <v>0</v>
          </cell>
          <cell r="H17">
            <v>9302.85</v>
          </cell>
          <cell r="I17">
            <v>1055208</v>
          </cell>
          <cell r="J17">
            <v>362208</v>
          </cell>
          <cell r="K17">
            <v>820706</v>
          </cell>
          <cell r="L17">
            <v>10776011</v>
          </cell>
          <cell r="M17">
            <v>7462742</v>
          </cell>
          <cell r="N17">
            <v>2614692</v>
          </cell>
          <cell r="O17">
            <v>1212270</v>
          </cell>
          <cell r="P17">
            <v>2082758.19</v>
          </cell>
          <cell r="Q17">
            <v>3353916.81</v>
          </cell>
          <cell r="R17">
            <v>0</v>
          </cell>
          <cell r="S17">
            <v>237364975</v>
          </cell>
          <cell r="T17">
            <v>0</v>
          </cell>
          <cell r="U17">
            <v>63217232</v>
          </cell>
          <cell r="V17">
            <v>4800</v>
          </cell>
          <cell r="W17">
            <v>831000</v>
          </cell>
          <cell r="X17">
            <v>2520813</v>
          </cell>
          <cell r="Y17">
            <v>2150665</v>
          </cell>
          <cell r="Z17">
            <v>0</v>
          </cell>
          <cell r="AA17">
            <v>889616.83</v>
          </cell>
          <cell r="AB17">
            <v>452503</v>
          </cell>
          <cell r="AC17">
            <v>0</v>
          </cell>
          <cell r="AD17">
            <v>882600</v>
          </cell>
          <cell r="AE17">
            <v>1147200</v>
          </cell>
          <cell r="AF17">
            <v>0</v>
          </cell>
          <cell r="AG17">
            <v>34000</v>
          </cell>
          <cell r="AH17">
            <v>0</v>
          </cell>
        </row>
        <row r="18">
          <cell r="E18">
            <v>0</v>
          </cell>
          <cell r="F18">
            <v>0</v>
          </cell>
          <cell r="G18">
            <v>0</v>
          </cell>
          <cell r="H18">
            <v>9302.85</v>
          </cell>
          <cell r="I18">
            <v>711480</v>
          </cell>
          <cell r="J18">
            <v>314160</v>
          </cell>
          <cell r="K18">
            <v>871771</v>
          </cell>
          <cell r="L18">
            <v>7538831</v>
          </cell>
          <cell r="M18">
            <v>6847362</v>
          </cell>
          <cell r="N18">
            <v>2732021</v>
          </cell>
          <cell r="O18">
            <v>906440</v>
          </cell>
          <cell r="P18">
            <v>2644460.36</v>
          </cell>
          <cell r="Q18">
            <v>4258439.6399999997</v>
          </cell>
          <cell r="R18">
            <v>0</v>
          </cell>
          <cell r="S18">
            <v>195022660</v>
          </cell>
          <cell r="T18">
            <v>0</v>
          </cell>
          <cell r="U18">
            <v>69807084</v>
          </cell>
          <cell r="V18">
            <v>4000</v>
          </cell>
          <cell r="W18">
            <v>790000</v>
          </cell>
          <cell r="X18">
            <v>1840097</v>
          </cell>
          <cell r="Y18">
            <v>2642985</v>
          </cell>
          <cell r="Z18">
            <v>0</v>
          </cell>
          <cell r="AA18">
            <v>839716.83</v>
          </cell>
          <cell r="AB18">
            <v>852795</v>
          </cell>
          <cell r="AC18">
            <v>0</v>
          </cell>
          <cell r="AD18">
            <v>911675</v>
          </cell>
          <cell r="AE18">
            <v>573600</v>
          </cell>
          <cell r="AF18">
            <v>0</v>
          </cell>
          <cell r="AG18">
            <v>65000</v>
          </cell>
          <cell r="AH18">
            <v>0</v>
          </cell>
        </row>
        <row r="19">
          <cell r="E19">
            <v>0</v>
          </cell>
          <cell r="F19">
            <v>0</v>
          </cell>
          <cell r="G19">
            <v>0</v>
          </cell>
          <cell r="H19">
            <v>9302.85</v>
          </cell>
          <cell r="I19">
            <v>942480</v>
          </cell>
          <cell r="J19">
            <v>205128</v>
          </cell>
          <cell r="K19">
            <v>1577258</v>
          </cell>
          <cell r="L19">
            <v>21810247</v>
          </cell>
          <cell r="M19">
            <v>15096528</v>
          </cell>
          <cell r="N19">
            <v>4393992</v>
          </cell>
          <cell r="O19">
            <v>2988430</v>
          </cell>
          <cell r="P19">
            <v>8412589.6799999997</v>
          </cell>
          <cell r="Q19">
            <v>13547000.32</v>
          </cell>
          <cell r="R19">
            <v>50000</v>
          </cell>
          <cell r="S19">
            <v>422430958</v>
          </cell>
          <cell r="T19">
            <v>0</v>
          </cell>
          <cell r="U19">
            <v>210636671</v>
          </cell>
          <cell r="V19">
            <v>29600</v>
          </cell>
          <cell r="W19">
            <v>1150000</v>
          </cell>
          <cell r="X19">
            <v>3741221</v>
          </cell>
          <cell r="Y19">
            <v>3003651</v>
          </cell>
          <cell r="Z19">
            <v>0</v>
          </cell>
          <cell r="AA19">
            <v>851416.83</v>
          </cell>
          <cell r="AB19">
            <v>556927</v>
          </cell>
          <cell r="AC19">
            <v>0</v>
          </cell>
          <cell r="AD19">
            <v>861820</v>
          </cell>
          <cell r="AE19">
            <v>2294400</v>
          </cell>
          <cell r="AF19">
            <v>0</v>
          </cell>
          <cell r="AG19">
            <v>75000</v>
          </cell>
          <cell r="AH19">
            <v>0</v>
          </cell>
        </row>
        <row r="20">
          <cell r="E20">
            <v>0</v>
          </cell>
          <cell r="F20">
            <v>0</v>
          </cell>
          <cell r="G20">
            <v>0</v>
          </cell>
          <cell r="H20">
            <v>9302.85</v>
          </cell>
          <cell r="I20">
            <v>1086624</v>
          </cell>
          <cell r="J20">
            <v>388080</v>
          </cell>
          <cell r="K20">
            <v>848495</v>
          </cell>
          <cell r="L20">
            <v>11567722</v>
          </cell>
          <cell r="M20">
            <v>11195111</v>
          </cell>
          <cell r="N20">
            <v>2525859</v>
          </cell>
          <cell r="O20">
            <v>1100240</v>
          </cell>
          <cell r="P20">
            <v>2850448.15</v>
          </cell>
          <cell r="Q20">
            <v>4590146.8499999996</v>
          </cell>
          <cell r="R20">
            <v>50000</v>
          </cell>
          <cell r="S20">
            <v>305287450</v>
          </cell>
          <cell r="T20">
            <v>0</v>
          </cell>
          <cell r="U20">
            <v>85614663</v>
          </cell>
          <cell r="V20">
            <v>9600</v>
          </cell>
          <cell r="W20">
            <v>717000</v>
          </cell>
          <cell r="X20">
            <v>2012227</v>
          </cell>
          <cell r="Y20">
            <v>2943973</v>
          </cell>
          <cell r="Z20">
            <v>0</v>
          </cell>
          <cell r="AA20">
            <v>854316.83</v>
          </cell>
          <cell r="AB20">
            <v>391589</v>
          </cell>
          <cell r="AC20">
            <v>0</v>
          </cell>
          <cell r="AD20">
            <v>849740</v>
          </cell>
          <cell r="AE20">
            <v>0</v>
          </cell>
          <cell r="AF20">
            <v>2524900.0000000005</v>
          </cell>
          <cell r="AG20">
            <v>30000</v>
          </cell>
          <cell r="AH20">
            <v>1037300</v>
          </cell>
        </row>
        <row r="21">
          <cell r="E21">
            <v>0</v>
          </cell>
          <cell r="F21">
            <v>0</v>
          </cell>
          <cell r="G21">
            <v>0</v>
          </cell>
          <cell r="H21">
            <v>9302.85</v>
          </cell>
          <cell r="I21">
            <v>2583504</v>
          </cell>
          <cell r="J21">
            <v>402864</v>
          </cell>
          <cell r="K21">
            <v>1585413</v>
          </cell>
          <cell r="L21">
            <v>34860925</v>
          </cell>
          <cell r="M21">
            <v>29938711</v>
          </cell>
          <cell r="N21">
            <v>8611939</v>
          </cell>
          <cell r="O21">
            <v>2193000</v>
          </cell>
          <cell r="P21">
            <v>13910626.15</v>
          </cell>
          <cell r="Q21">
            <v>22400623.850000001</v>
          </cell>
          <cell r="R21">
            <v>50000</v>
          </cell>
          <cell r="S21">
            <v>885528242</v>
          </cell>
          <cell r="T21">
            <v>0</v>
          </cell>
          <cell r="U21">
            <v>218134778</v>
          </cell>
          <cell r="V21">
            <v>17600</v>
          </cell>
          <cell r="W21">
            <v>502000</v>
          </cell>
          <cell r="X21">
            <v>3402014</v>
          </cell>
          <cell r="Y21">
            <v>3158462</v>
          </cell>
          <cell r="Z21">
            <v>0</v>
          </cell>
          <cell r="AA21">
            <v>1636054.4</v>
          </cell>
          <cell r="AB21">
            <v>6300239</v>
          </cell>
          <cell r="AC21">
            <v>0</v>
          </cell>
          <cell r="AD21">
            <v>934720</v>
          </cell>
          <cell r="AE21">
            <v>6883200</v>
          </cell>
          <cell r="AF21">
            <v>0</v>
          </cell>
          <cell r="AG21">
            <v>20000</v>
          </cell>
          <cell r="AH21">
            <v>0</v>
          </cell>
        </row>
        <row r="22">
          <cell r="E22">
            <v>0</v>
          </cell>
          <cell r="F22">
            <v>0</v>
          </cell>
          <cell r="G22">
            <v>0</v>
          </cell>
          <cell r="H22">
            <v>9302.85</v>
          </cell>
          <cell r="I22">
            <v>996072</v>
          </cell>
          <cell r="J22">
            <v>351120</v>
          </cell>
          <cell r="K22">
            <v>824778</v>
          </cell>
          <cell r="L22">
            <v>10029162</v>
          </cell>
          <cell r="M22">
            <v>8869185</v>
          </cell>
          <cell r="N22">
            <v>2514897</v>
          </cell>
          <cell r="O22">
            <v>497080</v>
          </cell>
          <cell r="P22">
            <v>2566190.4</v>
          </cell>
          <cell r="Q22">
            <v>4132399.5999999996</v>
          </cell>
          <cell r="R22">
            <v>0</v>
          </cell>
          <cell r="S22">
            <v>246848782</v>
          </cell>
          <cell r="T22">
            <v>0</v>
          </cell>
          <cell r="U22">
            <v>71623918</v>
          </cell>
          <cell r="V22">
            <v>800</v>
          </cell>
          <cell r="W22">
            <v>915000</v>
          </cell>
          <cell r="X22">
            <v>2023013</v>
          </cell>
          <cell r="Y22">
            <v>2216665</v>
          </cell>
          <cell r="Z22">
            <v>0</v>
          </cell>
          <cell r="AA22">
            <v>863616.83</v>
          </cell>
          <cell r="AB22">
            <v>591735</v>
          </cell>
          <cell r="AC22">
            <v>0</v>
          </cell>
          <cell r="AD22">
            <v>1015260</v>
          </cell>
          <cell r="AE22">
            <v>1347200</v>
          </cell>
          <cell r="AF22">
            <v>0</v>
          </cell>
          <cell r="AG22">
            <v>35000</v>
          </cell>
          <cell r="AH22">
            <v>0</v>
          </cell>
        </row>
        <row r="23">
          <cell r="E23">
            <v>0</v>
          </cell>
          <cell r="F23">
            <v>0</v>
          </cell>
          <cell r="G23">
            <v>0</v>
          </cell>
          <cell r="H23">
            <v>9302.85</v>
          </cell>
          <cell r="I23">
            <v>1230768</v>
          </cell>
          <cell r="J23">
            <v>425040</v>
          </cell>
          <cell r="K23">
            <v>855591</v>
          </cell>
          <cell r="L23">
            <v>13301356</v>
          </cell>
          <cell r="M23">
            <v>7400416</v>
          </cell>
          <cell r="N23">
            <v>3283039</v>
          </cell>
          <cell r="O23">
            <v>1350990</v>
          </cell>
          <cell r="P23">
            <v>3514453.68</v>
          </cell>
          <cell r="Q23">
            <v>5659411.3200000003</v>
          </cell>
          <cell r="R23">
            <v>0</v>
          </cell>
          <cell r="S23">
            <v>356906672</v>
          </cell>
          <cell r="T23">
            <v>0</v>
          </cell>
          <cell r="U23">
            <v>84115614</v>
          </cell>
          <cell r="V23">
            <v>4800</v>
          </cell>
          <cell r="W23">
            <v>850000</v>
          </cell>
          <cell r="X23">
            <v>1963091</v>
          </cell>
          <cell r="Y23">
            <v>2698950</v>
          </cell>
          <cell r="Z23">
            <v>0</v>
          </cell>
          <cell r="AA23">
            <v>874016.83</v>
          </cell>
          <cell r="AB23">
            <v>1087748</v>
          </cell>
          <cell r="AC23">
            <v>0</v>
          </cell>
          <cell r="AD23">
            <v>855805</v>
          </cell>
          <cell r="AE23">
            <v>1147200</v>
          </cell>
          <cell r="AF23">
            <v>0</v>
          </cell>
          <cell r="AG23">
            <v>25000</v>
          </cell>
          <cell r="AH23">
            <v>0</v>
          </cell>
        </row>
        <row r="24">
          <cell r="E24">
            <v>0</v>
          </cell>
          <cell r="F24">
            <v>0</v>
          </cell>
          <cell r="G24">
            <v>0</v>
          </cell>
          <cell r="H24">
            <v>9302.85</v>
          </cell>
          <cell r="I24">
            <v>1060752</v>
          </cell>
          <cell r="J24">
            <v>308616</v>
          </cell>
          <cell r="K24">
            <v>1707336</v>
          </cell>
          <cell r="L24">
            <v>27223575</v>
          </cell>
          <cell r="M24">
            <v>25330604</v>
          </cell>
          <cell r="N24">
            <v>5739083</v>
          </cell>
          <cell r="O24">
            <v>2790210</v>
          </cell>
          <cell r="P24">
            <v>11325355.74</v>
          </cell>
          <cell r="Q24">
            <v>18237499.260000002</v>
          </cell>
          <cell r="R24">
            <v>100000</v>
          </cell>
          <cell r="S24">
            <v>487888321</v>
          </cell>
          <cell r="T24">
            <v>0</v>
          </cell>
          <cell r="U24">
            <v>236172599</v>
          </cell>
          <cell r="V24">
            <v>8000</v>
          </cell>
          <cell r="W24">
            <v>1250000</v>
          </cell>
          <cell r="X24">
            <v>2854032</v>
          </cell>
          <cell r="Y24">
            <v>3740986</v>
          </cell>
          <cell r="Z24">
            <v>0</v>
          </cell>
          <cell r="AA24">
            <v>844116.83</v>
          </cell>
          <cell r="AB24">
            <v>765775</v>
          </cell>
          <cell r="AC24">
            <v>0</v>
          </cell>
          <cell r="AD24">
            <v>877060</v>
          </cell>
          <cell r="AE24">
            <v>2868000</v>
          </cell>
          <cell r="AF24">
            <v>0</v>
          </cell>
          <cell r="AG24">
            <v>350000</v>
          </cell>
          <cell r="AH24">
            <v>0</v>
          </cell>
        </row>
        <row r="25">
          <cell r="E25">
            <v>0</v>
          </cell>
          <cell r="F25">
            <v>0</v>
          </cell>
          <cell r="G25">
            <v>0</v>
          </cell>
          <cell r="H25">
            <v>9302.85</v>
          </cell>
          <cell r="I25">
            <v>1347192</v>
          </cell>
          <cell r="J25">
            <v>493416</v>
          </cell>
          <cell r="K25">
            <v>860899</v>
          </cell>
          <cell r="L25">
            <v>11430950</v>
          </cell>
          <cell r="M25">
            <v>5247308</v>
          </cell>
          <cell r="N25">
            <v>3446969</v>
          </cell>
          <cell r="O25">
            <v>614040</v>
          </cell>
          <cell r="P25">
            <v>3065473.13</v>
          </cell>
          <cell r="Q25">
            <v>4936406.87</v>
          </cell>
          <cell r="R25">
            <v>50000</v>
          </cell>
          <cell r="S25">
            <v>299484039</v>
          </cell>
          <cell r="T25">
            <v>0</v>
          </cell>
          <cell r="U25">
            <v>62981000</v>
          </cell>
          <cell r="V25">
            <v>4000</v>
          </cell>
          <cell r="W25">
            <v>500000</v>
          </cell>
          <cell r="X25">
            <v>2157399</v>
          </cell>
          <cell r="Y25">
            <v>2805774</v>
          </cell>
          <cell r="Z25">
            <v>0</v>
          </cell>
          <cell r="AA25">
            <v>863316.83</v>
          </cell>
          <cell r="AB25">
            <v>974623</v>
          </cell>
          <cell r="AC25">
            <v>0</v>
          </cell>
          <cell r="AD25">
            <v>879111</v>
          </cell>
          <cell r="AE25">
            <v>1147200</v>
          </cell>
          <cell r="AF25">
            <v>0</v>
          </cell>
          <cell r="AG25">
            <v>20000</v>
          </cell>
          <cell r="AH25">
            <v>0</v>
          </cell>
        </row>
        <row r="26">
          <cell r="E26">
            <v>0</v>
          </cell>
          <cell r="F26">
            <v>0</v>
          </cell>
          <cell r="G26">
            <v>0</v>
          </cell>
          <cell r="H26">
            <v>9302.85</v>
          </cell>
          <cell r="I26">
            <v>698544</v>
          </cell>
          <cell r="J26">
            <v>227306</v>
          </cell>
          <cell r="K26">
            <v>1727013</v>
          </cell>
          <cell r="L26">
            <v>17792611</v>
          </cell>
          <cell r="M26">
            <v>12148558</v>
          </cell>
          <cell r="N26">
            <v>3869827</v>
          </cell>
          <cell r="O26">
            <v>818720</v>
          </cell>
          <cell r="P26">
            <v>9942972.1300000008</v>
          </cell>
          <cell r="Q26">
            <v>16011412.869999999</v>
          </cell>
          <cell r="R26">
            <v>50000</v>
          </cell>
          <cell r="S26">
            <v>367751718</v>
          </cell>
          <cell r="T26">
            <v>0</v>
          </cell>
          <cell r="U26">
            <v>127387543</v>
          </cell>
          <cell r="V26">
            <v>5600</v>
          </cell>
          <cell r="W26">
            <v>1151000</v>
          </cell>
          <cell r="X26">
            <v>3577045</v>
          </cell>
          <cell r="Y26">
            <v>3374132</v>
          </cell>
          <cell r="Z26">
            <v>0</v>
          </cell>
          <cell r="AA26">
            <v>1020516.83</v>
          </cell>
          <cell r="AB26">
            <v>565629</v>
          </cell>
          <cell r="AC26">
            <v>0</v>
          </cell>
          <cell r="AD26">
            <v>907300</v>
          </cell>
          <cell r="AE26">
            <v>1720800</v>
          </cell>
          <cell r="AF26">
            <v>0</v>
          </cell>
          <cell r="AG26">
            <v>20000</v>
          </cell>
          <cell r="AH26">
            <v>0</v>
          </cell>
        </row>
        <row r="29">
          <cell r="E29">
            <v>0</v>
          </cell>
          <cell r="F29">
            <v>0</v>
          </cell>
          <cell r="G29">
            <v>0</v>
          </cell>
          <cell r="H29">
            <v>46514.25</v>
          </cell>
          <cell r="I29">
            <v>0</v>
          </cell>
          <cell r="J29">
            <v>0</v>
          </cell>
          <cell r="K29">
            <v>1837255</v>
          </cell>
          <cell r="L29">
            <v>47330355</v>
          </cell>
          <cell r="M29">
            <v>34203192</v>
          </cell>
          <cell r="N29">
            <v>7074789</v>
          </cell>
          <cell r="O29">
            <v>4053990</v>
          </cell>
          <cell r="P29">
            <v>21490302.18</v>
          </cell>
          <cell r="Q29">
            <v>34606362.82</v>
          </cell>
          <cell r="R29">
            <v>250000</v>
          </cell>
          <cell r="S29">
            <v>817217000</v>
          </cell>
          <cell r="T29">
            <v>16131814</v>
          </cell>
          <cell r="U29">
            <v>642120000</v>
          </cell>
          <cell r="V29">
            <v>36800</v>
          </cell>
          <cell r="W29">
            <v>470000</v>
          </cell>
          <cell r="X29">
            <v>5066356</v>
          </cell>
          <cell r="Y29">
            <v>5404889</v>
          </cell>
          <cell r="Z29">
            <v>5000000</v>
          </cell>
          <cell r="AA29">
            <v>1880228.75</v>
          </cell>
          <cell r="AB29">
            <v>9972477</v>
          </cell>
          <cell r="AC29">
            <v>0</v>
          </cell>
          <cell r="AD29">
            <v>1661799</v>
          </cell>
          <cell r="AE29">
            <v>0</v>
          </cell>
          <cell r="AG29">
            <v>505000</v>
          </cell>
          <cell r="AH29">
            <v>0</v>
          </cell>
        </row>
        <row r="30">
          <cell r="E30">
            <v>0</v>
          </cell>
          <cell r="F30">
            <v>2382800</v>
          </cell>
          <cell r="G30">
            <v>7548600</v>
          </cell>
          <cell r="H30">
            <v>455839.68</v>
          </cell>
          <cell r="I30">
            <v>0</v>
          </cell>
          <cell r="J30">
            <v>0</v>
          </cell>
          <cell r="K30">
            <v>10483179</v>
          </cell>
          <cell r="L30">
            <v>269861868</v>
          </cell>
          <cell r="M30">
            <v>123679890</v>
          </cell>
          <cell r="N30">
            <v>42809166</v>
          </cell>
          <cell r="O30">
            <v>20533450</v>
          </cell>
          <cell r="P30">
            <v>132436204.10999998</v>
          </cell>
          <cell r="Q30">
            <v>213265280.88999999</v>
          </cell>
          <cell r="R30">
            <v>1250000</v>
          </cell>
          <cell r="S30">
            <v>5128354000</v>
          </cell>
          <cell r="T30">
            <v>48515284</v>
          </cell>
          <cell r="U30">
            <v>3771819000</v>
          </cell>
          <cell r="V30">
            <v>125600</v>
          </cell>
          <cell r="W30">
            <v>0</v>
          </cell>
          <cell r="X30">
            <v>0</v>
          </cell>
          <cell r="Y30">
            <v>14538981</v>
          </cell>
          <cell r="Z30">
            <v>5000000</v>
          </cell>
          <cell r="AA30">
            <v>9759003.1699999999</v>
          </cell>
          <cell r="AB30">
            <v>6482980</v>
          </cell>
          <cell r="AC30">
            <v>0</v>
          </cell>
          <cell r="AD30">
            <v>2608102</v>
          </cell>
          <cell r="AE30">
            <v>0</v>
          </cell>
          <cell r="AG30">
            <v>1800000</v>
          </cell>
          <cell r="AH30">
            <v>0</v>
          </cell>
        </row>
        <row r="37">
          <cell r="D37">
            <v>24447145929.23</v>
          </cell>
        </row>
        <row r="38">
          <cell r="D38">
            <v>0</v>
          </cell>
        </row>
        <row r="39">
          <cell r="D39">
            <v>2398518600</v>
          </cell>
          <cell r="E39">
            <v>599629800</v>
          </cell>
        </row>
      </sheetData>
      <sheetData sheetId="73"/>
      <sheetData sheetId="74"/>
      <sheetData sheetId="75">
        <row r="8">
          <cell r="U8">
            <v>196996.03</v>
          </cell>
          <cell r="V8">
            <v>0</v>
          </cell>
          <cell r="Y8">
            <v>0</v>
          </cell>
          <cell r="AA8">
            <v>0</v>
          </cell>
          <cell r="AC8">
            <v>0</v>
          </cell>
          <cell r="AO8">
            <v>83264.240000000005</v>
          </cell>
          <cell r="AP8">
            <v>0</v>
          </cell>
          <cell r="AT8">
            <v>0</v>
          </cell>
          <cell r="AV8">
            <v>0</v>
          </cell>
          <cell r="AX8">
            <v>0</v>
          </cell>
          <cell r="BL8">
            <v>0</v>
          </cell>
          <cell r="BV8">
            <v>0</v>
          </cell>
          <cell r="CD8">
            <v>51409.119999999995</v>
          </cell>
          <cell r="CF8">
            <v>119954.62</v>
          </cell>
          <cell r="CJ8">
            <v>0</v>
          </cell>
          <cell r="CN8">
            <v>450000</v>
          </cell>
          <cell r="CO8">
            <v>0</v>
          </cell>
          <cell r="CP8">
            <v>4550000</v>
          </cell>
          <cell r="CR8">
            <v>0</v>
          </cell>
          <cell r="CX8">
            <v>0</v>
          </cell>
          <cell r="CY8">
            <v>203753.99</v>
          </cell>
          <cell r="DA8">
            <v>0</v>
          </cell>
          <cell r="DE8">
            <v>17250000</v>
          </cell>
          <cell r="EH8">
            <v>0</v>
          </cell>
          <cell r="EJ8">
            <v>0</v>
          </cell>
          <cell r="EL8">
            <v>22597628.969999999</v>
          </cell>
          <cell r="EX8">
            <v>0</v>
          </cell>
          <cell r="EY8">
            <v>0</v>
          </cell>
          <cell r="FF8">
            <v>0</v>
          </cell>
          <cell r="FM8">
            <v>0</v>
          </cell>
          <cell r="FN8">
            <v>619703.03</v>
          </cell>
          <cell r="FW8">
            <v>273000</v>
          </cell>
          <cell r="FZ8">
            <v>541102.01</v>
          </cell>
          <cell r="GA8">
            <v>0</v>
          </cell>
          <cell r="GB8">
            <v>0</v>
          </cell>
          <cell r="GE8">
            <v>2300000</v>
          </cell>
          <cell r="GG8">
            <v>1675680.83</v>
          </cell>
          <cell r="GI8">
            <v>1271689.42</v>
          </cell>
          <cell r="GK8">
            <v>29921.81</v>
          </cell>
          <cell r="GM8">
            <v>22707.94</v>
          </cell>
        </row>
        <row r="9">
          <cell r="U9">
            <v>214734.66</v>
          </cell>
          <cell r="V9">
            <v>0</v>
          </cell>
          <cell r="Y9">
            <v>0</v>
          </cell>
          <cell r="AA9">
            <v>0</v>
          </cell>
          <cell r="AC9">
            <v>0</v>
          </cell>
          <cell r="AO9">
            <v>187064.95</v>
          </cell>
          <cell r="AP9">
            <v>0</v>
          </cell>
          <cell r="AT9">
            <v>0</v>
          </cell>
          <cell r="AV9">
            <v>0</v>
          </cell>
          <cell r="AX9">
            <v>0</v>
          </cell>
          <cell r="BL9">
            <v>0</v>
          </cell>
          <cell r="BV9">
            <v>0</v>
          </cell>
          <cell r="CD9">
            <v>129621.35999999999</v>
          </cell>
          <cell r="CF9">
            <v>302449.84000000003</v>
          </cell>
          <cell r="CJ9">
            <v>0</v>
          </cell>
          <cell r="CN9">
            <v>630000</v>
          </cell>
          <cell r="CO9">
            <v>0</v>
          </cell>
          <cell r="CP9">
            <v>6370000</v>
          </cell>
          <cell r="CR9">
            <v>0</v>
          </cell>
          <cell r="CX9">
            <v>0</v>
          </cell>
          <cell r="CY9">
            <v>0</v>
          </cell>
          <cell r="DA9">
            <v>46000000</v>
          </cell>
          <cell r="DE9">
            <v>0</v>
          </cell>
          <cell r="EH9">
            <v>73250000</v>
          </cell>
          <cell r="EJ9">
            <v>0</v>
          </cell>
          <cell r="EL9">
            <v>44293616.700000003</v>
          </cell>
          <cell r="EX9">
            <v>0</v>
          </cell>
          <cell r="EY9">
            <v>0</v>
          </cell>
          <cell r="FF9">
            <v>0</v>
          </cell>
          <cell r="FM9">
            <v>5010800</v>
          </cell>
          <cell r="FN9">
            <v>408625.91</v>
          </cell>
          <cell r="FW9">
            <v>460000</v>
          </cell>
          <cell r="FZ9">
            <v>457642.76</v>
          </cell>
          <cell r="GA9">
            <v>0</v>
          </cell>
          <cell r="GB9">
            <v>0</v>
          </cell>
          <cell r="GE9">
            <v>0</v>
          </cell>
          <cell r="GG9">
            <v>0</v>
          </cell>
          <cell r="GK9">
            <v>0</v>
          </cell>
          <cell r="GM9">
            <v>0</v>
          </cell>
        </row>
        <row r="10">
          <cell r="H10">
            <v>5203902.8599999994</v>
          </cell>
          <cell r="I10">
            <v>52617240</v>
          </cell>
          <cell r="U10">
            <v>210165.83</v>
          </cell>
          <cell r="V10">
            <v>0</v>
          </cell>
          <cell r="Y10">
            <v>43201358.189999998</v>
          </cell>
          <cell r="Z10">
            <v>83861460</v>
          </cell>
          <cell r="AA10">
            <v>0</v>
          </cell>
          <cell r="AC10">
            <v>0</v>
          </cell>
          <cell r="AO10">
            <v>126359.21</v>
          </cell>
          <cell r="AP10">
            <v>0</v>
          </cell>
          <cell r="AT10">
            <v>0</v>
          </cell>
          <cell r="AV10">
            <v>0</v>
          </cell>
          <cell r="AX10">
            <v>0</v>
          </cell>
          <cell r="BL10">
            <v>0</v>
          </cell>
          <cell r="BV10">
            <v>0</v>
          </cell>
          <cell r="CD10">
            <v>93149.860000000015</v>
          </cell>
          <cell r="CF10">
            <v>217349.67</v>
          </cell>
          <cell r="CJ10">
            <v>0</v>
          </cell>
          <cell r="CN10">
            <v>2160000</v>
          </cell>
          <cell r="CO10">
            <v>0</v>
          </cell>
          <cell r="CP10">
            <v>21840000</v>
          </cell>
          <cell r="CR10">
            <v>9000000</v>
          </cell>
          <cell r="CX10">
            <v>0</v>
          </cell>
          <cell r="CY10">
            <v>62145819.950000003</v>
          </cell>
          <cell r="DA10">
            <v>0</v>
          </cell>
          <cell r="DE10">
            <v>70050000</v>
          </cell>
          <cell r="DR10">
            <v>7014876.9199999999</v>
          </cell>
          <cell r="DS10">
            <v>70928200</v>
          </cell>
          <cell r="EH10">
            <v>0</v>
          </cell>
          <cell r="EJ10">
            <v>0</v>
          </cell>
          <cell r="EL10">
            <v>27568528.280000001</v>
          </cell>
          <cell r="EX10">
            <v>20457517.989999998</v>
          </cell>
          <cell r="EY10">
            <v>25150982.66</v>
          </cell>
          <cell r="FF10">
            <v>1867871.8</v>
          </cell>
          <cell r="FM10">
            <v>4381800</v>
          </cell>
          <cell r="FN10">
            <v>1395571.48</v>
          </cell>
          <cell r="FW10">
            <v>637000</v>
          </cell>
          <cell r="FZ10">
            <v>946956.72</v>
          </cell>
          <cell r="GA10">
            <v>0</v>
          </cell>
          <cell r="GB10">
            <v>108164.26</v>
          </cell>
          <cell r="GE10">
            <v>0</v>
          </cell>
          <cell r="GG10">
            <v>0</v>
          </cell>
          <cell r="GK10">
            <v>0</v>
          </cell>
          <cell r="GM10">
            <v>0</v>
          </cell>
        </row>
        <row r="11">
          <cell r="U11">
            <v>207953.56</v>
          </cell>
          <cell r="V11">
            <v>0</v>
          </cell>
          <cell r="Y11">
            <v>56745732.120000005</v>
          </cell>
          <cell r="Z11">
            <v>110153480</v>
          </cell>
          <cell r="AA11">
            <v>0</v>
          </cell>
          <cell r="AC11">
            <v>0</v>
          </cell>
          <cell r="AO11">
            <v>200676.87</v>
          </cell>
          <cell r="AP11">
            <v>375824.18</v>
          </cell>
          <cell r="AQ11">
            <v>3800000</v>
          </cell>
          <cell r="AT11">
            <v>0</v>
          </cell>
          <cell r="AV11">
            <v>0</v>
          </cell>
          <cell r="AX11">
            <v>0</v>
          </cell>
          <cell r="BL11">
            <v>0</v>
          </cell>
          <cell r="BV11">
            <v>0</v>
          </cell>
          <cell r="CD11">
            <v>0</v>
          </cell>
          <cell r="CJ11">
            <v>0</v>
          </cell>
          <cell r="CN11">
            <v>450000</v>
          </cell>
          <cell r="CO11">
            <v>0</v>
          </cell>
          <cell r="CP11">
            <v>4550000</v>
          </cell>
          <cell r="CR11">
            <v>0</v>
          </cell>
          <cell r="CX11">
            <v>0</v>
          </cell>
          <cell r="CY11">
            <v>0</v>
          </cell>
          <cell r="DA11">
            <v>46878866.979999997</v>
          </cell>
          <cell r="DE11">
            <v>11208000</v>
          </cell>
          <cell r="EH11">
            <v>0</v>
          </cell>
          <cell r="EJ11">
            <v>0</v>
          </cell>
          <cell r="EL11">
            <v>29259868.609999999</v>
          </cell>
          <cell r="EX11">
            <v>0</v>
          </cell>
          <cell r="EY11">
            <v>0</v>
          </cell>
          <cell r="FF11">
            <v>0</v>
          </cell>
          <cell r="FM11">
            <v>0</v>
          </cell>
          <cell r="FN11">
            <v>1652640.12</v>
          </cell>
          <cell r="FW11">
            <v>190000</v>
          </cell>
          <cell r="FZ11">
            <v>784677.4</v>
          </cell>
          <cell r="GA11">
            <v>0</v>
          </cell>
          <cell r="GB11">
            <v>0</v>
          </cell>
          <cell r="GE11">
            <v>6000000</v>
          </cell>
          <cell r="GG11">
            <v>0</v>
          </cell>
          <cell r="GK11">
            <v>0</v>
          </cell>
          <cell r="GM11">
            <v>0</v>
          </cell>
        </row>
        <row r="12">
          <cell r="U12">
            <v>217094.38</v>
          </cell>
          <cell r="V12">
            <v>0</v>
          </cell>
          <cell r="Y12">
            <v>38566570.909999996</v>
          </cell>
          <cell r="Z12">
            <v>74864520</v>
          </cell>
          <cell r="AA12">
            <v>0</v>
          </cell>
          <cell r="AC12">
            <v>0</v>
          </cell>
          <cell r="AO12">
            <v>97655.59</v>
          </cell>
          <cell r="AP12">
            <v>0</v>
          </cell>
          <cell r="AT12">
            <v>296703.3</v>
          </cell>
          <cell r="AU12">
            <v>3000000</v>
          </cell>
          <cell r="AV12">
            <v>0</v>
          </cell>
          <cell r="AX12">
            <v>0</v>
          </cell>
          <cell r="BL12">
            <v>0</v>
          </cell>
          <cell r="BV12">
            <v>0</v>
          </cell>
          <cell r="CD12">
            <v>99162.819999999978</v>
          </cell>
          <cell r="CF12">
            <v>231379.91</v>
          </cell>
          <cell r="CJ12">
            <v>7569923.8099999996</v>
          </cell>
          <cell r="CK12">
            <v>76540380</v>
          </cell>
          <cell r="CN12">
            <v>900000</v>
          </cell>
          <cell r="CO12">
            <v>0</v>
          </cell>
          <cell r="CP12">
            <v>9100000</v>
          </cell>
          <cell r="CR12">
            <v>0</v>
          </cell>
          <cell r="CX12">
            <v>0</v>
          </cell>
          <cell r="CY12">
            <v>0</v>
          </cell>
          <cell r="DA12">
            <v>0</v>
          </cell>
          <cell r="DE12">
            <v>20770000</v>
          </cell>
          <cell r="DV12">
            <v>38990729.670000002</v>
          </cell>
          <cell r="DX12">
            <v>394239600</v>
          </cell>
          <cell r="EH12">
            <v>0</v>
          </cell>
          <cell r="EJ12">
            <v>0</v>
          </cell>
          <cell r="EL12">
            <v>37909684.740000002</v>
          </cell>
          <cell r="EX12">
            <v>0</v>
          </cell>
          <cell r="EY12">
            <v>0</v>
          </cell>
          <cell r="FF12">
            <v>11101824</v>
          </cell>
          <cell r="FM12">
            <v>0</v>
          </cell>
          <cell r="FN12">
            <v>304426.3</v>
          </cell>
          <cell r="FW12">
            <v>441600</v>
          </cell>
          <cell r="FZ12">
            <v>177342.82</v>
          </cell>
          <cell r="GA12">
            <v>0</v>
          </cell>
          <cell r="GB12">
            <v>0</v>
          </cell>
          <cell r="GE12">
            <v>0</v>
          </cell>
          <cell r="GG12">
            <v>0</v>
          </cell>
          <cell r="GK12">
            <v>0</v>
          </cell>
          <cell r="GM12">
            <v>0</v>
          </cell>
        </row>
        <row r="13">
          <cell r="U13">
            <v>411574.75</v>
          </cell>
          <cell r="V13">
            <v>0</v>
          </cell>
          <cell r="Y13">
            <v>0</v>
          </cell>
          <cell r="AA13">
            <v>0</v>
          </cell>
          <cell r="AC13">
            <v>0</v>
          </cell>
          <cell r="AO13">
            <v>127421.06</v>
          </cell>
          <cell r="AP13">
            <v>0</v>
          </cell>
          <cell r="AT13">
            <v>0</v>
          </cell>
          <cell r="AV13">
            <v>0</v>
          </cell>
          <cell r="AX13">
            <v>0</v>
          </cell>
          <cell r="BL13">
            <v>0</v>
          </cell>
          <cell r="BV13">
            <v>0</v>
          </cell>
          <cell r="CD13">
            <v>40088.030000000013</v>
          </cell>
          <cell r="CF13">
            <v>93538.73</v>
          </cell>
          <cell r="CJ13">
            <v>0</v>
          </cell>
          <cell r="CN13">
            <v>450000</v>
          </cell>
          <cell r="CO13">
            <v>0</v>
          </cell>
          <cell r="CP13">
            <v>4550000</v>
          </cell>
          <cell r="CR13">
            <v>0</v>
          </cell>
          <cell r="CX13">
            <v>0</v>
          </cell>
          <cell r="CY13">
            <v>19624768.350000001</v>
          </cell>
          <cell r="DA13">
            <v>0</v>
          </cell>
          <cell r="DE13">
            <v>20230000</v>
          </cell>
          <cell r="EH13">
            <v>0</v>
          </cell>
          <cell r="EJ13">
            <v>0</v>
          </cell>
          <cell r="EL13">
            <v>32867598.370000001</v>
          </cell>
          <cell r="EX13">
            <v>0</v>
          </cell>
          <cell r="EY13">
            <v>0</v>
          </cell>
          <cell r="FF13">
            <v>0</v>
          </cell>
          <cell r="FM13">
            <v>0</v>
          </cell>
          <cell r="FN13">
            <v>855005.29</v>
          </cell>
          <cell r="FW13">
            <v>705000</v>
          </cell>
          <cell r="FZ13">
            <v>439546.48</v>
          </cell>
          <cell r="GA13">
            <v>0</v>
          </cell>
          <cell r="GB13">
            <v>90944.13</v>
          </cell>
          <cell r="GE13">
            <v>0</v>
          </cell>
          <cell r="GG13">
            <v>0</v>
          </cell>
          <cell r="GK13">
            <v>0</v>
          </cell>
          <cell r="GM13">
            <v>0</v>
          </cell>
        </row>
        <row r="14">
          <cell r="U14">
            <v>205787.38</v>
          </cell>
          <cell r="V14">
            <v>559324.18999999994</v>
          </cell>
          <cell r="Y14">
            <v>17250286.359999999</v>
          </cell>
          <cell r="Z14">
            <v>33485850</v>
          </cell>
          <cell r="AA14">
            <v>0</v>
          </cell>
          <cell r="AC14">
            <v>0</v>
          </cell>
          <cell r="AO14">
            <v>195311.18</v>
          </cell>
          <cell r="AP14">
            <v>375824.18</v>
          </cell>
          <cell r="AQ14">
            <v>3800000</v>
          </cell>
          <cell r="AT14">
            <v>0</v>
          </cell>
          <cell r="AV14">
            <v>0</v>
          </cell>
          <cell r="AX14">
            <v>0</v>
          </cell>
          <cell r="BF14">
            <v>8304469</v>
          </cell>
          <cell r="BG14">
            <v>83967400</v>
          </cell>
          <cell r="BL14">
            <v>0</v>
          </cell>
          <cell r="BV14">
            <v>0</v>
          </cell>
          <cell r="CD14">
            <v>0</v>
          </cell>
          <cell r="CJ14">
            <v>0</v>
          </cell>
          <cell r="CN14">
            <v>450000</v>
          </cell>
          <cell r="CO14">
            <v>0</v>
          </cell>
          <cell r="CP14">
            <v>4550000</v>
          </cell>
          <cell r="CR14">
            <v>16470707.050000001</v>
          </cell>
          <cell r="CX14">
            <v>0</v>
          </cell>
          <cell r="CY14">
            <v>0</v>
          </cell>
          <cell r="DA14">
            <v>0</v>
          </cell>
          <cell r="DE14">
            <v>0</v>
          </cell>
          <cell r="EH14">
            <v>0</v>
          </cell>
          <cell r="EJ14">
            <v>0</v>
          </cell>
          <cell r="EL14">
            <v>26418254.77</v>
          </cell>
          <cell r="EX14">
            <v>18107590.760000002</v>
          </cell>
          <cell r="EY14">
            <v>22142860.57</v>
          </cell>
          <cell r="FF14">
            <v>0</v>
          </cell>
          <cell r="FM14">
            <v>1484400</v>
          </cell>
          <cell r="FN14">
            <v>689556.23</v>
          </cell>
          <cell r="FW14">
            <v>276000</v>
          </cell>
          <cell r="FZ14">
            <v>576496.79</v>
          </cell>
          <cell r="GA14">
            <v>0</v>
          </cell>
          <cell r="GB14">
            <v>99805.36</v>
          </cell>
          <cell r="GE14">
            <v>1800000</v>
          </cell>
          <cell r="GG14">
            <v>157583.32999999999</v>
          </cell>
          <cell r="GI14">
            <v>119591.43</v>
          </cell>
          <cell r="GK14">
            <v>7291.59</v>
          </cell>
          <cell r="GM14">
            <v>5533.65</v>
          </cell>
        </row>
        <row r="15">
          <cell r="U15">
            <v>207953.56</v>
          </cell>
          <cell r="V15">
            <v>0</v>
          </cell>
          <cell r="Y15">
            <v>75959539.090000004</v>
          </cell>
          <cell r="Z15">
            <v>147450870</v>
          </cell>
          <cell r="AA15">
            <v>0</v>
          </cell>
          <cell r="AC15">
            <v>0</v>
          </cell>
          <cell r="AO15">
            <v>82631.649999999994</v>
          </cell>
          <cell r="AP15">
            <v>0</v>
          </cell>
          <cell r="AT15">
            <v>0</v>
          </cell>
          <cell r="AV15">
            <v>0</v>
          </cell>
          <cell r="AX15">
            <v>0</v>
          </cell>
          <cell r="BL15">
            <v>0</v>
          </cell>
          <cell r="BV15">
            <v>0</v>
          </cell>
          <cell r="CD15">
            <v>74751.270000000019</v>
          </cell>
          <cell r="CF15">
            <v>174419.62</v>
          </cell>
          <cell r="CJ15">
            <v>7569923.8099999996</v>
          </cell>
          <cell r="CK15">
            <v>76540380</v>
          </cell>
          <cell r="CN15">
            <v>630000</v>
          </cell>
          <cell r="CO15">
            <v>0</v>
          </cell>
          <cell r="CP15">
            <v>6370000</v>
          </cell>
          <cell r="CR15">
            <v>3000000</v>
          </cell>
          <cell r="CX15">
            <v>22820462.719999999</v>
          </cell>
          <cell r="CY15">
            <v>0</v>
          </cell>
          <cell r="DA15">
            <v>19444449.66</v>
          </cell>
          <cell r="DE15">
            <v>39623000</v>
          </cell>
          <cell r="EH15">
            <v>0</v>
          </cell>
          <cell r="EJ15">
            <v>0</v>
          </cell>
          <cell r="EL15">
            <v>36099835.590000004</v>
          </cell>
          <cell r="EX15">
            <v>0</v>
          </cell>
          <cell r="EY15">
            <v>0</v>
          </cell>
          <cell r="FF15">
            <v>0</v>
          </cell>
          <cell r="FM15">
            <v>3751000</v>
          </cell>
          <cell r="FN15">
            <v>1344967.75</v>
          </cell>
          <cell r="FW15">
            <v>475000</v>
          </cell>
          <cell r="FZ15">
            <v>169443.86</v>
          </cell>
          <cell r="GA15">
            <v>0</v>
          </cell>
          <cell r="GB15">
            <v>0</v>
          </cell>
          <cell r="GE15">
            <v>0</v>
          </cell>
          <cell r="GG15">
            <v>0</v>
          </cell>
          <cell r="GK15">
            <v>0</v>
          </cell>
          <cell r="GM15">
            <v>0</v>
          </cell>
        </row>
        <row r="16">
          <cell r="U16">
            <v>205787.38</v>
          </cell>
          <cell r="V16">
            <v>0</v>
          </cell>
          <cell r="Y16">
            <v>0</v>
          </cell>
          <cell r="AA16">
            <v>0</v>
          </cell>
          <cell r="AC16">
            <v>0</v>
          </cell>
          <cell r="AO16">
            <v>178592.81</v>
          </cell>
          <cell r="AP16">
            <v>0</v>
          </cell>
          <cell r="AT16">
            <v>0</v>
          </cell>
          <cell r="AV16">
            <v>0</v>
          </cell>
          <cell r="AX16">
            <v>0</v>
          </cell>
          <cell r="BL16">
            <v>0</v>
          </cell>
          <cell r="BV16">
            <v>0</v>
          </cell>
          <cell r="CD16">
            <v>0</v>
          </cell>
          <cell r="CJ16">
            <v>0</v>
          </cell>
          <cell r="CN16">
            <v>450000</v>
          </cell>
          <cell r="CO16">
            <v>0</v>
          </cell>
          <cell r="CP16">
            <v>4550000</v>
          </cell>
          <cell r="CR16">
            <v>0</v>
          </cell>
          <cell r="CX16">
            <v>0</v>
          </cell>
          <cell r="CY16">
            <v>0</v>
          </cell>
          <cell r="DA16">
            <v>0</v>
          </cell>
          <cell r="DE16">
            <v>14760000</v>
          </cell>
          <cell r="EH16">
            <v>0</v>
          </cell>
          <cell r="EJ16">
            <v>0</v>
          </cell>
          <cell r="EL16">
            <v>22075302.66</v>
          </cell>
          <cell r="EX16">
            <v>0</v>
          </cell>
          <cell r="EY16">
            <v>0</v>
          </cell>
          <cell r="FF16">
            <v>0</v>
          </cell>
          <cell r="FM16">
            <v>0</v>
          </cell>
          <cell r="FN16">
            <v>446083.28</v>
          </cell>
          <cell r="FW16">
            <v>368000</v>
          </cell>
          <cell r="FZ16">
            <v>238739.45</v>
          </cell>
          <cell r="GA16">
            <v>0</v>
          </cell>
          <cell r="GB16">
            <v>0</v>
          </cell>
          <cell r="GE16">
            <v>0</v>
          </cell>
          <cell r="GG16">
            <v>0</v>
          </cell>
          <cell r="GK16">
            <v>0</v>
          </cell>
          <cell r="GM16">
            <v>0</v>
          </cell>
        </row>
        <row r="17">
          <cell r="U17">
            <v>207953.56</v>
          </cell>
          <cell r="V17">
            <v>0</v>
          </cell>
          <cell r="Y17">
            <v>0</v>
          </cell>
          <cell r="AA17">
            <v>0</v>
          </cell>
          <cell r="AC17">
            <v>0</v>
          </cell>
          <cell r="AO17">
            <v>118045.22</v>
          </cell>
          <cell r="AP17">
            <v>0</v>
          </cell>
          <cell r="AT17">
            <v>0</v>
          </cell>
          <cell r="AV17">
            <v>0</v>
          </cell>
          <cell r="AX17">
            <v>0</v>
          </cell>
          <cell r="BL17">
            <v>0</v>
          </cell>
          <cell r="BV17">
            <v>0</v>
          </cell>
          <cell r="CD17">
            <v>47466.91</v>
          </cell>
          <cell r="CF17">
            <v>110756.12</v>
          </cell>
          <cell r="CJ17">
            <v>0</v>
          </cell>
          <cell r="CN17">
            <v>450000</v>
          </cell>
          <cell r="CO17">
            <v>0</v>
          </cell>
          <cell r="CP17">
            <v>4550000</v>
          </cell>
          <cell r="CR17">
            <v>0</v>
          </cell>
          <cell r="CX17">
            <v>0</v>
          </cell>
          <cell r="CY17">
            <v>0</v>
          </cell>
          <cell r="DA17">
            <v>0</v>
          </cell>
          <cell r="DE17">
            <v>0</v>
          </cell>
          <cell r="EH17">
            <v>0</v>
          </cell>
          <cell r="EJ17">
            <v>0</v>
          </cell>
          <cell r="EL17">
            <v>20037659.109999999</v>
          </cell>
          <cell r="EX17">
            <v>0</v>
          </cell>
          <cell r="EY17">
            <v>0</v>
          </cell>
          <cell r="FF17">
            <v>0</v>
          </cell>
          <cell r="FM17">
            <v>0</v>
          </cell>
          <cell r="FN17">
            <v>470299.18</v>
          </cell>
          <cell r="FW17">
            <v>264100</v>
          </cell>
          <cell r="FZ17">
            <v>360782.16</v>
          </cell>
          <cell r="GA17">
            <v>0</v>
          </cell>
          <cell r="GB17">
            <v>84316.09</v>
          </cell>
          <cell r="GE17">
            <v>0</v>
          </cell>
          <cell r="GG17">
            <v>0</v>
          </cell>
          <cell r="GK17">
            <v>0</v>
          </cell>
          <cell r="GM17">
            <v>0</v>
          </cell>
        </row>
        <row r="18">
          <cell r="U18">
            <v>452732.23</v>
          </cell>
          <cell r="V18">
            <v>0</v>
          </cell>
          <cell r="Y18">
            <v>27663420</v>
          </cell>
          <cell r="Z18">
            <v>53699580</v>
          </cell>
          <cell r="AA18">
            <v>0</v>
          </cell>
          <cell r="AC18">
            <v>27216771.430000007</v>
          </cell>
          <cell r="AD18">
            <v>63505800</v>
          </cell>
          <cell r="AO18">
            <v>149651.96</v>
          </cell>
          <cell r="AP18">
            <v>0</v>
          </cell>
          <cell r="AT18">
            <v>0</v>
          </cell>
          <cell r="AV18">
            <v>0</v>
          </cell>
          <cell r="AX18">
            <v>0</v>
          </cell>
          <cell r="BL18">
            <v>479027.46999999974</v>
          </cell>
          <cell r="BN18">
            <v>4843500</v>
          </cell>
          <cell r="BV18">
            <v>12271758</v>
          </cell>
          <cell r="BW18">
            <v>28634100</v>
          </cell>
          <cell r="CD18">
            <v>92479.049999999988</v>
          </cell>
          <cell r="CF18">
            <v>215784.45</v>
          </cell>
          <cell r="CJ18">
            <v>0</v>
          </cell>
          <cell r="CN18">
            <v>2160000</v>
          </cell>
          <cell r="CO18">
            <v>0</v>
          </cell>
          <cell r="CP18">
            <v>21840000</v>
          </cell>
          <cell r="CR18">
            <v>15000000</v>
          </cell>
          <cell r="CX18">
            <v>0</v>
          </cell>
          <cell r="CY18">
            <v>16855743.539999999</v>
          </cell>
          <cell r="DA18">
            <v>19040885.5</v>
          </cell>
          <cell r="DE18">
            <v>62396460</v>
          </cell>
          <cell r="DR18">
            <v>19117997.800000001</v>
          </cell>
          <cell r="DS18">
            <v>193304200</v>
          </cell>
          <cell r="DV18">
            <v>24462375.82</v>
          </cell>
          <cell r="DX18">
            <v>247341800</v>
          </cell>
          <cell r="EH18">
            <v>0</v>
          </cell>
          <cell r="EJ18">
            <v>0</v>
          </cell>
          <cell r="EL18">
            <v>28679483.129999999</v>
          </cell>
          <cell r="EX18">
            <v>27921964.870000001</v>
          </cell>
          <cell r="EY18">
            <v>35090364.5</v>
          </cell>
          <cell r="FF18">
            <v>0</v>
          </cell>
          <cell r="FM18">
            <v>4228000</v>
          </cell>
          <cell r="FN18">
            <v>293959.89</v>
          </cell>
          <cell r="FW18">
            <v>546000</v>
          </cell>
          <cell r="FZ18">
            <v>325952.81</v>
          </cell>
          <cell r="GA18">
            <v>0</v>
          </cell>
          <cell r="GB18">
            <v>128177.33999999998</v>
          </cell>
          <cell r="GE18">
            <v>0</v>
          </cell>
          <cell r="GG18">
            <v>0</v>
          </cell>
          <cell r="GK18">
            <v>0</v>
          </cell>
          <cell r="GM18">
            <v>0</v>
          </cell>
        </row>
        <row r="19">
          <cell r="U19">
            <v>207953.56</v>
          </cell>
          <cell r="V19">
            <v>0</v>
          </cell>
          <cell r="Y19">
            <v>0</v>
          </cell>
          <cell r="AA19">
            <v>0</v>
          </cell>
          <cell r="AC19">
            <v>0</v>
          </cell>
          <cell r="AO19">
            <v>167409.57999999999</v>
          </cell>
          <cell r="AP19">
            <v>0</v>
          </cell>
          <cell r="AT19">
            <v>0</v>
          </cell>
          <cell r="AV19">
            <v>0</v>
          </cell>
          <cell r="AX19">
            <v>3995713.19</v>
          </cell>
          <cell r="AZ19">
            <v>40401100</v>
          </cell>
          <cell r="BV19">
            <v>0</v>
          </cell>
          <cell r="CD19">
            <v>63264.91</v>
          </cell>
          <cell r="CF19">
            <v>147618.10999999999</v>
          </cell>
          <cell r="CL19">
            <v>7569923.8099999996</v>
          </cell>
          <cell r="CM19">
            <v>76540380</v>
          </cell>
          <cell r="CN19">
            <v>0</v>
          </cell>
          <cell r="CO19">
            <v>900000</v>
          </cell>
          <cell r="CQ19">
            <v>9100000</v>
          </cell>
          <cell r="CR19">
            <v>0</v>
          </cell>
          <cell r="CX19">
            <v>0</v>
          </cell>
          <cell r="CY19">
            <v>0</v>
          </cell>
          <cell r="DA19">
            <v>0</v>
          </cell>
          <cell r="DE19">
            <v>20078000</v>
          </cell>
          <cell r="EH19">
            <v>0</v>
          </cell>
          <cell r="EJ19">
            <v>9495326.7699999996</v>
          </cell>
          <cell r="EL19">
            <v>15491277.16</v>
          </cell>
          <cell r="EX19">
            <v>7938657.2599999998</v>
          </cell>
          <cell r="EY19">
            <v>9973272.1600000001</v>
          </cell>
          <cell r="FF19">
            <v>0</v>
          </cell>
          <cell r="FM19">
            <v>1606000</v>
          </cell>
          <cell r="FN19">
            <v>496578.57</v>
          </cell>
          <cell r="FW19">
            <v>95000</v>
          </cell>
          <cell r="FZ19">
            <v>257973.52000000002</v>
          </cell>
          <cell r="GA19">
            <v>322606.78000000009</v>
          </cell>
          <cell r="GB19">
            <v>92260.07</v>
          </cell>
          <cell r="GE19">
            <v>0</v>
          </cell>
          <cell r="GG19">
            <v>0</v>
          </cell>
          <cell r="GK19">
            <v>0</v>
          </cell>
          <cell r="GM19">
            <v>0</v>
          </cell>
        </row>
        <row r="20">
          <cell r="H20">
            <v>4828608.799999997</v>
          </cell>
          <cell r="I20">
            <v>48822600</v>
          </cell>
          <cell r="U20">
            <v>219506.54</v>
          </cell>
          <cell r="V20">
            <v>0</v>
          </cell>
          <cell r="Y20">
            <v>21557050.909999996</v>
          </cell>
          <cell r="Z20">
            <v>41846040</v>
          </cell>
          <cell r="AA20">
            <v>0</v>
          </cell>
          <cell r="AC20">
            <v>0</v>
          </cell>
          <cell r="AO20">
            <v>144873.67000000001</v>
          </cell>
          <cell r="AP20">
            <v>0</v>
          </cell>
          <cell r="AT20">
            <v>0</v>
          </cell>
          <cell r="AV20">
            <v>0</v>
          </cell>
          <cell r="AX20">
            <v>0</v>
          </cell>
          <cell r="BV20">
            <v>0</v>
          </cell>
          <cell r="CD20">
            <v>0</v>
          </cell>
          <cell r="CJ20">
            <v>0</v>
          </cell>
          <cell r="CN20">
            <v>0</v>
          </cell>
          <cell r="CO20">
            <v>0</v>
          </cell>
          <cell r="CR20">
            <v>6000000</v>
          </cell>
          <cell r="CX20">
            <v>0</v>
          </cell>
          <cell r="CY20">
            <v>10500000</v>
          </cell>
          <cell r="DA20">
            <v>0</v>
          </cell>
          <cell r="DE20">
            <v>74130000</v>
          </cell>
          <cell r="EH20">
            <v>0</v>
          </cell>
          <cell r="EJ20">
            <v>0</v>
          </cell>
          <cell r="EL20">
            <v>57143834.109999999</v>
          </cell>
          <cell r="EX20">
            <v>0</v>
          </cell>
          <cell r="EY20">
            <v>0</v>
          </cell>
          <cell r="FF20">
            <v>11057220</v>
          </cell>
          <cell r="FM20">
            <v>0</v>
          </cell>
          <cell r="FN20">
            <v>458038.56</v>
          </cell>
          <cell r="FW20">
            <v>1350000</v>
          </cell>
          <cell r="FZ20">
            <v>752219.79</v>
          </cell>
          <cell r="GA20">
            <v>0</v>
          </cell>
          <cell r="GB20">
            <v>0</v>
          </cell>
          <cell r="GE20">
            <v>0</v>
          </cell>
          <cell r="GG20">
            <v>0</v>
          </cell>
          <cell r="GK20">
            <v>0</v>
          </cell>
          <cell r="GM20">
            <v>0</v>
          </cell>
        </row>
        <row r="21">
          <cell r="U21">
            <v>217094.38</v>
          </cell>
          <cell r="V21">
            <v>0</v>
          </cell>
          <cell r="Y21">
            <v>15760854.549999997</v>
          </cell>
          <cell r="Z21">
            <v>30594600</v>
          </cell>
          <cell r="AA21">
            <v>0</v>
          </cell>
          <cell r="AC21">
            <v>0</v>
          </cell>
          <cell r="AO21">
            <v>123354.43</v>
          </cell>
          <cell r="AP21">
            <v>0</v>
          </cell>
          <cell r="AT21">
            <v>0</v>
          </cell>
          <cell r="AV21">
            <v>0</v>
          </cell>
          <cell r="AX21">
            <v>0</v>
          </cell>
          <cell r="BV21">
            <v>0</v>
          </cell>
          <cell r="CD21">
            <v>60955.97</v>
          </cell>
          <cell r="CF21">
            <v>142230.59</v>
          </cell>
          <cell r="CJ21">
            <v>0</v>
          </cell>
          <cell r="CN21">
            <v>450000</v>
          </cell>
          <cell r="CO21">
            <v>0</v>
          </cell>
          <cell r="CP21">
            <v>4550000</v>
          </cell>
          <cell r="CR21">
            <v>0</v>
          </cell>
          <cell r="CX21">
            <v>0</v>
          </cell>
          <cell r="CY21">
            <v>0</v>
          </cell>
          <cell r="DA21">
            <v>30691100</v>
          </cell>
          <cell r="DE21">
            <v>31533000</v>
          </cell>
          <cell r="EH21">
            <v>0</v>
          </cell>
          <cell r="EJ21">
            <v>0</v>
          </cell>
          <cell r="EL21">
            <v>0</v>
          </cell>
          <cell r="EX21">
            <v>0</v>
          </cell>
          <cell r="EY21">
            <v>0</v>
          </cell>
          <cell r="FF21">
            <v>0</v>
          </cell>
          <cell r="FM21">
            <v>1413600</v>
          </cell>
          <cell r="FN21">
            <v>561675.56000000006</v>
          </cell>
          <cell r="FW21">
            <v>136500</v>
          </cell>
          <cell r="FZ21">
            <v>467552.76</v>
          </cell>
          <cell r="GA21">
            <v>0</v>
          </cell>
          <cell r="GB21">
            <v>87618.240000000005</v>
          </cell>
          <cell r="GE21">
            <v>0</v>
          </cell>
          <cell r="GG21">
            <v>322467.34999999998</v>
          </cell>
          <cell r="GI21">
            <v>244723.41</v>
          </cell>
          <cell r="GK21">
            <v>26612.66</v>
          </cell>
          <cell r="GM21">
            <v>20196.580000000002</v>
          </cell>
        </row>
        <row r="22">
          <cell r="U22">
            <v>205787.38</v>
          </cell>
          <cell r="V22">
            <v>0</v>
          </cell>
          <cell r="Y22">
            <v>0</v>
          </cell>
          <cell r="AA22">
            <v>5749276.3599999994</v>
          </cell>
          <cell r="AB22">
            <v>11160360</v>
          </cell>
          <cell r="AC22">
            <v>0</v>
          </cell>
          <cell r="AO22">
            <v>177327.64</v>
          </cell>
          <cell r="AP22">
            <v>0</v>
          </cell>
          <cell r="AT22">
            <v>0</v>
          </cell>
          <cell r="AV22">
            <v>0</v>
          </cell>
          <cell r="AX22">
            <v>0</v>
          </cell>
          <cell r="BV22">
            <v>0</v>
          </cell>
          <cell r="CD22">
            <v>73871.44</v>
          </cell>
          <cell r="CF22">
            <v>172366.69</v>
          </cell>
          <cell r="CJ22">
            <v>0</v>
          </cell>
          <cell r="CN22">
            <v>450000</v>
          </cell>
          <cell r="CO22">
            <v>0</v>
          </cell>
          <cell r="CP22">
            <v>4550000</v>
          </cell>
          <cell r="CR22">
            <v>3000000</v>
          </cell>
          <cell r="CX22">
            <v>0</v>
          </cell>
          <cell r="CY22">
            <v>0</v>
          </cell>
          <cell r="DA22">
            <v>34343133.020000003</v>
          </cell>
          <cell r="DE22">
            <v>34610000</v>
          </cell>
          <cell r="DJ22">
            <v>2735604.4</v>
          </cell>
          <cell r="DL22">
            <v>27660000</v>
          </cell>
          <cell r="DR22">
            <v>22858813.190000001</v>
          </cell>
          <cell r="DS22">
            <v>231128000</v>
          </cell>
          <cell r="EH22">
            <v>0</v>
          </cell>
          <cell r="EJ22">
            <v>0</v>
          </cell>
          <cell r="EL22">
            <v>22373070.050000001</v>
          </cell>
          <cell r="EX22">
            <v>0</v>
          </cell>
          <cell r="EY22">
            <v>0</v>
          </cell>
          <cell r="FF22">
            <v>0</v>
          </cell>
          <cell r="FM22">
            <v>1469200</v>
          </cell>
          <cell r="FN22">
            <v>885144.64</v>
          </cell>
          <cell r="FW22">
            <v>597060</v>
          </cell>
          <cell r="FZ22">
            <v>407462.23</v>
          </cell>
          <cell r="GA22">
            <v>0</v>
          </cell>
          <cell r="GB22">
            <v>100308.98</v>
          </cell>
          <cell r="GE22">
            <v>0</v>
          </cell>
          <cell r="GG22">
            <v>1421335.54</v>
          </cell>
          <cell r="GI22">
            <v>1078664.46</v>
          </cell>
          <cell r="GK22">
            <v>0</v>
          </cell>
          <cell r="GM22">
            <v>0</v>
          </cell>
        </row>
        <row r="23">
          <cell r="U23">
            <v>216618.3</v>
          </cell>
          <cell r="V23">
            <v>0</v>
          </cell>
          <cell r="Y23">
            <v>44005025.459999993</v>
          </cell>
          <cell r="Z23">
            <v>85421520</v>
          </cell>
          <cell r="AA23">
            <v>0</v>
          </cell>
          <cell r="AC23">
            <v>0</v>
          </cell>
          <cell r="AO23">
            <v>61168.88</v>
          </cell>
          <cell r="AP23">
            <v>0</v>
          </cell>
          <cell r="AT23">
            <v>0</v>
          </cell>
          <cell r="AV23">
            <v>0</v>
          </cell>
          <cell r="AX23">
            <v>0</v>
          </cell>
          <cell r="BV23">
            <v>0</v>
          </cell>
          <cell r="CD23">
            <v>0</v>
          </cell>
          <cell r="CJ23">
            <v>7569923.8099999996</v>
          </cell>
          <cell r="CK23">
            <v>76540380</v>
          </cell>
          <cell r="CN23">
            <v>2160000</v>
          </cell>
          <cell r="CO23">
            <v>0</v>
          </cell>
          <cell r="CP23">
            <v>21840000</v>
          </cell>
          <cell r="CR23">
            <v>15000000</v>
          </cell>
          <cell r="CX23">
            <v>0</v>
          </cell>
          <cell r="CY23">
            <v>0</v>
          </cell>
          <cell r="DA23">
            <v>0</v>
          </cell>
          <cell r="DE23">
            <v>46303000</v>
          </cell>
          <cell r="EH23">
            <v>0</v>
          </cell>
          <cell r="EJ23">
            <v>0</v>
          </cell>
          <cell r="EL23">
            <v>47501668.82</v>
          </cell>
          <cell r="EX23">
            <v>0</v>
          </cell>
          <cell r="EY23">
            <v>0</v>
          </cell>
          <cell r="FF23">
            <v>0</v>
          </cell>
          <cell r="FM23">
            <v>3658000</v>
          </cell>
          <cell r="FN23">
            <v>830946.72</v>
          </cell>
          <cell r="FW23">
            <v>196650</v>
          </cell>
          <cell r="FZ23">
            <v>395242.09</v>
          </cell>
          <cell r="GA23">
            <v>0</v>
          </cell>
          <cell r="GB23">
            <v>121367.92</v>
          </cell>
          <cell r="GE23">
            <v>0</v>
          </cell>
          <cell r="GG23">
            <v>210357.66</v>
          </cell>
          <cell r="GI23">
            <v>159642.34</v>
          </cell>
          <cell r="GK23">
            <v>0</v>
          </cell>
          <cell r="GM23">
            <v>0</v>
          </cell>
        </row>
        <row r="24">
          <cell r="U24">
            <v>212425.68</v>
          </cell>
          <cell r="V24">
            <v>0</v>
          </cell>
          <cell r="Y24">
            <v>13775702.729999997</v>
          </cell>
          <cell r="Z24">
            <v>26741070</v>
          </cell>
          <cell r="AA24">
            <v>0</v>
          </cell>
          <cell r="AC24">
            <v>0</v>
          </cell>
          <cell r="AO24">
            <v>107155.69</v>
          </cell>
          <cell r="AP24">
            <v>0</v>
          </cell>
          <cell r="AT24">
            <v>0</v>
          </cell>
          <cell r="AV24">
            <v>0</v>
          </cell>
          <cell r="AX24">
            <v>0</v>
          </cell>
          <cell r="BV24">
            <v>0</v>
          </cell>
          <cell r="CD24">
            <v>43991.349999999991</v>
          </cell>
          <cell r="CF24">
            <v>102646.48</v>
          </cell>
          <cell r="CJ24">
            <v>0</v>
          </cell>
          <cell r="CN24">
            <v>450000</v>
          </cell>
          <cell r="CO24">
            <v>0</v>
          </cell>
          <cell r="CP24">
            <v>4550000</v>
          </cell>
          <cell r="CR24">
            <v>0</v>
          </cell>
          <cell r="CX24">
            <v>0</v>
          </cell>
          <cell r="CY24">
            <v>0</v>
          </cell>
          <cell r="DA24">
            <v>0</v>
          </cell>
          <cell r="DE24">
            <v>28315000</v>
          </cell>
          <cell r="EH24">
            <v>0</v>
          </cell>
          <cell r="EJ24">
            <v>0</v>
          </cell>
          <cell r="EL24">
            <v>27995302.41</v>
          </cell>
          <cell r="EX24">
            <v>0</v>
          </cell>
          <cell r="EY24">
            <v>0</v>
          </cell>
          <cell r="FF24">
            <v>0</v>
          </cell>
          <cell r="FM24">
            <v>706800</v>
          </cell>
          <cell r="FN24">
            <v>567986.31000000006</v>
          </cell>
          <cell r="FW24">
            <v>272600</v>
          </cell>
          <cell r="FZ24">
            <v>714974.2</v>
          </cell>
          <cell r="GA24">
            <v>0</v>
          </cell>
          <cell r="GB24">
            <v>0</v>
          </cell>
          <cell r="GE24">
            <v>690000</v>
          </cell>
          <cell r="GG24">
            <v>997717.2</v>
          </cell>
          <cell r="GI24">
            <v>757176.66</v>
          </cell>
          <cell r="GK24">
            <v>25644.39</v>
          </cell>
          <cell r="GM24">
            <v>19461.75</v>
          </cell>
        </row>
        <row r="25">
          <cell r="U25">
            <v>262707.28999999998</v>
          </cell>
          <cell r="V25">
            <v>0</v>
          </cell>
          <cell r="Y25">
            <v>39991650</v>
          </cell>
          <cell r="Z25">
            <v>77630850</v>
          </cell>
          <cell r="AA25">
            <v>0</v>
          </cell>
          <cell r="AC25">
            <v>0</v>
          </cell>
          <cell r="AO25">
            <v>119988.16</v>
          </cell>
          <cell r="AP25">
            <v>0</v>
          </cell>
          <cell r="AT25">
            <v>0</v>
          </cell>
          <cell r="AV25">
            <v>1440000</v>
          </cell>
          <cell r="AW25">
            <v>14560000</v>
          </cell>
          <cell r="AX25">
            <v>1879852.75</v>
          </cell>
          <cell r="AZ25">
            <v>19007400</v>
          </cell>
          <cell r="BV25">
            <v>0</v>
          </cell>
          <cell r="CD25">
            <v>122626.48999999999</v>
          </cell>
          <cell r="CF25">
            <v>286128.49</v>
          </cell>
          <cell r="CJ25">
            <v>7569923.8099999996</v>
          </cell>
          <cell r="CK25">
            <v>76540380</v>
          </cell>
          <cell r="CN25">
            <v>1260000</v>
          </cell>
          <cell r="CO25">
            <v>0</v>
          </cell>
          <cell r="CP25">
            <v>12740000</v>
          </cell>
          <cell r="CR25">
            <v>6000000</v>
          </cell>
          <cell r="CX25">
            <v>0</v>
          </cell>
          <cell r="CY25">
            <v>38811672.93</v>
          </cell>
          <cell r="DA25">
            <v>81897497.909999996</v>
          </cell>
          <cell r="DE25">
            <v>9170000</v>
          </cell>
          <cell r="EH25">
            <v>0</v>
          </cell>
          <cell r="EJ25">
            <v>0</v>
          </cell>
          <cell r="EL25">
            <v>28433886.52</v>
          </cell>
          <cell r="EX25">
            <v>0</v>
          </cell>
          <cell r="EY25">
            <v>0</v>
          </cell>
          <cell r="FF25">
            <v>30671734.800000001</v>
          </cell>
          <cell r="FM25">
            <v>714400</v>
          </cell>
          <cell r="FN25">
            <v>589491.78</v>
          </cell>
          <cell r="FW25">
            <v>651000</v>
          </cell>
          <cell r="FZ25">
            <v>431086.32</v>
          </cell>
          <cell r="GA25">
            <v>0</v>
          </cell>
          <cell r="GB25">
            <v>0</v>
          </cell>
          <cell r="GE25">
            <v>0</v>
          </cell>
          <cell r="GG25">
            <v>0</v>
          </cell>
          <cell r="GK25">
            <v>0</v>
          </cell>
          <cell r="GM25">
            <v>0</v>
          </cell>
        </row>
        <row r="28">
          <cell r="H28">
            <v>5203902.8599999994</v>
          </cell>
          <cell r="I28">
            <v>52617240</v>
          </cell>
          <cell r="U28">
            <v>571779.13</v>
          </cell>
          <cell r="V28">
            <v>1814024.39</v>
          </cell>
          <cell r="Y28">
            <v>110830464.55000001</v>
          </cell>
          <cell r="Z28">
            <v>215141490</v>
          </cell>
          <cell r="AA28">
            <v>0</v>
          </cell>
          <cell r="AE28">
            <v>141991129.56</v>
          </cell>
          <cell r="AO28">
            <v>417066.74</v>
          </cell>
          <cell r="AR28">
            <v>0</v>
          </cell>
          <cell r="AV28">
            <v>0</v>
          </cell>
          <cell r="AX28">
            <v>0</v>
          </cell>
          <cell r="BL28">
            <v>372975.81999999937</v>
          </cell>
          <cell r="BN28">
            <v>3771200</v>
          </cell>
          <cell r="BX28">
            <v>1333630</v>
          </cell>
          <cell r="BY28">
            <v>3111800</v>
          </cell>
          <cell r="CD28">
            <v>164833.88</v>
          </cell>
          <cell r="CF28">
            <v>384612.4</v>
          </cell>
          <cell r="CN28">
            <v>1890000</v>
          </cell>
          <cell r="CP28">
            <v>19110000</v>
          </cell>
          <cell r="CX28">
            <v>0</v>
          </cell>
          <cell r="DA28">
            <v>0</v>
          </cell>
          <cell r="DB28">
            <v>0</v>
          </cell>
          <cell r="EH28">
            <v>113500000</v>
          </cell>
          <cell r="EN28">
            <v>136817758.11000001</v>
          </cell>
          <cell r="FF28">
            <v>0</v>
          </cell>
          <cell r="FM28">
            <v>15450750</v>
          </cell>
          <cell r="FW28">
            <v>139500</v>
          </cell>
          <cell r="FZ28">
            <v>925570.33</v>
          </cell>
          <cell r="GB28">
            <v>189129.71</v>
          </cell>
          <cell r="GG28">
            <v>617456.57999999996</v>
          </cell>
          <cell r="GI28">
            <v>468593.42</v>
          </cell>
          <cell r="GK28">
            <v>7931.06</v>
          </cell>
          <cell r="GM28">
            <v>6018.94</v>
          </cell>
        </row>
        <row r="29">
          <cell r="H29">
            <v>15611708.580000013</v>
          </cell>
          <cell r="I29">
            <v>157851720</v>
          </cell>
          <cell r="U29">
            <v>547394.42000000004</v>
          </cell>
          <cell r="V29">
            <v>6126651.4199999999</v>
          </cell>
          <cell r="Y29">
            <v>488930648.18000007</v>
          </cell>
          <cell r="Z29">
            <v>949100670</v>
          </cell>
          <cell r="AA29">
            <v>23403250.920000002</v>
          </cell>
          <cell r="AB29">
            <v>45429840</v>
          </cell>
          <cell r="AO29">
            <v>2134980.4700000002</v>
          </cell>
          <cell r="AR29">
            <v>291758.24</v>
          </cell>
          <cell r="AS29">
            <v>2950000</v>
          </cell>
          <cell r="AV29">
            <v>720000</v>
          </cell>
          <cell r="AW29">
            <v>7280000</v>
          </cell>
          <cell r="AX29">
            <v>471491.21</v>
          </cell>
          <cell r="AZ29">
            <v>4767300</v>
          </cell>
          <cell r="BL29">
            <v>164808.79000000004</v>
          </cell>
          <cell r="BN29">
            <v>1666400</v>
          </cell>
          <cell r="CD29">
            <v>351070.40999999992</v>
          </cell>
          <cell r="CF29">
            <v>819164.28</v>
          </cell>
          <cell r="CN29">
            <v>10428764.840000004</v>
          </cell>
          <cell r="CP29">
            <v>105446400</v>
          </cell>
          <cell r="CR29">
            <v>173383.2</v>
          </cell>
          <cell r="CX29">
            <v>40143663.560000002</v>
          </cell>
          <cell r="DA29">
            <v>0</v>
          </cell>
          <cell r="DB29">
            <v>82875118.810000002</v>
          </cell>
          <cell r="EH29">
            <v>315250000</v>
          </cell>
          <cell r="EN29">
            <v>176756231.88999999</v>
          </cell>
          <cell r="FF29">
            <v>10146000</v>
          </cell>
          <cell r="FM29">
            <v>169883622.12</v>
          </cell>
          <cell r="FW29">
            <v>0</v>
          </cell>
          <cell r="FZ29">
            <v>1507709.62</v>
          </cell>
          <cell r="GB29">
            <v>897907.9</v>
          </cell>
          <cell r="GG29">
            <v>0</v>
          </cell>
          <cell r="GK29">
            <v>0</v>
          </cell>
          <cell r="GM29">
            <v>0</v>
          </cell>
        </row>
        <row r="33">
          <cell r="E33">
            <v>8868075044.0400009</v>
          </cell>
        </row>
        <row r="34">
          <cell r="E34">
            <v>11850044123.33</v>
          </cell>
        </row>
        <row r="37">
          <cell r="C37">
            <v>11722285796.190001</v>
          </cell>
        </row>
        <row r="38">
          <cell r="C38">
            <v>2854210752.1500001</v>
          </cell>
        </row>
      </sheetData>
      <sheetData sheetId="76">
        <row r="41">
          <cell r="F41">
            <v>2854210752.1500001</v>
          </cell>
        </row>
      </sheetData>
      <sheetData sheetId="77"/>
      <sheetData sheetId="78"/>
      <sheetData sheetId="79">
        <row r="8">
          <cell r="E8">
            <v>312480</v>
          </cell>
          <cell r="F8">
            <v>93848.639999999999</v>
          </cell>
          <cell r="G8">
            <v>948914</v>
          </cell>
          <cell r="I8">
            <v>15467760</v>
          </cell>
          <cell r="Z8">
            <v>423403.06</v>
          </cell>
        </row>
        <row r="9">
          <cell r="E9">
            <v>1640520</v>
          </cell>
          <cell r="F9">
            <v>516167.54000000004</v>
          </cell>
          <cell r="G9">
            <v>5219027</v>
          </cell>
          <cell r="I9">
            <v>65933280</v>
          </cell>
          <cell r="Z9">
            <v>1712021.05</v>
          </cell>
        </row>
        <row r="10">
          <cell r="E10">
            <v>468720</v>
          </cell>
          <cell r="F10">
            <v>140772.96000000002</v>
          </cell>
          <cell r="G10">
            <v>1423371</v>
          </cell>
          <cell r="I10">
            <v>31404240</v>
          </cell>
          <cell r="Z10">
            <v>1362253.3</v>
          </cell>
        </row>
        <row r="11">
          <cell r="E11">
            <v>390600</v>
          </cell>
          <cell r="F11">
            <v>164235.13</v>
          </cell>
          <cell r="G11">
            <v>1660599.5</v>
          </cell>
          <cell r="I11">
            <v>26404560</v>
          </cell>
          <cell r="Z11">
            <v>1362253.3</v>
          </cell>
        </row>
        <row r="12">
          <cell r="E12">
            <v>1015560</v>
          </cell>
          <cell r="F12">
            <v>305008.08999999997</v>
          </cell>
          <cell r="G12">
            <v>3083970.5</v>
          </cell>
          <cell r="I12">
            <v>30466800</v>
          </cell>
          <cell r="K12">
            <v>13849560.470000001</v>
          </cell>
          <cell r="Z12">
            <v>1251800.3400000001</v>
          </cell>
        </row>
        <row r="13">
          <cell r="E13">
            <v>546840</v>
          </cell>
          <cell r="F13">
            <v>164235.13</v>
          </cell>
          <cell r="G13">
            <v>1660599.5</v>
          </cell>
          <cell r="I13">
            <v>20311200</v>
          </cell>
          <cell r="Z13">
            <v>478629.54</v>
          </cell>
        </row>
        <row r="14">
          <cell r="E14">
            <v>468720</v>
          </cell>
          <cell r="F14">
            <v>140772.96000000002</v>
          </cell>
          <cell r="G14">
            <v>1423371</v>
          </cell>
          <cell r="I14">
            <v>28748160</v>
          </cell>
          <cell r="Z14">
            <v>1251800.3400000001</v>
          </cell>
        </row>
        <row r="15">
          <cell r="E15">
            <v>546840</v>
          </cell>
          <cell r="F15">
            <v>140772.96000000002</v>
          </cell>
          <cell r="G15">
            <v>1423371</v>
          </cell>
          <cell r="I15">
            <v>25623360</v>
          </cell>
          <cell r="K15">
            <v>8646978.3000000007</v>
          </cell>
          <cell r="Z15">
            <v>0</v>
          </cell>
        </row>
        <row r="16">
          <cell r="E16">
            <v>546840</v>
          </cell>
          <cell r="F16">
            <v>164235.13</v>
          </cell>
          <cell r="G16">
            <v>1660599.5</v>
          </cell>
          <cell r="I16">
            <v>17811360</v>
          </cell>
          <cell r="Z16">
            <v>957259.08</v>
          </cell>
        </row>
        <row r="17">
          <cell r="E17">
            <v>312480</v>
          </cell>
          <cell r="F17">
            <v>93848.639999999999</v>
          </cell>
          <cell r="G17">
            <v>948914</v>
          </cell>
          <cell r="I17">
            <v>13436640</v>
          </cell>
          <cell r="Z17">
            <v>846806.12</v>
          </cell>
        </row>
        <row r="18">
          <cell r="E18">
            <v>781200</v>
          </cell>
          <cell r="F18">
            <v>234621.61000000002</v>
          </cell>
          <cell r="G18">
            <v>2372285</v>
          </cell>
          <cell r="I18">
            <v>33122879.999999996</v>
          </cell>
          <cell r="Z18">
            <v>1583159.24</v>
          </cell>
        </row>
        <row r="19">
          <cell r="E19">
            <v>390600</v>
          </cell>
          <cell r="F19">
            <v>140772.96000000002</v>
          </cell>
          <cell r="G19">
            <v>1423371</v>
          </cell>
          <cell r="I19">
            <v>21092400</v>
          </cell>
          <cell r="L19">
            <v>46579405.579999998</v>
          </cell>
          <cell r="Z19">
            <v>957259.08</v>
          </cell>
        </row>
        <row r="20">
          <cell r="E20">
            <v>1015560</v>
          </cell>
          <cell r="F20">
            <v>305008.08999999997</v>
          </cell>
          <cell r="G20">
            <v>3083970.5</v>
          </cell>
          <cell r="I20">
            <v>48121920</v>
          </cell>
          <cell r="Z20">
            <v>1343844.48</v>
          </cell>
        </row>
        <row r="21">
          <cell r="E21">
            <v>390600</v>
          </cell>
          <cell r="F21">
            <v>117310.8</v>
          </cell>
          <cell r="G21">
            <v>1186142.5</v>
          </cell>
          <cell r="I21">
            <v>21404880</v>
          </cell>
          <cell r="Z21">
            <v>1030894.4</v>
          </cell>
        </row>
        <row r="22">
          <cell r="E22">
            <v>546840</v>
          </cell>
          <cell r="F22">
            <v>117310.8</v>
          </cell>
          <cell r="G22">
            <v>1186142.5</v>
          </cell>
          <cell r="I22">
            <v>25467120</v>
          </cell>
          <cell r="Z22">
            <v>552264.85</v>
          </cell>
        </row>
        <row r="23">
          <cell r="E23">
            <v>937440</v>
          </cell>
          <cell r="F23">
            <v>281545.93</v>
          </cell>
          <cell r="G23">
            <v>2846742</v>
          </cell>
          <cell r="I23">
            <v>38278800</v>
          </cell>
          <cell r="K23">
            <v>23319513.559999999</v>
          </cell>
          <cell r="Z23">
            <v>2024971.14</v>
          </cell>
        </row>
        <row r="24">
          <cell r="E24">
            <v>390600</v>
          </cell>
          <cell r="F24">
            <v>117310.8</v>
          </cell>
          <cell r="G24">
            <v>1186142.5</v>
          </cell>
          <cell r="I24">
            <v>21404880</v>
          </cell>
          <cell r="Z24">
            <v>515447.19999999995</v>
          </cell>
        </row>
        <row r="25">
          <cell r="E25">
            <v>703080</v>
          </cell>
          <cell r="F25">
            <v>211159.44999999998</v>
          </cell>
          <cell r="G25">
            <v>2135056.5</v>
          </cell>
          <cell r="I25">
            <v>29373120</v>
          </cell>
          <cell r="K25">
            <v>44408382.420000002</v>
          </cell>
          <cell r="Z25">
            <v>1251800.3400000001</v>
          </cell>
        </row>
        <row r="28">
          <cell r="E28">
            <v>1093680</v>
          </cell>
          <cell r="F28">
            <v>281545.93</v>
          </cell>
          <cell r="G28">
            <v>2846742</v>
          </cell>
          <cell r="I28">
            <v>64683360</v>
          </cell>
          <cell r="K28">
            <v>100103038.40000001</v>
          </cell>
          <cell r="Z28">
            <v>0</v>
          </cell>
        </row>
        <row r="29">
          <cell r="E29">
            <v>5234040</v>
          </cell>
          <cell r="F29">
            <v>1525040.45</v>
          </cell>
          <cell r="G29">
            <v>15419852.5</v>
          </cell>
          <cell r="I29">
            <v>185144400</v>
          </cell>
          <cell r="O29">
            <v>1020240686.5700001</v>
          </cell>
          <cell r="Z29">
            <v>3368815.6100000003</v>
          </cell>
        </row>
        <row r="33">
          <cell r="B33">
            <v>2119251315.77</v>
          </cell>
        </row>
        <row r="35">
          <cell r="B35">
            <v>330262158.08000004</v>
          </cell>
        </row>
        <row r="37">
          <cell r="B37">
            <v>2638938773.8499999</v>
          </cell>
        </row>
        <row r="41">
          <cell r="B41">
            <v>189425300</v>
          </cell>
          <cell r="C41">
            <v>46159018.310000002</v>
          </cell>
        </row>
      </sheetData>
      <sheetData sheetId="80"/>
      <sheetData sheetId="81"/>
      <sheetData sheetId="82"/>
      <sheetData sheetId="83"/>
      <sheetData sheetId="84"/>
      <sheetData sheetId="85"/>
      <sheetData sheetId="86"/>
      <sheetData sheetId="87"/>
      <sheetData sheetId="88">
        <row r="4">
          <cell r="D4" t="str">
            <v>ПО  СОСТОЯНИЮ  НА  1  АПРЕЛЯ  2026  ГОДА</v>
          </cell>
        </row>
      </sheetData>
      <sheetData sheetId="8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 на выравнив._МР"/>
      <sheetName val="Приложение на выравнив._БП"/>
      <sheetName val="Приложение на сбаланс._МР_план"/>
      <sheetName val="Приложение  на сбаланс._МР_факт"/>
      <sheetName val="Приложение на сбаланс._БП"/>
      <sheetName val="Приложение по субвенции_МР_план"/>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факт"/>
      <sheetName val="Перечень субсидий_факт (2 вар.)"/>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7_план "/>
      <sheetName val="Приложение  по  ГП  8_план"/>
      <sheetName val="Приложение  по  ГП  10_план"/>
      <sheetName val="Приложение  по  ГП  11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январь"/>
      <sheetName val="Приложение  по  субсидии_март"/>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1_факт"/>
      <sheetName val="Приложение  по  ГП  14_факт"/>
      <sheetName val="Приложение  по  ГП  15_факт"/>
      <sheetName val="Приложение  по  ГП  17_факт"/>
      <sheetName val="Приложение  по  ГП  19_факт"/>
      <sheetName val="Приложение  по  ГП  20_факт"/>
      <sheetName val="Приложение  по  ГП  9_факт"/>
      <sheetName val="Приложен. по субвенции_МР_план"/>
      <sheetName val="Приложен. по субвенции_МР_факт"/>
      <sheetName val="Дотация  поселениям_2025 - 2027"/>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4 - 2025"/>
      <sheetName val="МБТ  2024 - 2025_2"/>
      <sheetName val="Дотация  ОМС"/>
      <sheetName val="Итоги 2025-2027_для закона_план"/>
      <sheetName val="Итоги 2025-2027_для закона_ (2)"/>
      <sheetName val="Итоги 2025-2027_для закона_факт"/>
      <sheetName val="Утвержденный  объем  МБТ"/>
      <sheetName val="Утвержденный  объем  МБТ (2)"/>
      <sheetName val="Факт  средств  из  ОБ_год "/>
      <sheetName val="Сводная  таблица"/>
      <sheetName val="Вставка  в  закон  2025"/>
      <sheetName val="Вставка  в  закон  2026-2027"/>
      <sheetName val="Приложение по субсидии_февраль"/>
      <sheetName val="Приложение  по  субсидии_апрель"/>
      <sheetName val="Приложение  по  субсидии_май"/>
      <sheetName val="Приложение  по  субсидии_июнь"/>
      <sheetName val="Приложение  по  субсидии_июль"/>
      <sheetName val="Приложение по субсидии_сентябрь"/>
      <sheetName val="Приложение по субсидии_ноябрь"/>
      <sheetName val="Приложение по субсидии_декабрь"/>
      <sheetName val="Елец"/>
      <sheetName val="Приложение  на  сбаланс._МР "/>
      <sheetName val="Приложение  по  субсидии_"/>
      <sheetName val="Приложение  по  ГП  17_план"/>
      <sheetName val="Приложение  по  ГП  9"/>
      <sheetName val="Приложение на выравнив._МР_план"/>
      <sheetName val="Приложение на выравнив._МР_факт"/>
      <sheetName val="Приложение на выравнив._БП_план"/>
      <sheetName val="Приложение на выравнив._БП_факт"/>
      <sheetName val="Приложение на сбаланс._БП_план"/>
      <sheetName val="Приложение  по  ГП  9_план"/>
      <sheetName val="Приложение  по  субсидии  факт"/>
      <sheetName val="Отклонение руб.коп. от тыс.руб."/>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доля  иных  МБТ_план"/>
      <sheetName val="доля  иных  МБТ_факт"/>
      <sheetName val="Приложение_перечень субсид_план"/>
      <sheetName val="Приложение_перечень субсид_факт"/>
      <sheetName val="Приложение  по  ГП  7_план"/>
      <sheetName val="Приложение  по  ГП  12_план"/>
      <sheetName val="Приложение  по  ГП  13_план"/>
      <sheetName val="Приложение  по  ГП  16_план"/>
      <sheetName val="Приложение  по  ГП  18_план"/>
      <sheetName val="Приложение  по  ГП  21_план "/>
      <sheetName val="Приложение  по  ГП  12_факт"/>
      <sheetName val="Приложение  по  ГП  13_факт"/>
      <sheetName val="Приложение  по  ГП  16_факт"/>
      <sheetName val="Приложение  по  ГП  18_факт"/>
      <sheetName val="Приложение  по  ГП  21_факт"/>
      <sheetName val="План по субвенции_МР_2025-2027"/>
      <sheetName val="Субвенция,  иные  МБТ_2025-2027"/>
      <sheetName val="Итоги 2024-2027_для закона_факт"/>
      <sheetName val="Фонды 2025-2027_для закона_план"/>
      <sheetName val="Доходы  3  года (2)"/>
    </sheetNames>
    <sheetDataSet>
      <sheetData sheetId="0"/>
      <sheetData sheetId="1"/>
      <sheetData sheetId="2">
        <row r="36">
          <cell r="U36">
            <v>9378651.2360399999</v>
          </cell>
        </row>
      </sheetData>
      <sheetData sheetId="3">
        <row r="12">
          <cell r="BF12">
            <v>3793.6</v>
          </cell>
        </row>
      </sheetData>
      <sheetData sheetId="4"/>
      <sheetData sheetId="5"/>
      <sheetData sheetId="6"/>
      <sheetData sheetId="7"/>
      <sheetData sheetId="8"/>
      <sheetData sheetId="9">
        <row r="35">
          <cell r="BU35">
            <v>8217215.3110000007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8">
          <cell r="E8">
            <v>0</v>
          </cell>
        </row>
      </sheetData>
      <sheetData sheetId="67"/>
      <sheetData sheetId="68">
        <row r="9">
          <cell r="E9">
            <v>0</v>
          </cell>
        </row>
      </sheetData>
      <sheetData sheetId="69"/>
      <sheetData sheetId="70"/>
      <sheetData sheetId="71">
        <row r="8">
          <cell r="M8">
            <v>0</v>
          </cell>
        </row>
        <row r="28">
          <cell r="DP28"/>
          <cell r="DS28"/>
          <cell r="EH28"/>
          <cell r="EK28"/>
        </row>
        <row r="29">
          <cell r="DP29"/>
          <cell r="DS29"/>
          <cell r="EH29"/>
          <cell r="EK29"/>
        </row>
      </sheetData>
      <sheetData sheetId="72">
        <row r="41">
          <cell r="F41">
            <v>1278123872.3299999</v>
          </cell>
        </row>
      </sheetData>
      <sheetData sheetId="73"/>
      <sheetData sheetId="74"/>
      <sheetData sheetId="75">
        <row r="8">
          <cell r="F8">
            <v>312480</v>
          </cell>
        </row>
      </sheetData>
      <sheetData sheetId="76">
        <row r="7">
          <cell r="C7">
            <v>556006.02087000001</v>
          </cell>
        </row>
      </sheetData>
      <sheetData sheetId="77"/>
      <sheetData sheetId="78"/>
      <sheetData sheetId="79"/>
      <sheetData sheetId="80"/>
      <sheetData sheetId="81"/>
      <sheetData sheetId="82"/>
      <sheetData sheetId="83"/>
      <sheetData sheetId="84">
        <row r="4">
          <cell r="D4" t="str">
            <v>ПО  СОСТОЯНИЮ  НА  1  АПРЕЛЯ  2025  ГОДА</v>
          </cell>
        </row>
      </sheetData>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sheetName val="Уточнения по МБТ в апреле"/>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37">
          <cell r="B37">
            <v>408572</v>
          </cell>
          <cell r="E37">
            <v>93118.5</v>
          </cell>
        </row>
        <row r="46">
          <cell r="B46">
            <v>408572</v>
          </cell>
          <cell r="E46">
            <v>93118.5</v>
          </cell>
        </row>
        <row r="47">
          <cell r="B47">
            <v>0</v>
          </cell>
          <cell r="E47">
            <v>0</v>
          </cell>
        </row>
      </sheetData>
      <sheetData sheetId="1">
        <row r="38">
          <cell r="B38">
            <v>8868075.0440399982</v>
          </cell>
          <cell r="C38">
            <v>536681.70586999995</v>
          </cell>
        </row>
        <row r="47">
          <cell r="B47">
            <v>4417261.5</v>
          </cell>
          <cell r="C47">
            <v>178860.20038999998</v>
          </cell>
        </row>
        <row r="50">
          <cell r="B50">
            <v>8868075.0440399982</v>
          </cell>
          <cell r="C50">
            <v>536681.70586999995</v>
          </cell>
        </row>
      </sheetData>
      <sheetData sheetId="2">
        <row r="38">
          <cell r="B38">
            <v>22048627.329230003</v>
          </cell>
          <cell r="G38">
            <v>5755642.4233299997</v>
          </cell>
        </row>
        <row r="47">
          <cell r="B47">
            <v>497776.8</v>
          </cell>
          <cell r="G47">
            <v>232497.65743000002</v>
          </cell>
        </row>
        <row r="50">
          <cell r="B50">
            <v>22006122.629230004</v>
          </cell>
          <cell r="G50">
            <v>5748953.4523</v>
          </cell>
        </row>
        <row r="51">
          <cell r="B51">
            <v>42504.700000000004</v>
          </cell>
          <cell r="G51">
            <v>6688.9710299999997</v>
          </cell>
        </row>
      </sheetData>
      <sheetData sheetId="3">
        <row r="36">
          <cell r="B36">
            <v>2119251.3157700002</v>
          </cell>
          <cell r="G36">
            <v>458323.48351999989</v>
          </cell>
        </row>
        <row r="45">
          <cell r="B45">
            <v>834573.54399999999</v>
          </cell>
          <cell r="G45">
            <v>193145.42533000003</v>
          </cell>
        </row>
        <row r="48">
          <cell r="B48">
            <v>2096976.6333000001</v>
          </cell>
          <cell r="G48">
            <v>436048.80104999989</v>
          </cell>
        </row>
        <row r="49">
          <cell r="B49">
            <v>22274.682470000003</v>
          </cell>
          <cell r="G49">
            <v>22274.682470000003</v>
          </cell>
        </row>
      </sheetData>
      <sheetData sheetId="4">
        <row r="33">
          <cell r="B33">
            <v>33444525.689039998</v>
          </cell>
          <cell r="E33">
            <v>6843766.1127200015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tabSelected="1" workbookViewId="0">
      <selection activeCell="A3" sqref="A3:A5"/>
    </sheetView>
  </sheetViews>
  <sheetFormatPr defaultRowHeight="15" x14ac:dyDescent="0.25"/>
  <cols>
    <col min="1" max="1" width="20.7109375" customWidth="1"/>
    <col min="2" max="2" width="19.140625" customWidth="1"/>
    <col min="3" max="3" width="18" customWidth="1"/>
    <col min="4" max="4" width="11.7109375" customWidth="1"/>
    <col min="5" max="5" width="17.28515625" customWidth="1"/>
    <col min="6" max="6" width="15.140625" customWidth="1"/>
    <col min="7" max="7" width="11.42578125" customWidth="1"/>
    <col min="8" max="8" width="18.140625" customWidth="1"/>
    <col min="9" max="9" width="16.5703125" customWidth="1"/>
    <col min="10" max="10" width="11.28515625" customWidth="1"/>
    <col min="11" max="11" width="19" customWidth="1"/>
    <col min="12" max="12" width="17.85546875" customWidth="1"/>
    <col min="13" max="13" width="11.7109375" customWidth="1"/>
    <col min="14" max="14" width="18.140625" customWidth="1"/>
    <col min="15" max="15" width="16.42578125" customWidth="1"/>
    <col min="16" max="16" width="11.42578125" customWidth="1"/>
  </cols>
  <sheetData>
    <row r="1" spans="1:17" ht="26.25" customHeight="1" x14ac:dyDescent="0.25">
      <c r="A1" s="1030" t="s">
        <v>1093</v>
      </c>
      <c r="B1" s="1030"/>
      <c r="C1" s="1030"/>
      <c r="D1" s="1030"/>
      <c r="E1" s="1030"/>
      <c r="F1" s="1030"/>
      <c r="G1" s="1030"/>
      <c r="H1" s="1030"/>
      <c r="I1" s="1030"/>
      <c r="J1" s="1030"/>
      <c r="K1" s="1030"/>
      <c r="L1" s="1030"/>
      <c r="M1" s="1030"/>
      <c r="N1" s="1030"/>
      <c r="O1" s="1030"/>
      <c r="P1" s="1030"/>
    </row>
    <row r="2" spans="1:17" ht="15.75" x14ac:dyDescent="0.25">
      <c r="A2" s="1002"/>
      <c r="B2" s="1002"/>
      <c r="C2" s="1002"/>
      <c r="D2" s="1003"/>
      <c r="E2" s="1002"/>
      <c r="F2" s="1002"/>
      <c r="G2" s="1004"/>
      <c r="H2" s="1002"/>
      <c r="I2" s="1002"/>
      <c r="J2" s="1004"/>
      <c r="K2" s="1002"/>
      <c r="L2" s="1002"/>
      <c r="M2" s="1005"/>
      <c r="N2" s="1002"/>
      <c r="O2" s="1002"/>
      <c r="P2" s="1006" t="s">
        <v>1083</v>
      </c>
    </row>
    <row r="3" spans="1:17" x14ac:dyDescent="0.25">
      <c r="A3" s="1031" t="s">
        <v>1084</v>
      </c>
      <c r="B3" s="1031" t="s">
        <v>1085</v>
      </c>
      <c r="C3" s="1031" t="s">
        <v>255</v>
      </c>
      <c r="D3" s="1032" t="s">
        <v>1086</v>
      </c>
      <c r="E3" s="1035" t="s">
        <v>69</v>
      </c>
      <c r="F3" s="1035"/>
      <c r="G3" s="1035"/>
      <c r="H3" s="1035"/>
      <c r="I3" s="1035"/>
      <c r="J3" s="1035"/>
      <c r="K3" s="1035"/>
      <c r="L3" s="1035"/>
      <c r="M3" s="1035"/>
      <c r="N3" s="1035"/>
      <c r="O3" s="1035"/>
      <c r="P3" s="1035"/>
    </row>
    <row r="4" spans="1:17" x14ac:dyDescent="0.25">
      <c r="A4" s="1031"/>
      <c r="B4" s="1031"/>
      <c r="C4" s="1031"/>
      <c r="D4" s="1033"/>
      <c r="E4" s="1036" t="s">
        <v>335</v>
      </c>
      <c r="F4" s="1037"/>
      <c r="G4" s="1038"/>
      <c r="H4" s="1036" t="s">
        <v>336</v>
      </c>
      <c r="I4" s="1037"/>
      <c r="J4" s="1038"/>
      <c r="K4" s="1036" t="s">
        <v>337</v>
      </c>
      <c r="L4" s="1037"/>
      <c r="M4" s="1038"/>
      <c r="N4" s="1036" t="s">
        <v>338</v>
      </c>
      <c r="O4" s="1037"/>
      <c r="P4" s="1038"/>
    </row>
    <row r="5" spans="1:17" ht="157.5" customHeight="1" x14ac:dyDescent="0.25">
      <c r="A5" s="1031"/>
      <c r="B5" s="1031"/>
      <c r="C5" s="1031"/>
      <c r="D5" s="1034"/>
      <c r="E5" s="1007" t="s">
        <v>1087</v>
      </c>
      <c r="F5" s="1007" t="s">
        <v>255</v>
      </c>
      <c r="G5" s="1008" t="s">
        <v>1086</v>
      </c>
      <c r="H5" s="1007" t="s">
        <v>1087</v>
      </c>
      <c r="I5" s="1007" t="s">
        <v>255</v>
      </c>
      <c r="J5" s="1008" t="s">
        <v>1086</v>
      </c>
      <c r="K5" s="1007" t="s">
        <v>1087</v>
      </c>
      <c r="L5" s="1007" t="s">
        <v>255</v>
      </c>
      <c r="M5" s="1008" t="s">
        <v>1086</v>
      </c>
      <c r="N5" s="1007" t="s">
        <v>1087</v>
      </c>
      <c r="O5" s="1007" t="s">
        <v>255</v>
      </c>
      <c r="P5" s="1008" t="s">
        <v>1086</v>
      </c>
    </row>
    <row r="6" spans="1:17" ht="15.75" x14ac:dyDescent="0.25">
      <c r="A6" s="1010" t="s">
        <v>28</v>
      </c>
      <c r="B6" s="1015">
        <v>289901771.38999999</v>
      </c>
      <c r="C6" s="1011">
        <v>58643851.890000001</v>
      </c>
      <c r="D6" s="1012">
        <f>C6/B6%</f>
        <v>20.2288698026296</v>
      </c>
      <c r="E6" s="1013"/>
      <c r="F6" s="1013"/>
      <c r="G6" s="1009"/>
      <c r="H6" s="1013">
        <v>52236812.009999998</v>
      </c>
      <c r="I6" s="1013">
        <v>34292.720000000001</v>
      </c>
      <c r="J6" s="1009">
        <f>I6/H6%</f>
        <v>6.5648569812099447E-2</v>
      </c>
      <c r="K6" s="1013">
        <v>220418553.68000001</v>
      </c>
      <c r="L6" s="1013">
        <v>54573921.450000003</v>
      </c>
      <c r="M6" s="1009">
        <f>L6/K6%</f>
        <v>24.759223095724291</v>
      </c>
      <c r="N6" s="1013">
        <v>17246405.699999999</v>
      </c>
      <c r="O6" s="1013">
        <v>4035637.72</v>
      </c>
      <c r="P6" s="1009">
        <f>O6/N6%</f>
        <v>23.399876995819483</v>
      </c>
      <c r="Q6" s="1014"/>
    </row>
    <row r="7" spans="1:17" ht="15.75" x14ac:dyDescent="0.25">
      <c r="A7" s="1010" t="s">
        <v>29</v>
      </c>
      <c r="B7" s="1015">
        <v>1600660602.02</v>
      </c>
      <c r="C7" s="1011">
        <v>380169618.62</v>
      </c>
      <c r="D7" s="1012">
        <f t="shared" ref="D7:D30" si="0">C7/B7%</f>
        <v>23.750795024268978</v>
      </c>
      <c r="E7" s="1013"/>
      <c r="F7" s="1013"/>
      <c r="G7" s="1009"/>
      <c r="H7" s="1013">
        <v>177714556.18000001</v>
      </c>
      <c r="I7" s="1013">
        <v>1243645.67</v>
      </c>
      <c r="J7" s="1009">
        <f t="shared" ref="J7:J30" si="1">I7/H7%</f>
        <v>0.69979955313303699</v>
      </c>
      <c r="K7" s="1013">
        <v>1347925030.25</v>
      </c>
      <c r="L7" s="1013">
        <v>360549722.25999999</v>
      </c>
      <c r="M7" s="1009">
        <f t="shared" ref="M7:M30" si="2">L7/K7%</f>
        <v>26.748499669386565</v>
      </c>
      <c r="N7" s="1013">
        <v>75021015.590000004</v>
      </c>
      <c r="O7" s="1013">
        <v>18376250.690000001</v>
      </c>
      <c r="P7" s="1009">
        <f t="shared" ref="P7:P30" si="3">O7/N7%</f>
        <v>24.494803949907446</v>
      </c>
      <c r="Q7" s="1014"/>
    </row>
    <row r="8" spans="1:17" ht="15.75" x14ac:dyDescent="0.25">
      <c r="A8" s="1010" t="s">
        <v>30</v>
      </c>
      <c r="B8" s="1015">
        <v>1179166181.6199999</v>
      </c>
      <c r="C8" s="1011">
        <v>227385707.90000001</v>
      </c>
      <c r="D8" s="1012">
        <f t="shared" si="0"/>
        <v>19.283601535078429</v>
      </c>
      <c r="E8" s="1013">
        <v>15119000</v>
      </c>
      <c r="F8" s="1013"/>
      <c r="G8" s="1009">
        <f t="shared" ref="G8:G30" si="4">F8/E8%</f>
        <v>0</v>
      </c>
      <c r="H8" s="1013">
        <v>511184275.68000001</v>
      </c>
      <c r="I8" s="1013">
        <v>61813541.240000002</v>
      </c>
      <c r="J8" s="1009">
        <f t="shared" si="1"/>
        <v>12.092222742527222</v>
      </c>
      <c r="K8" s="1013">
        <v>618063548.67999995</v>
      </c>
      <c r="L8" s="1013">
        <v>156132781.37</v>
      </c>
      <c r="M8" s="1009">
        <f t="shared" si="2"/>
        <v>25.261606464813081</v>
      </c>
      <c r="N8" s="1013">
        <v>34799357.259999998</v>
      </c>
      <c r="O8" s="1013">
        <v>9439385.2899999991</v>
      </c>
      <c r="P8" s="1009">
        <f t="shared" si="3"/>
        <v>27.125171363006952</v>
      </c>
      <c r="Q8" s="1014"/>
    </row>
    <row r="9" spans="1:17" ht="15.75" x14ac:dyDescent="0.25">
      <c r="A9" s="1010" t="s">
        <v>31</v>
      </c>
      <c r="B9" s="1015">
        <v>863400995.45000005</v>
      </c>
      <c r="C9" s="1011">
        <v>166212186.03999999</v>
      </c>
      <c r="D9" s="1012">
        <f t="shared" si="0"/>
        <v>19.250868011030153</v>
      </c>
      <c r="E9" s="1013"/>
      <c r="F9" s="1013"/>
      <c r="G9" s="1009"/>
      <c r="H9" s="1013">
        <v>272457719.83999997</v>
      </c>
      <c r="I9" s="1013">
        <v>11309139.85</v>
      </c>
      <c r="J9" s="1009">
        <f t="shared" si="1"/>
        <v>4.1507870860261402</v>
      </c>
      <c r="K9" s="1013">
        <v>560961027.67999995</v>
      </c>
      <c r="L9" s="1013">
        <v>147207133.68000001</v>
      </c>
      <c r="M9" s="1009">
        <f t="shared" si="2"/>
        <v>26.241953792906678</v>
      </c>
      <c r="N9" s="1013">
        <v>29982247.93</v>
      </c>
      <c r="O9" s="1013">
        <v>7695912.5099999998</v>
      </c>
      <c r="P9" s="1009">
        <f t="shared" si="3"/>
        <v>25.668230507491504</v>
      </c>
      <c r="Q9" s="1014"/>
    </row>
    <row r="10" spans="1:17" ht="15.75" x14ac:dyDescent="0.25">
      <c r="A10" s="1010" t="s">
        <v>32</v>
      </c>
      <c r="B10" s="1015">
        <v>1469526869.3299999</v>
      </c>
      <c r="C10" s="1011">
        <v>212529793.47</v>
      </c>
      <c r="D10" s="1012">
        <f t="shared" si="0"/>
        <v>14.462463933503884</v>
      </c>
      <c r="E10" s="1013">
        <v>47300000</v>
      </c>
      <c r="F10" s="1013"/>
      <c r="G10" s="1009">
        <f t="shared" si="4"/>
        <v>0</v>
      </c>
      <c r="H10" s="1013">
        <v>715418598.25</v>
      </c>
      <c r="I10" s="1013">
        <v>13962944.25</v>
      </c>
      <c r="J10" s="1009">
        <f t="shared" si="1"/>
        <v>1.951716699028379</v>
      </c>
      <c r="K10" s="1013">
        <v>656835571.67999995</v>
      </c>
      <c r="L10" s="1013">
        <v>189460323.22999999</v>
      </c>
      <c r="M10" s="1009">
        <f t="shared" si="2"/>
        <v>28.844406636719441</v>
      </c>
      <c r="N10" s="1013">
        <v>49972699.399999999</v>
      </c>
      <c r="O10" s="1013">
        <v>9106525.9900000002</v>
      </c>
      <c r="P10" s="1009">
        <f t="shared" si="3"/>
        <v>18.223001957744952</v>
      </c>
      <c r="Q10" s="1014"/>
    </row>
    <row r="11" spans="1:17" ht="15.75" x14ac:dyDescent="0.25">
      <c r="A11" s="1010" t="s">
        <v>33</v>
      </c>
      <c r="B11" s="1015">
        <v>469852600.04000002</v>
      </c>
      <c r="C11" s="1011">
        <v>108704456.78</v>
      </c>
      <c r="D11" s="1012">
        <f t="shared" si="0"/>
        <v>23.135863624197388</v>
      </c>
      <c r="E11" s="1013"/>
      <c r="F11" s="1013"/>
      <c r="G11" s="1009"/>
      <c r="H11" s="1013">
        <v>80485485.189999998</v>
      </c>
      <c r="I11" s="1013">
        <v>10094416.800000001</v>
      </c>
      <c r="J11" s="1009">
        <f t="shared" si="1"/>
        <v>12.541909607888146</v>
      </c>
      <c r="K11" s="1013">
        <v>366205610.68000001</v>
      </c>
      <c r="L11" s="1013">
        <v>93059059.780000001</v>
      </c>
      <c r="M11" s="1009">
        <f t="shared" si="2"/>
        <v>25.411696889952193</v>
      </c>
      <c r="N11" s="1013">
        <v>23161504.170000002</v>
      </c>
      <c r="O11" s="1013">
        <v>5550980.2000000002</v>
      </c>
      <c r="P11" s="1009">
        <f t="shared" si="3"/>
        <v>23.966406323428345</v>
      </c>
      <c r="Q11" s="1014"/>
    </row>
    <row r="12" spans="1:17" ht="15.75" x14ac:dyDescent="0.25">
      <c r="A12" s="1010" t="s">
        <v>34</v>
      </c>
      <c r="B12" s="1015">
        <v>921977082.79999995</v>
      </c>
      <c r="C12" s="1011">
        <v>172413399.12</v>
      </c>
      <c r="D12" s="1012">
        <f t="shared" si="0"/>
        <v>18.700399645117948</v>
      </c>
      <c r="E12" s="1013"/>
      <c r="F12" s="1013"/>
      <c r="G12" s="1009"/>
      <c r="H12" s="1013">
        <v>241499923.81999999</v>
      </c>
      <c r="I12" s="1013">
        <v>415704.92</v>
      </c>
      <c r="J12" s="1009">
        <f t="shared" si="1"/>
        <v>0.1721345967420852</v>
      </c>
      <c r="K12" s="1013">
        <v>648444334.67999995</v>
      </c>
      <c r="L12" s="1013">
        <v>163089697.87</v>
      </c>
      <c r="M12" s="1009">
        <f t="shared" si="2"/>
        <v>25.150917225683365</v>
      </c>
      <c r="N12" s="1013">
        <v>32032824.300000001</v>
      </c>
      <c r="O12" s="1013">
        <v>8907996.3300000001</v>
      </c>
      <c r="P12" s="1009">
        <f t="shared" si="3"/>
        <v>27.808963226511374</v>
      </c>
      <c r="Q12" s="1014"/>
    </row>
    <row r="13" spans="1:17" ht="15.75" x14ac:dyDescent="0.25">
      <c r="A13" s="1010" t="s">
        <v>35</v>
      </c>
      <c r="B13" s="1015">
        <v>950854888.51999998</v>
      </c>
      <c r="C13" s="1011">
        <v>187887399.09999999</v>
      </c>
      <c r="D13" s="1012">
        <f t="shared" si="0"/>
        <v>19.759839421180832</v>
      </c>
      <c r="E13" s="1013"/>
      <c r="F13" s="1013"/>
      <c r="G13" s="1009"/>
      <c r="H13" s="1013">
        <v>441788628.57999998</v>
      </c>
      <c r="I13" s="1013">
        <v>0</v>
      </c>
      <c r="J13" s="1009">
        <f t="shared" si="1"/>
        <v>0</v>
      </c>
      <c r="K13" s="1013">
        <v>472684937.68000001</v>
      </c>
      <c r="L13" s="1013">
        <v>181708508.11000001</v>
      </c>
      <c r="M13" s="1009">
        <f t="shared" si="2"/>
        <v>38.44178090417887</v>
      </c>
      <c r="N13" s="1013">
        <v>36381322.259999998</v>
      </c>
      <c r="O13" s="1013">
        <v>6178890.9900000002</v>
      </c>
      <c r="P13" s="1009">
        <f t="shared" si="3"/>
        <v>16.983689998517388</v>
      </c>
      <c r="Q13" s="1014"/>
    </row>
    <row r="14" spans="1:17" ht="15.75" x14ac:dyDescent="0.25">
      <c r="A14" s="1010" t="s">
        <v>36</v>
      </c>
      <c r="B14" s="1015">
        <v>403658018.97000003</v>
      </c>
      <c r="C14" s="1011">
        <v>92455698.049999997</v>
      </c>
      <c r="D14" s="1012">
        <f t="shared" si="0"/>
        <v>22.904462120166954</v>
      </c>
      <c r="E14" s="1013"/>
      <c r="F14" s="1013"/>
      <c r="G14" s="1009"/>
      <c r="H14" s="1013">
        <v>43272505.579999998</v>
      </c>
      <c r="I14" s="1013">
        <v>15434.19</v>
      </c>
      <c r="J14" s="1009">
        <f t="shared" si="1"/>
        <v>3.5667428527950754E-2</v>
      </c>
      <c r="K14" s="1013">
        <v>339245219.68000001</v>
      </c>
      <c r="L14" s="1013">
        <v>86920095.120000005</v>
      </c>
      <c r="M14" s="1009">
        <f t="shared" si="2"/>
        <v>25.621612355212893</v>
      </c>
      <c r="N14" s="1013">
        <v>21140293.710000001</v>
      </c>
      <c r="O14" s="1013">
        <v>5520168.7400000002</v>
      </c>
      <c r="P14" s="1009">
        <f t="shared" si="3"/>
        <v>26.112072120307356</v>
      </c>
      <c r="Q14" s="1014"/>
    </row>
    <row r="15" spans="1:17" ht="15.75" x14ac:dyDescent="0.25">
      <c r="A15" s="1010" t="s">
        <v>37</v>
      </c>
      <c r="B15" s="1015">
        <v>342523947.79000002</v>
      </c>
      <c r="C15" s="1011">
        <v>77849487.870000005</v>
      </c>
      <c r="D15" s="1012">
        <f t="shared" si="0"/>
        <v>22.728188312756803</v>
      </c>
      <c r="E15" s="1013"/>
      <c r="F15" s="1013"/>
      <c r="G15" s="1009"/>
      <c r="H15" s="1013">
        <v>26701378.350000001</v>
      </c>
      <c r="I15" s="1013">
        <v>32112.65</v>
      </c>
      <c r="J15" s="1009">
        <f t="shared" si="1"/>
        <v>0.12026588882067955</v>
      </c>
      <c r="K15" s="1013">
        <v>300183880.68000001</v>
      </c>
      <c r="L15" s="1013">
        <v>73720431.439999998</v>
      </c>
      <c r="M15" s="1009">
        <f t="shared" si="2"/>
        <v>24.558424414063378</v>
      </c>
      <c r="N15" s="1013">
        <v>15638688.76</v>
      </c>
      <c r="O15" s="1013">
        <v>4096943.78</v>
      </c>
      <c r="P15" s="1009">
        <f t="shared" si="3"/>
        <v>26.197489079001276</v>
      </c>
      <c r="Q15" s="1014"/>
    </row>
    <row r="16" spans="1:17" ht="15.75" x14ac:dyDescent="0.25">
      <c r="A16" s="1010" t="s">
        <v>38</v>
      </c>
      <c r="B16" s="1015">
        <v>1690716736.3199999</v>
      </c>
      <c r="C16" s="1011">
        <v>244383167.53999999</v>
      </c>
      <c r="D16" s="1012">
        <f t="shared" si="0"/>
        <v>14.45441227913331</v>
      </c>
      <c r="E16" s="1013"/>
      <c r="F16" s="1013"/>
      <c r="G16" s="1009"/>
      <c r="H16" s="1013">
        <v>937957969.78999996</v>
      </c>
      <c r="I16" s="1013">
        <v>48438047.340000004</v>
      </c>
      <c r="J16" s="1009">
        <f t="shared" si="1"/>
        <v>5.1642023310324694</v>
      </c>
      <c r="K16" s="1013">
        <v>714664620.67999995</v>
      </c>
      <c r="L16" s="1013">
        <v>186222449.30000001</v>
      </c>
      <c r="M16" s="1009">
        <f t="shared" si="2"/>
        <v>26.057320302607149</v>
      </c>
      <c r="N16" s="1013">
        <v>38094145.850000001</v>
      </c>
      <c r="O16" s="1013">
        <v>9722670.9000000004</v>
      </c>
      <c r="P16" s="1009">
        <f t="shared" si="3"/>
        <v>25.522742886227491</v>
      </c>
      <c r="Q16" s="1014"/>
    </row>
    <row r="17" spans="1:17" ht="15.75" x14ac:dyDescent="0.25">
      <c r="A17" s="1010" t="s">
        <v>39</v>
      </c>
      <c r="B17" s="1015">
        <v>748362911.75</v>
      </c>
      <c r="C17" s="1011">
        <v>140304294.62</v>
      </c>
      <c r="D17" s="1012">
        <f t="shared" si="0"/>
        <v>18.748162478002438</v>
      </c>
      <c r="E17" s="1013">
        <v>34354000</v>
      </c>
      <c r="F17" s="1013">
        <v>8588500</v>
      </c>
      <c r="G17" s="1009">
        <f t="shared" si="4"/>
        <v>25</v>
      </c>
      <c r="H17" s="1013">
        <v>204940315.44999999</v>
      </c>
      <c r="I17" s="1013">
        <v>10355437.18</v>
      </c>
      <c r="J17" s="1009">
        <f t="shared" si="1"/>
        <v>5.0529038941225073</v>
      </c>
      <c r="K17" s="1013">
        <v>438484787.68000001</v>
      </c>
      <c r="L17" s="1013">
        <v>115262663.37</v>
      </c>
      <c r="M17" s="1009">
        <f t="shared" si="2"/>
        <v>26.286582022571118</v>
      </c>
      <c r="N17" s="1013">
        <v>70583808.620000005</v>
      </c>
      <c r="O17" s="1013">
        <v>6097694.0700000003</v>
      </c>
      <c r="P17" s="1009">
        <f t="shared" si="3"/>
        <v>8.6389416910441579</v>
      </c>
      <c r="Q17" s="1014"/>
    </row>
    <row r="18" spans="1:17" ht="15.75" x14ac:dyDescent="0.25">
      <c r="A18" s="1010" t="s">
        <v>40</v>
      </c>
      <c r="B18" s="1015">
        <v>1575744513.7</v>
      </c>
      <c r="C18" s="1011">
        <v>355553343.82999998</v>
      </c>
      <c r="D18" s="1012">
        <f t="shared" si="0"/>
        <v>22.564149247464393</v>
      </c>
      <c r="E18" s="1013"/>
      <c r="F18" s="1013"/>
      <c r="G18" s="1009"/>
      <c r="H18" s="1013">
        <v>278809992.38</v>
      </c>
      <c r="I18" s="1013">
        <v>48113.08</v>
      </c>
      <c r="J18" s="1009">
        <f t="shared" si="1"/>
        <v>1.7256583807952256E-2</v>
      </c>
      <c r="K18" s="1013">
        <v>1243064218.25</v>
      </c>
      <c r="L18" s="1013">
        <v>342531657.62</v>
      </c>
      <c r="M18" s="1009">
        <f t="shared" si="2"/>
        <v>27.555427353722724</v>
      </c>
      <c r="N18" s="1013">
        <v>53870303.07</v>
      </c>
      <c r="O18" s="1013">
        <v>12973573.130000001</v>
      </c>
      <c r="P18" s="1009">
        <f t="shared" si="3"/>
        <v>24.082977801594907</v>
      </c>
      <c r="Q18" s="1014"/>
    </row>
    <row r="19" spans="1:17" ht="15.75" x14ac:dyDescent="0.25">
      <c r="A19" s="1010" t="s">
        <v>41</v>
      </c>
      <c r="B19" s="1015">
        <v>499805140.86000001</v>
      </c>
      <c r="C19" s="1011">
        <v>92540258.459999993</v>
      </c>
      <c r="D19" s="1012">
        <f t="shared" si="0"/>
        <v>18.515267430176628</v>
      </c>
      <c r="E19" s="1013"/>
      <c r="F19" s="1013"/>
      <c r="G19" s="1009"/>
      <c r="H19" s="1013">
        <v>117404136.48</v>
      </c>
      <c r="I19" s="1013">
        <v>766933.54</v>
      </c>
      <c r="J19" s="1009">
        <f t="shared" si="1"/>
        <v>0.6532423498814699</v>
      </c>
      <c r="K19" s="1013">
        <v>358271176.68000001</v>
      </c>
      <c r="L19" s="1013">
        <v>86180411.079999998</v>
      </c>
      <c r="M19" s="1009">
        <f t="shared" si="2"/>
        <v>24.054519785434614</v>
      </c>
      <c r="N19" s="1013">
        <v>24129827.699999999</v>
      </c>
      <c r="O19" s="1013">
        <v>5592913.8399999999</v>
      </c>
      <c r="P19" s="1009">
        <f t="shared" si="3"/>
        <v>23.178424270306746</v>
      </c>
      <c r="Q19" s="1014"/>
    </row>
    <row r="20" spans="1:17" ht="15.75" x14ac:dyDescent="0.25">
      <c r="A20" s="1010" t="s">
        <v>42</v>
      </c>
      <c r="B20" s="1015">
        <v>922635728.85000002</v>
      </c>
      <c r="C20" s="1011">
        <v>152817042.31</v>
      </c>
      <c r="D20" s="1012">
        <f t="shared" si="0"/>
        <v>16.563096087821748</v>
      </c>
      <c r="E20" s="1013"/>
      <c r="F20" s="1013"/>
      <c r="G20" s="1009"/>
      <c r="H20" s="1013">
        <v>407206786.01999998</v>
      </c>
      <c r="I20" s="1013">
        <v>34636206.600000001</v>
      </c>
      <c r="J20" s="1009">
        <f t="shared" si="1"/>
        <v>8.5058028964917209</v>
      </c>
      <c r="K20" s="1013">
        <v>487559264.68000001</v>
      </c>
      <c r="L20" s="1013">
        <v>111583475.64</v>
      </c>
      <c r="M20" s="1009">
        <f t="shared" si="2"/>
        <v>22.886135845092724</v>
      </c>
      <c r="N20" s="1013">
        <v>27869678.149999999</v>
      </c>
      <c r="O20" s="1013">
        <v>6597360.0700000003</v>
      </c>
      <c r="P20" s="1009">
        <f t="shared" si="3"/>
        <v>23.672178898126244</v>
      </c>
      <c r="Q20" s="1014"/>
    </row>
    <row r="21" spans="1:17" ht="15.75" x14ac:dyDescent="0.25">
      <c r="A21" s="1010" t="s">
        <v>43</v>
      </c>
      <c r="B21" s="1015">
        <v>1251331748.3099999</v>
      </c>
      <c r="C21" s="1011">
        <v>283562490.12</v>
      </c>
      <c r="D21" s="1012">
        <f t="shared" si="0"/>
        <v>22.660856363867417</v>
      </c>
      <c r="E21" s="1013"/>
      <c r="F21" s="1013"/>
      <c r="G21" s="1009"/>
      <c r="H21" s="1013">
        <v>352191512</v>
      </c>
      <c r="I21" s="1013">
        <v>28473980</v>
      </c>
      <c r="J21" s="1009">
        <f t="shared" si="1"/>
        <v>8.0848001811014676</v>
      </c>
      <c r="K21" s="1013">
        <v>831451223.67999995</v>
      </c>
      <c r="L21" s="1013">
        <v>243578389</v>
      </c>
      <c r="M21" s="1009">
        <f t="shared" si="2"/>
        <v>29.29557165385156</v>
      </c>
      <c r="N21" s="1013">
        <v>67689012.629999995</v>
      </c>
      <c r="O21" s="1013">
        <v>11510121.119999999</v>
      </c>
      <c r="P21" s="1009">
        <f t="shared" si="3"/>
        <v>17.004415743093105</v>
      </c>
      <c r="Q21" s="1014"/>
    </row>
    <row r="22" spans="1:17" ht="15.75" x14ac:dyDescent="0.25">
      <c r="A22" s="1010" t="s">
        <v>44</v>
      </c>
      <c r="B22" s="1015">
        <v>533978455.02999997</v>
      </c>
      <c r="C22" s="1015">
        <v>146174049.31999999</v>
      </c>
      <c r="D22" s="1012">
        <f t="shared" si="0"/>
        <v>27.37452193867778</v>
      </c>
      <c r="E22" s="1016"/>
      <c r="F22" s="1016"/>
      <c r="G22" s="1009"/>
      <c r="H22" s="1016">
        <v>107045654.84999999</v>
      </c>
      <c r="I22" s="1016">
        <v>15387469.289999999</v>
      </c>
      <c r="J22" s="1009">
        <f t="shared" si="1"/>
        <v>14.374679020425459</v>
      </c>
      <c r="K22" s="1016">
        <v>403318419.68000001</v>
      </c>
      <c r="L22" s="1016">
        <v>125195910.5</v>
      </c>
      <c r="M22" s="1009">
        <f t="shared" si="2"/>
        <v>31.041456177313364</v>
      </c>
      <c r="N22" s="1016">
        <v>23614380.5</v>
      </c>
      <c r="O22" s="1016">
        <v>5590669.5300000003</v>
      </c>
      <c r="P22" s="1009">
        <f t="shared" si="3"/>
        <v>23.674851559201397</v>
      </c>
      <c r="Q22" s="1014"/>
    </row>
    <row r="23" spans="1:17" ht="15.75" x14ac:dyDescent="0.25">
      <c r="A23" s="1010" t="s">
        <v>45</v>
      </c>
      <c r="B23" s="1015">
        <v>1099642426.6400001</v>
      </c>
      <c r="C23" s="1015">
        <v>196959213.81999999</v>
      </c>
      <c r="D23" s="1012">
        <f t="shared" si="0"/>
        <v>17.911205410818539</v>
      </c>
      <c r="E23" s="1016"/>
      <c r="F23" s="1016"/>
      <c r="G23" s="1009"/>
      <c r="H23" s="1016">
        <v>450782277.25</v>
      </c>
      <c r="I23" s="1016">
        <v>33981628.200000003</v>
      </c>
      <c r="J23" s="1009">
        <f t="shared" si="1"/>
        <v>7.5383682799832172</v>
      </c>
      <c r="K23" s="1016">
        <v>570777550.67999995</v>
      </c>
      <c r="L23" s="1016">
        <v>154479599.28999999</v>
      </c>
      <c r="M23" s="1009">
        <f t="shared" si="2"/>
        <v>27.06476439130439</v>
      </c>
      <c r="N23" s="1015">
        <v>78082598.709999993</v>
      </c>
      <c r="O23" s="1015">
        <v>8497986.3300000001</v>
      </c>
      <c r="P23" s="1009">
        <f t="shared" si="3"/>
        <v>10.883329282573772</v>
      </c>
      <c r="Q23" s="1014"/>
    </row>
    <row r="24" spans="1:17" ht="15.75" x14ac:dyDescent="0.25">
      <c r="A24" s="1017" t="s">
        <v>1088</v>
      </c>
      <c r="B24" s="1025">
        <f>SUM(B6:B23)</f>
        <v>16813740619.390001</v>
      </c>
      <c r="C24" s="1025">
        <f>SUM(C6:C23)</f>
        <v>3296545458.8600001</v>
      </c>
      <c r="D24" s="1018">
        <f t="shared" si="0"/>
        <v>19.606258556518625</v>
      </c>
      <c r="E24" s="1025">
        <f>SUM(E6:E23)</f>
        <v>96773000</v>
      </c>
      <c r="F24" s="1025">
        <f>SUM(F6:F23)</f>
        <v>8588500</v>
      </c>
      <c r="G24" s="1019">
        <f t="shared" si="4"/>
        <v>8.8748927903444148</v>
      </c>
      <c r="H24" s="1025">
        <f>SUM(H6:H23)</f>
        <v>5419098527.7000008</v>
      </c>
      <c r="I24" s="1025">
        <f>SUM(I6:I23)</f>
        <v>271009047.51999998</v>
      </c>
      <c r="J24" s="1019">
        <f t="shared" si="1"/>
        <v>5.0009987110351153</v>
      </c>
      <c r="K24" s="1018">
        <f>SUM(K6:K23)</f>
        <v>10578558977.380003</v>
      </c>
      <c r="L24" s="1025">
        <f>SUM(L6:L23)</f>
        <v>2871456230.1099997</v>
      </c>
      <c r="M24" s="1019">
        <f t="shared" si="2"/>
        <v>27.144115150749716</v>
      </c>
      <c r="N24" s="1025">
        <f>SUM(N6:N23)</f>
        <v>719310114.31000006</v>
      </c>
      <c r="O24" s="1025">
        <f>SUM(O6:O23)</f>
        <v>145491681.23000002</v>
      </c>
      <c r="P24" s="1019">
        <f t="shared" si="3"/>
        <v>20.226558522614859</v>
      </c>
      <c r="Q24" s="1014"/>
    </row>
    <row r="25" spans="1:17" ht="15.75" x14ac:dyDescent="0.25">
      <c r="A25" s="1020"/>
      <c r="B25" s="1018"/>
      <c r="C25" s="1018"/>
      <c r="D25" s="1018"/>
      <c r="E25" s="1018"/>
      <c r="F25" s="1018"/>
      <c r="G25" s="1019"/>
      <c r="H25" s="1018"/>
      <c r="I25" s="1018"/>
      <c r="J25" s="1019"/>
      <c r="K25" s="1018"/>
      <c r="L25" s="1018"/>
      <c r="M25" s="1019"/>
      <c r="N25" s="1018"/>
      <c r="O25" s="1018"/>
      <c r="P25" s="1019"/>
      <c r="Q25" s="1014"/>
    </row>
    <row r="26" spans="1:17" ht="15.75" x14ac:dyDescent="0.25">
      <c r="A26" s="1010" t="s">
        <v>1089</v>
      </c>
      <c r="B26" s="1015">
        <v>2784015347.8099999</v>
      </c>
      <c r="C26" s="1011">
        <v>439774953.61000001</v>
      </c>
      <c r="D26" s="1012">
        <f t="shared" si="0"/>
        <v>15.796427054755348</v>
      </c>
      <c r="E26" s="1013">
        <v>131799000</v>
      </c>
      <c r="F26" s="1013">
        <v>2000000</v>
      </c>
      <c r="G26" s="1009">
        <f t="shared" si="4"/>
        <v>1.5174621962230366</v>
      </c>
      <c r="H26" s="1013">
        <v>826848857.48000002</v>
      </c>
      <c r="I26" s="1013">
        <v>19391299.170000002</v>
      </c>
      <c r="J26" s="1009">
        <f t="shared" si="1"/>
        <v>2.3452048091472437</v>
      </c>
      <c r="K26" s="1013">
        <v>1656359124</v>
      </c>
      <c r="L26" s="1013">
        <v>401603899.45999998</v>
      </c>
      <c r="M26" s="1009">
        <f t="shared" si="2"/>
        <v>24.24618512017808</v>
      </c>
      <c r="N26" s="1013">
        <v>169008366.33000001</v>
      </c>
      <c r="O26" s="1013">
        <v>16779754.98</v>
      </c>
      <c r="P26" s="1009">
        <f t="shared" si="3"/>
        <v>9.9283575981300345</v>
      </c>
      <c r="Q26" s="1014"/>
    </row>
    <row r="27" spans="1:17" ht="15.75" x14ac:dyDescent="0.25">
      <c r="A27" s="1010" t="s">
        <v>1090</v>
      </c>
      <c r="B27" s="1015">
        <v>13846769721.84</v>
      </c>
      <c r="C27" s="1011">
        <v>3107445700.25</v>
      </c>
      <c r="D27" s="1012">
        <f t="shared" si="0"/>
        <v>22.441665187431695</v>
      </c>
      <c r="E27" s="1013">
        <v>180000000</v>
      </c>
      <c r="F27" s="1013">
        <v>82530000</v>
      </c>
      <c r="G27" s="1009">
        <f t="shared" si="4"/>
        <v>45.85</v>
      </c>
      <c r="H27" s="1013">
        <v>2622127658.8600001</v>
      </c>
      <c r="I27" s="1013">
        <v>246281359.18000001</v>
      </c>
      <c r="J27" s="1009">
        <f t="shared" si="1"/>
        <v>9.3924244438607403</v>
      </c>
      <c r="K27" s="1013">
        <v>9813709227.8500004</v>
      </c>
      <c r="L27" s="1013">
        <v>2482582293.7600002</v>
      </c>
      <c r="M27" s="1009">
        <f t="shared" si="2"/>
        <v>25.297084273851951</v>
      </c>
      <c r="N27" s="1013">
        <v>1230932835.1300001</v>
      </c>
      <c r="O27" s="1013">
        <v>296052047.31</v>
      </c>
      <c r="P27" s="1009">
        <f t="shared" si="3"/>
        <v>24.051031775322951</v>
      </c>
      <c r="Q27" s="1014"/>
    </row>
    <row r="28" spans="1:17" ht="15.75" x14ac:dyDescent="0.25">
      <c r="A28" s="1021" t="s">
        <v>1091</v>
      </c>
      <c r="B28" s="1022">
        <f t="shared" ref="B28:C28" si="5">SUM(B26:B27)</f>
        <v>16630785069.65</v>
      </c>
      <c r="C28" s="1022">
        <f t="shared" si="5"/>
        <v>3547220653.8600001</v>
      </c>
      <c r="D28" s="1018">
        <f t="shared" si="0"/>
        <v>21.329243562490777</v>
      </c>
      <c r="E28" s="1023">
        <f>SUM(E26:E27)</f>
        <v>311799000</v>
      </c>
      <c r="F28" s="1023">
        <f t="shared" ref="F28:O28" si="6">SUM(F26:F27)</f>
        <v>84530000</v>
      </c>
      <c r="G28" s="1019">
        <f t="shared" si="4"/>
        <v>27.1104140808662</v>
      </c>
      <c r="H28" s="1023">
        <f t="shared" si="6"/>
        <v>3448976516.3400002</v>
      </c>
      <c r="I28" s="1023">
        <f t="shared" si="6"/>
        <v>265672658.35000002</v>
      </c>
      <c r="J28" s="1019">
        <f t="shared" si="1"/>
        <v>7.7029419333921032</v>
      </c>
      <c r="K28" s="1023">
        <f t="shared" si="6"/>
        <v>11470068351.85</v>
      </c>
      <c r="L28" s="1023">
        <f t="shared" si="6"/>
        <v>2884186193.2200003</v>
      </c>
      <c r="M28" s="1019">
        <f t="shared" si="2"/>
        <v>25.145326991489217</v>
      </c>
      <c r="N28" s="1023">
        <f t="shared" si="6"/>
        <v>1399941201.46</v>
      </c>
      <c r="O28" s="1023">
        <f t="shared" si="6"/>
        <v>312831802.29000002</v>
      </c>
      <c r="P28" s="1019">
        <f t="shared" si="3"/>
        <v>22.346067246520597</v>
      </c>
      <c r="Q28" s="1014"/>
    </row>
    <row r="29" spans="1:17" x14ac:dyDescent="0.25">
      <c r="A29" s="1027"/>
      <c r="B29" s="1028"/>
      <c r="C29" s="1028"/>
      <c r="D29" s="1028"/>
      <c r="E29" s="1028"/>
      <c r="F29" s="1028"/>
      <c r="G29" s="1028"/>
      <c r="H29" s="1028"/>
      <c r="I29" s="1028"/>
      <c r="J29" s="1028"/>
      <c r="K29" s="1028"/>
      <c r="L29" s="1028"/>
      <c r="M29" s="1028"/>
      <c r="N29" s="1028"/>
      <c r="O29" s="1028"/>
      <c r="P29" s="1029"/>
      <c r="Q29" s="1014"/>
    </row>
    <row r="30" spans="1:17" ht="15.75" x14ac:dyDescent="0.25">
      <c r="A30" s="1021" t="s">
        <v>1092</v>
      </c>
      <c r="B30" s="1018">
        <f>B24+B25+B28</f>
        <v>33444525689.040001</v>
      </c>
      <c r="C30" s="1018">
        <f>C24+C25+C28</f>
        <v>6843766112.7200003</v>
      </c>
      <c r="D30" s="1018">
        <f t="shared" si="0"/>
        <v>20.463038335038338</v>
      </c>
      <c r="E30" s="1024">
        <f>E24+E25+E28</f>
        <v>408572000</v>
      </c>
      <c r="F30" s="1024">
        <f>F24+F25+F28</f>
        <v>93118500</v>
      </c>
      <c r="G30" s="1019">
        <f t="shared" si="4"/>
        <v>22.791209382923942</v>
      </c>
      <c r="H30" s="1024">
        <f>H24+H25+H28</f>
        <v>8868075044.0400009</v>
      </c>
      <c r="I30" s="1024">
        <f>I24+I25+I28</f>
        <v>536681705.87</v>
      </c>
      <c r="J30" s="1019">
        <f t="shared" si="1"/>
        <v>6.0518399224721229</v>
      </c>
      <c r="K30" s="1024">
        <f>K24+K25+K28</f>
        <v>22048627329.230003</v>
      </c>
      <c r="L30" s="1024">
        <f>L24+L25+L28</f>
        <v>5755642423.3299999</v>
      </c>
      <c r="M30" s="1019">
        <f t="shared" si="2"/>
        <v>26.104311789513119</v>
      </c>
      <c r="N30" s="1024">
        <f>N24+N25+N28</f>
        <v>2119251315.77</v>
      </c>
      <c r="O30" s="1024">
        <f>O24+O25+O28</f>
        <v>458323483.52000004</v>
      </c>
      <c r="P30" s="1019">
        <f t="shared" si="3"/>
        <v>21.626669763490259</v>
      </c>
      <c r="Q30" s="1014"/>
    </row>
    <row r="31" spans="1:17" x14ac:dyDescent="0.25">
      <c r="A31" s="1014"/>
      <c r="B31" s="1014"/>
      <c r="C31" s="1014"/>
      <c r="D31" s="1014"/>
      <c r="E31" s="1014"/>
      <c r="F31" s="1014"/>
      <c r="G31" s="1014"/>
      <c r="H31" s="1014"/>
      <c r="I31" s="1014"/>
      <c r="J31" s="1014"/>
      <c r="K31" s="1014"/>
      <c r="L31" s="1014"/>
      <c r="M31" s="1014"/>
      <c r="N31" s="1014"/>
      <c r="O31" s="1014"/>
      <c r="P31" s="1014"/>
      <c r="Q31" s="1014"/>
    </row>
    <row r="32" spans="1:17" ht="23.25" customHeight="1" x14ac:dyDescent="0.25">
      <c r="A32" s="1014"/>
      <c r="B32" s="1026"/>
      <c r="C32" s="1026"/>
      <c r="D32" s="1026"/>
      <c r="E32" s="1026"/>
      <c r="F32" s="1026"/>
      <c r="G32" s="1026"/>
      <c r="H32" s="1026"/>
      <c r="I32" s="1026"/>
      <c r="J32" s="1014"/>
      <c r="K32" s="1014"/>
      <c r="L32" s="1014"/>
      <c r="M32" s="1014"/>
      <c r="N32" s="1014"/>
      <c r="O32" s="1014"/>
      <c r="P32" s="1014"/>
      <c r="Q32" s="1014"/>
    </row>
    <row r="33" spans="1:17" x14ac:dyDescent="0.25">
      <c r="A33" s="1014"/>
      <c r="B33" s="1014"/>
      <c r="C33" s="1014"/>
      <c r="D33" s="1014"/>
      <c r="E33" s="1014"/>
      <c r="F33" s="1014"/>
      <c r="G33" s="1014"/>
      <c r="H33" s="1014"/>
      <c r="I33" s="1014"/>
      <c r="J33" s="1014"/>
      <c r="K33" s="1014"/>
      <c r="L33" s="1014"/>
      <c r="M33" s="1014"/>
      <c r="N33" s="1014"/>
      <c r="O33" s="1014"/>
      <c r="P33" s="1014"/>
      <c r="Q33" s="1014"/>
    </row>
    <row r="34" spans="1:17" x14ac:dyDescent="0.25">
      <c r="A34" s="1014"/>
      <c r="B34" s="1014"/>
      <c r="C34" s="1014"/>
      <c r="D34" s="1014"/>
      <c r="E34" s="1014"/>
      <c r="F34" s="1014"/>
      <c r="G34" s="1014"/>
      <c r="H34" s="1014"/>
      <c r="I34" s="1014"/>
      <c r="J34" s="1014"/>
      <c r="K34" s="1014"/>
      <c r="L34" s="1014"/>
      <c r="M34" s="1014"/>
      <c r="N34" s="1014"/>
      <c r="O34" s="1014"/>
      <c r="P34" s="1014"/>
      <c r="Q34" s="1014"/>
    </row>
    <row r="35" spans="1:17" x14ac:dyDescent="0.25">
      <c r="A35" s="1014"/>
      <c r="B35" s="1014"/>
      <c r="C35" s="1014"/>
      <c r="D35" s="1014"/>
      <c r="E35" s="1014"/>
      <c r="F35" s="1014"/>
      <c r="G35" s="1014"/>
      <c r="H35" s="1014"/>
      <c r="I35" s="1014"/>
      <c r="J35" s="1014"/>
      <c r="K35" s="1014"/>
      <c r="L35" s="1014"/>
      <c r="M35" s="1014"/>
      <c r="N35" s="1014"/>
      <c r="O35" s="1014"/>
      <c r="P35" s="1014"/>
      <c r="Q35" s="1014"/>
    </row>
    <row r="36" spans="1:17" x14ac:dyDescent="0.25">
      <c r="A36" s="1014"/>
      <c r="B36" s="1014"/>
      <c r="C36" s="1014"/>
      <c r="D36" s="1014"/>
      <c r="E36" s="1014"/>
      <c r="F36" s="1014"/>
      <c r="G36" s="1014"/>
      <c r="H36" s="1014"/>
      <c r="I36" s="1014"/>
      <c r="J36" s="1014"/>
      <c r="K36" s="1014"/>
      <c r="L36" s="1014"/>
      <c r="M36" s="1014"/>
      <c r="N36" s="1014"/>
      <c r="O36" s="1014"/>
      <c r="P36" s="1014"/>
      <c r="Q36" s="1014"/>
    </row>
    <row r="37" spans="1:17" x14ac:dyDescent="0.25">
      <c r="A37" s="1014"/>
      <c r="B37" s="1014"/>
      <c r="C37" s="1014"/>
      <c r="D37" s="1014"/>
      <c r="E37" s="1014"/>
      <c r="F37" s="1014"/>
      <c r="G37" s="1014"/>
      <c r="H37" s="1014"/>
      <c r="I37" s="1014"/>
      <c r="J37" s="1014"/>
      <c r="K37" s="1014"/>
      <c r="L37" s="1014"/>
      <c r="M37" s="1014"/>
      <c r="N37" s="1014"/>
      <c r="O37" s="1014"/>
      <c r="P37" s="1014"/>
      <c r="Q37" s="1014"/>
    </row>
    <row r="38" spans="1:17" x14ac:dyDescent="0.25">
      <c r="A38" s="1014"/>
      <c r="B38" s="1014"/>
      <c r="C38" s="1014"/>
      <c r="D38" s="1014"/>
      <c r="E38" s="1014"/>
      <c r="F38" s="1014"/>
      <c r="G38" s="1014"/>
      <c r="H38" s="1014"/>
      <c r="I38" s="1014"/>
      <c r="J38" s="1014"/>
      <c r="K38" s="1014"/>
      <c r="L38" s="1014"/>
      <c r="M38" s="1014"/>
      <c r="N38" s="1014"/>
      <c r="O38" s="1014"/>
      <c r="P38" s="1014"/>
      <c r="Q38" s="1014"/>
    </row>
    <row r="39" spans="1:17" x14ac:dyDescent="0.25">
      <c r="A39" s="1014"/>
      <c r="B39" s="1014"/>
      <c r="C39" s="1014"/>
      <c r="D39" s="1014"/>
      <c r="E39" s="1014"/>
      <c r="F39" s="1014"/>
      <c r="G39" s="1014"/>
      <c r="H39" s="1014"/>
      <c r="I39" s="1014"/>
      <c r="J39" s="1014"/>
      <c r="K39" s="1014"/>
      <c r="L39" s="1014"/>
      <c r="M39" s="1014"/>
      <c r="N39" s="1014"/>
      <c r="O39" s="1014"/>
      <c r="P39" s="1014"/>
      <c r="Q39" s="1014"/>
    </row>
    <row r="40" spans="1:17" x14ac:dyDescent="0.25">
      <c r="A40" s="1014"/>
      <c r="B40" s="1014"/>
      <c r="C40" s="1014"/>
      <c r="D40" s="1014"/>
      <c r="E40" s="1014"/>
      <c r="F40" s="1014"/>
      <c r="G40" s="1014"/>
      <c r="H40" s="1014"/>
      <c r="I40" s="1014"/>
      <c r="J40" s="1014"/>
      <c r="K40" s="1014"/>
      <c r="L40" s="1014"/>
      <c r="M40" s="1014"/>
      <c r="N40" s="1014"/>
      <c r="O40" s="1014"/>
      <c r="P40" s="1014"/>
      <c r="Q40" s="1014"/>
    </row>
    <row r="41" spans="1:17" x14ac:dyDescent="0.25">
      <c r="A41" s="1014"/>
      <c r="B41" s="1014"/>
      <c r="C41" s="1014"/>
      <c r="D41" s="1014"/>
      <c r="E41" s="1014"/>
      <c r="F41" s="1014"/>
      <c r="G41" s="1014"/>
      <c r="H41" s="1014"/>
      <c r="I41" s="1014"/>
      <c r="J41" s="1014"/>
      <c r="K41" s="1014"/>
      <c r="L41" s="1014"/>
      <c r="M41" s="1014"/>
      <c r="N41" s="1014"/>
      <c r="O41" s="1014"/>
      <c r="P41" s="1014"/>
      <c r="Q41" s="1014"/>
    </row>
    <row r="42" spans="1:17" x14ac:dyDescent="0.25">
      <c r="A42" s="1014"/>
      <c r="B42" s="1014"/>
      <c r="C42" s="1014"/>
      <c r="D42" s="1014"/>
      <c r="E42" s="1014"/>
      <c r="F42" s="1014"/>
      <c r="G42" s="1014"/>
      <c r="H42" s="1014"/>
      <c r="I42" s="1014"/>
      <c r="J42" s="1014"/>
      <c r="K42" s="1014"/>
      <c r="L42" s="1014"/>
      <c r="M42" s="1014"/>
      <c r="N42" s="1014"/>
      <c r="O42" s="1014"/>
      <c r="P42" s="1014"/>
      <c r="Q42" s="1014"/>
    </row>
    <row r="43" spans="1:17" x14ac:dyDescent="0.25">
      <c r="A43" s="1014"/>
      <c r="B43" s="1014"/>
      <c r="C43" s="1014"/>
      <c r="D43" s="1014"/>
      <c r="E43" s="1014"/>
      <c r="F43" s="1014"/>
      <c r="G43" s="1014"/>
      <c r="H43" s="1014"/>
      <c r="I43" s="1014"/>
      <c r="J43" s="1014"/>
      <c r="K43" s="1014"/>
      <c r="L43" s="1014"/>
      <c r="M43" s="1014"/>
      <c r="N43" s="1014"/>
      <c r="O43" s="1014"/>
      <c r="P43" s="1014"/>
      <c r="Q43" s="1014"/>
    </row>
    <row r="44" spans="1:17" x14ac:dyDescent="0.25">
      <c r="A44" s="1014"/>
      <c r="B44" s="1014"/>
      <c r="C44" s="1014"/>
      <c r="D44" s="1014"/>
      <c r="E44" s="1014"/>
      <c r="F44" s="1014"/>
      <c r="G44" s="1014"/>
      <c r="H44" s="1014"/>
      <c r="I44" s="1014"/>
      <c r="J44" s="1014"/>
      <c r="K44" s="1014"/>
      <c r="L44" s="1014"/>
      <c r="M44" s="1014"/>
      <c r="N44" s="1014"/>
      <c r="O44" s="1014"/>
      <c r="P44" s="1014"/>
      <c r="Q44" s="1014"/>
    </row>
    <row r="45" spans="1:17" x14ac:dyDescent="0.25">
      <c r="A45" s="1014"/>
      <c r="B45" s="1014"/>
      <c r="C45" s="1014"/>
      <c r="D45" s="1014"/>
      <c r="E45" s="1014"/>
      <c r="F45" s="1014"/>
      <c r="G45" s="1014"/>
      <c r="H45" s="1014"/>
      <c r="I45" s="1014"/>
      <c r="J45" s="1014"/>
      <c r="K45" s="1014"/>
      <c r="L45" s="1014"/>
      <c r="M45" s="1014"/>
      <c r="N45" s="1014"/>
      <c r="O45" s="1014"/>
      <c r="P45" s="1014"/>
      <c r="Q45" s="1014"/>
    </row>
  </sheetData>
  <mergeCells count="11">
    <mergeCell ref="A29:P29"/>
    <mergeCell ref="A1:P1"/>
    <mergeCell ref="A3:A5"/>
    <mergeCell ref="B3:B5"/>
    <mergeCell ref="C3:C5"/>
    <mergeCell ref="D3:D5"/>
    <mergeCell ref="E3:P3"/>
    <mergeCell ref="E4:G4"/>
    <mergeCell ref="H4:J4"/>
    <mergeCell ref="K4:M4"/>
    <mergeCell ref="N4:P4"/>
  </mergeCells>
  <pageMargins left="0.32" right="0.28999999999999998" top="0.74803149606299213" bottom="0.74803149606299213" header="0.31496062992125984" footer="0.31496062992125984"/>
  <pageSetup paperSize="9"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pageSetUpPr fitToPage="1"/>
  </sheetPr>
  <dimension ref="A2:F28"/>
  <sheetViews>
    <sheetView zoomScale="60" zoomScaleNormal="60" workbookViewId="0">
      <pane xSplit="1" ySplit="6" topLeftCell="B7" activePane="bottomRight" state="frozen"/>
      <selection pane="topRight" activeCell="B1" sqref="B1"/>
      <selection pane="bottomLeft" activeCell="A9" sqref="A9"/>
      <selection pane="bottomRight" activeCell="D45" sqref="D44:D45"/>
    </sheetView>
  </sheetViews>
  <sheetFormatPr defaultColWidth="8.85546875" defaultRowHeight="12.75" x14ac:dyDescent="0.25"/>
  <cols>
    <col min="1" max="1" width="57.140625" style="58" customWidth="1"/>
    <col min="2" max="2" width="24.85546875" style="58" customWidth="1"/>
    <col min="3" max="3" width="24" style="58" customWidth="1"/>
    <col min="4" max="4" width="25.140625" style="58" customWidth="1"/>
    <col min="5" max="5" width="22.42578125" style="58" bestFit="1" customWidth="1"/>
    <col min="6" max="16384" width="8.85546875" style="58"/>
  </cols>
  <sheetData>
    <row r="2" spans="1:5" ht="15.75" x14ac:dyDescent="0.25">
      <c r="A2" s="1349" t="s">
        <v>803</v>
      </c>
      <c r="B2" s="1349"/>
      <c r="C2" s="1349"/>
      <c r="D2" s="1349"/>
      <c r="E2" s="1349"/>
    </row>
    <row r="3" spans="1:5" ht="15.75" x14ac:dyDescent="0.25">
      <c r="A3" s="1349" t="str">
        <f>'Район  и  поселения'!E3</f>
        <v>ПО  СОСТОЯНИЮ  НА  1  АПРЕЛЯ  2026  ГОДА</v>
      </c>
      <c r="B3" s="1349"/>
      <c r="C3" s="1349"/>
      <c r="D3" s="1349"/>
      <c r="E3" s="1349"/>
    </row>
    <row r="5" spans="1:5" x14ac:dyDescent="0.25">
      <c r="D5" s="58" t="s">
        <v>64</v>
      </c>
    </row>
    <row r="6" spans="1:5" ht="25.5" x14ac:dyDescent="0.25">
      <c r="A6" s="896" t="s">
        <v>57</v>
      </c>
      <c r="B6" s="57" t="s">
        <v>59</v>
      </c>
      <c r="C6" s="57" t="s">
        <v>60</v>
      </c>
      <c r="D6" s="57" t="s">
        <v>61</v>
      </c>
      <c r="E6" s="57" t="s">
        <v>66</v>
      </c>
    </row>
    <row r="7" spans="1:5" ht="15" x14ac:dyDescent="0.25">
      <c r="A7" s="164"/>
      <c r="B7" s="164"/>
      <c r="C7" s="163"/>
      <c r="D7" s="163"/>
      <c r="E7" s="163"/>
    </row>
    <row r="8" spans="1:5" ht="25.5" x14ac:dyDescent="0.25">
      <c r="A8" s="168" t="s">
        <v>244</v>
      </c>
      <c r="B8" s="988">
        <f>C8+Дотация!E14</f>
        <v>1030924000</v>
      </c>
      <c r="C8" s="989">
        <f>'[3]Исполнение  по  дотации'!$B$37*1000</f>
        <v>408572000</v>
      </c>
      <c r="D8" s="989">
        <f>'[3]Исполнение  по  дотации'!$E$37*1000</f>
        <v>93118500</v>
      </c>
      <c r="E8" s="988">
        <f>B8-C8</f>
        <v>622352000</v>
      </c>
    </row>
    <row r="9" spans="1:5" s="77" customFormat="1" ht="14.25" x14ac:dyDescent="0.25">
      <c r="A9" s="124" t="s">
        <v>69</v>
      </c>
      <c r="B9" s="990">
        <f>B8-B10-B11</f>
        <v>0</v>
      </c>
      <c r="C9" s="990">
        <f t="shared" ref="C9:E9" si="0">C8-C10-C11</f>
        <v>0</v>
      </c>
      <c r="D9" s="990">
        <f t="shared" si="0"/>
        <v>0</v>
      </c>
      <c r="E9" s="990">
        <f t="shared" si="0"/>
        <v>0</v>
      </c>
    </row>
    <row r="10" spans="1:5" s="77" customFormat="1" ht="25.5" x14ac:dyDescent="0.25">
      <c r="A10" s="124" t="s">
        <v>245</v>
      </c>
      <c r="B10" s="990">
        <f>C10</f>
        <v>17924000</v>
      </c>
      <c r="C10" s="990">
        <f>'Проверочная  таблица'!F39</f>
        <v>17924000</v>
      </c>
      <c r="D10" s="990">
        <f>'Проверочная  таблица'!G39</f>
        <v>4481000</v>
      </c>
      <c r="E10" s="990">
        <f>B10-C10</f>
        <v>0</v>
      </c>
    </row>
    <row r="11" spans="1:5" ht="14.25" x14ac:dyDescent="0.25">
      <c r="A11" s="124" t="s">
        <v>246</v>
      </c>
      <c r="B11" s="990">
        <f>B8-B10</f>
        <v>1013000000</v>
      </c>
      <c r="C11" s="990">
        <f>C8-C10</f>
        <v>390648000</v>
      </c>
      <c r="D11" s="990">
        <f>D8-D10</f>
        <v>88637500</v>
      </c>
      <c r="E11" s="990">
        <f>E8-E10</f>
        <v>622352000</v>
      </c>
    </row>
    <row r="12" spans="1:5" ht="15" x14ac:dyDescent="0.25">
      <c r="A12" s="161"/>
      <c r="B12" s="163"/>
      <c r="C12" s="163"/>
      <c r="D12" s="163"/>
      <c r="E12" s="163"/>
    </row>
    <row r="13" spans="1:5" ht="25.5" x14ac:dyDescent="0.25">
      <c r="A13" s="168" t="s">
        <v>247</v>
      </c>
      <c r="B13" s="988">
        <f>C13+Субсидия!G598</f>
        <v>11722285796.189999</v>
      </c>
      <c r="C13" s="989">
        <f>'[3]Исполнение  по  субсидии'!$B$38*1000</f>
        <v>8868075044.039999</v>
      </c>
      <c r="D13" s="989">
        <f>'[3]Исполнение  по  субсидии'!$C$38*1000</f>
        <v>536681705.86999995</v>
      </c>
      <c r="E13" s="988">
        <f>B13-C13</f>
        <v>2854210752.1499996</v>
      </c>
    </row>
    <row r="14" spans="1:5" s="77" customFormat="1" ht="14.25" x14ac:dyDescent="0.25">
      <c r="A14" s="124" t="s">
        <v>69</v>
      </c>
      <c r="B14" s="990">
        <f>B13-B15-B16-B17</f>
        <v>0</v>
      </c>
      <c r="C14" s="990">
        <f t="shared" ref="C14:E14" si="1">C13-C15-C16-C17</f>
        <v>0</v>
      </c>
      <c r="D14" s="990">
        <f t="shared" si="1"/>
        <v>0</v>
      </c>
      <c r="E14" s="990">
        <f t="shared" si="1"/>
        <v>-1.9073486328125E-6</v>
      </c>
    </row>
    <row r="15" spans="1:5" s="77" customFormat="1" ht="51" x14ac:dyDescent="0.25">
      <c r="A15" s="124" t="s">
        <v>248</v>
      </c>
      <c r="B15" s="990">
        <f>Субсидия!D599</f>
        <v>5942327538.0200014</v>
      </c>
      <c r="C15" s="990">
        <f>Субсидия!E599</f>
        <v>5081115165.04</v>
      </c>
      <c r="D15" s="990">
        <f>Субсидия!F599</f>
        <v>298075996.95999998</v>
      </c>
      <c r="E15" s="990">
        <f>B15-C15</f>
        <v>861212372.98000145</v>
      </c>
    </row>
    <row r="16" spans="1:5" ht="38.25" x14ac:dyDescent="0.25">
      <c r="A16" s="124" t="s">
        <v>249</v>
      </c>
      <c r="B16" s="990">
        <f>Субсидия!D600</f>
        <v>2777354484.3199997</v>
      </c>
      <c r="C16" s="990">
        <f>Субсидия!E600</f>
        <v>1376378425.1500001</v>
      </c>
      <c r="D16" s="990">
        <f>Субсидия!F600</f>
        <v>27003205.369999997</v>
      </c>
      <c r="E16" s="990">
        <f>B16-C16</f>
        <v>1400976059.1699996</v>
      </c>
    </row>
    <row r="17" spans="1:6" ht="14.25" x14ac:dyDescent="0.25">
      <c r="A17" s="124" t="s">
        <v>250</v>
      </c>
      <c r="B17" s="990">
        <f>Субсидия!D601</f>
        <v>3002603773.8500004</v>
      </c>
      <c r="C17" s="990">
        <f>Субсидия!E601</f>
        <v>2410581453.8499999</v>
      </c>
      <c r="D17" s="990">
        <f>Субсидия!F601</f>
        <v>211602503.53999996</v>
      </c>
      <c r="E17" s="990">
        <f>B17-C17</f>
        <v>592022320.00000048</v>
      </c>
    </row>
    <row r="18" spans="1:6" ht="15" x14ac:dyDescent="0.25">
      <c r="A18" s="161"/>
      <c r="B18" s="163"/>
      <c r="C18" s="163"/>
      <c r="D18" s="163"/>
      <c r="E18" s="163"/>
    </row>
    <row r="19" spans="1:6" ht="25.5" x14ac:dyDescent="0.25">
      <c r="A19" s="168" t="s">
        <v>251</v>
      </c>
      <c r="B19" s="988">
        <f>C19+Субвенция!G11</f>
        <v>22048627329.230003</v>
      </c>
      <c r="C19" s="989">
        <f>'[3]Исполнение  по  субвенции'!$B$38*1000</f>
        <v>22048627329.230003</v>
      </c>
      <c r="D19" s="989">
        <f>'[3]Исполнение  по  субвенции'!$G$38*1000</f>
        <v>5755642423.3299999</v>
      </c>
      <c r="E19" s="988">
        <f>B19-C19</f>
        <v>0</v>
      </c>
    </row>
    <row r="20" spans="1:6" s="77" customFormat="1" ht="14.25" x14ac:dyDescent="0.25">
      <c r="A20" s="124" t="s">
        <v>69</v>
      </c>
      <c r="B20" s="990"/>
      <c r="C20" s="990"/>
      <c r="D20" s="990"/>
      <c r="E20" s="990"/>
    </row>
    <row r="21" spans="1:6" s="77" customFormat="1" ht="14.25" x14ac:dyDescent="0.25">
      <c r="A21" s="124" t="s">
        <v>252</v>
      </c>
      <c r="B21" s="990">
        <f>B19</f>
        <v>22048627329.230003</v>
      </c>
      <c r="C21" s="990">
        <f>C19</f>
        <v>22048627329.230003</v>
      </c>
      <c r="D21" s="990">
        <f>D19</f>
        <v>5755642423.3299999</v>
      </c>
      <c r="E21" s="990">
        <f>E19</f>
        <v>0</v>
      </c>
    </row>
    <row r="22" spans="1:6" ht="15" x14ac:dyDescent="0.25">
      <c r="A22" s="161"/>
      <c r="B22" s="163"/>
      <c r="C22" s="163"/>
      <c r="D22" s="163"/>
      <c r="E22" s="163"/>
    </row>
    <row r="23" spans="1:6" ht="15" x14ac:dyDescent="0.25">
      <c r="A23" s="168" t="s">
        <v>253</v>
      </c>
      <c r="B23" s="988">
        <f>C23+'Иные  МБТ'!G54</f>
        <v>2449513473.8500004</v>
      </c>
      <c r="C23" s="989">
        <f>'[3]Исполнение  по  иным  МБТ'!$B$36*1000</f>
        <v>2119251315.7700002</v>
      </c>
      <c r="D23" s="989">
        <f>'[3]Исполнение  по  иным  МБТ'!$G$36*1000</f>
        <v>458323483.51999992</v>
      </c>
      <c r="E23" s="988">
        <f>B23-C23</f>
        <v>330262158.08000016</v>
      </c>
    </row>
    <row r="24" spans="1:6" s="77" customFormat="1" ht="14.25" x14ac:dyDescent="0.25">
      <c r="A24" s="124" t="s">
        <v>69</v>
      </c>
      <c r="B24" s="990"/>
      <c r="C24" s="990"/>
      <c r="D24" s="990"/>
      <c r="E24" s="990"/>
    </row>
    <row r="25" spans="1:6" s="77" customFormat="1" ht="14.25" x14ac:dyDescent="0.25">
      <c r="A25" s="124" t="s">
        <v>254</v>
      </c>
      <c r="B25" s="990">
        <f>B23</f>
        <v>2449513473.8500004</v>
      </c>
      <c r="C25" s="990">
        <f>C23</f>
        <v>2119251315.7700002</v>
      </c>
      <c r="D25" s="990">
        <f>D23</f>
        <v>458323483.51999992</v>
      </c>
      <c r="E25" s="990">
        <f>E23</f>
        <v>330262158.08000016</v>
      </c>
    </row>
    <row r="26" spans="1:6" ht="15" x14ac:dyDescent="0.25">
      <c r="A26" s="161"/>
      <c r="B26" s="163"/>
      <c r="C26" s="163"/>
      <c r="D26" s="163"/>
      <c r="E26" s="163"/>
    </row>
    <row r="27" spans="1:6" ht="15" x14ac:dyDescent="0.25">
      <c r="A27" s="169" t="s">
        <v>0</v>
      </c>
      <c r="B27" s="170">
        <f>B8+B13+B19+B23</f>
        <v>37251350599.269997</v>
      </c>
      <c r="C27" s="170">
        <f>C8+C13+C19+C23</f>
        <v>33444525689.040005</v>
      </c>
      <c r="D27" s="170">
        <f>D8+D13+D19+D23</f>
        <v>6843766112.7199993</v>
      </c>
      <c r="E27" s="170">
        <f>E8+E13+E19+E23</f>
        <v>3806824910.2299995</v>
      </c>
    </row>
    <row r="28" spans="1:6" s="171" customFormat="1" x14ac:dyDescent="0.25">
      <c r="A28" s="58"/>
      <c r="B28" s="58"/>
      <c r="C28" s="991">
        <f>C27-'Проверочная  таблица'!B38</f>
        <v>0</v>
      </c>
      <c r="D28" s="991" t="e">
        <f>D27-'Проверочная  таблица'!C38</f>
        <v>#REF!</v>
      </c>
      <c r="E28" s="991">
        <f>E27-Дотация!E21</f>
        <v>0</v>
      </c>
      <c r="F28" s="58"/>
    </row>
  </sheetData>
  <mergeCells count="2">
    <mergeCell ref="A2:E2"/>
    <mergeCell ref="A3:E3"/>
  </mergeCells>
  <pageMargins left="0.78740157480314965" right="0.39370078740157483" top="0.78740157480314965" bottom="0.78740157480314965" header="0.51181102362204722" footer="0.51181102362204722"/>
  <pageSetup paperSize="9" scale="91" orientation="landscape"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pageSetUpPr fitToPage="1"/>
  </sheetPr>
  <dimension ref="A2:F21"/>
  <sheetViews>
    <sheetView zoomScale="80" zoomScaleNormal="80" zoomScaleSheetLayoutView="70" workbookViewId="0">
      <pane xSplit="1" ySplit="7" topLeftCell="B8" activePane="bottomRight" state="frozen"/>
      <selection pane="topRight" activeCell="B1" sqref="B1"/>
      <selection pane="bottomLeft" activeCell="A6" sqref="A6"/>
      <selection pane="bottomRight" activeCell="A9" sqref="A9:XFD9"/>
    </sheetView>
  </sheetViews>
  <sheetFormatPr defaultColWidth="9.140625" defaultRowHeight="12.75" x14ac:dyDescent="0.2"/>
  <cols>
    <col min="1" max="1" width="54.85546875" style="160" customWidth="1"/>
    <col min="2" max="2" width="15.5703125" style="160" customWidth="1"/>
    <col min="3" max="3" width="21.140625" style="160" customWidth="1"/>
    <col min="4" max="4" width="20.85546875" style="160" customWidth="1"/>
    <col min="5" max="5" width="22.85546875" style="160" customWidth="1"/>
    <col min="6" max="6" width="17.5703125" style="992" hidden="1" customWidth="1"/>
    <col min="7" max="16384" width="9.140625" style="160"/>
  </cols>
  <sheetData>
    <row r="2" spans="1:6" ht="15" x14ac:dyDescent="0.25">
      <c r="A2" s="1345" t="s">
        <v>805</v>
      </c>
      <c r="B2" s="1345"/>
      <c r="C2" s="1345"/>
      <c r="D2" s="1345"/>
      <c r="E2" s="1345"/>
    </row>
    <row r="3" spans="1:6" ht="15" x14ac:dyDescent="0.25">
      <c r="A3" s="1345" t="str">
        <f>'Проверочная  таблица'!F3</f>
        <v>ПО  СОСТОЯНИЮ  НА  1  АПРЕЛЯ  2026  ГОДА</v>
      </c>
      <c r="B3" s="1345"/>
      <c r="C3" s="1345"/>
      <c r="D3" s="1345"/>
      <c r="E3" s="1345"/>
    </row>
    <row r="4" spans="1:6" ht="15" x14ac:dyDescent="0.25">
      <c r="A4" s="1354" t="s">
        <v>231</v>
      </c>
      <c r="B4" s="1354"/>
      <c r="C4" s="1354"/>
      <c r="D4" s="1354"/>
      <c r="E4" s="1354"/>
    </row>
    <row r="6" spans="1:6" ht="15" x14ac:dyDescent="0.25">
      <c r="D6" s="806">
        <f>D8-'[1]Финансовая  помощь  (факт)'!$P$36*1000-'[1]Финансовая  помощь  (факт)'!$Q$36*1000</f>
        <v>0</v>
      </c>
      <c r="E6" s="160" t="s">
        <v>64</v>
      </c>
    </row>
    <row r="7" spans="1:6" s="59" customFormat="1" ht="25.5" x14ac:dyDescent="0.25">
      <c r="A7" s="697" t="s">
        <v>57</v>
      </c>
      <c r="B7" s="697" t="s">
        <v>58</v>
      </c>
      <c r="C7" s="697" t="s">
        <v>59</v>
      </c>
      <c r="D7" s="697" t="s">
        <v>60</v>
      </c>
      <c r="E7" s="697" t="s">
        <v>66</v>
      </c>
      <c r="F7" s="993"/>
    </row>
    <row r="8" spans="1:6" ht="127.5" x14ac:dyDescent="0.2">
      <c r="A8" s="161" t="s">
        <v>232</v>
      </c>
      <c r="B8" s="162" t="s">
        <v>233</v>
      </c>
      <c r="C8" s="512">
        <v>684471000</v>
      </c>
      <c r="D8" s="807">
        <f t="shared" ref="D8:D12" si="0">C8-E8</f>
        <v>75119000</v>
      </c>
      <c r="E8" s="163">
        <f>'[1]Дотация  из  ОБ_факт'!C37</f>
        <v>609352000</v>
      </c>
      <c r="F8" s="994">
        <f>E8-'[1]Дотация  из  ОБ_факт'!$C$37</f>
        <v>0</v>
      </c>
    </row>
    <row r="9" spans="1:6" ht="153" x14ac:dyDescent="0.2">
      <c r="A9" s="590" t="s">
        <v>234</v>
      </c>
      <c r="B9" s="162" t="s">
        <v>235</v>
      </c>
      <c r="C9" s="512">
        <v>5000000</v>
      </c>
      <c r="D9" s="807">
        <f t="shared" si="0"/>
        <v>0</v>
      </c>
      <c r="E9" s="163">
        <f>'[1]Дотация  из  ОБ_факт'!C38</f>
        <v>5000000</v>
      </c>
    </row>
    <row r="10" spans="1:6" ht="165.75" hidden="1" x14ac:dyDescent="0.2">
      <c r="A10" s="626" t="s">
        <v>1003</v>
      </c>
      <c r="B10" s="627" t="s">
        <v>236</v>
      </c>
      <c r="C10" s="628">
        <v>0</v>
      </c>
      <c r="D10" s="808">
        <f t="shared" si="0"/>
        <v>0</v>
      </c>
      <c r="E10" s="628">
        <f>'[1]Дотация  из  ОБ_факт'!C39</f>
        <v>0</v>
      </c>
    </row>
    <row r="11" spans="1:6" ht="153" x14ac:dyDescent="0.2">
      <c r="A11" s="161" t="s">
        <v>1002</v>
      </c>
      <c r="B11" s="162" t="s">
        <v>237</v>
      </c>
      <c r="C11" s="512">
        <v>5000000</v>
      </c>
      <c r="D11" s="807">
        <f t="shared" si="0"/>
        <v>0</v>
      </c>
      <c r="E11" s="163">
        <f>'[1]Дотация  из  ОБ_факт'!C40</f>
        <v>5000000</v>
      </c>
    </row>
    <row r="12" spans="1:6" ht="165.75" x14ac:dyDescent="0.2">
      <c r="A12" s="161" t="s">
        <v>1001</v>
      </c>
      <c r="B12" s="162" t="s">
        <v>238</v>
      </c>
      <c r="C12" s="512">
        <v>3000000</v>
      </c>
      <c r="D12" s="807">
        <f t="shared" si="0"/>
        <v>0</v>
      </c>
      <c r="E12" s="163">
        <f>'[1]Дотация  из  ОБ_факт'!C41</f>
        <v>3000000</v>
      </c>
    </row>
    <row r="13" spans="1:6" ht="15" x14ac:dyDescent="0.2">
      <c r="A13" s="164"/>
      <c r="B13" s="164"/>
      <c r="C13" s="163"/>
      <c r="D13" s="164"/>
      <c r="E13" s="165"/>
    </row>
    <row r="14" spans="1:6" s="166" customFormat="1" ht="15" x14ac:dyDescent="0.2">
      <c r="A14" s="696" t="s">
        <v>2</v>
      </c>
      <c r="B14" s="696"/>
      <c r="C14" s="85">
        <f>SUM(C8:C13)</f>
        <v>697471000</v>
      </c>
      <c r="D14" s="85">
        <f>SUM(D8:D13)</f>
        <v>75119000</v>
      </c>
      <c r="E14" s="85">
        <f>SUM(E8:E13)</f>
        <v>622352000</v>
      </c>
      <c r="F14" s="995"/>
    </row>
    <row r="15" spans="1:6" x14ac:dyDescent="0.2">
      <c r="E15" s="809"/>
    </row>
    <row r="17" spans="1:5" x14ac:dyDescent="0.2">
      <c r="A17" s="166" t="s">
        <v>239</v>
      </c>
    </row>
    <row r="18" spans="1:5" ht="15" x14ac:dyDescent="0.2">
      <c r="A18" s="161" t="s">
        <v>240</v>
      </c>
      <c r="B18" s="162"/>
      <c r="C18" s="163"/>
      <c r="D18" s="807"/>
      <c r="E18" s="163">
        <f>Субсидия!G598</f>
        <v>2854210752.1499996</v>
      </c>
    </row>
    <row r="19" spans="1:5" ht="15" x14ac:dyDescent="0.2">
      <c r="A19" s="161" t="s">
        <v>241</v>
      </c>
      <c r="B19" s="162"/>
      <c r="C19" s="163"/>
      <c r="D19" s="807"/>
      <c r="E19" s="163">
        <f>Субвенция!G11</f>
        <v>0</v>
      </c>
    </row>
    <row r="20" spans="1:5" ht="15" x14ac:dyDescent="0.2">
      <c r="A20" s="161" t="s">
        <v>242</v>
      </c>
      <c r="B20" s="162"/>
      <c r="C20" s="163"/>
      <c r="D20" s="807"/>
      <c r="E20" s="163">
        <f>'Иные  МБТ'!G54</f>
        <v>330262158.07999998</v>
      </c>
    </row>
    <row r="21" spans="1:5" ht="15" x14ac:dyDescent="0.2">
      <c r="A21" s="701" t="s">
        <v>243</v>
      </c>
      <c r="B21" s="164"/>
      <c r="C21" s="163"/>
      <c r="D21" s="164"/>
      <c r="E21" s="163">
        <f>SUM(E14:E20)</f>
        <v>3806824910.2299995</v>
      </c>
    </row>
  </sheetData>
  <mergeCells count="3">
    <mergeCell ref="A2:E2"/>
    <mergeCell ref="A3:E3"/>
    <mergeCell ref="A4:E4"/>
  </mergeCells>
  <pageMargins left="0.39" right="0.39370078740157483" top="0.78740157480314965" bottom="0.78740157480314965" header="0.51181102362204722" footer="0.51181102362204722"/>
  <pageSetup paperSize="9" scale="70" orientation="portrait" r:id="rId1"/>
  <headerFooter alignWithMargins="0">
    <oddFooter>&amp;R&amp;Z&amp;F&amp;A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pageSetUpPr fitToPage="1"/>
  </sheetPr>
  <dimension ref="A2:K634"/>
  <sheetViews>
    <sheetView topLeftCell="A2" zoomScale="70" zoomScaleNormal="70" zoomScaleSheetLayoutView="70" workbookViewId="0">
      <pane xSplit="3" ySplit="6" topLeftCell="D8" activePane="bottomRight" state="frozen"/>
      <selection activeCell="A2" sqref="A2"/>
      <selection pane="topRight" activeCell="D2" sqref="D2"/>
      <selection pane="bottomLeft" activeCell="A8" sqref="A8"/>
      <selection pane="bottomRight" activeCell="H2" sqref="H1:K1048576"/>
    </sheetView>
  </sheetViews>
  <sheetFormatPr defaultColWidth="9.140625" defaultRowHeight="15" x14ac:dyDescent="0.25"/>
  <cols>
    <col min="1" max="1" width="12.140625" style="97" customWidth="1"/>
    <col min="2" max="2" width="48.85546875" style="97" customWidth="1"/>
    <col min="3" max="3" width="19" style="97" customWidth="1"/>
    <col min="4" max="4" width="22.85546875" style="97" bestFit="1" customWidth="1"/>
    <col min="5" max="5" width="23.42578125" style="97" bestFit="1" customWidth="1"/>
    <col min="6" max="6" width="23.140625" style="97" customWidth="1"/>
    <col min="7" max="7" width="22.42578125" style="97" customWidth="1"/>
    <col min="8" max="8" width="9.42578125" style="95" hidden="1" customWidth="1"/>
    <col min="9" max="9" width="9.140625" style="95" hidden="1" customWidth="1"/>
    <col min="10" max="10" width="19" style="96" hidden="1" customWidth="1"/>
    <col min="11" max="11" width="17" style="97" hidden="1" customWidth="1"/>
    <col min="12" max="13" width="9.140625" style="97"/>
    <col min="14" max="14" width="14.5703125" style="97" customWidth="1"/>
    <col min="15" max="15" width="14.85546875" style="97" customWidth="1"/>
    <col min="16" max="16384" width="9.140625" style="97"/>
  </cols>
  <sheetData>
    <row r="2" spans="1:10" x14ac:dyDescent="0.25">
      <c r="A2" s="1356" t="s">
        <v>808</v>
      </c>
      <c r="B2" s="1356"/>
      <c r="C2" s="1356"/>
      <c r="D2" s="1356"/>
      <c r="E2" s="1356"/>
      <c r="F2" s="1356"/>
      <c r="G2" s="1356"/>
    </row>
    <row r="3" spans="1:10" x14ac:dyDescent="0.25">
      <c r="A3" s="1356" t="str">
        <f>'Проверочная  таблица'!F3</f>
        <v>ПО  СОСТОЯНИЮ  НА  1  АПРЕЛЯ  2026  ГОДА</v>
      </c>
      <c r="B3" s="1356"/>
      <c r="C3" s="1356"/>
      <c r="D3" s="1356"/>
      <c r="E3" s="1356"/>
      <c r="F3" s="1356"/>
      <c r="G3" s="1356"/>
    </row>
    <row r="4" spans="1:10" ht="54.95" customHeight="1" x14ac:dyDescent="0.25">
      <c r="A4" s="1357" t="s">
        <v>108</v>
      </c>
      <c r="B4" s="1357"/>
      <c r="C4" s="1357"/>
      <c r="D4" s="1357"/>
      <c r="E4" s="1357"/>
      <c r="F4" s="1357"/>
      <c r="G4" s="1357"/>
    </row>
    <row r="6" spans="1:10" x14ac:dyDescent="0.25">
      <c r="G6" s="97" t="s">
        <v>64</v>
      </c>
    </row>
    <row r="7" spans="1:10" s="99" customFormat="1" ht="25.5" x14ac:dyDescent="0.25">
      <c r="A7" s="57" t="s">
        <v>65</v>
      </c>
      <c r="B7" s="57" t="s">
        <v>57</v>
      </c>
      <c r="C7" s="57" t="s">
        <v>58</v>
      </c>
      <c r="D7" s="57" t="s">
        <v>59</v>
      </c>
      <c r="E7" s="57" t="s">
        <v>60</v>
      </c>
      <c r="F7" s="57" t="s">
        <v>61</v>
      </c>
      <c r="G7" s="57" t="s">
        <v>66</v>
      </c>
      <c r="H7" s="98"/>
      <c r="I7" s="98"/>
      <c r="J7" s="92"/>
    </row>
    <row r="8" spans="1:10" s="99" customFormat="1" x14ac:dyDescent="0.25">
      <c r="A8" s="61" t="s">
        <v>67</v>
      </c>
      <c r="B8" s="62" t="s">
        <v>109</v>
      </c>
      <c r="C8" s="63"/>
      <c r="D8" s="810">
        <f t="shared" ref="D8:G10" si="0">D27+D24+D12+D30+D15+D18+D21</f>
        <v>21275090.899999999</v>
      </c>
      <c r="E8" s="810">
        <f t="shared" si="0"/>
        <v>21275090.899999999</v>
      </c>
      <c r="F8" s="810">
        <f t="shared" si="0"/>
        <v>847728.70000000007</v>
      </c>
      <c r="G8" s="810">
        <f t="shared" si="0"/>
        <v>0</v>
      </c>
      <c r="H8" s="64">
        <f t="shared" ref="H8:H61" si="1">IF(F8&gt;E8,1,0)</f>
        <v>0</v>
      </c>
      <c r="I8" s="64">
        <f>IF(G8&lt;0,1,0)</f>
        <v>0</v>
      </c>
      <c r="J8" s="92"/>
    </row>
    <row r="9" spans="1:10" s="99" customFormat="1" x14ac:dyDescent="0.25">
      <c r="A9" s="100"/>
      <c r="B9" s="101" t="s">
        <v>110</v>
      </c>
      <c r="C9" s="102"/>
      <c r="D9" s="811">
        <f t="shared" si="0"/>
        <v>21275090.899999999</v>
      </c>
      <c r="E9" s="811">
        <f t="shared" si="0"/>
        <v>21275090.899999999</v>
      </c>
      <c r="F9" s="811">
        <f t="shared" si="0"/>
        <v>847728.70000000007</v>
      </c>
      <c r="G9" s="811">
        <f t="shared" si="0"/>
        <v>0</v>
      </c>
      <c r="H9" s="64">
        <f t="shared" si="1"/>
        <v>0</v>
      </c>
      <c r="I9" s="64">
        <f t="shared" ref="I9:I99" si="2">IF(G9&lt;0,1,0)</f>
        <v>0</v>
      </c>
      <c r="J9" s="92"/>
    </row>
    <row r="10" spans="1:10" s="99" customFormat="1" x14ac:dyDescent="0.25">
      <c r="A10" s="100"/>
      <c r="B10" s="101" t="s">
        <v>111</v>
      </c>
      <c r="C10" s="102"/>
      <c r="D10" s="811">
        <f t="shared" si="0"/>
        <v>0</v>
      </c>
      <c r="E10" s="811">
        <f t="shared" si="0"/>
        <v>0</v>
      </c>
      <c r="F10" s="811">
        <f t="shared" si="0"/>
        <v>0</v>
      </c>
      <c r="G10" s="811">
        <f t="shared" si="0"/>
        <v>0</v>
      </c>
      <c r="H10" s="64">
        <f t="shared" si="1"/>
        <v>0</v>
      </c>
      <c r="I10" s="64">
        <f t="shared" si="2"/>
        <v>0</v>
      </c>
      <c r="J10" s="92"/>
    </row>
    <row r="11" spans="1:10" s="99" customFormat="1" x14ac:dyDescent="0.25">
      <c r="A11" s="65"/>
      <c r="B11" s="57" t="s">
        <v>69</v>
      </c>
      <c r="C11" s="54"/>
      <c r="D11" s="70"/>
      <c r="E11" s="70"/>
      <c r="F11" s="70"/>
      <c r="G11" s="70"/>
      <c r="H11" s="64">
        <f t="shared" si="1"/>
        <v>0</v>
      </c>
      <c r="I11" s="64">
        <f t="shared" si="2"/>
        <v>0</v>
      </c>
      <c r="J11" s="92"/>
    </row>
    <row r="12" spans="1:10" s="99" customFormat="1" ht="140.25" hidden="1" x14ac:dyDescent="0.25">
      <c r="A12" s="103"/>
      <c r="B12" s="81" t="s">
        <v>112</v>
      </c>
      <c r="C12" s="67" t="s">
        <v>113</v>
      </c>
      <c r="D12" s="80"/>
      <c r="E12" s="70">
        <f>D12</f>
        <v>0</v>
      </c>
      <c r="F12" s="104"/>
      <c r="G12" s="80">
        <f>D12-E12</f>
        <v>0</v>
      </c>
      <c r="H12" s="64">
        <f t="shared" si="1"/>
        <v>0</v>
      </c>
      <c r="I12" s="64">
        <f t="shared" si="2"/>
        <v>0</v>
      </c>
      <c r="J12" s="92"/>
    </row>
    <row r="13" spans="1:10" s="99" customFormat="1" hidden="1" x14ac:dyDescent="0.25">
      <c r="A13" s="105"/>
      <c r="B13" s="106" t="s">
        <v>110</v>
      </c>
      <c r="C13" s="107"/>
      <c r="D13" s="123"/>
      <c r="E13" s="123"/>
      <c r="F13" s="123"/>
      <c r="G13" s="123">
        <f t="shared" ref="G13:G26" si="3">D13-E13</f>
        <v>0</v>
      </c>
      <c r="H13" s="64">
        <f t="shared" si="1"/>
        <v>0</v>
      </c>
      <c r="I13" s="64">
        <f t="shared" si="2"/>
        <v>0</v>
      </c>
      <c r="J13" s="92"/>
    </row>
    <row r="14" spans="1:10" s="99" customFormat="1" hidden="1" x14ac:dyDescent="0.25">
      <c r="A14" s="105"/>
      <c r="B14" s="106" t="s">
        <v>111</v>
      </c>
      <c r="C14" s="107"/>
      <c r="D14" s="123">
        <f>D12</f>
        <v>0</v>
      </c>
      <c r="E14" s="123">
        <f t="shared" ref="E14:F14" si="4">E12</f>
        <v>0</v>
      </c>
      <c r="F14" s="123">
        <f t="shared" si="4"/>
        <v>0</v>
      </c>
      <c r="G14" s="123">
        <f t="shared" si="3"/>
        <v>0</v>
      </c>
      <c r="H14" s="64">
        <f t="shared" si="1"/>
        <v>0</v>
      </c>
      <c r="I14" s="64">
        <f t="shared" si="2"/>
        <v>0</v>
      </c>
      <c r="J14" s="92"/>
    </row>
    <row r="15" spans="1:10" ht="153" x14ac:dyDescent="0.25">
      <c r="A15" s="487"/>
      <c r="B15" s="81" t="s">
        <v>895</v>
      </c>
      <c r="C15" s="67" t="s">
        <v>114</v>
      </c>
      <c r="D15" s="80">
        <v>8074010</v>
      </c>
      <c r="E15" s="70">
        <f>'Прочая  субсидия_МР  и  ГО'!BB39</f>
        <v>8074010</v>
      </c>
      <c r="F15" s="70">
        <f>'Прочая  субсидия_МР  и  ГО'!BC39</f>
        <v>0</v>
      </c>
      <c r="G15" s="80">
        <f t="shared" si="3"/>
        <v>0</v>
      </c>
      <c r="H15" s="64">
        <f t="shared" si="1"/>
        <v>0</v>
      </c>
      <c r="I15" s="64">
        <f t="shared" si="2"/>
        <v>0</v>
      </c>
    </row>
    <row r="16" spans="1:10" x14ac:dyDescent="0.25">
      <c r="A16" s="105"/>
      <c r="B16" s="106" t="s">
        <v>110</v>
      </c>
      <c r="C16" s="107"/>
      <c r="D16" s="123">
        <f>D15</f>
        <v>8074010</v>
      </c>
      <c r="E16" s="123">
        <f>E15</f>
        <v>8074010</v>
      </c>
      <c r="F16" s="123">
        <f>F15</f>
        <v>0</v>
      </c>
      <c r="G16" s="123">
        <f t="shared" si="3"/>
        <v>0</v>
      </c>
      <c r="H16" s="64">
        <f t="shared" si="1"/>
        <v>0</v>
      </c>
      <c r="I16" s="64">
        <f t="shared" si="2"/>
        <v>0</v>
      </c>
    </row>
    <row r="17" spans="1:10" x14ac:dyDescent="0.25">
      <c r="A17" s="105"/>
      <c r="B17" s="106" t="s">
        <v>111</v>
      </c>
      <c r="C17" s="107"/>
      <c r="D17" s="123"/>
      <c r="E17" s="123"/>
      <c r="F17" s="123"/>
      <c r="G17" s="123">
        <f t="shared" si="3"/>
        <v>0</v>
      </c>
      <c r="H17" s="64">
        <f t="shared" si="1"/>
        <v>0</v>
      </c>
      <c r="I17" s="64">
        <f t="shared" si="2"/>
        <v>0</v>
      </c>
    </row>
    <row r="18" spans="1:10" ht="114.75" hidden="1" x14ac:dyDescent="0.25">
      <c r="A18" s="103"/>
      <c r="B18" s="81" t="s">
        <v>893</v>
      </c>
      <c r="C18" s="67" t="s">
        <v>115</v>
      </c>
      <c r="D18" s="80"/>
      <c r="E18" s="70">
        <f>'Проверочная  таблица'!IO39</f>
        <v>0</v>
      </c>
      <c r="F18" s="70">
        <f>'Проверочная  таблица'!IR39</f>
        <v>0</v>
      </c>
      <c r="G18" s="80">
        <f t="shared" si="3"/>
        <v>0</v>
      </c>
      <c r="H18" s="64">
        <f t="shared" si="1"/>
        <v>0</v>
      </c>
      <c r="I18" s="64">
        <f t="shared" si="2"/>
        <v>0</v>
      </c>
      <c r="J18" s="108">
        <f>D18+D21</f>
        <v>0</v>
      </c>
    </row>
    <row r="19" spans="1:10" hidden="1" x14ac:dyDescent="0.25">
      <c r="A19" s="105"/>
      <c r="B19" s="106" t="s">
        <v>110</v>
      </c>
      <c r="C19" s="107"/>
      <c r="D19" s="123">
        <f>D18-D20</f>
        <v>0</v>
      </c>
      <c r="E19" s="123">
        <f t="shared" ref="E19:G19" si="5">E18-E20</f>
        <v>0</v>
      </c>
      <c r="F19" s="123">
        <f t="shared" si="5"/>
        <v>0</v>
      </c>
      <c r="G19" s="123">
        <f t="shared" si="5"/>
        <v>0</v>
      </c>
      <c r="H19" s="64">
        <f t="shared" si="1"/>
        <v>0</v>
      </c>
      <c r="I19" s="64">
        <f t="shared" si="2"/>
        <v>0</v>
      </c>
    </row>
    <row r="20" spans="1:10" hidden="1" x14ac:dyDescent="0.25">
      <c r="A20" s="105"/>
      <c r="B20" s="106" t="s">
        <v>111</v>
      </c>
      <c r="C20" s="107"/>
      <c r="D20" s="123"/>
      <c r="E20" s="123"/>
      <c r="F20" s="123"/>
      <c r="G20" s="123"/>
      <c r="H20" s="64">
        <f t="shared" si="1"/>
        <v>0</v>
      </c>
      <c r="I20" s="64">
        <f t="shared" si="2"/>
        <v>0</v>
      </c>
    </row>
    <row r="21" spans="1:10" hidden="1" x14ac:dyDescent="0.25">
      <c r="A21" s="82"/>
      <c r="B21" s="73" t="s">
        <v>87</v>
      </c>
      <c r="C21" s="83" t="s">
        <v>115</v>
      </c>
      <c r="D21" s="109"/>
      <c r="E21" s="134">
        <f>'Проверочная  таблица'!IP39</f>
        <v>0</v>
      </c>
      <c r="F21" s="134">
        <f>'Проверочная  таблица'!IS39</f>
        <v>0</v>
      </c>
      <c r="G21" s="134">
        <f t="shared" ref="G21" si="6">D21-E21</f>
        <v>0</v>
      </c>
      <c r="H21" s="64">
        <f t="shared" si="1"/>
        <v>0</v>
      </c>
      <c r="I21" s="64">
        <f t="shared" si="2"/>
        <v>0</v>
      </c>
    </row>
    <row r="22" spans="1:10" hidden="1" x14ac:dyDescent="0.25">
      <c r="A22" s="82"/>
      <c r="B22" s="110" t="s">
        <v>110</v>
      </c>
      <c r="C22" s="111"/>
      <c r="D22" s="134">
        <f>D21-D23</f>
        <v>0</v>
      </c>
      <c r="E22" s="134">
        <f t="shared" ref="E22:G22" si="7">E21-E23</f>
        <v>0</v>
      </c>
      <c r="F22" s="134">
        <f t="shared" si="7"/>
        <v>0</v>
      </c>
      <c r="G22" s="134">
        <f t="shared" si="7"/>
        <v>0</v>
      </c>
      <c r="H22" s="64">
        <f t="shared" si="1"/>
        <v>0</v>
      </c>
      <c r="I22" s="64">
        <f t="shared" si="2"/>
        <v>0</v>
      </c>
    </row>
    <row r="23" spans="1:10" hidden="1" x14ac:dyDescent="0.25">
      <c r="A23" s="82"/>
      <c r="B23" s="110" t="s">
        <v>111</v>
      </c>
      <c r="C23" s="111"/>
      <c r="D23" s="134"/>
      <c r="E23" s="134"/>
      <c r="F23" s="134"/>
      <c r="G23" s="134"/>
      <c r="H23" s="64">
        <f t="shared" si="1"/>
        <v>0</v>
      </c>
      <c r="I23" s="64">
        <f t="shared" si="2"/>
        <v>0</v>
      </c>
    </row>
    <row r="24" spans="1:10" ht="140.25" x14ac:dyDescent="0.25">
      <c r="A24" s="698"/>
      <c r="B24" s="81" t="s">
        <v>894</v>
      </c>
      <c r="C24" s="67" t="s">
        <v>116</v>
      </c>
      <c r="D24" s="80">
        <v>11201080.9</v>
      </c>
      <c r="E24" s="70">
        <f>'Прочая  субсидия_МР  и  ГО'!BD39</f>
        <v>11201080.899999999</v>
      </c>
      <c r="F24" s="70">
        <f>'Прочая  субсидия_МР  и  ГО'!BE39</f>
        <v>847728.70000000007</v>
      </c>
      <c r="G24" s="80">
        <f t="shared" si="3"/>
        <v>0</v>
      </c>
      <c r="H24" s="64">
        <f t="shared" si="1"/>
        <v>0</v>
      </c>
      <c r="I24" s="64">
        <f t="shared" si="2"/>
        <v>0</v>
      </c>
    </row>
    <row r="25" spans="1:10" x14ac:dyDescent="0.25">
      <c r="A25" s="105"/>
      <c r="B25" s="106" t="s">
        <v>110</v>
      </c>
      <c r="C25" s="107"/>
      <c r="D25" s="123">
        <f>D24</f>
        <v>11201080.9</v>
      </c>
      <c r="E25" s="123">
        <f>E24</f>
        <v>11201080.899999999</v>
      </c>
      <c r="F25" s="123">
        <f>F24</f>
        <v>847728.70000000007</v>
      </c>
      <c r="G25" s="123">
        <f t="shared" si="3"/>
        <v>0</v>
      </c>
      <c r="H25" s="64">
        <f t="shared" si="1"/>
        <v>0</v>
      </c>
      <c r="I25" s="64">
        <f t="shared" si="2"/>
        <v>0</v>
      </c>
    </row>
    <row r="26" spans="1:10" x14ac:dyDescent="0.25">
      <c r="A26" s="105"/>
      <c r="B26" s="106" t="s">
        <v>111</v>
      </c>
      <c r="C26" s="107"/>
      <c r="D26" s="123"/>
      <c r="E26" s="123"/>
      <c r="F26" s="123"/>
      <c r="G26" s="123">
        <f t="shared" si="3"/>
        <v>0</v>
      </c>
      <c r="H26" s="64">
        <f t="shared" si="1"/>
        <v>0</v>
      </c>
      <c r="I26" s="64">
        <f t="shared" si="2"/>
        <v>0</v>
      </c>
    </row>
    <row r="27" spans="1:10" ht="114.75" x14ac:dyDescent="0.25">
      <c r="A27" s="698"/>
      <c r="B27" s="81" t="s">
        <v>117</v>
      </c>
      <c r="C27" s="67" t="s">
        <v>118</v>
      </c>
      <c r="D27" s="80">
        <v>2000000</v>
      </c>
      <c r="E27" s="70">
        <f>'Прочая  субсидия_МР  и  ГО'!BF39</f>
        <v>2000000</v>
      </c>
      <c r="F27" s="70">
        <f>'Прочая  субсидия_МР  и  ГО'!BG39</f>
        <v>0</v>
      </c>
      <c r="G27" s="80">
        <f>D27-E27</f>
        <v>0</v>
      </c>
      <c r="H27" s="64">
        <f>IF(F27&gt;E27,1,0)</f>
        <v>0</v>
      </c>
      <c r="I27" s="64">
        <f>IF(G27&lt;0,1,0)</f>
        <v>0</v>
      </c>
    </row>
    <row r="28" spans="1:10" x14ac:dyDescent="0.25">
      <c r="A28" s="105"/>
      <c r="B28" s="106" t="s">
        <v>110</v>
      </c>
      <c r="C28" s="107"/>
      <c r="D28" s="123">
        <f>D27</f>
        <v>2000000</v>
      </c>
      <c r="E28" s="123">
        <f>E27</f>
        <v>2000000</v>
      </c>
      <c r="F28" s="123">
        <f>F27</f>
        <v>0</v>
      </c>
      <c r="G28" s="123">
        <f>D28-E28</f>
        <v>0</v>
      </c>
      <c r="H28" s="64">
        <f>IF(F28&gt;E28,1,0)</f>
        <v>0</v>
      </c>
      <c r="I28" s="64">
        <f>IF(G28&lt;0,1,0)</f>
        <v>0</v>
      </c>
    </row>
    <row r="29" spans="1:10" x14ac:dyDescent="0.25">
      <c r="A29" s="105"/>
      <c r="B29" s="106" t="s">
        <v>111</v>
      </c>
      <c r="C29" s="107"/>
      <c r="D29" s="123"/>
      <c r="E29" s="123"/>
      <c r="F29" s="123"/>
      <c r="G29" s="123">
        <f>D29-E29</f>
        <v>0</v>
      </c>
      <c r="H29" s="64">
        <f>IF(F29&gt;E29,1,0)</f>
        <v>0</v>
      </c>
      <c r="I29" s="64">
        <f>IF(G29&lt;0,1,0)</f>
        <v>0</v>
      </c>
    </row>
    <row r="30" spans="1:10" ht="191.25" hidden="1" x14ac:dyDescent="0.25">
      <c r="A30" s="103"/>
      <c r="B30" s="81" t="s">
        <v>119</v>
      </c>
      <c r="C30" s="67" t="s">
        <v>120</v>
      </c>
      <c r="D30" s="80"/>
      <c r="E30" s="70">
        <f>'Прочая  субсидия_МР  и  ГО'!BL39</f>
        <v>0</v>
      </c>
      <c r="F30" s="70">
        <f>'Прочая  субсидия_МР  и  ГО'!BM39</f>
        <v>0</v>
      </c>
      <c r="G30" s="80">
        <f t="shared" ref="G30:G32" si="8">D30-E30</f>
        <v>0</v>
      </c>
      <c r="H30" s="64">
        <f t="shared" ref="H30:H32" si="9">IF(F30&gt;E30,1,0)</f>
        <v>0</v>
      </c>
      <c r="I30" s="64">
        <f t="shared" ref="I30:I32" si="10">IF(G30&lt;0,1,0)</f>
        <v>0</v>
      </c>
    </row>
    <row r="31" spans="1:10" hidden="1" x14ac:dyDescent="0.25">
      <c r="A31" s="105"/>
      <c r="B31" s="106" t="s">
        <v>110</v>
      </c>
      <c r="C31" s="107"/>
      <c r="D31" s="123">
        <f>D30</f>
        <v>0</v>
      </c>
      <c r="E31" s="123">
        <f>E30</f>
        <v>0</v>
      </c>
      <c r="F31" s="123">
        <f>F30</f>
        <v>0</v>
      </c>
      <c r="G31" s="123">
        <f t="shared" si="8"/>
        <v>0</v>
      </c>
      <c r="H31" s="64">
        <f t="shared" si="9"/>
        <v>0</v>
      </c>
      <c r="I31" s="64">
        <f t="shared" si="10"/>
        <v>0</v>
      </c>
    </row>
    <row r="32" spans="1:10" hidden="1" x14ac:dyDescent="0.25">
      <c r="A32" s="105"/>
      <c r="B32" s="106" t="s">
        <v>111</v>
      </c>
      <c r="C32" s="107"/>
      <c r="D32" s="123"/>
      <c r="E32" s="123"/>
      <c r="F32" s="123"/>
      <c r="G32" s="123">
        <f t="shared" si="8"/>
        <v>0</v>
      </c>
      <c r="H32" s="64">
        <f t="shared" si="9"/>
        <v>0</v>
      </c>
      <c r="I32" s="64">
        <f t="shared" si="10"/>
        <v>0</v>
      </c>
    </row>
    <row r="33" spans="1:10" x14ac:dyDescent="0.25">
      <c r="A33" s="698"/>
      <c r="B33" s="81"/>
      <c r="C33" s="79"/>
      <c r="D33" s="80"/>
      <c r="E33" s="70"/>
      <c r="F33" s="70"/>
      <c r="G33" s="80"/>
      <c r="H33" s="64">
        <f t="shared" si="1"/>
        <v>0</v>
      </c>
      <c r="I33" s="64">
        <f t="shared" si="2"/>
        <v>0</v>
      </c>
    </row>
    <row r="34" spans="1:10" x14ac:dyDescent="0.25">
      <c r="A34" s="61" t="s">
        <v>121</v>
      </c>
      <c r="B34" s="62" t="s">
        <v>122</v>
      </c>
      <c r="C34" s="78"/>
      <c r="D34" s="812">
        <f>D37+D40+D43+D46</f>
        <v>647571.43000000005</v>
      </c>
      <c r="E34" s="812">
        <f t="shared" ref="E34:G34" si="11">E37+E40+E43+E46</f>
        <v>0</v>
      </c>
      <c r="F34" s="812">
        <f t="shared" si="11"/>
        <v>0</v>
      </c>
      <c r="G34" s="812">
        <f t="shared" si="11"/>
        <v>647571.43000000005</v>
      </c>
      <c r="H34" s="64">
        <f t="shared" si="1"/>
        <v>0</v>
      </c>
      <c r="I34" s="64">
        <f t="shared" si="2"/>
        <v>0</v>
      </c>
    </row>
    <row r="35" spans="1:10" x14ac:dyDescent="0.25">
      <c r="A35" s="100"/>
      <c r="B35" s="101" t="s">
        <v>110</v>
      </c>
      <c r="C35" s="102"/>
      <c r="D35" s="813">
        <f>D38+D41+D44+D47</f>
        <v>647571.43000000005</v>
      </c>
      <c r="E35" s="813">
        <f t="shared" ref="E35:G35" si="12">E38+E41+E44+E47</f>
        <v>0</v>
      </c>
      <c r="F35" s="813">
        <f t="shared" si="12"/>
        <v>0</v>
      </c>
      <c r="G35" s="813">
        <f t="shared" si="12"/>
        <v>647571.43000000005</v>
      </c>
      <c r="H35" s="64">
        <f t="shared" si="1"/>
        <v>0</v>
      </c>
      <c r="I35" s="64">
        <f t="shared" si="2"/>
        <v>0</v>
      </c>
    </row>
    <row r="36" spans="1:10" x14ac:dyDescent="0.25">
      <c r="A36" s="100"/>
      <c r="B36" s="101" t="s">
        <v>111</v>
      </c>
      <c r="C36" s="102"/>
      <c r="D36" s="813">
        <f>D34-D35</f>
        <v>0</v>
      </c>
      <c r="E36" s="813">
        <f t="shared" ref="E36:G36" si="13">E34-E35</f>
        <v>0</v>
      </c>
      <c r="F36" s="813">
        <f t="shared" si="13"/>
        <v>0</v>
      </c>
      <c r="G36" s="813">
        <f t="shared" si="13"/>
        <v>0</v>
      </c>
      <c r="H36" s="64">
        <f t="shared" si="1"/>
        <v>0</v>
      </c>
      <c r="I36" s="64">
        <f t="shared" si="2"/>
        <v>0</v>
      </c>
    </row>
    <row r="37" spans="1:10" ht="165.75" x14ac:dyDescent="0.25">
      <c r="A37" s="487"/>
      <c r="B37" s="81" t="s">
        <v>926</v>
      </c>
      <c r="C37" s="67" t="s">
        <v>673</v>
      </c>
      <c r="D37" s="80">
        <v>139714.29</v>
      </c>
      <c r="E37" s="70">
        <f>'Проверочная  таблица'!MW39</f>
        <v>0</v>
      </c>
      <c r="F37" s="70">
        <f>'Проверочная  таблица'!NB39</f>
        <v>0</v>
      </c>
      <c r="G37" s="80">
        <f t="shared" ref="G37:G40" si="14">D37-E37</f>
        <v>139714.29</v>
      </c>
      <c r="H37" s="64">
        <f t="shared" si="1"/>
        <v>0</v>
      </c>
      <c r="I37" s="64">
        <f t="shared" si="2"/>
        <v>0</v>
      </c>
      <c r="J37" s="108">
        <f>D37+D40</f>
        <v>465714.29000000004</v>
      </c>
    </row>
    <row r="38" spans="1:10" x14ac:dyDescent="0.25">
      <c r="A38" s="105"/>
      <c r="B38" s="106" t="s">
        <v>110</v>
      </c>
      <c r="C38" s="107"/>
      <c r="D38" s="123">
        <f>D37-D39</f>
        <v>139714.29</v>
      </c>
      <c r="E38" s="123">
        <f t="shared" ref="E38:G38" si="15">E37-E39</f>
        <v>0</v>
      </c>
      <c r="F38" s="123">
        <f t="shared" si="15"/>
        <v>0</v>
      </c>
      <c r="G38" s="123">
        <f t="shared" si="15"/>
        <v>139714.29</v>
      </c>
      <c r="H38" s="64">
        <f t="shared" si="1"/>
        <v>0</v>
      </c>
      <c r="I38" s="64">
        <f t="shared" si="2"/>
        <v>0</v>
      </c>
    </row>
    <row r="39" spans="1:10" x14ac:dyDescent="0.25">
      <c r="A39" s="105"/>
      <c r="B39" s="106" t="s">
        <v>111</v>
      </c>
      <c r="C39" s="107"/>
      <c r="D39" s="123"/>
      <c r="E39" s="123"/>
      <c r="F39" s="123"/>
      <c r="G39" s="123"/>
      <c r="H39" s="64">
        <f t="shared" si="1"/>
        <v>0</v>
      </c>
      <c r="I39" s="64">
        <f t="shared" si="2"/>
        <v>0</v>
      </c>
    </row>
    <row r="40" spans="1:10" x14ac:dyDescent="0.25">
      <c r="A40" s="82"/>
      <c r="B40" s="73" t="s">
        <v>87</v>
      </c>
      <c r="C40" s="83" t="s">
        <v>673</v>
      </c>
      <c r="D40" s="109">
        <v>326000</v>
      </c>
      <c r="E40" s="134">
        <f>'Проверочная  таблица'!MX39</f>
        <v>0</v>
      </c>
      <c r="F40" s="134">
        <f>'Проверочная  таблица'!NC39</f>
        <v>0</v>
      </c>
      <c r="G40" s="134">
        <f t="shared" si="14"/>
        <v>326000</v>
      </c>
      <c r="H40" s="64">
        <f t="shared" si="1"/>
        <v>0</v>
      </c>
      <c r="I40" s="64">
        <f t="shared" si="2"/>
        <v>0</v>
      </c>
    </row>
    <row r="41" spans="1:10" x14ac:dyDescent="0.25">
      <c r="A41" s="82"/>
      <c r="B41" s="110" t="s">
        <v>110</v>
      </c>
      <c r="C41" s="111"/>
      <c r="D41" s="134">
        <f>D40-D42</f>
        <v>326000</v>
      </c>
      <c r="E41" s="134">
        <f t="shared" ref="E41:G41" si="16">E40-E42</f>
        <v>0</v>
      </c>
      <c r="F41" s="134">
        <f t="shared" si="16"/>
        <v>0</v>
      </c>
      <c r="G41" s="134">
        <f t="shared" si="16"/>
        <v>326000</v>
      </c>
      <c r="H41" s="64">
        <f t="shared" si="1"/>
        <v>0</v>
      </c>
      <c r="I41" s="64">
        <f t="shared" si="2"/>
        <v>0</v>
      </c>
    </row>
    <row r="42" spans="1:10" x14ac:dyDescent="0.25">
      <c r="A42" s="82"/>
      <c r="B42" s="110" t="s">
        <v>111</v>
      </c>
      <c r="C42" s="111"/>
      <c r="D42" s="134"/>
      <c r="E42" s="134"/>
      <c r="F42" s="134"/>
      <c r="G42" s="134"/>
      <c r="H42" s="64">
        <f t="shared" si="1"/>
        <v>0</v>
      </c>
      <c r="I42" s="64">
        <f t="shared" si="2"/>
        <v>0</v>
      </c>
    </row>
    <row r="43" spans="1:10" ht="165.75" x14ac:dyDescent="0.25">
      <c r="A43" s="487"/>
      <c r="B43" s="81" t="s">
        <v>927</v>
      </c>
      <c r="C43" s="67" t="s">
        <v>885</v>
      </c>
      <c r="D43" s="80">
        <v>54557.14</v>
      </c>
      <c r="E43" s="70">
        <f>'Проверочная  таблица'!MY39</f>
        <v>0</v>
      </c>
      <c r="F43" s="70">
        <f>'Проверочная  таблица'!ND39</f>
        <v>0</v>
      </c>
      <c r="G43" s="80">
        <f t="shared" ref="G43" si="17">D43-E43</f>
        <v>54557.14</v>
      </c>
      <c r="H43" s="64">
        <f t="shared" ref="H43:H48" si="18">IF(F43&gt;E43,1,0)</f>
        <v>0</v>
      </c>
      <c r="I43" s="64">
        <f t="shared" ref="I43:I48" si="19">IF(G43&lt;0,1,0)</f>
        <v>0</v>
      </c>
      <c r="J43" s="108">
        <f>D43+D46</f>
        <v>181857.14</v>
      </c>
    </row>
    <row r="44" spans="1:10" x14ac:dyDescent="0.25">
      <c r="A44" s="107"/>
      <c r="B44" s="106" t="s">
        <v>110</v>
      </c>
      <c r="C44" s="107"/>
      <c r="D44" s="123">
        <f>D43-D45</f>
        <v>54557.14</v>
      </c>
      <c r="E44" s="123">
        <f t="shared" ref="E44:G44" si="20">E43-E45</f>
        <v>0</v>
      </c>
      <c r="F44" s="123">
        <f t="shared" si="20"/>
        <v>0</v>
      </c>
      <c r="G44" s="123">
        <f t="shared" si="20"/>
        <v>54557.14</v>
      </c>
      <c r="H44" s="64">
        <f t="shared" si="18"/>
        <v>0</v>
      </c>
      <c r="I44" s="64">
        <f t="shared" si="19"/>
        <v>0</v>
      </c>
    </row>
    <row r="45" spans="1:10" x14ac:dyDescent="0.25">
      <c r="A45" s="107"/>
      <c r="B45" s="106" t="s">
        <v>111</v>
      </c>
      <c r="C45" s="107"/>
      <c r="D45" s="123"/>
      <c r="E45" s="123"/>
      <c r="F45" s="123"/>
      <c r="G45" s="123"/>
      <c r="H45" s="64">
        <f t="shared" si="18"/>
        <v>0</v>
      </c>
      <c r="I45" s="64">
        <f t="shared" si="19"/>
        <v>0</v>
      </c>
    </row>
    <row r="46" spans="1:10" x14ac:dyDescent="0.25">
      <c r="A46" s="82"/>
      <c r="B46" s="73" t="s">
        <v>87</v>
      </c>
      <c r="C46" s="83" t="s">
        <v>885</v>
      </c>
      <c r="D46" s="109">
        <v>127300</v>
      </c>
      <c r="E46" s="134">
        <f>'Проверочная  таблица'!MZ39</f>
        <v>0</v>
      </c>
      <c r="F46" s="134">
        <f>'Проверочная  таблица'!NE39</f>
        <v>0</v>
      </c>
      <c r="G46" s="134">
        <f t="shared" ref="G46" si="21">D46-E46</f>
        <v>127300</v>
      </c>
      <c r="H46" s="64">
        <f t="shared" si="18"/>
        <v>0</v>
      </c>
      <c r="I46" s="64">
        <f t="shared" si="19"/>
        <v>0</v>
      </c>
    </row>
    <row r="47" spans="1:10" x14ac:dyDescent="0.25">
      <c r="A47" s="82"/>
      <c r="B47" s="110" t="s">
        <v>110</v>
      </c>
      <c r="C47" s="111"/>
      <c r="D47" s="134">
        <f>D46-D48</f>
        <v>127300</v>
      </c>
      <c r="E47" s="134"/>
      <c r="F47" s="134"/>
      <c r="G47" s="134">
        <f t="shared" ref="G47" si="22">G46-G48</f>
        <v>127300</v>
      </c>
      <c r="H47" s="64">
        <f t="shared" si="18"/>
        <v>0</v>
      </c>
      <c r="I47" s="64">
        <f t="shared" si="19"/>
        <v>0</v>
      </c>
    </row>
    <row r="48" spans="1:10" x14ac:dyDescent="0.25">
      <c r="A48" s="82"/>
      <c r="B48" s="110" t="s">
        <v>111</v>
      </c>
      <c r="C48" s="111"/>
      <c r="D48" s="134"/>
      <c r="E48" s="134"/>
      <c r="F48" s="134"/>
      <c r="G48" s="134"/>
      <c r="H48" s="64">
        <f t="shared" si="18"/>
        <v>0</v>
      </c>
      <c r="I48" s="64">
        <f t="shared" si="19"/>
        <v>0</v>
      </c>
    </row>
    <row r="49" spans="1:10" x14ac:dyDescent="0.25">
      <c r="A49" s="698"/>
      <c r="B49" s="81"/>
      <c r="C49" s="79"/>
      <c r="D49" s="80"/>
      <c r="E49" s="70"/>
      <c r="F49" s="70"/>
      <c r="G49" s="80"/>
      <c r="H49" s="64"/>
      <c r="I49" s="64"/>
    </row>
    <row r="50" spans="1:10" x14ac:dyDescent="0.25">
      <c r="A50" s="61" t="s">
        <v>75</v>
      </c>
      <c r="B50" s="62" t="s">
        <v>76</v>
      </c>
      <c r="C50" s="78"/>
      <c r="D50" s="812">
        <f>D54+D58</f>
        <v>0</v>
      </c>
      <c r="E50" s="812">
        <f t="shared" ref="E50:G50" si="23">E54+E58</f>
        <v>0</v>
      </c>
      <c r="F50" s="812">
        <f t="shared" si="23"/>
        <v>0</v>
      </c>
      <c r="G50" s="812">
        <f t="shared" si="23"/>
        <v>0</v>
      </c>
      <c r="H50" s="64">
        <f t="shared" si="1"/>
        <v>0</v>
      </c>
      <c r="I50" s="64">
        <f t="shared" ref="I50:I61" si="24">IF(G50&lt;0,1,0)</f>
        <v>0</v>
      </c>
    </row>
    <row r="51" spans="1:10" x14ac:dyDescent="0.25">
      <c r="A51" s="100"/>
      <c r="B51" s="101" t="s">
        <v>110</v>
      </c>
      <c r="C51" s="102"/>
      <c r="D51" s="813">
        <f>D55+D59</f>
        <v>0</v>
      </c>
      <c r="E51" s="813">
        <f t="shared" ref="E51:G51" si="25">E55+E59</f>
        <v>0</v>
      </c>
      <c r="F51" s="813">
        <f t="shared" si="25"/>
        <v>0</v>
      </c>
      <c r="G51" s="813">
        <f t="shared" si="25"/>
        <v>0</v>
      </c>
      <c r="H51" s="64">
        <f t="shared" si="1"/>
        <v>0</v>
      </c>
      <c r="I51" s="64">
        <f t="shared" si="24"/>
        <v>0</v>
      </c>
    </row>
    <row r="52" spans="1:10" x14ac:dyDescent="0.25">
      <c r="A52" s="100"/>
      <c r="B52" s="101" t="s">
        <v>111</v>
      </c>
      <c r="C52" s="102"/>
      <c r="D52" s="813">
        <f>D56+D60</f>
        <v>0</v>
      </c>
      <c r="E52" s="813">
        <f t="shared" ref="E52:G52" si="26">E56+E60</f>
        <v>0</v>
      </c>
      <c r="F52" s="813">
        <f t="shared" si="26"/>
        <v>0</v>
      </c>
      <c r="G52" s="813">
        <f t="shared" si="26"/>
        <v>0</v>
      </c>
      <c r="H52" s="64">
        <f t="shared" si="1"/>
        <v>0</v>
      </c>
      <c r="I52" s="64">
        <f t="shared" si="24"/>
        <v>0</v>
      </c>
    </row>
    <row r="53" spans="1:10" x14ac:dyDescent="0.25">
      <c r="A53" s="100"/>
      <c r="B53" s="101" t="s">
        <v>123</v>
      </c>
      <c r="C53" s="102"/>
      <c r="D53" s="813">
        <f>D50-D51-D52</f>
        <v>0</v>
      </c>
      <c r="E53" s="813">
        <f t="shared" ref="E53:G53" si="27">E50-E51-E52</f>
        <v>0</v>
      </c>
      <c r="F53" s="813">
        <f t="shared" si="27"/>
        <v>0</v>
      </c>
      <c r="G53" s="813">
        <f t="shared" si="27"/>
        <v>0</v>
      </c>
      <c r="H53" s="64">
        <f t="shared" si="1"/>
        <v>0</v>
      </c>
      <c r="I53" s="64">
        <f t="shared" si="24"/>
        <v>0</v>
      </c>
    </row>
    <row r="54" spans="1:10" ht="191.25" hidden="1" x14ac:dyDescent="0.25">
      <c r="A54" s="103"/>
      <c r="B54" s="81" t="s">
        <v>124</v>
      </c>
      <c r="C54" s="67" t="s">
        <v>723</v>
      </c>
      <c r="D54" s="80"/>
      <c r="E54" s="70">
        <f>'Проверочная  таблица'!FY38</f>
        <v>0</v>
      </c>
      <c r="F54" s="70">
        <f>'Проверочная  таблица'!GB38</f>
        <v>0</v>
      </c>
      <c r="G54" s="80">
        <f t="shared" ref="G54:G61" si="28">D54-E54</f>
        <v>0</v>
      </c>
      <c r="H54" s="64">
        <f t="shared" si="1"/>
        <v>0</v>
      </c>
      <c r="I54" s="64">
        <f t="shared" si="24"/>
        <v>0</v>
      </c>
      <c r="J54" s="108">
        <f>D54+D58</f>
        <v>0</v>
      </c>
    </row>
    <row r="55" spans="1:10" hidden="1" x14ac:dyDescent="0.25">
      <c r="A55" s="105"/>
      <c r="B55" s="106" t="s">
        <v>110</v>
      </c>
      <c r="C55" s="107"/>
      <c r="D55" s="123"/>
      <c r="E55" s="123"/>
      <c r="F55" s="123"/>
      <c r="G55" s="123">
        <f t="shared" si="28"/>
        <v>0</v>
      </c>
      <c r="H55" s="64">
        <f t="shared" si="1"/>
        <v>0</v>
      </c>
      <c r="I55" s="64">
        <f t="shared" si="24"/>
        <v>0</v>
      </c>
    </row>
    <row r="56" spans="1:10" hidden="1" x14ac:dyDescent="0.25">
      <c r="A56" s="105"/>
      <c r="B56" s="106" t="s">
        <v>111</v>
      </c>
      <c r="C56" s="107"/>
      <c r="D56" s="123"/>
      <c r="E56" s="123"/>
      <c r="F56" s="123"/>
      <c r="G56" s="123">
        <f t="shared" si="28"/>
        <v>0</v>
      </c>
      <c r="H56" s="64">
        <f t="shared" si="1"/>
        <v>0</v>
      </c>
      <c r="I56" s="64">
        <f t="shared" si="24"/>
        <v>0</v>
      </c>
    </row>
    <row r="57" spans="1:10" hidden="1" x14ac:dyDescent="0.25">
      <c r="A57" s="105"/>
      <c r="B57" s="106" t="s">
        <v>123</v>
      </c>
      <c r="C57" s="107"/>
      <c r="D57" s="123">
        <f>D54</f>
        <v>0</v>
      </c>
      <c r="E57" s="123">
        <f t="shared" ref="E57:F57" si="29">E54</f>
        <v>0</v>
      </c>
      <c r="F57" s="123">
        <f t="shared" si="29"/>
        <v>0</v>
      </c>
      <c r="G57" s="123">
        <f t="shared" si="28"/>
        <v>0</v>
      </c>
      <c r="H57" s="64">
        <f t="shared" si="1"/>
        <v>0</v>
      </c>
      <c r="I57" s="64">
        <f t="shared" si="24"/>
        <v>0</v>
      </c>
    </row>
    <row r="58" spans="1:10" hidden="1" x14ac:dyDescent="0.25">
      <c r="A58" s="82"/>
      <c r="B58" s="73" t="s">
        <v>87</v>
      </c>
      <c r="C58" s="83" t="s">
        <v>723</v>
      </c>
      <c r="D58" s="109"/>
      <c r="E58" s="134">
        <f>'Проверочная  таблица'!FZ38</f>
        <v>0</v>
      </c>
      <c r="F58" s="134">
        <f>'Проверочная  таблица'!GC38</f>
        <v>0</v>
      </c>
      <c r="G58" s="134">
        <f t="shared" si="28"/>
        <v>0</v>
      </c>
      <c r="H58" s="64">
        <f t="shared" si="1"/>
        <v>0</v>
      </c>
      <c r="I58" s="64">
        <f t="shared" si="24"/>
        <v>0</v>
      </c>
    </row>
    <row r="59" spans="1:10" hidden="1" x14ac:dyDescent="0.25">
      <c r="A59" s="82"/>
      <c r="B59" s="110" t="s">
        <v>110</v>
      </c>
      <c r="C59" s="111"/>
      <c r="D59" s="134"/>
      <c r="E59" s="134"/>
      <c r="F59" s="134"/>
      <c r="G59" s="134">
        <f t="shared" si="28"/>
        <v>0</v>
      </c>
      <c r="H59" s="64">
        <f t="shared" si="1"/>
        <v>0</v>
      </c>
      <c r="I59" s="64">
        <f t="shared" si="24"/>
        <v>0</v>
      </c>
    </row>
    <row r="60" spans="1:10" hidden="1" x14ac:dyDescent="0.25">
      <c r="A60" s="82"/>
      <c r="B60" s="110" t="s">
        <v>111</v>
      </c>
      <c r="C60" s="111"/>
      <c r="D60" s="134"/>
      <c r="E60" s="134"/>
      <c r="F60" s="134"/>
      <c r="G60" s="134">
        <f t="shared" si="28"/>
        <v>0</v>
      </c>
      <c r="H60" s="64">
        <f t="shared" si="1"/>
        <v>0</v>
      </c>
      <c r="I60" s="64">
        <f t="shared" si="24"/>
        <v>0</v>
      </c>
    </row>
    <row r="61" spans="1:10" hidden="1" x14ac:dyDescent="0.25">
      <c r="A61" s="82"/>
      <c r="B61" s="110" t="s">
        <v>123</v>
      </c>
      <c r="C61" s="111"/>
      <c r="D61" s="134">
        <f>D58</f>
        <v>0</v>
      </c>
      <c r="E61" s="134">
        <f t="shared" ref="E61:F61" si="30">E58</f>
        <v>0</v>
      </c>
      <c r="F61" s="134">
        <f t="shared" si="30"/>
        <v>0</v>
      </c>
      <c r="G61" s="134">
        <f t="shared" si="28"/>
        <v>0</v>
      </c>
      <c r="H61" s="64">
        <f t="shared" si="1"/>
        <v>0</v>
      </c>
      <c r="I61" s="64">
        <f t="shared" si="24"/>
        <v>0</v>
      </c>
    </row>
    <row r="62" spans="1:10" x14ac:dyDescent="0.25">
      <c r="A62" s="698"/>
      <c r="B62" s="81"/>
      <c r="C62" s="79"/>
      <c r="D62" s="80"/>
      <c r="E62" s="70"/>
      <c r="F62" s="70"/>
      <c r="G62" s="80"/>
      <c r="H62" s="64"/>
      <c r="I62" s="64"/>
    </row>
    <row r="63" spans="1:10" x14ac:dyDescent="0.25">
      <c r="A63" s="61" t="s">
        <v>125</v>
      </c>
      <c r="B63" s="62" t="s">
        <v>126</v>
      </c>
      <c r="C63" s="78"/>
      <c r="D63" s="812">
        <f t="shared" ref="D63:G65" si="31">D84+D87+D90+D81+D94+D97+D75+D78+D67+D71</f>
        <v>2866679818.3099999</v>
      </c>
      <c r="E63" s="812">
        <f t="shared" si="31"/>
        <v>1896167904.6800001</v>
      </c>
      <c r="F63" s="812">
        <f t="shared" si="31"/>
        <v>20347117.960000001</v>
      </c>
      <c r="G63" s="812">
        <f t="shared" si="31"/>
        <v>970511913.63</v>
      </c>
      <c r="H63" s="64">
        <f t="shared" ref="H63:H117" si="32">IF(F63&gt;E63,1,0)</f>
        <v>0</v>
      </c>
      <c r="I63" s="64">
        <f t="shared" si="2"/>
        <v>0</v>
      </c>
    </row>
    <row r="64" spans="1:10" x14ac:dyDescent="0.25">
      <c r="A64" s="100"/>
      <c r="B64" s="101" t="s">
        <v>110</v>
      </c>
      <c r="C64" s="102"/>
      <c r="D64" s="814">
        <f t="shared" si="31"/>
        <v>1749258413.6300001</v>
      </c>
      <c r="E64" s="814">
        <f t="shared" si="31"/>
        <v>1028746500.0000001</v>
      </c>
      <c r="F64" s="814">
        <f t="shared" si="31"/>
        <v>2535644.54</v>
      </c>
      <c r="G64" s="814">
        <f t="shared" si="31"/>
        <v>720511913.63</v>
      </c>
      <c r="H64" s="64">
        <f t="shared" si="32"/>
        <v>0</v>
      </c>
      <c r="I64" s="64">
        <f t="shared" si="2"/>
        <v>0</v>
      </c>
    </row>
    <row r="65" spans="1:10" x14ac:dyDescent="0.25">
      <c r="A65" s="100"/>
      <c r="B65" s="101" t="s">
        <v>111</v>
      </c>
      <c r="C65" s="102"/>
      <c r="D65" s="814">
        <f t="shared" si="31"/>
        <v>259495326.77000001</v>
      </c>
      <c r="E65" s="814">
        <f t="shared" si="31"/>
        <v>9495326.7699999996</v>
      </c>
      <c r="F65" s="814">
        <f t="shared" si="31"/>
        <v>0</v>
      </c>
      <c r="G65" s="814">
        <f t="shared" si="31"/>
        <v>250000000</v>
      </c>
      <c r="H65" s="64">
        <f t="shared" si="32"/>
        <v>0</v>
      </c>
      <c r="I65" s="64">
        <f t="shared" si="2"/>
        <v>0</v>
      </c>
    </row>
    <row r="66" spans="1:10" x14ac:dyDescent="0.25">
      <c r="A66" s="100"/>
      <c r="B66" s="101" t="s">
        <v>123</v>
      </c>
      <c r="C66" s="102"/>
      <c r="D66" s="814">
        <f>D63-D64-D65</f>
        <v>857926077.90999985</v>
      </c>
      <c r="E66" s="814">
        <f t="shared" ref="E66:G66" si="33">E63-E64-E65</f>
        <v>857926077.90999997</v>
      </c>
      <c r="F66" s="814">
        <f t="shared" si="33"/>
        <v>17811473.420000002</v>
      </c>
      <c r="G66" s="814">
        <f t="shared" si="33"/>
        <v>0</v>
      </c>
      <c r="H66" s="64"/>
      <c r="I66" s="64"/>
    </row>
    <row r="67" spans="1:10" ht="140.25" x14ac:dyDescent="0.25">
      <c r="A67" s="487"/>
      <c r="B67" s="81" t="s">
        <v>127</v>
      </c>
      <c r="C67" s="67" t="s">
        <v>128</v>
      </c>
      <c r="D67" s="80">
        <v>48991687.909999996</v>
      </c>
      <c r="E67" s="70">
        <f>'Проверочная  таблица'!FM39</f>
        <v>48991687.909999996</v>
      </c>
      <c r="F67" s="70">
        <f>'Проверочная  таблица'!FP39</f>
        <v>0</v>
      </c>
      <c r="G67" s="80">
        <f t="shared" ref="G67:G84" si="34">D67-E67</f>
        <v>0</v>
      </c>
      <c r="H67" s="64">
        <f t="shared" ref="H67:H86" si="35">IF(F67&gt;E67,1,0)</f>
        <v>0</v>
      </c>
      <c r="I67" s="64">
        <f t="shared" ref="I67:I92" si="36">IF(G67&lt;0,1,0)</f>
        <v>0</v>
      </c>
      <c r="J67" s="108">
        <f>D67+D71</f>
        <v>544352087.90999997</v>
      </c>
    </row>
    <row r="68" spans="1:10" x14ac:dyDescent="0.25">
      <c r="A68" s="105"/>
      <c r="B68" s="106" t="s">
        <v>110</v>
      </c>
      <c r="C68" s="107"/>
      <c r="D68" s="123"/>
      <c r="E68" s="123"/>
      <c r="F68" s="123"/>
      <c r="G68" s="123">
        <f t="shared" si="34"/>
        <v>0</v>
      </c>
      <c r="H68" s="64">
        <f t="shared" si="35"/>
        <v>0</v>
      </c>
      <c r="I68" s="64">
        <f t="shared" si="36"/>
        <v>0</v>
      </c>
    </row>
    <row r="69" spans="1:10" x14ac:dyDescent="0.25">
      <c r="A69" s="105"/>
      <c r="B69" s="106" t="s">
        <v>111</v>
      </c>
      <c r="C69" s="107"/>
      <c r="D69" s="123"/>
      <c r="E69" s="123"/>
      <c r="F69" s="123"/>
      <c r="G69" s="123">
        <f t="shared" si="34"/>
        <v>0</v>
      </c>
      <c r="H69" s="64">
        <f t="shared" si="35"/>
        <v>0</v>
      </c>
      <c r="I69" s="64">
        <f t="shared" si="36"/>
        <v>0</v>
      </c>
    </row>
    <row r="70" spans="1:10" x14ac:dyDescent="0.25">
      <c r="A70" s="105"/>
      <c r="B70" s="106" t="s">
        <v>123</v>
      </c>
      <c r="C70" s="107"/>
      <c r="D70" s="123">
        <f>D67</f>
        <v>48991687.909999996</v>
      </c>
      <c r="E70" s="123">
        <f t="shared" ref="E70:F70" si="37">E67</f>
        <v>48991687.909999996</v>
      </c>
      <c r="F70" s="123">
        <f t="shared" si="37"/>
        <v>0</v>
      </c>
      <c r="G70" s="123">
        <f t="shared" si="34"/>
        <v>0</v>
      </c>
      <c r="H70" s="64">
        <f t="shared" si="35"/>
        <v>0</v>
      </c>
      <c r="I70" s="64">
        <f t="shared" si="36"/>
        <v>0</v>
      </c>
    </row>
    <row r="71" spans="1:10" x14ac:dyDescent="0.25">
      <c r="A71" s="82"/>
      <c r="B71" s="73" t="s">
        <v>87</v>
      </c>
      <c r="C71" s="83" t="s">
        <v>128</v>
      </c>
      <c r="D71" s="109">
        <v>495360400</v>
      </c>
      <c r="E71" s="134">
        <f>'Проверочная  таблица'!FN39</f>
        <v>495360400</v>
      </c>
      <c r="F71" s="134">
        <f>'Проверочная  таблица'!FQ39</f>
        <v>0</v>
      </c>
      <c r="G71" s="134">
        <f t="shared" si="34"/>
        <v>0</v>
      </c>
      <c r="H71" s="64">
        <f t="shared" si="35"/>
        <v>0</v>
      </c>
      <c r="I71" s="64">
        <f t="shared" si="36"/>
        <v>0</v>
      </c>
    </row>
    <row r="72" spans="1:10" x14ac:dyDescent="0.25">
      <c r="A72" s="82"/>
      <c r="B72" s="110" t="s">
        <v>110</v>
      </c>
      <c r="C72" s="111"/>
      <c r="D72" s="134"/>
      <c r="E72" s="134"/>
      <c r="F72" s="134"/>
      <c r="G72" s="134">
        <f t="shared" si="34"/>
        <v>0</v>
      </c>
      <c r="H72" s="64">
        <f t="shared" si="35"/>
        <v>0</v>
      </c>
      <c r="I72" s="64">
        <f t="shared" si="36"/>
        <v>0</v>
      </c>
    </row>
    <row r="73" spans="1:10" x14ac:dyDescent="0.25">
      <c r="A73" s="82"/>
      <c r="B73" s="110" t="s">
        <v>111</v>
      </c>
      <c r="C73" s="111"/>
      <c r="D73" s="134"/>
      <c r="E73" s="134"/>
      <c r="F73" s="134"/>
      <c r="G73" s="134">
        <f t="shared" si="34"/>
        <v>0</v>
      </c>
      <c r="H73" s="64">
        <f t="shared" si="35"/>
        <v>0</v>
      </c>
      <c r="I73" s="64">
        <f t="shared" si="36"/>
        <v>0</v>
      </c>
    </row>
    <row r="74" spans="1:10" x14ac:dyDescent="0.25">
      <c r="A74" s="82"/>
      <c r="B74" s="110" t="s">
        <v>123</v>
      </c>
      <c r="C74" s="111"/>
      <c r="D74" s="134">
        <f>D71</f>
        <v>495360400</v>
      </c>
      <c r="E74" s="134">
        <f t="shared" ref="E74:F74" si="38">E71</f>
        <v>495360400</v>
      </c>
      <c r="F74" s="134">
        <f t="shared" si="38"/>
        <v>0</v>
      </c>
      <c r="G74" s="134">
        <f t="shared" si="34"/>
        <v>0</v>
      </c>
      <c r="H74" s="64">
        <f t="shared" si="35"/>
        <v>0</v>
      </c>
      <c r="I74" s="64">
        <f t="shared" si="36"/>
        <v>0</v>
      </c>
    </row>
    <row r="75" spans="1:10" ht="140.25" hidden="1" x14ac:dyDescent="0.25">
      <c r="A75" s="103"/>
      <c r="B75" s="81" t="s">
        <v>764</v>
      </c>
      <c r="C75" s="67" t="s">
        <v>763</v>
      </c>
      <c r="D75" s="80"/>
      <c r="E75" s="70">
        <f>'Проверочная  таблица'!GQ38</f>
        <v>0</v>
      </c>
      <c r="F75" s="70">
        <f>'Проверочная  таблица'!GU38</f>
        <v>0</v>
      </c>
      <c r="G75" s="80">
        <f t="shared" si="34"/>
        <v>0</v>
      </c>
      <c r="H75" s="64">
        <f t="shared" si="35"/>
        <v>0</v>
      </c>
      <c r="I75" s="64">
        <f t="shared" si="36"/>
        <v>0</v>
      </c>
      <c r="J75" s="94">
        <f>D75+D78</f>
        <v>0</v>
      </c>
    </row>
    <row r="76" spans="1:10" hidden="1" x14ac:dyDescent="0.25">
      <c r="A76" s="105"/>
      <c r="B76" s="112" t="s">
        <v>110</v>
      </c>
      <c r="C76" s="107"/>
      <c r="D76" s="113">
        <f>D75-D77</f>
        <v>0</v>
      </c>
      <c r="E76" s="113">
        <f t="shared" ref="E76:F76" si="39">E75-E77</f>
        <v>0</v>
      </c>
      <c r="F76" s="113">
        <f t="shared" si="39"/>
        <v>0</v>
      </c>
      <c r="G76" s="113">
        <f t="shared" si="34"/>
        <v>0</v>
      </c>
      <c r="H76" s="64">
        <f t="shared" si="35"/>
        <v>0</v>
      </c>
      <c r="I76" s="64">
        <f t="shared" si="36"/>
        <v>0</v>
      </c>
      <c r="J76" s="90"/>
    </row>
    <row r="77" spans="1:10" hidden="1" x14ac:dyDescent="0.25">
      <c r="A77" s="105"/>
      <c r="B77" s="112" t="s">
        <v>111</v>
      </c>
      <c r="C77" s="107"/>
      <c r="D77" s="113"/>
      <c r="E77" s="113"/>
      <c r="F77" s="113"/>
      <c r="G77" s="113">
        <f t="shared" si="34"/>
        <v>0</v>
      </c>
      <c r="H77" s="64">
        <f t="shared" si="35"/>
        <v>0</v>
      </c>
      <c r="I77" s="64">
        <f t="shared" si="36"/>
        <v>0</v>
      </c>
      <c r="J77" s="90" t="s">
        <v>62</v>
      </c>
    </row>
    <row r="78" spans="1:10" hidden="1" x14ac:dyDescent="0.25">
      <c r="A78" s="82"/>
      <c r="B78" s="114" t="s">
        <v>87</v>
      </c>
      <c r="C78" s="83" t="s">
        <v>721</v>
      </c>
      <c r="D78" s="115"/>
      <c r="E78" s="84">
        <f>'Проверочная  таблица'!GR38</f>
        <v>0</v>
      </c>
      <c r="F78" s="84">
        <f>'Проверочная  таблица'!GV38</f>
        <v>0</v>
      </c>
      <c r="G78" s="84">
        <f t="shared" si="34"/>
        <v>0</v>
      </c>
      <c r="H78" s="64">
        <f t="shared" si="35"/>
        <v>0</v>
      </c>
      <c r="I78" s="64">
        <f t="shared" si="36"/>
        <v>0</v>
      </c>
      <c r="J78" s="90"/>
    </row>
    <row r="79" spans="1:10" hidden="1" x14ac:dyDescent="0.25">
      <c r="A79" s="82"/>
      <c r="B79" s="116" t="s">
        <v>110</v>
      </c>
      <c r="C79" s="111"/>
      <c r="D79" s="84">
        <f>D78-D80</f>
        <v>0</v>
      </c>
      <c r="E79" s="84">
        <f t="shared" ref="E79:F79" si="40">E78-E80</f>
        <v>0</v>
      </c>
      <c r="F79" s="84">
        <f t="shared" si="40"/>
        <v>0</v>
      </c>
      <c r="G79" s="84">
        <f t="shared" si="34"/>
        <v>0</v>
      </c>
      <c r="H79" s="64">
        <f t="shared" si="35"/>
        <v>0</v>
      </c>
      <c r="I79" s="64">
        <f t="shared" si="36"/>
        <v>0</v>
      </c>
      <c r="J79" s="90"/>
    </row>
    <row r="80" spans="1:10" hidden="1" x14ac:dyDescent="0.25">
      <c r="A80" s="82"/>
      <c r="B80" s="116" t="s">
        <v>111</v>
      </c>
      <c r="C80" s="111"/>
      <c r="D80" s="84"/>
      <c r="E80" s="84"/>
      <c r="F80" s="84"/>
      <c r="G80" s="84">
        <f t="shared" si="34"/>
        <v>0</v>
      </c>
      <c r="H80" s="64">
        <f t="shared" si="35"/>
        <v>0</v>
      </c>
      <c r="I80" s="64">
        <f t="shared" si="36"/>
        <v>0</v>
      </c>
      <c r="J80" s="90" t="s">
        <v>62</v>
      </c>
    </row>
    <row r="81" spans="1:10" ht="191.25" x14ac:dyDescent="0.25">
      <c r="A81" s="117"/>
      <c r="B81" s="55" t="s">
        <v>722</v>
      </c>
      <c r="C81" s="67" t="s">
        <v>758</v>
      </c>
      <c r="D81" s="118">
        <v>502000000</v>
      </c>
      <c r="E81" s="70">
        <f>'Проверочная  таблица'!GS39</f>
        <v>502000000</v>
      </c>
      <c r="F81" s="70">
        <f>'Проверочная  таблица'!GW39</f>
        <v>2535644.54</v>
      </c>
      <c r="G81" s="80">
        <f t="shared" si="34"/>
        <v>0</v>
      </c>
      <c r="H81" s="64">
        <f t="shared" si="35"/>
        <v>0</v>
      </c>
      <c r="I81" s="64">
        <f t="shared" si="36"/>
        <v>0</v>
      </c>
    </row>
    <row r="82" spans="1:10" x14ac:dyDescent="0.25">
      <c r="A82" s="105"/>
      <c r="B82" s="106" t="s">
        <v>110</v>
      </c>
      <c r="C82" s="107"/>
      <c r="D82" s="123">
        <f>D81-D83</f>
        <v>502000000</v>
      </c>
      <c r="E82" s="123">
        <f t="shared" ref="E82:F82" si="41">E81-E83</f>
        <v>502000000</v>
      </c>
      <c r="F82" s="123">
        <f t="shared" si="41"/>
        <v>2535644.54</v>
      </c>
      <c r="G82" s="123">
        <f t="shared" si="34"/>
        <v>0</v>
      </c>
      <c r="H82" s="64">
        <f t="shared" si="35"/>
        <v>0</v>
      </c>
      <c r="I82" s="64">
        <f t="shared" si="36"/>
        <v>0</v>
      </c>
    </row>
    <row r="83" spans="1:10" x14ac:dyDescent="0.25">
      <c r="A83" s="105"/>
      <c r="B83" s="106" t="s">
        <v>111</v>
      </c>
      <c r="C83" s="107"/>
      <c r="D83" s="119"/>
      <c r="E83" s="123">
        <f>D83</f>
        <v>0</v>
      </c>
      <c r="F83" s="119"/>
      <c r="G83" s="123">
        <f t="shared" si="34"/>
        <v>0</v>
      </c>
      <c r="H83" s="64">
        <f t="shared" si="35"/>
        <v>0</v>
      </c>
      <c r="I83" s="64">
        <f t="shared" si="36"/>
        <v>0</v>
      </c>
      <c r="J83" s="96" t="s">
        <v>62</v>
      </c>
    </row>
    <row r="84" spans="1:10" ht="229.5" x14ac:dyDescent="0.25">
      <c r="A84" s="541"/>
      <c r="B84" s="55" t="s">
        <v>129</v>
      </c>
      <c r="C84" s="67" t="s">
        <v>715</v>
      </c>
      <c r="D84" s="118">
        <f>9495326.77+250000000</f>
        <v>259495326.77000001</v>
      </c>
      <c r="E84" s="70">
        <f>'Прочая  субсидия_МР  и  ГО'!AF39</f>
        <v>9495326.7699999996</v>
      </c>
      <c r="F84" s="70">
        <f>'Прочая  субсидия_МР  и  ГО'!AG39</f>
        <v>0</v>
      </c>
      <c r="G84" s="80">
        <f t="shared" si="34"/>
        <v>250000000</v>
      </c>
      <c r="H84" s="64">
        <f t="shared" si="35"/>
        <v>0</v>
      </c>
      <c r="I84" s="64">
        <f t="shared" si="36"/>
        <v>0</v>
      </c>
    </row>
    <row r="85" spans="1:10" x14ac:dyDescent="0.25">
      <c r="A85" s="105"/>
      <c r="B85" s="106" t="s">
        <v>110</v>
      </c>
      <c r="C85" s="107"/>
      <c r="D85" s="123"/>
      <c r="E85" s="123"/>
      <c r="F85" s="123"/>
      <c r="G85" s="123">
        <v>0</v>
      </c>
      <c r="H85" s="64">
        <f t="shared" si="35"/>
        <v>0</v>
      </c>
      <c r="I85" s="64">
        <f t="shared" si="36"/>
        <v>0</v>
      </c>
    </row>
    <row r="86" spans="1:10" x14ac:dyDescent="0.25">
      <c r="A86" s="105"/>
      <c r="B86" s="106" t="s">
        <v>111</v>
      </c>
      <c r="C86" s="107"/>
      <c r="D86" s="123">
        <f>D84-D85</f>
        <v>259495326.77000001</v>
      </c>
      <c r="E86" s="123">
        <f>E84-E85</f>
        <v>9495326.7699999996</v>
      </c>
      <c r="F86" s="123">
        <f>F84-F85</f>
        <v>0</v>
      </c>
      <c r="G86" s="123">
        <f>G84-G85</f>
        <v>250000000</v>
      </c>
      <c r="H86" s="64">
        <f t="shared" si="35"/>
        <v>0</v>
      </c>
      <c r="I86" s="64">
        <f t="shared" si="36"/>
        <v>0</v>
      </c>
    </row>
    <row r="87" spans="1:10" ht="178.5" x14ac:dyDescent="0.25">
      <c r="A87" s="117"/>
      <c r="B87" s="55" t="s">
        <v>130</v>
      </c>
      <c r="C87" s="67" t="s">
        <v>719</v>
      </c>
      <c r="D87" s="118">
        <f>526746500+27723500+692788413.63</f>
        <v>1247258413.6300001</v>
      </c>
      <c r="E87" s="70">
        <f>'Прочая  субсидия_МР  и  ГО'!AH39</f>
        <v>526746500.00000012</v>
      </c>
      <c r="F87" s="70">
        <f>'Прочая  субсидия_МР  и  ГО'!AI39</f>
        <v>0</v>
      </c>
      <c r="G87" s="80">
        <f t="shared" ref="G87:G99" si="42">D87-E87</f>
        <v>720511913.63</v>
      </c>
      <c r="H87" s="64">
        <f>IF(F87&gt;E87,1,0)</f>
        <v>0</v>
      </c>
      <c r="I87" s="64">
        <f t="shared" si="36"/>
        <v>0</v>
      </c>
      <c r="J87" s="664"/>
    </row>
    <row r="88" spans="1:10" x14ac:dyDescent="0.25">
      <c r="A88" s="105"/>
      <c r="B88" s="106" t="s">
        <v>110</v>
      </c>
      <c r="C88" s="107"/>
      <c r="D88" s="123">
        <f>D87</f>
        <v>1247258413.6300001</v>
      </c>
      <c r="E88" s="123">
        <f>E87</f>
        <v>526746500.00000012</v>
      </c>
      <c r="F88" s="123">
        <f>F87</f>
        <v>0</v>
      </c>
      <c r="G88" s="123">
        <f t="shared" si="42"/>
        <v>720511913.63</v>
      </c>
      <c r="H88" s="64">
        <f>IF(F88&gt;E88,1,0)</f>
        <v>0</v>
      </c>
      <c r="I88" s="64">
        <f t="shared" si="36"/>
        <v>0</v>
      </c>
    </row>
    <row r="89" spans="1:10" x14ac:dyDescent="0.25">
      <c r="A89" s="105"/>
      <c r="B89" s="106" t="s">
        <v>111</v>
      </c>
      <c r="C89" s="107"/>
      <c r="D89" s="123"/>
      <c r="E89" s="123"/>
      <c r="F89" s="123"/>
      <c r="G89" s="123">
        <f t="shared" si="42"/>
        <v>0</v>
      </c>
      <c r="H89" s="64">
        <f>IF(F89&gt;E89,1,0)</f>
        <v>0</v>
      </c>
      <c r="I89" s="64">
        <f t="shared" si="36"/>
        <v>0</v>
      </c>
    </row>
    <row r="90" spans="1:10" ht="178.5" x14ac:dyDescent="0.25">
      <c r="A90" s="117"/>
      <c r="B90" s="55" t="s">
        <v>131</v>
      </c>
      <c r="C90" s="67" t="s">
        <v>720</v>
      </c>
      <c r="D90" s="118">
        <f>160000000+3573990+50000000+100000000</f>
        <v>313573990</v>
      </c>
      <c r="E90" s="70">
        <f>'Прочая  субсидия_МР  и  ГО'!AJ39</f>
        <v>313573990</v>
      </c>
      <c r="F90" s="70">
        <f>'Прочая  субсидия_МР  и  ГО'!AK39</f>
        <v>17811473.420000002</v>
      </c>
      <c r="G90" s="80">
        <f t="shared" si="42"/>
        <v>0</v>
      </c>
      <c r="H90" s="64">
        <f t="shared" ref="H90:H92" si="43">IF(F90&gt;E90,1,0)</f>
        <v>0</v>
      </c>
      <c r="I90" s="64">
        <f t="shared" si="36"/>
        <v>0</v>
      </c>
    </row>
    <row r="91" spans="1:10" x14ac:dyDescent="0.25">
      <c r="A91" s="105"/>
      <c r="B91" s="106" t="s">
        <v>110</v>
      </c>
      <c r="C91" s="107"/>
      <c r="D91" s="123"/>
      <c r="E91" s="123"/>
      <c r="F91" s="123"/>
      <c r="G91" s="123">
        <f t="shared" si="42"/>
        <v>0</v>
      </c>
      <c r="H91" s="64">
        <f t="shared" si="43"/>
        <v>0</v>
      </c>
      <c r="I91" s="64">
        <f t="shared" si="36"/>
        <v>0</v>
      </c>
    </row>
    <row r="92" spans="1:10" x14ac:dyDescent="0.25">
      <c r="A92" s="105"/>
      <c r="B92" s="106" t="s">
        <v>111</v>
      </c>
      <c r="C92" s="107"/>
      <c r="D92" s="123"/>
      <c r="E92" s="123"/>
      <c r="F92" s="123"/>
      <c r="G92" s="123">
        <f t="shared" si="42"/>
        <v>0</v>
      </c>
      <c r="H92" s="64">
        <f t="shared" si="43"/>
        <v>0</v>
      </c>
      <c r="I92" s="64">
        <f t="shared" si="36"/>
        <v>0</v>
      </c>
    </row>
    <row r="93" spans="1:10" x14ac:dyDescent="0.25">
      <c r="A93" s="105"/>
      <c r="B93" s="106" t="s">
        <v>123</v>
      </c>
      <c r="C93" s="107"/>
      <c r="D93" s="123">
        <f>D90</f>
        <v>313573990</v>
      </c>
      <c r="E93" s="123">
        <f t="shared" ref="E93:F93" si="44">E90</f>
        <v>313573990</v>
      </c>
      <c r="F93" s="123">
        <f t="shared" si="44"/>
        <v>17811473.420000002</v>
      </c>
      <c r="G93" s="123">
        <f t="shared" si="42"/>
        <v>0</v>
      </c>
      <c r="H93" s="64"/>
      <c r="I93" s="64"/>
    </row>
    <row r="94" spans="1:10" ht="127.5" hidden="1" x14ac:dyDescent="0.25">
      <c r="A94" s="103"/>
      <c r="B94" s="81" t="s">
        <v>132</v>
      </c>
      <c r="C94" s="67" t="s">
        <v>707</v>
      </c>
      <c r="D94" s="80"/>
      <c r="E94" s="70">
        <f>'Проверочная  таблица'!BG39</f>
        <v>0</v>
      </c>
      <c r="F94" s="70">
        <f>'Проверочная  таблица'!BN39</f>
        <v>0</v>
      </c>
      <c r="G94" s="80">
        <f t="shared" si="42"/>
        <v>0</v>
      </c>
      <c r="H94" s="64">
        <f t="shared" si="32"/>
        <v>0</v>
      </c>
      <c r="I94" s="64">
        <f t="shared" si="2"/>
        <v>0</v>
      </c>
      <c r="J94" s="108">
        <f>D94+D97</f>
        <v>0</v>
      </c>
    </row>
    <row r="95" spans="1:10" hidden="1" x14ac:dyDescent="0.25">
      <c r="A95" s="105"/>
      <c r="B95" s="106" t="s">
        <v>110</v>
      </c>
      <c r="C95" s="107"/>
      <c r="D95" s="123"/>
      <c r="E95" s="123"/>
      <c r="F95" s="123"/>
      <c r="G95" s="123">
        <f t="shared" si="42"/>
        <v>0</v>
      </c>
      <c r="H95" s="64">
        <f t="shared" si="32"/>
        <v>0</v>
      </c>
      <c r="I95" s="64">
        <f t="shared" si="2"/>
        <v>0</v>
      </c>
    </row>
    <row r="96" spans="1:10" hidden="1" x14ac:dyDescent="0.25">
      <c r="A96" s="105"/>
      <c r="B96" s="106" t="s">
        <v>111</v>
      </c>
      <c r="C96" s="107"/>
      <c r="D96" s="123">
        <f>D94-D95</f>
        <v>0</v>
      </c>
      <c r="E96" s="123">
        <f>E94-E95</f>
        <v>0</v>
      </c>
      <c r="F96" s="123">
        <f>F94-F95</f>
        <v>0</v>
      </c>
      <c r="G96" s="123">
        <f t="shared" si="42"/>
        <v>0</v>
      </c>
      <c r="H96" s="64">
        <f t="shared" si="32"/>
        <v>0</v>
      </c>
      <c r="I96" s="64">
        <f t="shared" si="2"/>
        <v>0</v>
      </c>
      <c r="J96" s="120"/>
    </row>
    <row r="97" spans="1:10" hidden="1" x14ac:dyDescent="0.25">
      <c r="A97" s="82"/>
      <c r="B97" s="73" t="s">
        <v>87</v>
      </c>
      <c r="C97" s="83" t="s">
        <v>707</v>
      </c>
      <c r="D97" s="109"/>
      <c r="E97" s="134">
        <f>'Проверочная  таблица'!BH39</f>
        <v>0</v>
      </c>
      <c r="F97" s="134">
        <f>'Проверочная  таблица'!BO39</f>
        <v>0</v>
      </c>
      <c r="G97" s="134">
        <f t="shared" si="42"/>
        <v>0</v>
      </c>
      <c r="H97" s="64">
        <f t="shared" si="32"/>
        <v>0</v>
      </c>
      <c r="I97" s="64">
        <f t="shared" si="2"/>
        <v>0</v>
      </c>
      <c r="J97" s="120"/>
    </row>
    <row r="98" spans="1:10" hidden="1" x14ac:dyDescent="0.25">
      <c r="A98" s="82"/>
      <c r="B98" s="110" t="s">
        <v>110</v>
      </c>
      <c r="C98" s="111"/>
      <c r="D98" s="134"/>
      <c r="E98" s="134"/>
      <c r="F98" s="134"/>
      <c r="G98" s="134">
        <f t="shared" si="42"/>
        <v>0</v>
      </c>
      <c r="H98" s="64">
        <f t="shared" si="32"/>
        <v>0</v>
      </c>
      <c r="I98" s="64">
        <f t="shared" si="2"/>
        <v>0</v>
      </c>
    </row>
    <row r="99" spans="1:10" hidden="1" x14ac:dyDescent="0.25">
      <c r="A99" s="82"/>
      <c r="B99" s="110" t="s">
        <v>111</v>
      </c>
      <c r="C99" s="111"/>
      <c r="D99" s="134">
        <f>D97-D98</f>
        <v>0</v>
      </c>
      <c r="E99" s="134">
        <f>E97-E98</f>
        <v>0</v>
      </c>
      <c r="F99" s="134">
        <f>F97-F98</f>
        <v>0</v>
      </c>
      <c r="G99" s="134">
        <f t="shared" si="42"/>
        <v>0</v>
      </c>
      <c r="H99" s="64">
        <f t="shared" si="32"/>
        <v>0</v>
      </c>
      <c r="I99" s="64">
        <f t="shared" si="2"/>
        <v>0</v>
      </c>
    </row>
    <row r="100" spans="1:10" x14ac:dyDescent="0.25">
      <c r="A100" s="698"/>
      <c r="B100" s="81"/>
      <c r="C100" s="79"/>
      <c r="D100" s="80"/>
      <c r="E100" s="70"/>
      <c r="F100" s="70"/>
      <c r="G100" s="80"/>
      <c r="H100" s="64">
        <f t="shared" si="32"/>
        <v>0</v>
      </c>
      <c r="I100" s="64">
        <f t="shared" ref="I100:I172" si="45">IF(G100&lt;0,1,0)</f>
        <v>0</v>
      </c>
    </row>
    <row r="101" spans="1:10" ht="25.5" x14ac:dyDescent="0.25">
      <c r="A101" s="61" t="s">
        <v>133</v>
      </c>
      <c r="B101" s="62" t="s">
        <v>134</v>
      </c>
      <c r="C101" s="78"/>
      <c r="D101" s="812">
        <f>D110+D106</f>
        <v>12870700.6</v>
      </c>
      <c r="E101" s="812">
        <f t="shared" ref="E101:G101" si="46">E110+E106</f>
        <v>12870700.600000001</v>
      </c>
      <c r="F101" s="812">
        <f t="shared" si="46"/>
        <v>0</v>
      </c>
      <c r="G101" s="812">
        <f t="shared" si="46"/>
        <v>0</v>
      </c>
      <c r="H101" s="64">
        <f t="shared" si="32"/>
        <v>0</v>
      </c>
      <c r="I101" s="64">
        <f t="shared" si="45"/>
        <v>0</v>
      </c>
    </row>
    <row r="102" spans="1:10" x14ac:dyDescent="0.25">
      <c r="A102" s="100"/>
      <c r="B102" s="101" t="s">
        <v>110</v>
      </c>
      <c r="C102" s="102"/>
      <c r="D102" s="813">
        <f>D111+D107</f>
        <v>12870700.6</v>
      </c>
      <c r="E102" s="813">
        <f t="shared" ref="E102:G102" si="47">E111+E107</f>
        <v>12870700.600000001</v>
      </c>
      <c r="F102" s="813">
        <f t="shared" si="47"/>
        <v>0</v>
      </c>
      <c r="G102" s="813">
        <f t="shared" si="47"/>
        <v>0</v>
      </c>
      <c r="H102" s="64">
        <f t="shared" si="32"/>
        <v>0</v>
      </c>
      <c r="I102" s="64">
        <f t="shared" si="45"/>
        <v>0</v>
      </c>
    </row>
    <row r="103" spans="1:10" x14ac:dyDescent="0.25">
      <c r="A103" s="100"/>
      <c r="B103" s="101" t="s">
        <v>111</v>
      </c>
      <c r="C103" s="102"/>
      <c r="D103" s="813">
        <f>D112+D108</f>
        <v>0</v>
      </c>
      <c r="E103" s="813">
        <f t="shared" ref="E103:G103" si="48">E112+E108</f>
        <v>0</v>
      </c>
      <c r="F103" s="813">
        <f t="shared" si="48"/>
        <v>0</v>
      </c>
      <c r="G103" s="813">
        <f t="shared" si="48"/>
        <v>0</v>
      </c>
      <c r="H103" s="64">
        <f t="shared" si="32"/>
        <v>0</v>
      </c>
      <c r="I103" s="64">
        <f t="shared" si="45"/>
        <v>0</v>
      </c>
    </row>
    <row r="104" spans="1:10" x14ac:dyDescent="0.25">
      <c r="A104" s="100"/>
      <c r="B104" s="101" t="s">
        <v>123</v>
      </c>
      <c r="C104" s="102"/>
      <c r="D104" s="813">
        <f>D101-D102-D103</f>
        <v>0</v>
      </c>
      <c r="E104" s="813">
        <f t="shared" ref="E104:G104" si="49">E101-E102-E103</f>
        <v>0</v>
      </c>
      <c r="F104" s="813">
        <f t="shared" si="49"/>
        <v>0</v>
      </c>
      <c r="G104" s="813">
        <f t="shared" si="49"/>
        <v>0</v>
      </c>
      <c r="H104" s="64">
        <f t="shared" si="32"/>
        <v>0</v>
      </c>
      <c r="I104" s="64">
        <f t="shared" si="45"/>
        <v>0</v>
      </c>
    </row>
    <row r="105" spans="1:10" x14ac:dyDescent="0.25">
      <c r="A105" s="698"/>
      <c r="B105" s="57" t="s">
        <v>69</v>
      </c>
      <c r="C105" s="79"/>
      <c r="D105" s="80"/>
      <c r="E105" s="70"/>
      <c r="F105" s="70"/>
      <c r="G105" s="80"/>
      <c r="H105" s="64">
        <f t="shared" si="32"/>
        <v>0</v>
      </c>
      <c r="I105" s="64">
        <f t="shared" si="45"/>
        <v>0</v>
      </c>
    </row>
    <row r="106" spans="1:10" ht="216.75" hidden="1" x14ac:dyDescent="0.25">
      <c r="A106" s="121"/>
      <c r="B106" s="55" t="s">
        <v>135</v>
      </c>
      <c r="C106" s="67" t="s">
        <v>136</v>
      </c>
      <c r="D106" s="80"/>
      <c r="E106" s="70">
        <f>'Прочая  субсидия_МР  и  ГО'!AL39</f>
        <v>0</v>
      </c>
      <c r="F106" s="70">
        <f>'Прочая  субсидия_МР  и  ГО'!AM39</f>
        <v>0</v>
      </c>
      <c r="G106" s="80">
        <f t="shared" ref="G106:G112" si="50">D106-E106</f>
        <v>0</v>
      </c>
      <c r="H106" s="64">
        <f t="shared" si="32"/>
        <v>0</v>
      </c>
      <c r="I106" s="64">
        <f t="shared" si="45"/>
        <v>0</v>
      </c>
    </row>
    <row r="107" spans="1:10" hidden="1" x14ac:dyDescent="0.25">
      <c r="A107" s="105"/>
      <c r="B107" s="106" t="s">
        <v>110</v>
      </c>
      <c r="C107" s="107"/>
      <c r="D107" s="123"/>
      <c r="E107" s="123"/>
      <c r="F107" s="123"/>
      <c r="G107" s="123">
        <f t="shared" si="50"/>
        <v>0</v>
      </c>
      <c r="H107" s="64">
        <f t="shared" si="32"/>
        <v>0</v>
      </c>
      <c r="I107" s="64">
        <f t="shared" si="45"/>
        <v>0</v>
      </c>
    </row>
    <row r="108" spans="1:10" hidden="1" x14ac:dyDescent="0.25">
      <c r="A108" s="105"/>
      <c r="B108" s="106" t="s">
        <v>111</v>
      </c>
      <c r="C108" s="107"/>
      <c r="D108" s="123">
        <f>D106-D109</f>
        <v>0</v>
      </c>
      <c r="E108" s="123">
        <f t="shared" ref="E108:F108" si="51">E106-E109</f>
        <v>0</v>
      </c>
      <c r="F108" s="123">
        <f t="shared" si="51"/>
        <v>0</v>
      </c>
      <c r="G108" s="123">
        <f t="shared" si="50"/>
        <v>0</v>
      </c>
      <c r="H108" s="64">
        <f t="shared" si="32"/>
        <v>0</v>
      </c>
      <c r="I108" s="64">
        <f t="shared" si="45"/>
        <v>0</v>
      </c>
    </row>
    <row r="109" spans="1:10" hidden="1" x14ac:dyDescent="0.25">
      <c r="A109" s="122"/>
      <c r="B109" s="106" t="s">
        <v>123</v>
      </c>
      <c r="C109" s="107"/>
      <c r="D109" s="119"/>
      <c r="E109" s="815">
        <f>D109</f>
        <v>0</v>
      </c>
      <c r="F109" s="119"/>
      <c r="G109" s="123">
        <f t="shared" si="50"/>
        <v>0</v>
      </c>
      <c r="H109" s="64">
        <f t="shared" si="32"/>
        <v>0</v>
      </c>
      <c r="I109" s="64">
        <f t="shared" si="45"/>
        <v>0</v>
      </c>
      <c r="J109" s="96" t="s">
        <v>62</v>
      </c>
    </row>
    <row r="110" spans="1:10" ht="165.75" x14ac:dyDescent="0.25">
      <c r="A110" s="698"/>
      <c r="B110" s="81" t="s">
        <v>890</v>
      </c>
      <c r="C110" s="67" t="s">
        <v>137</v>
      </c>
      <c r="D110" s="80">
        <v>12870700.6</v>
      </c>
      <c r="E110" s="70">
        <f>'Прочая  субсидия_МР  и  ГО'!AZ39</f>
        <v>12870700.600000001</v>
      </c>
      <c r="F110" s="70">
        <f>'Прочая  субсидия_МР  и  ГО'!BA39</f>
        <v>0</v>
      </c>
      <c r="G110" s="80">
        <f t="shared" si="50"/>
        <v>0</v>
      </c>
      <c r="H110" s="64">
        <f t="shared" si="32"/>
        <v>0</v>
      </c>
      <c r="I110" s="64">
        <f t="shared" si="45"/>
        <v>0</v>
      </c>
    </row>
    <row r="111" spans="1:10" x14ac:dyDescent="0.25">
      <c r="A111" s="105"/>
      <c r="B111" s="106" t="s">
        <v>110</v>
      </c>
      <c r="C111" s="107"/>
      <c r="D111" s="123">
        <f>D110</f>
        <v>12870700.6</v>
      </c>
      <c r="E111" s="123">
        <f>E110</f>
        <v>12870700.600000001</v>
      </c>
      <c r="F111" s="123">
        <f>F110</f>
        <v>0</v>
      </c>
      <c r="G111" s="123">
        <f t="shared" si="50"/>
        <v>0</v>
      </c>
      <c r="H111" s="64">
        <f t="shared" si="32"/>
        <v>0</v>
      </c>
      <c r="I111" s="64">
        <f t="shared" si="45"/>
        <v>0</v>
      </c>
    </row>
    <row r="112" spans="1:10" x14ac:dyDescent="0.25">
      <c r="A112" s="105"/>
      <c r="B112" s="106" t="s">
        <v>111</v>
      </c>
      <c r="C112" s="107"/>
      <c r="D112" s="123"/>
      <c r="E112" s="123"/>
      <c r="F112" s="123"/>
      <c r="G112" s="123">
        <f t="shared" si="50"/>
        <v>0</v>
      </c>
      <c r="H112" s="64">
        <f t="shared" si="32"/>
        <v>0</v>
      </c>
      <c r="I112" s="64">
        <f t="shared" si="45"/>
        <v>0</v>
      </c>
    </row>
    <row r="113" spans="1:11" x14ac:dyDescent="0.25">
      <c r="A113" s="698"/>
      <c r="B113" s="81"/>
      <c r="C113" s="79"/>
      <c r="D113" s="80"/>
      <c r="E113" s="70"/>
      <c r="F113" s="70"/>
      <c r="G113" s="80"/>
      <c r="H113" s="64">
        <f t="shared" si="32"/>
        <v>0</v>
      </c>
      <c r="I113" s="64">
        <f t="shared" si="45"/>
        <v>0</v>
      </c>
    </row>
    <row r="114" spans="1:11" x14ac:dyDescent="0.25">
      <c r="A114" s="61" t="s">
        <v>138</v>
      </c>
      <c r="B114" s="62" t="s">
        <v>139</v>
      </c>
      <c r="C114" s="78"/>
      <c r="D114" s="812">
        <f t="shared" ref="D114:G116" si="52">D118+D121+D124+D127+D130+D133</f>
        <v>551809034.95000005</v>
      </c>
      <c r="E114" s="812">
        <f t="shared" si="52"/>
        <v>197178815.17000002</v>
      </c>
      <c r="F114" s="812">
        <f t="shared" si="52"/>
        <v>0</v>
      </c>
      <c r="G114" s="812">
        <f t="shared" si="52"/>
        <v>354630219.77999997</v>
      </c>
      <c r="H114" s="64">
        <f t="shared" si="32"/>
        <v>0</v>
      </c>
      <c r="I114" s="64">
        <f t="shared" si="45"/>
        <v>0</v>
      </c>
    </row>
    <row r="115" spans="1:11" x14ac:dyDescent="0.25">
      <c r="A115" s="100"/>
      <c r="B115" s="101" t="s">
        <v>110</v>
      </c>
      <c r="C115" s="102"/>
      <c r="D115" s="813">
        <f t="shared" si="52"/>
        <v>0</v>
      </c>
      <c r="E115" s="813">
        <f t="shared" si="52"/>
        <v>0</v>
      </c>
      <c r="F115" s="813">
        <f t="shared" si="52"/>
        <v>0</v>
      </c>
      <c r="G115" s="813">
        <f t="shared" si="52"/>
        <v>0</v>
      </c>
      <c r="H115" s="64">
        <f t="shared" si="32"/>
        <v>0</v>
      </c>
      <c r="I115" s="64">
        <f t="shared" si="45"/>
        <v>0</v>
      </c>
    </row>
    <row r="116" spans="1:11" x14ac:dyDescent="0.25">
      <c r="A116" s="100"/>
      <c r="B116" s="101" t="s">
        <v>111</v>
      </c>
      <c r="C116" s="102"/>
      <c r="D116" s="813">
        <f t="shared" si="52"/>
        <v>551809034.95000005</v>
      </c>
      <c r="E116" s="813">
        <f t="shared" si="52"/>
        <v>197178815.17000002</v>
      </c>
      <c r="F116" s="813">
        <f t="shared" si="52"/>
        <v>0</v>
      </c>
      <c r="G116" s="813">
        <f t="shared" si="52"/>
        <v>354630219.77999997</v>
      </c>
      <c r="H116" s="64">
        <f t="shared" si="32"/>
        <v>0</v>
      </c>
      <c r="I116" s="64">
        <f t="shared" si="45"/>
        <v>0</v>
      </c>
    </row>
    <row r="117" spans="1:11" x14ac:dyDescent="0.25">
      <c r="A117" s="698"/>
      <c r="B117" s="57" t="s">
        <v>69</v>
      </c>
      <c r="C117" s="79"/>
      <c r="D117" s="80"/>
      <c r="E117" s="70"/>
      <c r="F117" s="70"/>
      <c r="G117" s="80"/>
      <c r="H117" s="64">
        <f t="shared" si="32"/>
        <v>0</v>
      </c>
      <c r="I117" s="64">
        <f t="shared" si="45"/>
        <v>0</v>
      </c>
    </row>
    <row r="118" spans="1:11" ht="178.5" hidden="1" x14ac:dyDescent="0.25">
      <c r="A118" s="103"/>
      <c r="B118" s="81" t="s">
        <v>928</v>
      </c>
      <c r="C118" s="67" t="s">
        <v>140</v>
      </c>
      <c r="D118" s="80"/>
      <c r="E118" s="70">
        <f>'Проверочная  таблица'!OM39</f>
        <v>0</v>
      </c>
      <c r="F118" s="70">
        <f>'Проверочная  таблица'!OV39</f>
        <v>0</v>
      </c>
      <c r="G118" s="80">
        <f>D118-E118</f>
        <v>0</v>
      </c>
      <c r="H118" s="64">
        <f t="shared" ref="H118:H123" si="53">IF(F118&gt;E118,1,0)</f>
        <v>0</v>
      </c>
      <c r="I118" s="64">
        <f t="shared" si="45"/>
        <v>0</v>
      </c>
      <c r="J118" s="108">
        <f>D118+D121</f>
        <v>0</v>
      </c>
    </row>
    <row r="119" spans="1:11" hidden="1" x14ac:dyDescent="0.25">
      <c r="A119" s="105"/>
      <c r="B119" s="106" t="s">
        <v>110</v>
      </c>
      <c r="C119" s="107"/>
      <c r="D119" s="123"/>
      <c r="E119" s="123"/>
      <c r="F119" s="123"/>
      <c r="G119" s="123">
        <f>D119-E119</f>
        <v>0</v>
      </c>
      <c r="H119" s="64">
        <f t="shared" si="53"/>
        <v>0</v>
      </c>
      <c r="I119" s="64">
        <f t="shared" si="45"/>
        <v>0</v>
      </c>
    </row>
    <row r="120" spans="1:11" hidden="1" x14ac:dyDescent="0.25">
      <c r="A120" s="105"/>
      <c r="B120" s="106" t="s">
        <v>111</v>
      </c>
      <c r="C120" s="107"/>
      <c r="D120" s="123">
        <f>D118</f>
        <v>0</v>
      </c>
      <c r="E120" s="123">
        <f t="shared" ref="E120:F120" si="54">E118</f>
        <v>0</v>
      </c>
      <c r="F120" s="123">
        <f t="shared" si="54"/>
        <v>0</v>
      </c>
      <c r="G120" s="123">
        <f>D120-E120</f>
        <v>0</v>
      </c>
      <c r="H120" s="64">
        <f t="shared" si="53"/>
        <v>0</v>
      </c>
      <c r="I120" s="64">
        <f t="shared" si="45"/>
        <v>0</v>
      </c>
    </row>
    <row r="121" spans="1:11" hidden="1" x14ac:dyDescent="0.25">
      <c r="A121" s="82"/>
      <c r="B121" s="73" t="s">
        <v>87</v>
      </c>
      <c r="C121" s="83" t="s">
        <v>140</v>
      </c>
      <c r="D121" s="109"/>
      <c r="E121" s="134">
        <f>'Проверочная  таблица'!ON39</f>
        <v>0</v>
      </c>
      <c r="F121" s="134">
        <f>'Проверочная  таблица'!OW39</f>
        <v>0</v>
      </c>
      <c r="G121" s="134">
        <f>D121-E121</f>
        <v>0</v>
      </c>
      <c r="H121" s="64">
        <f t="shared" si="53"/>
        <v>0</v>
      </c>
      <c r="I121" s="64">
        <f t="shared" si="45"/>
        <v>0</v>
      </c>
    </row>
    <row r="122" spans="1:11" hidden="1" x14ac:dyDescent="0.25">
      <c r="A122" s="82"/>
      <c r="B122" s="110" t="s">
        <v>110</v>
      </c>
      <c r="C122" s="111"/>
      <c r="D122" s="134"/>
      <c r="E122" s="134"/>
      <c r="F122" s="134"/>
      <c r="G122" s="134">
        <f>D122-E122</f>
        <v>0</v>
      </c>
      <c r="H122" s="64">
        <f t="shared" si="53"/>
        <v>0</v>
      </c>
      <c r="I122" s="64">
        <f t="shared" si="45"/>
        <v>0</v>
      </c>
    </row>
    <row r="123" spans="1:11" hidden="1" x14ac:dyDescent="0.25">
      <c r="A123" s="82"/>
      <c r="B123" s="110" t="s">
        <v>111</v>
      </c>
      <c r="C123" s="111"/>
      <c r="D123" s="134">
        <f>D121</f>
        <v>0</v>
      </c>
      <c r="E123" s="134">
        <f t="shared" ref="E123:G123" si="55">E121</f>
        <v>0</v>
      </c>
      <c r="F123" s="134">
        <f t="shared" si="55"/>
        <v>0</v>
      </c>
      <c r="G123" s="134">
        <f t="shared" si="55"/>
        <v>0</v>
      </c>
      <c r="H123" s="64">
        <f t="shared" si="53"/>
        <v>0</v>
      </c>
      <c r="I123" s="64">
        <f t="shared" si="45"/>
        <v>0</v>
      </c>
    </row>
    <row r="124" spans="1:11" ht="204" x14ac:dyDescent="0.25">
      <c r="A124" s="487"/>
      <c r="B124" s="81" t="s">
        <v>896</v>
      </c>
      <c r="C124" s="513" t="s">
        <v>668</v>
      </c>
      <c r="D124" s="118">
        <f>31916719.78+2735604.4</f>
        <v>34652324.18</v>
      </c>
      <c r="E124" s="70">
        <f>'Проверочная  таблица'!OO39</f>
        <v>2735604.4</v>
      </c>
      <c r="F124" s="70">
        <f>'Проверочная  таблица'!OX39</f>
        <v>0</v>
      </c>
      <c r="G124" s="80">
        <f t="shared" ref="G124" si="56">D124-E124</f>
        <v>31916719.780000001</v>
      </c>
      <c r="H124" s="64">
        <f t="shared" ref="H124:H135" si="57">IF(F124&gt;E124,1,0)</f>
        <v>0</v>
      </c>
      <c r="I124" s="64">
        <f t="shared" ref="I124:I135" si="58">IF(G124&lt;0,1,0)</f>
        <v>0</v>
      </c>
      <c r="J124" s="108">
        <f>D124+D127</f>
        <v>385025824.18000001</v>
      </c>
      <c r="K124" s="669"/>
    </row>
    <row r="125" spans="1:11" x14ac:dyDescent="0.25">
      <c r="A125" s="105"/>
      <c r="B125" s="106" t="s">
        <v>110</v>
      </c>
      <c r="C125" s="107"/>
      <c r="D125" s="123"/>
      <c r="E125" s="123"/>
      <c r="F125" s="123"/>
      <c r="G125" s="123"/>
      <c r="H125" s="64">
        <f t="shared" si="57"/>
        <v>0</v>
      </c>
      <c r="I125" s="64">
        <f t="shared" si="58"/>
        <v>0</v>
      </c>
    </row>
    <row r="126" spans="1:11" x14ac:dyDescent="0.25">
      <c r="A126" s="105"/>
      <c r="B126" s="106" t="s">
        <v>111</v>
      </c>
      <c r="C126" s="107"/>
      <c r="D126" s="123">
        <f>D124</f>
        <v>34652324.18</v>
      </c>
      <c r="E126" s="123">
        <f t="shared" ref="E126:G126" si="59">E124</f>
        <v>2735604.4</v>
      </c>
      <c r="F126" s="123">
        <f t="shared" si="59"/>
        <v>0</v>
      </c>
      <c r="G126" s="123">
        <f t="shared" si="59"/>
        <v>31916719.780000001</v>
      </c>
      <c r="H126" s="64">
        <f t="shared" si="57"/>
        <v>0</v>
      </c>
      <c r="I126" s="64">
        <f t="shared" si="58"/>
        <v>0</v>
      </c>
    </row>
    <row r="127" spans="1:11" x14ac:dyDescent="0.25">
      <c r="A127" s="82"/>
      <c r="B127" s="73" t="s">
        <v>87</v>
      </c>
      <c r="C127" s="133" t="s">
        <v>668</v>
      </c>
      <c r="D127" s="109">
        <f>322713500+27660000</f>
        <v>350373500</v>
      </c>
      <c r="E127" s="134">
        <f>'Проверочная  таблица'!OP39</f>
        <v>27660000</v>
      </c>
      <c r="F127" s="134">
        <f>'Проверочная  таблица'!OY39</f>
        <v>0</v>
      </c>
      <c r="G127" s="134">
        <f t="shared" ref="G127" si="60">D127-E127</f>
        <v>322713500</v>
      </c>
      <c r="H127" s="64">
        <f t="shared" si="57"/>
        <v>0</v>
      </c>
      <c r="I127" s="64">
        <f t="shared" si="58"/>
        <v>0</v>
      </c>
      <c r="K127" s="669"/>
    </row>
    <row r="128" spans="1:11" x14ac:dyDescent="0.25">
      <c r="A128" s="82"/>
      <c r="B128" s="110" t="s">
        <v>110</v>
      </c>
      <c r="C128" s="111"/>
      <c r="D128" s="134"/>
      <c r="E128" s="134"/>
      <c r="F128" s="134"/>
      <c r="G128" s="134"/>
      <c r="H128" s="64">
        <f t="shared" si="57"/>
        <v>0</v>
      </c>
      <c r="I128" s="64">
        <f t="shared" si="58"/>
        <v>0</v>
      </c>
    </row>
    <row r="129" spans="1:10" x14ac:dyDescent="0.25">
      <c r="A129" s="82"/>
      <c r="B129" s="110" t="s">
        <v>111</v>
      </c>
      <c r="C129" s="111"/>
      <c r="D129" s="134">
        <f>D127</f>
        <v>350373500</v>
      </c>
      <c r="E129" s="134">
        <f t="shared" ref="E129:G129" si="61">E127</f>
        <v>27660000</v>
      </c>
      <c r="F129" s="134">
        <f t="shared" si="61"/>
        <v>0</v>
      </c>
      <c r="G129" s="134">
        <f t="shared" si="61"/>
        <v>322713500</v>
      </c>
      <c r="H129" s="64">
        <f t="shared" si="57"/>
        <v>0</v>
      </c>
      <c r="I129" s="64">
        <f t="shared" si="58"/>
        <v>0</v>
      </c>
    </row>
    <row r="130" spans="1:10" ht="178.5" x14ac:dyDescent="0.25">
      <c r="A130" s="698"/>
      <c r="B130" s="81" t="s">
        <v>910</v>
      </c>
      <c r="C130" s="67" t="s">
        <v>908</v>
      </c>
      <c r="D130" s="80">
        <v>74425730.879999995</v>
      </c>
      <c r="E130" s="543">
        <f>'Проверочная  таблица'!AN38</f>
        <v>74425730.88000001</v>
      </c>
      <c r="F130" s="543">
        <f>'Проверочная  таблица'!AO38</f>
        <v>0</v>
      </c>
      <c r="G130" s="80">
        <f t="shared" ref="G130:G135" si="62">D130-E130</f>
        <v>0</v>
      </c>
      <c r="H130" s="64">
        <f t="shared" si="57"/>
        <v>0</v>
      </c>
      <c r="I130" s="64">
        <f t="shared" si="58"/>
        <v>0</v>
      </c>
    </row>
    <row r="131" spans="1:10" x14ac:dyDescent="0.25">
      <c r="A131" s="105"/>
      <c r="B131" s="106" t="s">
        <v>110</v>
      </c>
      <c r="C131" s="107"/>
      <c r="D131" s="123"/>
      <c r="E131" s="123"/>
      <c r="F131" s="123"/>
      <c r="G131" s="123">
        <f t="shared" si="62"/>
        <v>0</v>
      </c>
      <c r="H131" s="64">
        <f t="shared" si="57"/>
        <v>0</v>
      </c>
      <c r="I131" s="64">
        <f t="shared" si="58"/>
        <v>0</v>
      </c>
    </row>
    <row r="132" spans="1:10" x14ac:dyDescent="0.25">
      <c r="A132" s="105"/>
      <c r="B132" s="106" t="s">
        <v>111</v>
      </c>
      <c r="C132" s="107"/>
      <c r="D132" s="123">
        <f>D130-D131</f>
        <v>74425730.879999995</v>
      </c>
      <c r="E132" s="123">
        <f t="shared" ref="E132:F132" si="63">E130-E131</f>
        <v>74425730.88000001</v>
      </c>
      <c r="F132" s="123">
        <f t="shared" si="63"/>
        <v>0</v>
      </c>
      <c r="G132" s="123">
        <f t="shared" si="62"/>
        <v>0</v>
      </c>
      <c r="H132" s="64">
        <f t="shared" si="57"/>
        <v>0</v>
      </c>
      <c r="I132" s="64">
        <f t="shared" si="58"/>
        <v>0</v>
      </c>
    </row>
    <row r="133" spans="1:10" ht="114.75" x14ac:dyDescent="0.25">
      <c r="A133" s="698"/>
      <c r="B133" s="81" t="s">
        <v>911</v>
      </c>
      <c r="C133" s="67" t="s">
        <v>909</v>
      </c>
      <c r="D133" s="80">
        <v>92357479.890000001</v>
      </c>
      <c r="E133" s="543">
        <f>'Проверочная  таблица'!AV38</f>
        <v>92357479.890000001</v>
      </c>
      <c r="F133" s="543">
        <f>'Проверочная  таблица'!AW38</f>
        <v>0</v>
      </c>
      <c r="G133" s="80">
        <f t="shared" si="62"/>
        <v>0</v>
      </c>
      <c r="H133" s="64">
        <f t="shared" si="57"/>
        <v>0</v>
      </c>
      <c r="I133" s="64">
        <f t="shared" si="58"/>
        <v>0</v>
      </c>
    </row>
    <row r="134" spans="1:10" x14ac:dyDescent="0.25">
      <c r="A134" s="105"/>
      <c r="B134" s="106" t="s">
        <v>110</v>
      </c>
      <c r="C134" s="107"/>
      <c r="D134" s="123"/>
      <c r="E134" s="123"/>
      <c r="F134" s="123"/>
      <c r="G134" s="123">
        <f t="shared" si="62"/>
        <v>0</v>
      </c>
      <c r="H134" s="64">
        <f t="shared" si="57"/>
        <v>0</v>
      </c>
      <c r="I134" s="64">
        <f t="shared" si="58"/>
        <v>0</v>
      </c>
    </row>
    <row r="135" spans="1:10" x14ac:dyDescent="0.25">
      <c r="A135" s="105"/>
      <c r="B135" s="106" t="s">
        <v>111</v>
      </c>
      <c r="C135" s="107"/>
      <c r="D135" s="123">
        <f>D133-D134</f>
        <v>92357479.890000001</v>
      </c>
      <c r="E135" s="123">
        <f t="shared" ref="E135" si="64">E133-E134</f>
        <v>92357479.890000001</v>
      </c>
      <c r="F135" s="123">
        <f t="shared" ref="F135" si="65">F133-F134</f>
        <v>0</v>
      </c>
      <c r="G135" s="123">
        <f t="shared" si="62"/>
        <v>0</v>
      </c>
      <c r="H135" s="64">
        <f t="shared" si="57"/>
        <v>0</v>
      </c>
      <c r="I135" s="64">
        <f t="shared" si="58"/>
        <v>0</v>
      </c>
    </row>
    <row r="136" spans="1:10" x14ac:dyDescent="0.25">
      <c r="A136" s="698"/>
      <c r="B136" s="124"/>
      <c r="C136" s="125"/>
      <c r="D136" s="816"/>
      <c r="E136" s="816"/>
      <c r="F136" s="816"/>
      <c r="G136" s="816"/>
      <c r="H136" s="64"/>
      <c r="I136" s="64"/>
    </row>
    <row r="137" spans="1:10" x14ac:dyDescent="0.25">
      <c r="A137" s="61" t="s">
        <v>141</v>
      </c>
      <c r="B137" s="62" t="s">
        <v>142</v>
      </c>
      <c r="C137" s="78"/>
      <c r="D137" s="812">
        <f>D195+D198+D170+D142+D146+D207+D211+D191+D166+D201+D204+D158+D162+D154+D183+D179+D150+D173+D176+D187</f>
        <v>2135814853.01</v>
      </c>
      <c r="E137" s="812">
        <f t="shared" ref="E137:G137" si="66">E195+E198+E170+E142+E146+E207+E211+E191+E166+E201+E204+E158+E162+E154+E183+E179+E150+E173+E176+E187</f>
        <v>1072703396.9199998</v>
      </c>
      <c r="F137" s="812">
        <f t="shared" si="66"/>
        <v>215293666.40999997</v>
      </c>
      <c r="G137" s="812">
        <f t="shared" si="66"/>
        <v>1063111456.0900002</v>
      </c>
      <c r="H137" s="64">
        <f t="shared" ref="H137:H193" si="67">IF(F137&gt;E137,1,0)</f>
        <v>0</v>
      </c>
      <c r="I137" s="64">
        <f t="shared" si="45"/>
        <v>0</v>
      </c>
    </row>
    <row r="138" spans="1:10" x14ac:dyDescent="0.25">
      <c r="A138" s="100"/>
      <c r="B138" s="101" t="s">
        <v>110</v>
      </c>
      <c r="C138" s="102"/>
      <c r="D138" s="813">
        <f>D171+D212+D208+D143+D196+D199+D147+D192+D167+D202+D205+D159+D163+D155+D184+D180+D151+D174+D177+D188</f>
        <v>0</v>
      </c>
      <c r="E138" s="813">
        <f t="shared" ref="E138:G138" si="68">E171+E212+E208+E143+E196+E199+E147+E192+E167+E202+E205+E159+E163+E155+E184+E180+E151+E174+E177+E188</f>
        <v>0</v>
      </c>
      <c r="F138" s="813">
        <f t="shared" si="68"/>
        <v>0</v>
      </c>
      <c r="G138" s="813">
        <f t="shared" si="68"/>
        <v>0</v>
      </c>
      <c r="H138" s="64">
        <f t="shared" si="67"/>
        <v>0</v>
      </c>
      <c r="I138" s="64">
        <f t="shared" si="45"/>
        <v>0</v>
      </c>
    </row>
    <row r="139" spans="1:10" x14ac:dyDescent="0.25">
      <c r="A139" s="100"/>
      <c r="B139" s="101" t="s">
        <v>111</v>
      </c>
      <c r="C139" s="102"/>
      <c r="D139" s="813">
        <f>D172+D213+D209+D144+D197+D200+D148+D193+D168+D203+D206+D160+D164+D156+D185+D181+D152+D175+D178+D189</f>
        <v>980401946.73000002</v>
      </c>
      <c r="E139" s="813">
        <f t="shared" ref="E139:G139" si="69">E172+E213+E209+E144+E197+E200+E148+E193+E168+E203+E206+E160+E164+E156+E185+E181+E152+E175+E178+E189</f>
        <v>509312810.64000005</v>
      </c>
      <c r="F139" s="813">
        <f t="shared" si="69"/>
        <v>27003205.369999997</v>
      </c>
      <c r="G139" s="813">
        <f t="shared" si="69"/>
        <v>471089136.09000009</v>
      </c>
      <c r="H139" s="64">
        <f t="shared" si="67"/>
        <v>0</v>
      </c>
      <c r="I139" s="64">
        <f t="shared" si="45"/>
        <v>0</v>
      </c>
    </row>
    <row r="140" spans="1:10" x14ac:dyDescent="0.25">
      <c r="A140" s="100"/>
      <c r="B140" s="126" t="s">
        <v>123</v>
      </c>
      <c r="C140" s="102"/>
      <c r="D140" s="813">
        <f>D137-D138-D139</f>
        <v>1155412906.28</v>
      </c>
      <c r="E140" s="813">
        <f t="shared" ref="E140:G140" si="70">E137-E138-E139</f>
        <v>563390586.27999973</v>
      </c>
      <c r="F140" s="813">
        <f t="shared" si="70"/>
        <v>188290461.03999996</v>
      </c>
      <c r="G140" s="813">
        <f t="shared" si="70"/>
        <v>592022320</v>
      </c>
      <c r="H140" s="64">
        <f t="shared" si="67"/>
        <v>0</v>
      </c>
      <c r="I140" s="64">
        <f t="shared" si="45"/>
        <v>0</v>
      </c>
    </row>
    <row r="141" spans="1:10" x14ac:dyDescent="0.25">
      <c r="A141" s="698"/>
      <c r="B141" s="57" t="s">
        <v>69</v>
      </c>
      <c r="C141" s="79"/>
      <c r="D141" s="80"/>
      <c r="E141" s="70"/>
      <c r="F141" s="70"/>
      <c r="G141" s="80"/>
      <c r="H141" s="64">
        <f t="shared" si="67"/>
        <v>0</v>
      </c>
      <c r="I141" s="64">
        <f t="shared" si="45"/>
        <v>0</v>
      </c>
    </row>
    <row r="142" spans="1:10" ht="102" x14ac:dyDescent="0.25">
      <c r="A142" s="487"/>
      <c r="B142" s="81" t="s">
        <v>740</v>
      </c>
      <c r="C142" s="67" t="s">
        <v>739</v>
      </c>
      <c r="D142" s="80">
        <v>43713000</v>
      </c>
      <c r="E142" s="70">
        <f>'Проверочная  таблица'!CW38</f>
        <v>0</v>
      </c>
      <c r="F142" s="70">
        <f>'Проверочная  таблица'!CZ38</f>
        <v>0</v>
      </c>
      <c r="G142" s="80">
        <f t="shared" ref="G142:G154" si="71">D142-E142</f>
        <v>43713000</v>
      </c>
      <c r="H142" s="64">
        <f t="shared" si="67"/>
        <v>0</v>
      </c>
      <c r="I142" s="64">
        <f t="shared" si="45"/>
        <v>0</v>
      </c>
      <c r="J142" s="108">
        <f>D142+D146</f>
        <v>109282500</v>
      </c>
    </row>
    <row r="143" spans="1:10" x14ac:dyDescent="0.25">
      <c r="A143" s="105"/>
      <c r="B143" s="106" t="s">
        <v>110</v>
      </c>
      <c r="C143" s="107"/>
      <c r="D143" s="123"/>
      <c r="E143" s="123"/>
      <c r="F143" s="123"/>
      <c r="G143" s="123">
        <f t="shared" si="71"/>
        <v>0</v>
      </c>
      <c r="H143" s="64">
        <f t="shared" si="67"/>
        <v>0</v>
      </c>
      <c r="I143" s="64">
        <f t="shared" si="45"/>
        <v>0</v>
      </c>
    </row>
    <row r="144" spans="1:10" x14ac:dyDescent="0.25">
      <c r="A144" s="105"/>
      <c r="B144" s="106" t="s">
        <v>111</v>
      </c>
      <c r="C144" s="107"/>
      <c r="D144" s="123"/>
      <c r="E144" s="123"/>
      <c r="F144" s="123"/>
      <c r="G144" s="123">
        <f t="shared" si="71"/>
        <v>0</v>
      </c>
      <c r="H144" s="64">
        <f t="shared" si="67"/>
        <v>0</v>
      </c>
      <c r="I144" s="64">
        <f t="shared" si="45"/>
        <v>0</v>
      </c>
    </row>
    <row r="145" spans="1:10" x14ac:dyDescent="0.25">
      <c r="A145" s="105"/>
      <c r="B145" s="106" t="s">
        <v>123</v>
      </c>
      <c r="C145" s="107"/>
      <c r="D145" s="123">
        <f>D142</f>
        <v>43713000</v>
      </c>
      <c r="E145" s="123">
        <f t="shared" ref="E145:F145" si="72">E142</f>
        <v>0</v>
      </c>
      <c r="F145" s="123">
        <f t="shared" si="72"/>
        <v>0</v>
      </c>
      <c r="G145" s="123">
        <f t="shared" ref="G145" si="73">D145-E145</f>
        <v>43713000</v>
      </c>
      <c r="H145" s="64">
        <f t="shared" ref="H145" si="74">IF(F145&gt;E145,1,0)</f>
        <v>0</v>
      </c>
      <c r="I145" s="64">
        <f t="shared" ref="I145" si="75">IF(G145&lt;0,1,0)</f>
        <v>0</v>
      </c>
    </row>
    <row r="146" spans="1:10" x14ac:dyDescent="0.25">
      <c r="A146" s="82"/>
      <c r="B146" s="73" t="s">
        <v>87</v>
      </c>
      <c r="C146" s="83" t="s">
        <v>739</v>
      </c>
      <c r="D146" s="109">
        <v>65569500</v>
      </c>
      <c r="E146" s="134">
        <f>'Проверочная  таблица'!CX38</f>
        <v>0</v>
      </c>
      <c r="F146" s="134">
        <f>'Проверочная  таблица'!DA38</f>
        <v>0</v>
      </c>
      <c r="G146" s="134">
        <f t="shared" si="71"/>
        <v>65569500</v>
      </c>
      <c r="H146" s="64">
        <f t="shared" si="67"/>
        <v>0</v>
      </c>
      <c r="I146" s="64">
        <f t="shared" si="45"/>
        <v>0</v>
      </c>
    </row>
    <row r="147" spans="1:10" x14ac:dyDescent="0.25">
      <c r="A147" s="82"/>
      <c r="B147" s="110" t="s">
        <v>110</v>
      </c>
      <c r="C147" s="111"/>
      <c r="D147" s="134"/>
      <c r="E147" s="134"/>
      <c r="F147" s="134"/>
      <c r="G147" s="134">
        <f t="shared" si="71"/>
        <v>0</v>
      </c>
      <c r="H147" s="64">
        <f t="shared" si="67"/>
        <v>0</v>
      </c>
      <c r="I147" s="64">
        <f t="shared" si="45"/>
        <v>0</v>
      </c>
    </row>
    <row r="148" spans="1:10" x14ac:dyDescent="0.25">
      <c r="A148" s="82"/>
      <c r="B148" s="110" t="s">
        <v>111</v>
      </c>
      <c r="C148" s="111"/>
      <c r="D148" s="134"/>
      <c r="E148" s="134"/>
      <c r="F148" s="134"/>
      <c r="G148" s="134">
        <f t="shared" si="71"/>
        <v>0</v>
      </c>
      <c r="H148" s="64">
        <f t="shared" si="67"/>
        <v>0</v>
      </c>
      <c r="I148" s="64">
        <f t="shared" si="45"/>
        <v>0</v>
      </c>
    </row>
    <row r="149" spans="1:10" x14ac:dyDescent="0.25">
      <c r="A149" s="82"/>
      <c r="B149" s="110" t="s">
        <v>123</v>
      </c>
      <c r="C149" s="111"/>
      <c r="D149" s="134">
        <f>D146</f>
        <v>65569500</v>
      </c>
      <c r="E149" s="134">
        <f t="shared" ref="E149:F149" si="76">E146</f>
        <v>0</v>
      </c>
      <c r="F149" s="134">
        <f t="shared" si="76"/>
        <v>0</v>
      </c>
      <c r="G149" s="134">
        <f t="shared" ref="G149" si="77">D149-E149</f>
        <v>65569500</v>
      </c>
      <c r="H149" s="64">
        <f t="shared" ref="H149" si="78">IF(F149&gt;E149,1,0)</f>
        <v>0</v>
      </c>
      <c r="I149" s="64">
        <f t="shared" ref="I149" si="79">IF(G149&lt;0,1,0)</f>
        <v>0</v>
      </c>
    </row>
    <row r="150" spans="1:10" ht="178.5" hidden="1" x14ac:dyDescent="0.25">
      <c r="A150" s="103"/>
      <c r="B150" s="493" t="s">
        <v>652</v>
      </c>
      <c r="C150" s="67" t="s">
        <v>650</v>
      </c>
      <c r="D150" s="80"/>
      <c r="E150" s="70">
        <f>'Проверочная  таблица'!AQ38</f>
        <v>0</v>
      </c>
      <c r="F150" s="70">
        <f>'Проверочная  таблица'!AT38</f>
        <v>0</v>
      </c>
      <c r="G150" s="80">
        <f t="shared" ref="G150" si="80">D150-E150</f>
        <v>0</v>
      </c>
      <c r="H150" s="64">
        <f t="shared" ref="H150:H153" si="81">IF(F150&gt;E150,1,0)</f>
        <v>0</v>
      </c>
      <c r="I150" s="64">
        <f t="shared" ref="I150:I153" si="82">IF(G150&lt;0,1,0)</f>
        <v>0</v>
      </c>
      <c r="J150" s="97"/>
    </row>
    <row r="151" spans="1:10" hidden="1" x14ac:dyDescent="0.25">
      <c r="A151" s="105"/>
      <c r="B151" s="106" t="s">
        <v>110</v>
      </c>
      <c r="C151" s="107"/>
      <c r="D151" s="123"/>
      <c r="E151" s="123"/>
      <c r="F151" s="123"/>
      <c r="G151" s="123"/>
      <c r="H151" s="64">
        <f t="shared" si="81"/>
        <v>0</v>
      </c>
      <c r="I151" s="64">
        <f t="shared" si="82"/>
        <v>0</v>
      </c>
      <c r="J151" s="97"/>
    </row>
    <row r="152" spans="1:10" hidden="1" x14ac:dyDescent="0.25">
      <c r="A152" s="105"/>
      <c r="B152" s="106" t="s">
        <v>111</v>
      </c>
      <c r="C152" s="107"/>
      <c r="D152" s="123"/>
      <c r="E152" s="123"/>
      <c r="F152" s="123"/>
      <c r="G152" s="123"/>
      <c r="H152" s="64">
        <f t="shared" si="81"/>
        <v>0</v>
      </c>
      <c r="I152" s="64">
        <f t="shared" si="82"/>
        <v>0</v>
      </c>
      <c r="J152" s="97"/>
    </row>
    <row r="153" spans="1:10" hidden="1" x14ac:dyDescent="0.25">
      <c r="A153" s="105"/>
      <c r="B153" s="106" t="s">
        <v>123</v>
      </c>
      <c r="C153" s="107"/>
      <c r="D153" s="123">
        <f>D150</f>
        <v>0</v>
      </c>
      <c r="E153" s="123">
        <f t="shared" ref="E153:G153" si="83">E150</f>
        <v>0</v>
      </c>
      <c r="F153" s="123">
        <f t="shared" si="83"/>
        <v>0</v>
      </c>
      <c r="G153" s="123">
        <f t="shared" si="83"/>
        <v>0</v>
      </c>
      <c r="H153" s="64">
        <f t="shared" si="81"/>
        <v>0</v>
      </c>
      <c r="I153" s="64">
        <f t="shared" si="82"/>
        <v>0</v>
      </c>
      <c r="J153" s="97"/>
    </row>
    <row r="154" spans="1:10" ht="178.5" hidden="1" x14ac:dyDescent="0.25">
      <c r="A154" s="103"/>
      <c r="B154" s="81" t="s">
        <v>143</v>
      </c>
      <c r="C154" s="67" t="s">
        <v>144</v>
      </c>
      <c r="D154" s="80"/>
      <c r="E154" s="70">
        <f>'Проверочная  таблица'!AR38</f>
        <v>0</v>
      </c>
      <c r="F154" s="70">
        <f>'Проверочная  таблица'!AU38</f>
        <v>0</v>
      </c>
      <c r="G154" s="80">
        <f t="shared" si="71"/>
        <v>0</v>
      </c>
      <c r="H154" s="64">
        <f t="shared" si="67"/>
        <v>0</v>
      </c>
      <c r="I154" s="64">
        <f t="shared" si="45"/>
        <v>0</v>
      </c>
      <c r="J154" s="97"/>
    </row>
    <row r="155" spans="1:10" hidden="1" x14ac:dyDescent="0.25">
      <c r="A155" s="105"/>
      <c r="B155" s="106" t="s">
        <v>110</v>
      </c>
      <c r="C155" s="107"/>
      <c r="D155" s="123"/>
      <c r="E155" s="123"/>
      <c r="F155" s="123"/>
      <c r="G155" s="123"/>
      <c r="H155" s="64">
        <f t="shared" si="67"/>
        <v>0</v>
      </c>
      <c r="I155" s="64">
        <f t="shared" si="45"/>
        <v>0</v>
      </c>
      <c r="J155" s="97"/>
    </row>
    <row r="156" spans="1:10" hidden="1" x14ac:dyDescent="0.25">
      <c r="A156" s="105"/>
      <c r="B156" s="106" t="s">
        <v>111</v>
      </c>
      <c r="C156" s="107"/>
      <c r="D156" s="123"/>
      <c r="E156" s="123"/>
      <c r="F156" s="123"/>
      <c r="G156" s="123"/>
      <c r="H156" s="64">
        <f t="shared" si="67"/>
        <v>0</v>
      </c>
      <c r="I156" s="64">
        <f t="shared" si="45"/>
        <v>0</v>
      </c>
      <c r="J156" s="97"/>
    </row>
    <row r="157" spans="1:10" hidden="1" x14ac:dyDescent="0.25">
      <c r="A157" s="105"/>
      <c r="B157" s="106" t="s">
        <v>123</v>
      </c>
      <c r="C157" s="107"/>
      <c r="D157" s="123">
        <f>D154</f>
        <v>0</v>
      </c>
      <c r="E157" s="123">
        <f t="shared" ref="E157:G157" si="84">E154</f>
        <v>0</v>
      </c>
      <c r="F157" s="123">
        <f t="shared" si="84"/>
        <v>0</v>
      </c>
      <c r="G157" s="123">
        <f t="shared" si="84"/>
        <v>0</v>
      </c>
      <c r="H157" s="64">
        <f t="shared" si="67"/>
        <v>0</v>
      </c>
      <c r="I157" s="64">
        <f t="shared" si="45"/>
        <v>0</v>
      </c>
      <c r="J157" s="97"/>
    </row>
    <row r="158" spans="1:10" ht="153" hidden="1" x14ac:dyDescent="0.25">
      <c r="A158" s="121"/>
      <c r="B158" s="55" t="s">
        <v>145</v>
      </c>
      <c r="C158" s="67" t="s">
        <v>146</v>
      </c>
      <c r="D158" s="80"/>
      <c r="E158" s="70">
        <f>'Проверочная  таблица'!AY38</f>
        <v>0</v>
      </c>
      <c r="F158" s="70">
        <f>'Проверочная  таблица'!BB38</f>
        <v>0</v>
      </c>
      <c r="G158" s="80">
        <f t="shared" ref="G158" si="85">D158-E158</f>
        <v>0</v>
      </c>
      <c r="H158" s="64">
        <f t="shared" si="67"/>
        <v>0</v>
      </c>
      <c r="I158" s="64">
        <f t="shared" si="45"/>
        <v>0</v>
      </c>
      <c r="J158" s="90"/>
    </row>
    <row r="159" spans="1:10" hidden="1" x14ac:dyDescent="0.25">
      <c r="A159" s="105"/>
      <c r="B159" s="112" t="s">
        <v>110</v>
      </c>
      <c r="C159" s="107"/>
      <c r="D159" s="113"/>
      <c r="E159" s="113"/>
      <c r="F159" s="113"/>
      <c r="G159" s="113">
        <f>D159-E159</f>
        <v>0</v>
      </c>
      <c r="H159" s="64">
        <f t="shared" si="67"/>
        <v>0</v>
      </c>
      <c r="I159" s="64">
        <f t="shared" si="45"/>
        <v>0</v>
      </c>
      <c r="J159" s="90"/>
    </row>
    <row r="160" spans="1:10" hidden="1" x14ac:dyDescent="0.25">
      <c r="A160" s="105"/>
      <c r="B160" s="112" t="s">
        <v>111</v>
      </c>
      <c r="C160" s="107"/>
      <c r="D160" s="113"/>
      <c r="E160" s="113"/>
      <c r="F160" s="113"/>
      <c r="G160" s="113">
        <f>D160-E160</f>
        <v>0</v>
      </c>
      <c r="H160" s="64">
        <f t="shared" si="67"/>
        <v>0</v>
      </c>
      <c r="I160" s="64">
        <f t="shared" si="45"/>
        <v>0</v>
      </c>
      <c r="J160" s="90"/>
    </row>
    <row r="161" spans="1:11" hidden="1" x14ac:dyDescent="0.25">
      <c r="A161" s="105"/>
      <c r="B161" s="112" t="s">
        <v>123</v>
      </c>
      <c r="C161" s="107"/>
      <c r="D161" s="113">
        <f>D158</f>
        <v>0</v>
      </c>
      <c r="E161" s="113">
        <f t="shared" ref="E161:F161" si="86">E158</f>
        <v>0</v>
      </c>
      <c r="F161" s="113">
        <f t="shared" si="86"/>
        <v>0</v>
      </c>
      <c r="G161" s="113">
        <f>D161-E161</f>
        <v>0</v>
      </c>
      <c r="H161" s="64">
        <f t="shared" si="67"/>
        <v>0</v>
      </c>
      <c r="I161" s="64">
        <f t="shared" si="45"/>
        <v>0</v>
      </c>
      <c r="J161" s="90"/>
    </row>
    <row r="162" spans="1:11" ht="153" hidden="1" x14ac:dyDescent="0.25">
      <c r="A162" s="121"/>
      <c r="B162" s="55" t="s">
        <v>147</v>
      </c>
      <c r="C162" s="67" t="s">
        <v>148</v>
      </c>
      <c r="D162" s="80"/>
      <c r="E162" s="70">
        <f>'Проверочная  таблица'!AZ38</f>
        <v>0</v>
      </c>
      <c r="F162" s="70">
        <f>'Проверочная  таблица'!BC38</f>
        <v>0</v>
      </c>
      <c r="G162" s="80">
        <f t="shared" ref="G162:G183" si="87">D162-E162</f>
        <v>0</v>
      </c>
      <c r="H162" s="64">
        <f t="shared" si="67"/>
        <v>0</v>
      </c>
      <c r="I162" s="64">
        <f t="shared" si="45"/>
        <v>0</v>
      </c>
      <c r="J162" s="90"/>
    </row>
    <row r="163" spans="1:11" hidden="1" x14ac:dyDescent="0.25">
      <c r="A163" s="105"/>
      <c r="B163" s="112" t="s">
        <v>110</v>
      </c>
      <c r="C163" s="107"/>
      <c r="D163" s="113"/>
      <c r="E163" s="113"/>
      <c r="F163" s="113"/>
      <c r="G163" s="113">
        <f t="shared" si="87"/>
        <v>0</v>
      </c>
      <c r="H163" s="64">
        <f t="shared" si="67"/>
        <v>0</v>
      </c>
      <c r="I163" s="64">
        <f t="shared" si="45"/>
        <v>0</v>
      </c>
      <c r="J163" s="90"/>
    </row>
    <row r="164" spans="1:11" hidden="1" x14ac:dyDescent="0.25">
      <c r="A164" s="105"/>
      <c r="B164" s="112" t="s">
        <v>111</v>
      </c>
      <c r="C164" s="107"/>
      <c r="D164" s="113"/>
      <c r="E164" s="113"/>
      <c r="F164" s="113"/>
      <c r="G164" s="113">
        <f t="shared" si="87"/>
        <v>0</v>
      </c>
      <c r="H164" s="64">
        <f t="shared" si="67"/>
        <v>0</v>
      </c>
      <c r="I164" s="64">
        <f t="shared" si="45"/>
        <v>0</v>
      </c>
      <c r="J164" s="90"/>
    </row>
    <row r="165" spans="1:11" hidden="1" x14ac:dyDescent="0.25">
      <c r="A165" s="122"/>
      <c r="B165" s="112" t="s">
        <v>123</v>
      </c>
      <c r="C165" s="107"/>
      <c r="D165" s="113">
        <f>D162</f>
        <v>0</v>
      </c>
      <c r="E165" s="113">
        <f t="shared" ref="E165:F165" si="88">E162</f>
        <v>0</v>
      </c>
      <c r="F165" s="113">
        <f t="shared" si="88"/>
        <v>0</v>
      </c>
      <c r="G165" s="113">
        <f t="shared" si="87"/>
        <v>0</v>
      </c>
      <c r="H165" s="64">
        <f t="shared" si="67"/>
        <v>0</v>
      </c>
      <c r="I165" s="64">
        <f t="shared" si="45"/>
        <v>0</v>
      </c>
      <c r="J165" s="90"/>
    </row>
    <row r="166" spans="1:11" ht="153" x14ac:dyDescent="0.25">
      <c r="A166" s="117"/>
      <c r="B166" s="55" t="s">
        <v>149</v>
      </c>
      <c r="C166" s="67" t="s">
        <v>150</v>
      </c>
      <c r="D166" s="80">
        <v>62964126.280000001</v>
      </c>
      <c r="E166" s="70">
        <f>'Прочая  субсидия_МР  и  ГО'!T39</f>
        <v>62964126.280000001</v>
      </c>
      <c r="F166" s="70">
        <f>'Прочая  субсидия_МР  и  ГО'!U39</f>
        <v>10118402.869999999</v>
      </c>
      <c r="G166" s="80">
        <f t="shared" si="87"/>
        <v>0</v>
      </c>
      <c r="H166" s="64">
        <f t="shared" si="67"/>
        <v>0</v>
      </c>
      <c r="I166" s="64">
        <f t="shared" si="45"/>
        <v>0</v>
      </c>
      <c r="J166" s="90"/>
    </row>
    <row r="167" spans="1:11" x14ac:dyDescent="0.25">
      <c r="A167" s="105"/>
      <c r="B167" s="112" t="s">
        <v>110</v>
      </c>
      <c r="C167" s="107"/>
      <c r="D167" s="113"/>
      <c r="E167" s="113"/>
      <c r="F167" s="113"/>
      <c r="G167" s="113">
        <f t="shared" si="87"/>
        <v>0</v>
      </c>
      <c r="H167" s="64">
        <f t="shared" si="67"/>
        <v>0</v>
      </c>
      <c r="I167" s="64">
        <f t="shared" si="45"/>
        <v>0</v>
      </c>
      <c r="J167" s="90"/>
    </row>
    <row r="168" spans="1:11" x14ac:dyDescent="0.25">
      <c r="A168" s="105"/>
      <c r="B168" s="112" t="s">
        <v>111</v>
      </c>
      <c r="C168" s="107"/>
      <c r="D168" s="113"/>
      <c r="E168" s="113"/>
      <c r="F168" s="113"/>
      <c r="G168" s="113">
        <f t="shared" si="87"/>
        <v>0</v>
      </c>
      <c r="H168" s="64">
        <f t="shared" si="67"/>
        <v>0</v>
      </c>
      <c r="I168" s="64">
        <f t="shared" si="45"/>
        <v>0</v>
      </c>
      <c r="J168" s="90"/>
    </row>
    <row r="169" spans="1:11" x14ac:dyDescent="0.25">
      <c r="A169" s="105"/>
      <c r="B169" s="112" t="s">
        <v>123</v>
      </c>
      <c r="C169" s="107"/>
      <c r="D169" s="113">
        <f>D166</f>
        <v>62964126.280000001</v>
      </c>
      <c r="E169" s="113">
        <f t="shared" ref="E169:F169" si="89">E166</f>
        <v>62964126.280000001</v>
      </c>
      <c r="F169" s="113">
        <f t="shared" si="89"/>
        <v>10118402.869999999</v>
      </c>
      <c r="G169" s="113">
        <f t="shared" si="87"/>
        <v>0</v>
      </c>
      <c r="H169" s="64">
        <f t="shared" si="67"/>
        <v>0</v>
      </c>
      <c r="I169" s="64">
        <f t="shared" si="45"/>
        <v>0</v>
      </c>
      <c r="J169" s="90"/>
    </row>
    <row r="170" spans="1:11" ht="178.5" x14ac:dyDescent="0.25">
      <c r="A170" s="698"/>
      <c r="B170" s="81" t="s">
        <v>151</v>
      </c>
      <c r="C170" s="67" t="s">
        <v>152</v>
      </c>
      <c r="D170" s="80">
        <f>111197503.54+36944255.22</f>
        <v>148141758.75999999</v>
      </c>
      <c r="E170" s="70">
        <f>'Проверочная  таблица'!AC38</f>
        <v>148141758.76000002</v>
      </c>
      <c r="F170" s="70">
        <f>'Проверочная  таблица'!AG38</f>
        <v>6935435.0099999998</v>
      </c>
      <c r="G170" s="80">
        <f t="shared" si="87"/>
        <v>0</v>
      </c>
      <c r="H170" s="64">
        <f t="shared" si="67"/>
        <v>0</v>
      </c>
      <c r="I170" s="64">
        <f t="shared" si="45"/>
        <v>0</v>
      </c>
      <c r="J170" s="108"/>
    </row>
    <row r="171" spans="1:11" x14ac:dyDescent="0.25">
      <c r="A171" s="105"/>
      <c r="B171" s="106" t="s">
        <v>110</v>
      </c>
      <c r="C171" s="107"/>
      <c r="D171" s="123"/>
      <c r="E171" s="123"/>
      <c r="F171" s="123"/>
      <c r="G171" s="123">
        <f t="shared" si="87"/>
        <v>0</v>
      </c>
      <c r="H171" s="64">
        <f t="shared" si="67"/>
        <v>0</v>
      </c>
      <c r="I171" s="64">
        <f t="shared" si="45"/>
        <v>0</v>
      </c>
    </row>
    <row r="172" spans="1:11" x14ac:dyDescent="0.25">
      <c r="A172" s="105"/>
      <c r="B172" s="106" t="s">
        <v>111</v>
      </c>
      <c r="C172" s="107"/>
      <c r="D172" s="123">
        <f>D170-D171</f>
        <v>148141758.75999999</v>
      </c>
      <c r="E172" s="123">
        <f>E170-E171</f>
        <v>148141758.76000002</v>
      </c>
      <c r="F172" s="123">
        <f>F170-F171</f>
        <v>6935435.0099999998</v>
      </c>
      <c r="G172" s="123">
        <f t="shared" si="87"/>
        <v>0</v>
      </c>
      <c r="H172" s="64">
        <f t="shared" si="67"/>
        <v>0</v>
      </c>
      <c r="I172" s="64">
        <f t="shared" si="45"/>
        <v>0</v>
      </c>
    </row>
    <row r="173" spans="1:11" ht="178.5" x14ac:dyDescent="0.25">
      <c r="A173" s="698"/>
      <c r="B173" s="493" t="s">
        <v>151</v>
      </c>
      <c r="C173" s="67" t="s">
        <v>897</v>
      </c>
      <c r="D173" s="80">
        <f>523526060.5+38443547.57-163505947.16</f>
        <v>398463660.91000009</v>
      </c>
      <c r="E173" s="70">
        <f>'Проверочная  таблица'!AD38</f>
        <v>278295933.06999999</v>
      </c>
      <c r="F173" s="70">
        <f>'Проверочная  таблица'!AH38</f>
        <v>20067770.359999999</v>
      </c>
      <c r="G173" s="80">
        <f t="shared" si="87"/>
        <v>120167727.84000009</v>
      </c>
      <c r="H173" s="64">
        <f t="shared" si="67"/>
        <v>0</v>
      </c>
      <c r="I173" s="64">
        <f t="shared" ref="I173:I178" si="90">IF(G173&lt;0,1,0)</f>
        <v>0</v>
      </c>
      <c r="K173" s="669"/>
    </row>
    <row r="174" spans="1:11" x14ac:dyDescent="0.25">
      <c r="A174" s="105"/>
      <c r="B174" s="106" t="s">
        <v>110</v>
      </c>
      <c r="C174" s="107"/>
      <c r="D174" s="123"/>
      <c r="E174" s="123"/>
      <c r="F174" s="123"/>
      <c r="G174" s="123">
        <f t="shared" si="87"/>
        <v>0</v>
      </c>
      <c r="H174" s="64">
        <f t="shared" si="67"/>
        <v>0</v>
      </c>
      <c r="I174" s="64">
        <f t="shared" si="90"/>
        <v>0</v>
      </c>
    </row>
    <row r="175" spans="1:11" x14ac:dyDescent="0.25">
      <c r="A175" s="105"/>
      <c r="B175" s="106" t="s">
        <v>111</v>
      </c>
      <c r="C175" s="107"/>
      <c r="D175" s="123">
        <f>D173-D174</f>
        <v>398463660.91000009</v>
      </c>
      <c r="E175" s="123">
        <f t="shared" ref="E175:F175" si="91">E173-E174</f>
        <v>278295933.06999999</v>
      </c>
      <c r="F175" s="123">
        <f t="shared" si="91"/>
        <v>20067770.359999999</v>
      </c>
      <c r="G175" s="123">
        <f t="shared" si="87"/>
        <v>120167727.84000009</v>
      </c>
      <c r="H175" s="64">
        <f t="shared" si="67"/>
        <v>0</v>
      </c>
      <c r="I175" s="64">
        <f t="shared" si="90"/>
        <v>0</v>
      </c>
    </row>
    <row r="176" spans="1:11" ht="165.75" x14ac:dyDescent="0.25">
      <c r="A176" s="698"/>
      <c r="B176" s="81" t="s">
        <v>899</v>
      </c>
      <c r="C176" s="67" t="s">
        <v>900</v>
      </c>
      <c r="D176" s="80">
        <f>221386238.4+22551216.18+189859072.48</f>
        <v>433796527.06</v>
      </c>
      <c r="E176" s="543">
        <f>'Прочая  субсидия_МР  и  ГО'!V39</f>
        <v>82875118.810000002</v>
      </c>
      <c r="F176" s="543">
        <f>'Прочая  субсидия_МР  и  ГО'!W39</f>
        <v>0</v>
      </c>
      <c r="G176" s="80">
        <f t="shared" si="87"/>
        <v>350921408.25</v>
      </c>
      <c r="H176" s="64">
        <f t="shared" si="67"/>
        <v>0</v>
      </c>
      <c r="I176" s="64">
        <f t="shared" si="90"/>
        <v>0</v>
      </c>
    </row>
    <row r="177" spans="1:9" x14ac:dyDescent="0.25">
      <c r="A177" s="105"/>
      <c r="B177" s="106" t="s">
        <v>110</v>
      </c>
      <c r="C177" s="107"/>
      <c r="D177" s="123"/>
      <c r="E177" s="123"/>
      <c r="F177" s="123"/>
      <c r="G177" s="123">
        <f t="shared" si="87"/>
        <v>0</v>
      </c>
      <c r="H177" s="64">
        <f t="shared" si="67"/>
        <v>0</v>
      </c>
      <c r="I177" s="64">
        <f t="shared" si="90"/>
        <v>0</v>
      </c>
    </row>
    <row r="178" spans="1:9" x14ac:dyDescent="0.25">
      <c r="A178" s="105"/>
      <c r="B178" s="106" t="s">
        <v>111</v>
      </c>
      <c r="C178" s="107"/>
      <c r="D178" s="123">
        <f>D176-D177</f>
        <v>433796527.06</v>
      </c>
      <c r="E178" s="123">
        <f t="shared" ref="E178:F178" si="92">E176-E177</f>
        <v>82875118.810000002</v>
      </c>
      <c r="F178" s="123">
        <f t="shared" si="92"/>
        <v>0</v>
      </c>
      <c r="G178" s="123">
        <f t="shared" si="87"/>
        <v>350921408.25</v>
      </c>
      <c r="H178" s="64">
        <f t="shared" si="67"/>
        <v>0</v>
      </c>
      <c r="I178" s="64">
        <f t="shared" si="90"/>
        <v>0</v>
      </c>
    </row>
    <row r="179" spans="1:9" ht="178.5" hidden="1" x14ac:dyDescent="0.25">
      <c r="A179" s="103"/>
      <c r="B179" s="127" t="s">
        <v>639</v>
      </c>
      <c r="C179" s="67" t="s">
        <v>638</v>
      </c>
      <c r="D179" s="80"/>
      <c r="E179" s="543">
        <f>'Прочая  субсидия_МР  и  ГО'!X29</f>
        <v>0</v>
      </c>
      <c r="F179" s="543">
        <f>'Прочая  субсидия_МР  и  ГО'!Y29</f>
        <v>0</v>
      </c>
      <c r="G179" s="80">
        <f t="shared" ref="G179" si="93">D179-E179</f>
        <v>0</v>
      </c>
      <c r="H179" s="64">
        <f t="shared" ref="H179:H181" si="94">IF(F179&gt;E179,1,0)</f>
        <v>0</v>
      </c>
      <c r="I179" s="64">
        <f t="shared" ref="I179:I181" si="95">IF(G179&lt;0,1,0)</f>
        <v>0</v>
      </c>
    </row>
    <row r="180" spans="1:9" hidden="1" x14ac:dyDescent="0.25">
      <c r="A180" s="105"/>
      <c r="B180" s="106" t="s">
        <v>110</v>
      </c>
      <c r="C180" s="107"/>
      <c r="D180" s="123"/>
      <c r="E180" s="123"/>
      <c r="F180" s="123"/>
      <c r="G180" s="123"/>
      <c r="H180" s="64">
        <f t="shared" si="94"/>
        <v>0</v>
      </c>
      <c r="I180" s="64">
        <f t="shared" si="95"/>
        <v>0</v>
      </c>
    </row>
    <row r="181" spans="1:9" hidden="1" x14ac:dyDescent="0.25">
      <c r="A181" s="105"/>
      <c r="B181" s="106" t="s">
        <v>111</v>
      </c>
      <c r="C181" s="107"/>
      <c r="D181" s="123"/>
      <c r="E181" s="123"/>
      <c r="F181" s="123"/>
      <c r="G181" s="123"/>
      <c r="H181" s="64">
        <f t="shared" si="94"/>
        <v>0</v>
      </c>
      <c r="I181" s="64">
        <f t="shared" si="95"/>
        <v>0</v>
      </c>
    </row>
    <row r="182" spans="1:9" hidden="1" x14ac:dyDescent="0.25">
      <c r="A182" s="122"/>
      <c r="B182" s="106" t="s">
        <v>123</v>
      </c>
      <c r="C182" s="107"/>
      <c r="D182" s="123">
        <f>D179</f>
        <v>0</v>
      </c>
      <c r="E182" s="123">
        <f t="shared" ref="E182:G182" si="96">E179</f>
        <v>0</v>
      </c>
      <c r="F182" s="123">
        <f t="shared" si="96"/>
        <v>0</v>
      </c>
      <c r="G182" s="123">
        <f t="shared" si="96"/>
        <v>0</v>
      </c>
      <c r="H182" s="64"/>
      <c r="I182" s="64"/>
    </row>
    <row r="183" spans="1:9" ht="191.25" hidden="1" x14ac:dyDescent="0.25">
      <c r="A183" s="103"/>
      <c r="B183" s="127" t="s">
        <v>153</v>
      </c>
      <c r="C183" s="67" t="s">
        <v>154</v>
      </c>
      <c r="D183" s="80"/>
      <c r="E183" s="70">
        <f>'Прочая  субсидия_МР  и  ГО'!Z39</f>
        <v>0</v>
      </c>
      <c r="F183" s="70">
        <f>'Прочая  субсидия_МР  и  ГО'!AA39</f>
        <v>0</v>
      </c>
      <c r="G183" s="80">
        <f t="shared" si="87"/>
        <v>0</v>
      </c>
      <c r="H183" s="64">
        <f t="shared" si="67"/>
        <v>0</v>
      </c>
      <c r="I183" s="64">
        <f t="shared" ref="I183:I185" si="97">IF(G183&lt;0,1,0)</f>
        <v>0</v>
      </c>
    </row>
    <row r="184" spans="1:9" hidden="1" x14ac:dyDescent="0.25">
      <c r="A184" s="105"/>
      <c r="B184" s="106" t="s">
        <v>110</v>
      </c>
      <c r="C184" s="107"/>
      <c r="D184" s="123"/>
      <c r="E184" s="123"/>
      <c r="F184" s="123"/>
      <c r="G184" s="123"/>
      <c r="H184" s="64">
        <f t="shared" si="67"/>
        <v>0</v>
      </c>
      <c r="I184" s="64">
        <f t="shared" si="97"/>
        <v>0</v>
      </c>
    </row>
    <row r="185" spans="1:9" hidden="1" x14ac:dyDescent="0.25">
      <c r="A185" s="105"/>
      <c r="B185" s="106" t="s">
        <v>111</v>
      </c>
      <c r="C185" s="107"/>
      <c r="D185" s="123"/>
      <c r="E185" s="123"/>
      <c r="F185" s="123"/>
      <c r="G185" s="123"/>
      <c r="H185" s="64">
        <f t="shared" si="67"/>
        <v>0</v>
      </c>
      <c r="I185" s="64">
        <f t="shared" si="97"/>
        <v>0</v>
      </c>
    </row>
    <row r="186" spans="1:9" hidden="1" x14ac:dyDescent="0.25">
      <c r="A186" s="122"/>
      <c r="B186" s="106" t="s">
        <v>123</v>
      </c>
      <c r="C186" s="107"/>
      <c r="D186" s="123">
        <f>D183</f>
        <v>0</v>
      </c>
      <c r="E186" s="123">
        <f t="shared" ref="E186:G186" si="98">E183</f>
        <v>0</v>
      </c>
      <c r="F186" s="123">
        <f t="shared" si="98"/>
        <v>0</v>
      </c>
      <c r="G186" s="123">
        <f t="shared" si="98"/>
        <v>0</v>
      </c>
      <c r="H186" s="64"/>
      <c r="I186" s="64"/>
    </row>
    <row r="187" spans="1:9" ht="191.25" x14ac:dyDescent="0.25">
      <c r="A187" s="698"/>
      <c r="B187" s="127" t="s">
        <v>1005</v>
      </c>
      <c r="C187" s="67" t="s">
        <v>1006</v>
      </c>
      <c r="D187" s="80">
        <v>327053820</v>
      </c>
      <c r="E187" s="543">
        <f>'Прочая  субсидия_МР  и  ГО'!AB39</f>
        <v>0</v>
      </c>
      <c r="F187" s="543">
        <f>'Прочая  субсидия_МР  и  ГО'!AC39</f>
        <v>0</v>
      </c>
      <c r="G187" s="80">
        <f t="shared" ref="G187" si="99">D187-E187</f>
        <v>327053820</v>
      </c>
      <c r="H187" s="64">
        <f t="shared" ref="H187:H189" si="100">IF(F187&gt;E187,1,0)</f>
        <v>0</v>
      </c>
      <c r="I187" s="64">
        <f t="shared" ref="I187:I189" si="101">IF(G187&lt;0,1,0)</f>
        <v>0</v>
      </c>
    </row>
    <row r="188" spans="1:9" x14ac:dyDescent="0.25">
      <c r="A188" s="105"/>
      <c r="B188" s="106" t="s">
        <v>110</v>
      </c>
      <c r="C188" s="107"/>
      <c r="D188" s="123"/>
      <c r="E188" s="123"/>
      <c r="F188" s="123"/>
      <c r="G188" s="123"/>
      <c r="H188" s="64">
        <f t="shared" si="100"/>
        <v>0</v>
      </c>
      <c r="I188" s="64">
        <f t="shared" si="101"/>
        <v>0</v>
      </c>
    </row>
    <row r="189" spans="1:9" x14ac:dyDescent="0.25">
      <c r="A189" s="105"/>
      <c r="B189" s="106" t="s">
        <v>111</v>
      </c>
      <c r="C189" s="107"/>
      <c r="D189" s="123"/>
      <c r="E189" s="123"/>
      <c r="F189" s="123"/>
      <c r="G189" s="123"/>
      <c r="H189" s="64">
        <f t="shared" si="100"/>
        <v>0</v>
      </c>
      <c r="I189" s="64">
        <f t="shared" si="101"/>
        <v>0</v>
      </c>
    </row>
    <row r="190" spans="1:9" x14ac:dyDescent="0.25">
      <c r="A190" s="122"/>
      <c r="B190" s="106" t="s">
        <v>123</v>
      </c>
      <c r="C190" s="107"/>
      <c r="D190" s="123">
        <f>D187</f>
        <v>327053820</v>
      </c>
      <c r="E190" s="123">
        <f t="shared" ref="E190:G190" si="102">E187</f>
        <v>0</v>
      </c>
      <c r="F190" s="123">
        <f t="shared" si="102"/>
        <v>0</v>
      </c>
      <c r="G190" s="123">
        <f t="shared" si="102"/>
        <v>327053820</v>
      </c>
      <c r="H190" s="64"/>
      <c r="I190" s="64"/>
    </row>
    <row r="191" spans="1:9" ht="191.25" x14ac:dyDescent="0.25">
      <c r="A191" s="698"/>
      <c r="B191" s="81" t="s">
        <v>155</v>
      </c>
      <c r="C191" s="67" t="s">
        <v>156</v>
      </c>
      <c r="D191" s="80">
        <v>656112460</v>
      </c>
      <c r="E191" s="70">
        <f>'Прочая  субсидия_МР  и  ГО'!AD39</f>
        <v>500426460</v>
      </c>
      <c r="F191" s="70">
        <f>'Прочая  субсидия_МР  и  ГО'!AE39</f>
        <v>178172058.16999999</v>
      </c>
      <c r="G191" s="80">
        <f t="shared" ref="G191" si="103">D191-E191</f>
        <v>155686000</v>
      </c>
      <c r="H191" s="64">
        <f t="shared" si="67"/>
        <v>0</v>
      </c>
      <c r="I191" s="64">
        <f t="shared" ref="I191:I193" si="104">IF(G191&lt;0,1,0)</f>
        <v>0</v>
      </c>
    </row>
    <row r="192" spans="1:9" x14ac:dyDescent="0.25">
      <c r="A192" s="105"/>
      <c r="B192" s="106" t="s">
        <v>110</v>
      </c>
      <c r="C192" s="107"/>
      <c r="D192" s="123"/>
      <c r="E192" s="123"/>
      <c r="F192" s="123"/>
      <c r="G192" s="123"/>
      <c r="H192" s="64">
        <f t="shared" si="67"/>
        <v>0</v>
      </c>
      <c r="I192" s="64">
        <f t="shared" si="104"/>
        <v>0</v>
      </c>
    </row>
    <row r="193" spans="1:10" x14ac:dyDescent="0.25">
      <c r="A193" s="105"/>
      <c r="B193" s="106" t="s">
        <v>111</v>
      </c>
      <c r="C193" s="107"/>
      <c r="D193" s="123"/>
      <c r="E193" s="123"/>
      <c r="F193" s="123"/>
      <c r="G193" s="123"/>
      <c r="H193" s="64">
        <f t="shared" si="67"/>
        <v>0</v>
      </c>
      <c r="I193" s="64">
        <f t="shared" si="104"/>
        <v>0</v>
      </c>
    </row>
    <row r="194" spans="1:10" x14ac:dyDescent="0.25">
      <c r="A194" s="122"/>
      <c r="B194" s="106" t="s">
        <v>123</v>
      </c>
      <c r="C194" s="107"/>
      <c r="D194" s="123">
        <f>D191</f>
        <v>656112460</v>
      </c>
      <c r="E194" s="123">
        <f t="shared" ref="E194:G194" si="105">E191</f>
        <v>500426460</v>
      </c>
      <c r="F194" s="123">
        <f t="shared" si="105"/>
        <v>178172058.16999999</v>
      </c>
      <c r="G194" s="123">
        <f t="shared" si="105"/>
        <v>155686000</v>
      </c>
      <c r="H194" s="64"/>
      <c r="I194" s="64"/>
    </row>
    <row r="195" spans="1:10" ht="165.75" hidden="1" x14ac:dyDescent="0.25">
      <c r="A195" s="103"/>
      <c r="B195" s="81" t="s">
        <v>157</v>
      </c>
      <c r="C195" s="67" t="s">
        <v>705</v>
      </c>
      <c r="D195" s="80"/>
      <c r="E195" s="70">
        <f>'Проверочная  таблица'!BE38</f>
        <v>0</v>
      </c>
      <c r="F195" s="70">
        <f>'Проверочная  таблица'!BL38</f>
        <v>0</v>
      </c>
      <c r="G195" s="80">
        <f t="shared" ref="G195:G214" si="106">D195-E195</f>
        <v>0</v>
      </c>
      <c r="H195" s="64">
        <f t="shared" ref="H195:H214" si="107">IF(F195&gt;E195,1,0)</f>
        <v>0</v>
      </c>
      <c r="I195" s="64">
        <f t="shared" ref="I195:I220" si="108">IF(G195&lt;0,1,0)</f>
        <v>0</v>
      </c>
      <c r="J195" s="108">
        <f>D195+D198</f>
        <v>0</v>
      </c>
    </row>
    <row r="196" spans="1:10" hidden="1" x14ac:dyDescent="0.25">
      <c r="A196" s="105"/>
      <c r="B196" s="106" t="s">
        <v>110</v>
      </c>
      <c r="C196" s="107"/>
      <c r="D196" s="123"/>
      <c r="E196" s="123"/>
      <c r="F196" s="123"/>
      <c r="G196" s="123">
        <f t="shared" si="106"/>
        <v>0</v>
      </c>
      <c r="H196" s="64">
        <f t="shared" si="107"/>
        <v>0</v>
      </c>
      <c r="I196" s="64">
        <f t="shared" si="108"/>
        <v>0</v>
      </c>
    </row>
    <row r="197" spans="1:10" hidden="1" x14ac:dyDescent="0.25">
      <c r="A197" s="105"/>
      <c r="B197" s="106" t="s">
        <v>111</v>
      </c>
      <c r="C197" s="107"/>
      <c r="D197" s="123">
        <f>D195-D196</f>
        <v>0</v>
      </c>
      <c r="E197" s="123">
        <f>E195-E196</f>
        <v>0</v>
      </c>
      <c r="F197" s="123">
        <f>F195-F196</f>
        <v>0</v>
      </c>
      <c r="G197" s="123">
        <f t="shared" si="106"/>
        <v>0</v>
      </c>
      <c r="H197" s="64">
        <f t="shared" si="107"/>
        <v>0</v>
      </c>
      <c r="I197" s="64">
        <f t="shared" si="108"/>
        <v>0</v>
      </c>
    </row>
    <row r="198" spans="1:10" hidden="1" x14ac:dyDescent="0.25">
      <c r="A198" s="82"/>
      <c r="B198" s="73" t="s">
        <v>87</v>
      </c>
      <c r="C198" s="83" t="s">
        <v>706</v>
      </c>
      <c r="D198" s="109"/>
      <c r="E198" s="134">
        <f>'Проверочная  таблица'!BF38</f>
        <v>0</v>
      </c>
      <c r="F198" s="134">
        <f>'Проверочная  таблица'!BM38</f>
        <v>0</v>
      </c>
      <c r="G198" s="134">
        <f t="shared" si="106"/>
        <v>0</v>
      </c>
      <c r="H198" s="64">
        <f t="shared" si="107"/>
        <v>0</v>
      </c>
      <c r="I198" s="64">
        <f t="shared" si="108"/>
        <v>0</v>
      </c>
    </row>
    <row r="199" spans="1:10" hidden="1" x14ac:dyDescent="0.25">
      <c r="A199" s="82"/>
      <c r="B199" s="110" t="s">
        <v>110</v>
      </c>
      <c r="C199" s="111"/>
      <c r="D199" s="134"/>
      <c r="E199" s="134"/>
      <c r="F199" s="134"/>
      <c r="G199" s="134">
        <f t="shared" si="106"/>
        <v>0</v>
      </c>
      <c r="H199" s="64">
        <f t="shared" si="107"/>
        <v>0</v>
      </c>
      <c r="I199" s="64">
        <f t="shared" si="108"/>
        <v>0</v>
      </c>
    </row>
    <row r="200" spans="1:10" hidden="1" x14ac:dyDescent="0.25">
      <c r="A200" s="82"/>
      <c r="B200" s="110" t="s">
        <v>111</v>
      </c>
      <c r="C200" s="111"/>
      <c r="D200" s="134">
        <f>D198-D199</f>
        <v>0</v>
      </c>
      <c r="E200" s="134">
        <f>E198-E199</f>
        <v>0</v>
      </c>
      <c r="F200" s="134">
        <f>F198-F199</f>
        <v>0</v>
      </c>
      <c r="G200" s="134">
        <f t="shared" si="106"/>
        <v>0</v>
      </c>
      <c r="H200" s="64">
        <f t="shared" si="107"/>
        <v>0</v>
      </c>
      <c r="I200" s="64">
        <f t="shared" si="108"/>
        <v>0</v>
      </c>
    </row>
    <row r="201" spans="1:10" ht="114.75" hidden="1" x14ac:dyDescent="0.25">
      <c r="A201" s="103"/>
      <c r="B201" s="81" t="s">
        <v>158</v>
      </c>
      <c r="C201" s="67" t="s">
        <v>704</v>
      </c>
      <c r="D201" s="80"/>
      <c r="E201" s="70">
        <f>'Проверочная  таблица'!BI38</f>
        <v>0</v>
      </c>
      <c r="F201" s="70">
        <f>'Проверочная  таблица'!BP38</f>
        <v>0</v>
      </c>
      <c r="G201" s="80">
        <f t="shared" si="106"/>
        <v>0</v>
      </c>
      <c r="H201" s="64">
        <f t="shared" si="107"/>
        <v>0</v>
      </c>
      <c r="I201" s="64">
        <f t="shared" si="108"/>
        <v>0</v>
      </c>
      <c r="J201" s="108">
        <f>D201+D204</f>
        <v>0</v>
      </c>
    </row>
    <row r="202" spans="1:10" hidden="1" x14ac:dyDescent="0.25">
      <c r="A202" s="105"/>
      <c r="B202" s="106" t="s">
        <v>110</v>
      </c>
      <c r="C202" s="107"/>
      <c r="D202" s="123"/>
      <c r="E202" s="123"/>
      <c r="F202" s="123"/>
      <c r="G202" s="123">
        <f t="shared" si="106"/>
        <v>0</v>
      </c>
      <c r="H202" s="64">
        <f t="shared" si="107"/>
        <v>0</v>
      </c>
      <c r="I202" s="64">
        <f t="shared" si="108"/>
        <v>0</v>
      </c>
    </row>
    <row r="203" spans="1:10" hidden="1" x14ac:dyDescent="0.25">
      <c r="A203" s="105"/>
      <c r="B203" s="106" t="s">
        <v>111</v>
      </c>
      <c r="C203" s="107"/>
      <c r="D203" s="123">
        <f>D201-D202</f>
        <v>0</v>
      </c>
      <c r="E203" s="123">
        <f>E201-E202</f>
        <v>0</v>
      </c>
      <c r="F203" s="123">
        <f>F201-F202</f>
        <v>0</v>
      </c>
      <c r="G203" s="123">
        <f t="shared" si="106"/>
        <v>0</v>
      </c>
      <c r="H203" s="64">
        <f t="shared" si="107"/>
        <v>0</v>
      </c>
      <c r="I203" s="64">
        <f t="shared" si="108"/>
        <v>0</v>
      </c>
    </row>
    <row r="204" spans="1:10" hidden="1" x14ac:dyDescent="0.25">
      <c r="A204" s="82"/>
      <c r="B204" s="73" t="s">
        <v>87</v>
      </c>
      <c r="C204" s="83" t="s">
        <v>704</v>
      </c>
      <c r="D204" s="109"/>
      <c r="E204" s="134">
        <f>'Проверочная  таблица'!BJ38</f>
        <v>0</v>
      </c>
      <c r="F204" s="134">
        <f>'Проверочная  таблица'!BQ38</f>
        <v>0</v>
      </c>
      <c r="G204" s="134">
        <f t="shared" si="106"/>
        <v>0</v>
      </c>
      <c r="H204" s="64">
        <f t="shared" si="107"/>
        <v>0</v>
      </c>
      <c r="I204" s="64">
        <f t="shared" si="108"/>
        <v>0</v>
      </c>
    </row>
    <row r="205" spans="1:10" hidden="1" x14ac:dyDescent="0.25">
      <c r="A205" s="82"/>
      <c r="B205" s="110" t="s">
        <v>110</v>
      </c>
      <c r="C205" s="111"/>
      <c r="D205" s="134"/>
      <c r="E205" s="134"/>
      <c r="F205" s="134"/>
      <c r="G205" s="134">
        <f t="shared" si="106"/>
        <v>0</v>
      </c>
      <c r="H205" s="64">
        <f t="shared" si="107"/>
        <v>0</v>
      </c>
      <c r="I205" s="64">
        <f t="shared" si="108"/>
        <v>0</v>
      </c>
    </row>
    <row r="206" spans="1:10" hidden="1" x14ac:dyDescent="0.25">
      <c r="A206" s="82"/>
      <c r="B206" s="110" t="s">
        <v>111</v>
      </c>
      <c r="C206" s="111"/>
      <c r="D206" s="134">
        <f>D204-D205</f>
        <v>0</v>
      </c>
      <c r="E206" s="134">
        <f>E204-E205</f>
        <v>0</v>
      </c>
      <c r="F206" s="134">
        <f>F204-F205</f>
        <v>0</v>
      </c>
      <c r="G206" s="134">
        <f t="shared" si="106"/>
        <v>0</v>
      </c>
      <c r="H206" s="64">
        <f t="shared" si="107"/>
        <v>0</v>
      </c>
      <c r="I206" s="64">
        <f t="shared" si="108"/>
        <v>0</v>
      </c>
    </row>
    <row r="207" spans="1:10" ht="178.5" hidden="1" x14ac:dyDescent="0.25">
      <c r="A207" s="121"/>
      <c r="B207" s="55" t="s">
        <v>159</v>
      </c>
      <c r="C207" s="67" t="s">
        <v>160</v>
      </c>
      <c r="D207" s="80"/>
      <c r="E207" s="70">
        <f>'Прочая  субсидия_МР  и  ГО'!AR39</f>
        <v>0</v>
      </c>
      <c r="F207" s="70">
        <f>'Прочая  субсидия_МР  и  ГО'!AS39</f>
        <v>0</v>
      </c>
      <c r="G207" s="80">
        <f t="shared" si="106"/>
        <v>0</v>
      </c>
      <c r="H207" s="64">
        <f t="shared" si="107"/>
        <v>0</v>
      </c>
      <c r="I207" s="64">
        <f t="shared" si="108"/>
        <v>0</v>
      </c>
    </row>
    <row r="208" spans="1:10" hidden="1" x14ac:dyDescent="0.25">
      <c r="A208" s="105"/>
      <c r="B208" s="106" t="s">
        <v>110</v>
      </c>
      <c r="C208" s="107"/>
      <c r="D208" s="123"/>
      <c r="E208" s="123"/>
      <c r="F208" s="123"/>
      <c r="G208" s="123">
        <f>D208-E208</f>
        <v>0</v>
      </c>
      <c r="H208" s="64">
        <f t="shared" si="107"/>
        <v>0</v>
      </c>
      <c r="I208" s="64">
        <f t="shared" si="108"/>
        <v>0</v>
      </c>
    </row>
    <row r="209" spans="1:10" hidden="1" x14ac:dyDescent="0.25">
      <c r="A209" s="105"/>
      <c r="B209" s="106" t="s">
        <v>111</v>
      </c>
      <c r="C209" s="107"/>
      <c r="D209" s="123">
        <f>D207-D210</f>
        <v>0</v>
      </c>
      <c r="E209" s="123">
        <f>E207-E210</f>
        <v>0</v>
      </c>
      <c r="F209" s="123">
        <f>F207-F210</f>
        <v>0</v>
      </c>
      <c r="G209" s="123">
        <f>D209-E209</f>
        <v>0</v>
      </c>
      <c r="H209" s="64">
        <f t="shared" si="107"/>
        <v>0</v>
      </c>
      <c r="I209" s="64">
        <f t="shared" si="108"/>
        <v>0</v>
      </c>
    </row>
    <row r="210" spans="1:10" hidden="1" x14ac:dyDescent="0.25">
      <c r="A210" s="105"/>
      <c r="B210" s="106" t="s">
        <v>123</v>
      </c>
      <c r="C210" s="107"/>
      <c r="D210" s="498"/>
      <c r="E210" s="123">
        <f>D210</f>
        <v>0</v>
      </c>
      <c r="F210" s="498"/>
      <c r="G210" s="123">
        <f t="shared" ref="G210" si="109">G207-G208-G209</f>
        <v>0</v>
      </c>
      <c r="H210" s="64">
        <f t="shared" si="107"/>
        <v>0</v>
      </c>
      <c r="I210" s="64">
        <f t="shared" si="108"/>
        <v>0</v>
      </c>
    </row>
    <row r="211" spans="1:10" ht="178.5" hidden="1" x14ac:dyDescent="0.25">
      <c r="A211" s="103"/>
      <c r="B211" s="128" t="s">
        <v>161</v>
      </c>
      <c r="C211" s="67" t="s">
        <v>162</v>
      </c>
      <c r="D211" s="129"/>
      <c r="E211" s="70">
        <f>'Прочая  субсидия_МР  и  ГО'!AV39</f>
        <v>0</v>
      </c>
      <c r="F211" s="70">
        <f>'Прочая  субсидия_МР  и  ГО'!AW39</f>
        <v>0</v>
      </c>
      <c r="G211" s="80">
        <f t="shared" si="106"/>
        <v>0</v>
      </c>
      <c r="H211" s="64">
        <f t="shared" si="107"/>
        <v>0</v>
      </c>
      <c r="I211" s="64">
        <f t="shared" si="108"/>
        <v>0</v>
      </c>
    </row>
    <row r="212" spans="1:10" hidden="1" x14ac:dyDescent="0.25">
      <c r="A212" s="105"/>
      <c r="B212" s="106" t="s">
        <v>110</v>
      </c>
      <c r="C212" s="130"/>
      <c r="D212" s="123"/>
      <c r="E212" s="123"/>
      <c r="F212" s="123"/>
      <c r="G212" s="123">
        <f t="shared" si="106"/>
        <v>0</v>
      </c>
      <c r="H212" s="64">
        <f t="shared" si="107"/>
        <v>0</v>
      </c>
      <c r="I212" s="64">
        <f t="shared" si="108"/>
        <v>0</v>
      </c>
    </row>
    <row r="213" spans="1:10" hidden="1" x14ac:dyDescent="0.25">
      <c r="A213" s="105"/>
      <c r="B213" s="106" t="s">
        <v>111</v>
      </c>
      <c r="C213" s="107"/>
      <c r="D213" s="123"/>
      <c r="E213" s="123"/>
      <c r="F213" s="123"/>
      <c r="G213" s="123">
        <f t="shared" si="106"/>
        <v>0</v>
      </c>
      <c r="H213" s="64">
        <f t="shared" si="107"/>
        <v>0</v>
      </c>
      <c r="I213" s="64">
        <f t="shared" si="108"/>
        <v>0</v>
      </c>
    </row>
    <row r="214" spans="1:10" hidden="1" x14ac:dyDescent="0.25">
      <c r="A214" s="105"/>
      <c r="B214" s="106" t="s">
        <v>123</v>
      </c>
      <c r="C214" s="107"/>
      <c r="D214" s="123">
        <f>D211</f>
        <v>0</v>
      </c>
      <c r="E214" s="123">
        <f t="shared" ref="E214:F214" si="110">E211</f>
        <v>0</v>
      </c>
      <c r="F214" s="123">
        <f t="shared" si="110"/>
        <v>0</v>
      </c>
      <c r="G214" s="123">
        <f t="shared" si="106"/>
        <v>0</v>
      </c>
      <c r="H214" s="64">
        <f t="shared" si="107"/>
        <v>0</v>
      </c>
      <c r="I214" s="64">
        <f t="shared" si="108"/>
        <v>0</v>
      </c>
    </row>
    <row r="215" spans="1:10" x14ac:dyDescent="0.25">
      <c r="A215" s="698"/>
      <c r="B215" s="124"/>
      <c r="C215" s="125"/>
      <c r="D215" s="816"/>
      <c r="E215" s="816"/>
      <c r="F215" s="816"/>
      <c r="G215" s="816"/>
      <c r="H215" s="64"/>
      <c r="I215" s="64">
        <f t="shared" si="108"/>
        <v>0</v>
      </c>
    </row>
    <row r="216" spans="1:10" x14ac:dyDescent="0.25">
      <c r="A216" s="61" t="s">
        <v>1</v>
      </c>
      <c r="B216" s="62" t="s">
        <v>81</v>
      </c>
      <c r="C216" s="78"/>
      <c r="D216" s="812">
        <f>D229+D233+D237+D241+D244+D247+D253+D256+D221+D225+D250+D259+D262+D265+D268</f>
        <v>840261037.88</v>
      </c>
      <c r="E216" s="812">
        <f t="shared" ref="E216:G216" si="111">E229+E233+E237+E241+E244+E247+E253+E256+E221+E225+E250+E259+E262+E265+E268</f>
        <v>816534774.1400001</v>
      </c>
      <c r="F216" s="812">
        <f t="shared" si="111"/>
        <v>173383.2</v>
      </c>
      <c r="G216" s="812">
        <f t="shared" si="111"/>
        <v>23726263.740000002</v>
      </c>
      <c r="H216" s="64">
        <f t="shared" ref="H216:H224" si="112">IF(F216&gt;E216,1,0)</f>
        <v>0</v>
      </c>
      <c r="I216" s="64">
        <f t="shared" si="108"/>
        <v>0</v>
      </c>
    </row>
    <row r="217" spans="1:10" x14ac:dyDescent="0.25">
      <c r="A217" s="100"/>
      <c r="B217" s="101" t="s">
        <v>110</v>
      </c>
      <c r="C217" s="102"/>
      <c r="D217" s="813">
        <f>D230+D234+D238+D242+D245+D248+D254+D257+D222+D226+D251+D260+D263+D266+D269</f>
        <v>44190263.740000002</v>
      </c>
      <c r="E217" s="813">
        <f t="shared" ref="E217:G217" si="113">E230+E234+E238+E242+E245+E248+E254+E257+E222+E226+E251+E260+E263+E266+E269</f>
        <v>20464000</v>
      </c>
      <c r="F217" s="813">
        <f t="shared" si="113"/>
        <v>0</v>
      </c>
      <c r="G217" s="813">
        <f t="shared" si="113"/>
        <v>23726263.740000002</v>
      </c>
      <c r="H217" s="64">
        <f t="shared" si="112"/>
        <v>0</v>
      </c>
      <c r="I217" s="64">
        <f t="shared" si="108"/>
        <v>0</v>
      </c>
    </row>
    <row r="218" spans="1:10" x14ac:dyDescent="0.25">
      <c r="A218" s="100"/>
      <c r="B218" s="101" t="s">
        <v>111</v>
      </c>
      <c r="C218" s="102"/>
      <c r="D218" s="813">
        <f>D231+D235+D239+D243+D246+D249+D255+D258+D223+D227+D252+D261+D264+D267+D270</f>
        <v>0</v>
      </c>
      <c r="E218" s="813">
        <f t="shared" ref="E218:G218" si="114">E231+E235+E239+E243+E246+E249+E255+E258+E223+E227+E252+E261+E264+E267+E270</f>
        <v>0</v>
      </c>
      <c r="F218" s="813">
        <f t="shared" si="114"/>
        <v>0</v>
      </c>
      <c r="G218" s="813">
        <f t="shared" si="114"/>
        <v>0</v>
      </c>
      <c r="H218" s="64">
        <f t="shared" si="112"/>
        <v>0</v>
      </c>
      <c r="I218" s="64">
        <f t="shared" si="108"/>
        <v>0</v>
      </c>
    </row>
    <row r="219" spans="1:10" x14ac:dyDescent="0.25">
      <c r="A219" s="100"/>
      <c r="B219" s="126" t="s">
        <v>123</v>
      </c>
      <c r="C219" s="102"/>
      <c r="D219" s="813">
        <f>D216-D217-D218</f>
        <v>796070774.13999999</v>
      </c>
      <c r="E219" s="813">
        <f t="shared" ref="E219:G219" si="115">E216-E217-E218</f>
        <v>796070774.1400001</v>
      </c>
      <c r="F219" s="813">
        <f t="shared" si="115"/>
        <v>173383.2</v>
      </c>
      <c r="G219" s="813">
        <f t="shared" si="115"/>
        <v>0</v>
      </c>
      <c r="H219" s="64">
        <f t="shared" si="112"/>
        <v>0</v>
      </c>
      <c r="I219" s="64">
        <f t="shared" si="108"/>
        <v>0</v>
      </c>
    </row>
    <row r="220" spans="1:10" x14ac:dyDescent="0.25">
      <c r="A220" s="698"/>
      <c r="B220" s="57" t="s">
        <v>69</v>
      </c>
      <c r="C220" s="79"/>
      <c r="D220" s="80"/>
      <c r="E220" s="70"/>
      <c r="F220" s="70"/>
      <c r="G220" s="80"/>
      <c r="H220" s="64">
        <f t="shared" si="112"/>
        <v>0</v>
      </c>
      <c r="I220" s="64">
        <f t="shared" si="108"/>
        <v>0</v>
      </c>
    </row>
    <row r="221" spans="1:10" ht="127.5" x14ac:dyDescent="0.25">
      <c r="A221" s="698"/>
      <c r="B221" s="128" t="s">
        <v>163</v>
      </c>
      <c r="C221" s="67" t="s">
        <v>681</v>
      </c>
      <c r="D221" s="129">
        <v>37849619.049999997</v>
      </c>
      <c r="E221" s="70">
        <f>'Проверочная  таблица'!GE39</f>
        <v>37849619.049999997</v>
      </c>
      <c r="F221" s="70">
        <f>'Проверочная  таблица'!GH39</f>
        <v>0</v>
      </c>
      <c r="G221" s="80">
        <f t="shared" ref="G221:G225" si="116">D221-E221</f>
        <v>0</v>
      </c>
      <c r="H221" s="64">
        <f t="shared" si="112"/>
        <v>0</v>
      </c>
      <c r="I221" s="64">
        <f>IF(G221&lt;0,1,0)</f>
        <v>0</v>
      </c>
      <c r="J221" s="108">
        <f>D221+D225</f>
        <v>420551519.05000001</v>
      </c>
    </row>
    <row r="222" spans="1:10" x14ac:dyDescent="0.25">
      <c r="A222" s="105"/>
      <c r="B222" s="106" t="s">
        <v>110</v>
      </c>
      <c r="C222" s="130"/>
      <c r="D222" s="123"/>
      <c r="E222" s="123"/>
      <c r="F222" s="123"/>
      <c r="G222" s="123">
        <f t="shared" si="116"/>
        <v>0</v>
      </c>
      <c r="H222" s="64">
        <f t="shared" si="112"/>
        <v>0</v>
      </c>
      <c r="I222" s="64">
        <f>IF(G222&lt;0,1,0)</f>
        <v>0</v>
      </c>
    </row>
    <row r="223" spans="1:10" x14ac:dyDescent="0.25">
      <c r="A223" s="105"/>
      <c r="B223" s="106" t="s">
        <v>111</v>
      </c>
      <c r="C223" s="107"/>
      <c r="D223" s="123"/>
      <c r="E223" s="123"/>
      <c r="F223" s="123"/>
      <c r="G223" s="123">
        <f t="shared" si="116"/>
        <v>0</v>
      </c>
      <c r="H223" s="64">
        <f t="shared" si="112"/>
        <v>0</v>
      </c>
      <c r="I223" s="64">
        <f>IF(G223&lt;0,1,0)</f>
        <v>0</v>
      </c>
      <c r="J223" s="108"/>
    </row>
    <row r="224" spans="1:10" x14ac:dyDescent="0.25">
      <c r="A224" s="105"/>
      <c r="B224" s="131" t="s">
        <v>123</v>
      </c>
      <c r="C224" s="107"/>
      <c r="D224" s="123">
        <f>D221</f>
        <v>37849619.049999997</v>
      </c>
      <c r="E224" s="123">
        <f t="shared" ref="E224:F224" si="117">E221</f>
        <v>37849619.049999997</v>
      </c>
      <c r="F224" s="123">
        <f t="shared" si="117"/>
        <v>0</v>
      </c>
      <c r="G224" s="123">
        <f t="shared" si="116"/>
        <v>0</v>
      </c>
      <c r="H224" s="64">
        <f t="shared" si="112"/>
        <v>0</v>
      </c>
      <c r="I224" s="64">
        <f t="shared" ref="I224:I232" si="118">IF(G224&lt;0,1,0)</f>
        <v>0</v>
      </c>
    </row>
    <row r="225" spans="1:10" x14ac:dyDescent="0.25">
      <c r="A225" s="82"/>
      <c r="B225" s="73" t="s">
        <v>87</v>
      </c>
      <c r="C225" s="83" t="s">
        <v>681</v>
      </c>
      <c r="D225" s="109">
        <v>382701900</v>
      </c>
      <c r="E225" s="134">
        <f>'Проверочная  таблица'!GF39</f>
        <v>382701900</v>
      </c>
      <c r="F225" s="134">
        <f>'Проверочная  таблица'!GI39</f>
        <v>0</v>
      </c>
      <c r="G225" s="134">
        <f t="shared" si="116"/>
        <v>0</v>
      </c>
      <c r="H225" s="64">
        <f>IF(F225&gt;E225,1,0)</f>
        <v>0</v>
      </c>
      <c r="I225" s="64">
        <f t="shared" si="118"/>
        <v>0</v>
      </c>
    </row>
    <row r="226" spans="1:10" x14ac:dyDescent="0.25">
      <c r="A226" s="82"/>
      <c r="B226" s="110" t="s">
        <v>110</v>
      </c>
      <c r="C226" s="111"/>
      <c r="D226" s="134"/>
      <c r="E226" s="134"/>
      <c r="F226" s="134"/>
      <c r="G226" s="134">
        <f>D226-E226</f>
        <v>0</v>
      </c>
      <c r="H226" s="64">
        <f>IF(F226&gt;E226,1,0)</f>
        <v>0</v>
      </c>
      <c r="I226" s="64">
        <f t="shared" si="118"/>
        <v>0</v>
      </c>
    </row>
    <row r="227" spans="1:10" x14ac:dyDescent="0.25">
      <c r="A227" s="82"/>
      <c r="B227" s="110" t="s">
        <v>111</v>
      </c>
      <c r="C227" s="111"/>
      <c r="D227" s="134"/>
      <c r="E227" s="134"/>
      <c r="F227" s="134"/>
      <c r="G227" s="134">
        <f>D227-E227</f>
        <v>0</v>
      </c>
      <c r="H227" s="64">
        <f>IF(F227&gt;E227,1,0)</f>
        <v>0</v>
      </c>
      <c r="I227" s="64">
        <f t="shared" si="118"/>
        <v>0</v>
      </c>
    </row>
    <row r="228" spans="1:10" x14ac:dyDescent="0.25">
      <c r="A228" s="82"/>
      <c r="B228" s="110" t="s">
        <v>123</v>
      </c>
      <c r="C228" s="111"/>
      <c r="D228" s="134">
        <f>D225</f>
        <v>382701900</v>
      </c>
      <c r="E228" s="134">
        <f t="shared" ref="E228:F228" si="119">E225</f>
        <v>382701900</v>
      </c>
      <c r="F228" s="134">
        <f t="shared" si="119"/>
        <v>0</v>
      </c>
      <c r="G228" s="134">
        <f>D228-E228</f>
        <v>0</v>
      </c>
      <c r="H228" s="64">
        <f>IF(F228&gt;E228,1,0)</f>
        <v>0</v>
      </c>
      <c r="I228" s="64">
        <f t="shared" si="118"/>
        <v>0</v>
      </c>
    </row>
    <row r="229" spans="1:10" ht="102" x14ac:dyDescent="0.25">
      <c r="A229" s="698"/>
      <c r="B229" s="128" t="s">
        <v>923</v>
      </c>
      <c r="C229" s="67" t="s">
        <v>682</v>
      </c>
      <c r="D229" s="129">
        <v>27168764.84</v>
      </c>
      <c r="E229" s="70">
        <f>'Проверочная  таблица'!LA39</f>
        <v>27168764.840000004</v>
      </c>
      <c r="F229" s="70">
        <f>'Проверочная  таблица'!LE39</f>
        <v>0</v>
      </c>
      <c r="G229" s="80">
        <f t="shared" ref="G229:G233" si="120">D229-E229</f>
        <v>0</v>
      </c>
      <c r="H229" s="64">
        <f t="shared" ref="H229:H232" si="121">IF(F229&gt;E229,1,0)</f>
        <v>0</v>
      </c>
      <c r="I229" s="64">
        <f t="shared" si="118"/>
        <v>0</v>
      </c>
      <c r="J229" s="108">
        <f>D229+D233</f>
        <v>301875164.83999997</v>
      </c>
    </row>
    <row r="230" spans="1:10" x14ac:dyDescent="0.25">
      <c r="A230" s="105"/>
      <c r="B230" s="106" t="s">
        <v>110</v>
      </c>
      <c r="C230" s="130"/>
      <c r="D230" s="123"/>
      <c r="E230" s="123"/>
      <c r="F230" s="123"/>
      <c r="G230" s="123">
        <f t="shared" si="120"/>
        <v>0</v>
      </c>
      <c r="H230" s="64">
        <f t="shared" si="121"/>
        <v>0</v>
      </c>
      <c r="I230" s="64">
        <f t="shared" si="118"/>
        <v>0</v>
      </c>
    </row>
    <row r="231" spans="1:10" x14ac:dyDescent="0.25">
      <c r="A231" s="105"/>
      <c r="B231" s="106" t="s">
        <v>111</v>
      </c>
      <c r="C231" s="107"/>
      <c r="D231" s="123"/>
      <c r="E231" s="123"/>
      <c r="F231" s="123"/>
      <c r="G231" s="123">
        <f t="shared" si="120"/>
        <v>0</v>
      </c>
      <c r="H231" s="64">
        <f t="shared" si="121"/>
        <v>0</v>
      </c>
      <c r="I231" s="64">
        <f t="shared" si="118"/>
        <v>0</v>
      </c>
      <c r="J231" s="108"/>
    </row>
    <row r="232" spans="1:10" x14ac:dyDescent="0.25">
      <c r="A232" s="105"/>
      <c r="B232" s="131" t="s">
        <v>123</v>
      </c>
      <c r="C232" s="107"/>
      <c r="D232" s="123">
        <f>D229</f>
        <v>27168764.84</v>
      </c>
      <c r="E232" s="123">
        <f t="shared" ref="E232:F232" si="122">E229</f>
        <v>27168764.840000004</v>
      </c>
      <c r="F232" s="123">
        <f t="shared" si="122"/>
        <v>0</v>
      </c>
      <c r="G232" s="123">
        <f t="shared" si="120"/>
        <v>0</v>
      </c>
      <c r="H232" s="64">
        <f t="shared" si="121"/>
        <v>0</v>
      </c>
      <c r="I232" s="64">
        <f t="shared" si="118"/>
        <v>0</v>
      </c>
    </row>
    <row r="233" spans="1:10" x14ac:dyDescent="0.25">
      <c r="A233" s="82"/>
      <c r="B233" s="73" t="s">
        <v>87</v>
      </c>
      <c r="C233" s="83" t="s">
        <v>682</v>
      </c>
      <c r="D233" s="109">
        <v>274706400</v>
      </c>
      <c r="E233" s="134">
        <f>'Проверочная  таблица'!LB39</f>
        <v>274706400</v>
      </c>
      <c r="F233" s="134">
        <f>'Проверочная  таблица'!LF39</f>
        <v>0</v>
      </c>
      <c r="G233" s="134">
        <f t="shared" si="120"/>
        <v>0</v>
      </c>
      <c r="H233" s="64">
        <f>IF(F233&gt;E233,1,0)</f>
        <v>0</v>
      </c>
      <c r="I233" s="64">
        <f>IF(G233&lt;0,1,0)</f>
        <v>0</v>
      </c>
    </row>
    <row r="234" spans="1:10" x14ac:dyDescent="0.25">
      <c r="A234" s="82"/>
      <c r="B234" s="110" t="s">
        <v>110</v>
      </c>
      <c r="C234" s="111"/>
      <c r="D234" s="134"/>
      <c r="E234" s="134"/>
      <c r="F234" s="134"/>
      <c r="G234" s="134">
        <f>D234-E234</f>
        <v>0</v>
      </c>
      <c r="H234" s="64">
        <f>IF(F234&gt;E234,1,0)</f>
        <v>0</v>
      </c>
      <c r="I234" s="64">
        <f>IF(G234&lt;0,1,0)</f>
        <v>0</v>
      </c>
    </row>
    <row r="235" spans="1:10" x14ac:dyDescent="0.25">
      <c r="A235" s="82"/>
      <c r="B235" s="110" t="s">
        <v>111</v>
      </c>
      <c r="C235" s="111"/>
      <c r="D235" s="134"/>
      <c r="E235" s="134"/>
      <c r="F235" s="134"/>
      <c r="G235" s="134">
        <f>D235-E235</f>
        <v>0</v>
      </c>
      <c r="H235" s="64">
        <f>IF(F235&gt;E235,1,0)</f>
        <v>0</v>
      </c>
      <c r="I235" s="64">
        <f>IF(G235&lt;0,1,0)</f>
        <v>0</v>
      </c>
    </row>
    <row r="236" spans="1:10" x14ac:dyDescent="0.25">
      <c r="A236" s="82"/>
      <c r="B236" s="110" t="s">
        <v>123</v>
      </c>
      <c r="C236" s="111"/>
      <c r="D236" s="134">
        <f>D233</f>
        <v>274706400</v>
      </c>
      <c r="E236" s="134">
        <f t="shared" ref="E236:F236" si="123">E233</f>
        <v>274706400</v>
      </c>
      <c r="F236" s="134">
        <f t="shared" si="123"/>
        <v>0</v>
      </c>
      <c r="G236" s="134">
        <f>D236-E236</f>
        <v>0</v>
      </c>
      <c r="H236" s="64">
        <f>IF(F236&gt;E236,1,0)</f>
        <v>0</v>
      </c>
      <c r="I236" s="64">
        <f>IF(G236&lt;0,1,0)</f>
        <v>0</v>
      </c>
    </row>
    <row r="237" spans="1:10" ht="191.25" x14ac:dyDescent="0.25">
      <c r="A237" s="698"/>
      <c r="B237" s="81" t="s">
        <v>164</v>
      </c>
      <c r="C237" s="67" t="s">
        <v>683</v>
      </c>
      <c r="D237" s="118">
        <f>73470707.05+173383.2</f>
        <v>73644090.25</v>
      </c>
      <c r="E237" s="70">
        <f>'Проверочная  таблица'!LC39</f>
        <v>73644090.25</v>
      </c>
      <c r="F237" s="70">
        <f>'Проверочная  таблица'!LG39</f>
        <v>173383.2</v>
      </c>
      <c r="G237" s="80">
        <f t="shared" ref="G237:G241" si="124">D237-E237</f>
        <v>0</v>
      </c>
      <c r="H237" s="64">
        <f t="shared" ref="H237:H258" si="125">IF(F237&gt;E237,1,0)</f>
        <v>0</v>
      </c>
      <c r="I237" s="64">
        <f t="shared" ref="I237:I243" si="126">IF(G237&lt;0,1,0)</f>
        <v>0</v>
      </c>
    </row>
    <row r="238" spans="1:10" x14ac:dyDescent="0.25">
      <c r="A238" s="105"/>
      <c r="B238" s="106" t="s">
        <v>110</v>
      </c>
      <c r="C238" s="107"/>
      <c r="D238" s="123"/>
      <c r="E238" s="123"/>
      <c r="F238" s="123"/>
      <c r="G238" s="123">
        <f t="shared" si="124"/>
        <v>0</v>
      </c>
      <c r="H238" s="64">
        <f t="shared" si="125"/>
        <v>0</v>
      </c>
      <c r="I238" s="64">
        <f t="shared" si="126"/>
        <v>0</v>
      </c>
    </row>
    <row r="239" spans="1:10" x14ac:dyDescent="0.25">
      <c r="A239" s="105"/>
      <c r="B239" s="106" t="s">
        <v>111</v>
      </c>
      <c r="C239" s="132"/>
      <c r="D239" s="123"/>
      <c r="E239" s="123"/>
      <c r="F239" s="123"/>
      <c r="G239" s="123">
        <f t="shared" si="124"/>
        <v>0</v>
      </c>
      <c r="H239" s="64">
        <f t="shared" si="125"/>
        <v>0</v>
      </c>
      <c r="I239" s="64">
        <f t="shared" si="126"/>
        <v>0</v>
      </c>
    </row>
    <row r="240" spans="1:10" x14ac:dyDescent="0.25">
      <c r="A240" s="105"/>
      <c r="B240" s="106" t="s">
        <v>123</v>
      </c>
      <c r="C240" s="132"/>
      <c r="D240" s="123">
        <f>D237</f>
        <v>73644090.25</v>
      </c>
      <c r="E240" s="123">
        <f t="shared" ref="E240:F240" si="127">E237</f>
        <v>73644090.25</v>
      </c>
      <c r="F240" s="123">
        <f t="shared" si="127"/>
        <v>173383.2</v>
      </c>
      <c r="G240" s="123">
        <f t="shared" si="124"/>
        <v>0</v>
      </c>
      <c r="H240" s="64">
        <f t="shared" si="125"/>
        <v>0</v>
      </c>
      <c r="I240" s="64">
        <f t="shared" si="126"/>
        <v>0</v>
      </c>
    </row>
    <row r="241" spans="1:10" ht="153" x14ac:dyDescent="0.25">
      <c r="A241" s="487"/>
      <c r="B241" s="81" t="s">
        <v>1082</v>
      </c>
      <c r="C241" s="79" t="s">
        <v>165</v>
      </c>
      <c r="D241" s="118">
        <v>2135363.7400000002</v>
      </c>
      <c r="E241" s="70">
        <f>'Проверочная  таблица'!LQ39</f>
        <v>0</v>
      </c>
      <c r="F241" s="70">
        <f>'Проверочная  таблица'!LX39</f>
        <v>0</v>
      </c>
      <c r="G241" s="80">
        <f t="shared" si="124"/>
        <v>2135363.7400000002</v>
      </c>
      <c r="H241" s="64">
        <f t="shared" si="125"/>
        <v>0</v>
      </c>
      <c r="I241" s="64">
        <f t="shared" si="126"/>
        <v>0</v>
      </c>
      <c r="J241" s="108">
        <f>D241+D244</f>
        <v>23726263.740000002</v>
      </c>
    </row>
    <row r="242" spans="1:10" x14ac:dyDescent="0.25">
      <c r="A242" s="105"/>
      <c r="B242" s="106" t="s">
        <v>110</v>
      </c>
      <c r="C242" s="107"/>
      <c r="D242" s="123">
        <f>D241</f>
        <v>2135363.7400000002</v>
      </c>
      <c r="E242" s="123">
        <f>E241</f>
        <v>0</v>
      </c>
      <c r="F242" s="123">
        <f>F241</f>
        <v>0</v>
      </c>
      <c r="G242" s="123">
        <f>G241</f>
        <v>2135363.7400000002</v>
      </c>
      <c r="H242" s="64">
        <f t="shared" si="125"/>
        <v>0</v>
      </c>
      <c r="I242" s="64">
        <f t="shared" si="126"/>
        <v>0</v>
      </c>
    </row>
    <row r="243" spans="1:10" x14ac:dyDescent="0.25">
      <c r="A243" s="105"/>
      <c r="B243" s="106" t="s">
        <v>111</v>
      </c>
      <c r="C243" s="107"/>
      <c r="D243" s="123"/>
      <c r="E243" s="123"/>
      <c r="F243" s="123"/>
      <c r="G243" s="123"/>
      <c r="H243" s="64">
        <f t="shared" si="125"/>
        <v>0</v>
      </c>
      <c r="I243" s="64">
        <f t="shared" si="126"/>
        <v>0</v>
      </c>
    </row>
    <row r="244" spans="1:10" x14ac:dyDescent="0.25">
      <c r="A244" s="82"/>
      <c r="B244" s="73" t="s">
        <v>87</v>
      </c>
      <c r="C244" s="133" t="s">
        <v>165</v>
      </c>
      <c r="D244" s="109">
        <v>21590900</v>
      </c>
      <c r="E244" s="134">
        <f>'Проверочная  таблица'!LR39</f>
        <v>0</v>
      </c>
      <c r="F244" s="134">
        <f>'Проверочная  таблица'!LY39</f>
        <v>0</v>
      </c>
      <c r="G244" s="134">
        <f t="shared" ref="G244" si="128">D244-E244</f>
        <v>21590900</v>
      </c>
      <c r="H244" s="64">
        <f t="shared" si="125"/>
        <v>0</v>
      </c>
      <c r="I244" s="64">
        <f>IF(G244&lt;0,1,0)</f>
        <v>0</v>
      </c>
    </row>
    <row r="245" spans="1:10" x14ac:dyDescent="0.25">
      <c r="A245" s="82"/>
      <c r="B245" s="110" t="s">
        <v>110</v>
      </c>
      <c r="C245" s="111"/>
      <c r="D245" s="134">
        <f>D244</f>
        <v>21590900</v>
      </c>
      <c r="E245" s="134">
        <f>E244</f>
        <v>0</v>
      </c>
      <c r="F245" s="134">
        <f>F244</f>
        <v>0</v>
      </c>
      <c r="G245" s="134">
        <f>G244</f>
        <v>21590900</v>
      </c>
      <c r="H245" s="64">
        <f t="shared" si="125"/>
        <v>0</v>
      </c>
      <c r="I245" s="64">
        <f>IF(G245&lt;0,1,0)</f>
        <v>0</v>
      </c>
    </row>
    <row r="246" spans="1:10" x14ac:dyDescent="0.25">
      <c r="A246" s="82"/>
      <c r="B246" s="110" t="s">
        <v>111</v>
      </c>
      <c r="C246" s="111"/>
      <c r="D246" s="134"/>
      <c r="E246" s="134"/>
      <c r="F246" s="134"/>
      <c r="G246" s="134"/>
      <c r="H246" s="64">
        <f t="shared" si="125"/>
        <v>0</v>
      </c>
      <c r="I246" s="64">
        <f>IF(G246&lt;0,1,0)</f>
        <v>0</v>
      </c>
    </row>
    <row r="247" spans="1:10" ht="127.5" hidden="1" x14ac:dyDescent="0.25">
      <c r="A247" s="103"/>
      <c r="B247" s="81" t="s">
        <v>166</v>
      </c>
      <c r="C247" s="67" t="s">
        <v>167</v>
      </c>
      <c r="D247" s="80"/>
      <c r="E247" s="70">
        <f>'Прочая  субсидия_МР  и  ГО'!BH39</f>
        <v>0</v>
      </c>
      <c r="F247" s="70">
        <f>'Прочая  субсидия_МР  и  ГО'!BI39</f>
        <v>0</v>
      </c>
      <c r="G247" s="80">
        <f t="shared" ref="G247:G252" si="129">D247-E247</f>
        <v>0</v>
      </c>
      <c r="H247" s="64">
        <f t="shared" si="125"/>
        <v>0</v>
      </c>
      <c r="I247" s="64">
        <f t="shared" ref="I247:I258" si="130">IF(G247&lt;0,1,0)</f>
        <v>0</v>
      </c>
    </row>
    <row r="248" spans="1:10" hidden="1" x14ac:dyDescent="0.25">
      <c r="A248" s="105"/>
      <c r="B248" s="106" t="s">
        <v>110</v>
      </c>
      <c r="C248" s="107"/>
      <c r="D248" s="123">
        <f>D247</f>
        <v>0</v>
      </c>
      <c r="E248" s="123">
        <f>E247</f>
        <v>0</v>
      </c>
      <c r="F248" s="123">
        <f>F247</f>
        <v>0</v>
      </c>
      <c r="G248" s="123">
        <f t="shared" si="129"/>
        <v>0</v>
      </c>
      <c r="H248" s="64">
        <f t="shared" si="125"/>
        <v>0</v>
      </c>
      <c r="I248" s="64">
        <f t="shared" si="130"/>
        <v>0</v>
      </c>
    </row>
    <row r="249" spans="1:10" hidden="1" x14ac:dyDescent="0.25">
      <c r="A249" s="105"/>
      <c r="B249" s="106" t="s">
        <v>111</v>
      </c>
      <c r="C249" s="107"/>
      <c r="D249" s="123"/>
      <c r="E249" s="123"/>
      <c r="F249" s="123"/>
      <c r="G249" s="123">
        <f t="shared" si="129"/>
        <v>0</v>
      </c>
      <c r="H249" s="64">
        <f t="shared" si="125"/>
        <v>0</v>
      </c>
      <c r="I249" s="64">
        <f t="shared" si="130"/>
        <v>0</v>
      </c>
    </row>
    <row r="250" spans="1:10" ht="178.5" x14ac:dyDescent="0.25">
      <c r="A250" s="487"/>
      <c r="B250" s="493" t="s">
        <v>861</v>
      </c>
      <c r="C250" s="586" t="s">
        <v>860</v>
      </c>
      <c r="D250" s="80">
        <v>10790000</v>
      </c>
      <c r="E250" s="70">
        <f>'Прочая  субсидия_МР  и  ГО'!BJ39</f>
        <v>10790000</v>
      </c>
      <c r="F250" s="70">
        <f>'Прочая  субсидия_МР  и  ГО'!BK39</f>
        <v>0</v>
      </c>
      <c r="G250" s="80">
        <f t="shared" si="129"/>
        <v>0</v>
      </c>
      <c r="H250" s="64">
        <f t="shared" ref="H250:H252" si="131">IF(F250&gt;E250,1,0)</f>
        <v>0</v>
      </c>
      <c r="I250" s="64">
        <f t="shared" ref="I250:I252" si="132">IF(G250&lt;0,1,0)</f>
        <v>0</v>
      </c>
    </row>
    <row r="251" spans="1:10" x14ac:dyDescent="0.25">
      <c r="A251" s="105"/>
      <c r="B251" s="106" t="s">
        <v>110</v>
      </c>
      <c r="C251" s="107"/>
      <c r="D251" s="123">
        <f>D250</f>
        <v>10790000</v>
      </c>
      <c r="E251" s="123">
        <f>E250</f>
        <v>10790000</v>
      </c>
      <c r="F251" s="123">
        <f>F250</f>
        <v>0</v>
      </c>
      <c r="G251" s="123">
        <f t="shared" si="129"/>
        <v>0</v>
      </c>
      <c r="H251" s="64">
        <f t="shared" si="131"/>
        <v>0</v>
      </c>
      <c r="I251" s="64">
        <f t="shared" si="132"/>
        <v>0</v>
      </c>
    </row>
    <row r="252" spans="1:10" x14ac:dyDescent="0.25">
      <c r="A252" s="105"/>
      <c r="B252" s="106" t="s">
        <v>111</v>
      </c>
      <c r="C252" s="107"/>
      <c r="D252" s="123"/>
      <c r="E252" s="123"/>
      <c r="F252" s="123"/>
      <c r="G252" s="123">
        <f t="shared" si="129"/>
        <v>0</v>
      </c>
      <c r="H252" s="64">
        <f t="shared" si="131"/>
        <v>0</v>
      </c>
      <c r="I252" s="64">
        <f t="shared" si="132"/>
        <v>0</v>
      </c>
    </row>
    <row r="253" spans="1:10" ht="178.5" hidden="1" x14ac:dyDescent="0.25">
      <c r="A253" s="103"/>
      <c r="B253" s="81" t="s">
        <v>168</v>
      </c>
      <c r="C253" s="67" t="s">
        <v>169</v>
      </c>
      <c r="D253" s="80"/>
      <c r="E253" s="70">
        <f>'Проверочная  таблица'!DY39</f>
        <v>0</v>
      </c>
      <c r="F253" s="70">
        <f>'Проверочная  таблица'!EB39</f>
        <v>0</v>
      </c>
      <c r="G253" s="80">
        <f t="shared" ref="G253:G258" si="133">D253-E253</f>
        <v>0</v>
      </c>
      <c r="H253" s="64">
        <f t="shared" si="125"/>
        <v>0</v>
      </c>
      <c r="I253" s="64">
        <f t="shared" si="130"/>
        <v>0</v>
      </c>
      <c r="J253" s="108">
        <f>D253+D256</f>
        <v>0</v>
      </c>
    </row>
    <row r="254" spans="1:10" hidden="1" x14ac:dyDescent="0.25">
      <c r="A254" s="105"/>
      <c r="B254" s="106" t="s">
        <v>110</v>
      </c>
      <c r="C254" s="107"/>
      <c r="D254" s="123">
        <f>D253</f>
        <v>0</v>
      </c>
      <c r="E254" s="123">
        <f>E253</f>
        <v>0</v>
      </c>
      <c r="F254" s="123">
        <f>F253</f>
        <v>0</v>
      </c>
      <c r="G254" s="123">
        <f t="shared" si="133"/>
        <v>0</v>
      </c>
      <c r="H254" s="64">
        <f t="shared" si="125"/>
        <v>0</v>
      </c>
      <c r="I254" s="64">
        <f t="shared" si="130"/>
        <v>0</v>
      </c>
    </row>
    <row r="255" spans="1:10" hidden="1" x14ac:dyDescent="0.25">
      <c r="A255" s="105"/>
      <c r="B255" s="106" t="s">
        <v>111</v>
      </c>
      <c r="C255" s="107"/>
      <c r="D255" s="123"/>
      <c r="E255" s="123"/>
      <c r="F255" s="123"/>
      <c r="G255" s="123">
        <f t="shared" si="133"/>
        <v>0</v>
      </c>
      <c r="H255" s="64">
        <f t="shared" si="125"/>
        <v>0</v>
      </c>
      <c r="I255" s="64">
        <f t="shared" si="130"/>
        <v>0</v>
      </c>
      <c r="J255" s="108"/>
    </row>
    <row r="256" spans="1:10" hidden="1" x14ac:dyDescent="0.25">
      <c r="A256" s="82"/>
      <c r="B256" s="73" t="s">
        <v>87</v>
      </c>
      <c r="C256" s="83" t="s">
        <v>169</v>
      </c>
      <c r="D256" s="84"/>
      <c r="E256" s="817">
        <f>'Проверочная  таблица'!DZ39</f>
        <v>0</v>
      </c>
      <c r="F256" s="817">
        <f>'Проверочная  таблица'!EC39</f>
        <v>0</v>
      </c>
      <c r="G256" s="84">
        <f t="shared" si="133"/>
        <v>0</v>
      </c>
      <c r="H256" s="64">
        <f t="shared" si="125"/>
        <v>0</v>
      </c>
      <c r="I256" s="64">
        <f t="shared" si="130"/>
        <v>0</v>
      </c>
    </row>
    <row r="257" spans="1:9" hidden="1" x14ac:dyDescent="0.25">
      <c r="A257" s="82"/>
      <c r="B257" s="110" t="s">
        <v>110</v>
      </c>
      <c r="C257" s="111"/>
      <c r="D257" s="134">
        <f>D256</f>
        <v>0</v>
      </c>
      <c r="E257" s="134">
        <f>E256</f>
        <v>0</v>
      </c>
      <c r="F257" s="134">
        <f>F256</f>
        <v>0</v>
      </c>
      <c r="G257" s="134">
        <f t="shared" si="133"/>
        <v>0</v>
      </c>
      <c r="H257" s="64">
        <f t="shared" si="125"/>
        <v>0</v>
      </c>
      <c r="I257" s="64">
        <f t="shared" si="130"/>
        <v>0</v>
      </c>
    </row>
    <row r="258" spans="1:9" hidden="1" x14ac:dyDescent="0.25">
      <c r="A258" s="82"/>
      <c r="B258" s="110" t="s">
        <v>111</v>
      </c>
      <c r="C258" s="111"/>
      <c r="D258" s="134"/>
      <c r="E258" s="134"/>
      <c r="F258" s="134"/>
      <c r="G258" s="134">
        <f t="shared" si="133"/>
        <v>0</v>
      </c>
      <c r="H258" s="64">
        <f t="shared" si="125"/>
        <v>0</v>
      </c>
      <c r="I258" s="64">
        <f t="shared" si="130"/>
        <v>0</v>
      </c>
    </row>
    <row r="259" spans="1:9" ht="114.75" x14ac:dyDescent="0.25">
      <c r="A259" s="698"/>
      <c r="B259" s="66" t="s">
        <v>1073</v>
      </c>
      <c r="C259" s="67" t="s">
        <v>1072</v>
      </c>
      <c r="D259" s="80">
        <v>5402598.4900000002</v>
      </c>
      <c r="E259" s="543">
        <f>'Проверочная  таблица'!DC38</f>
        <v>5402598.4900000002</v>
      </c>
      <c r="F259" s="543">
        <f>'Проверочная  таблица'!DH38</f>
        <v>0</v>
      </c>
      <c r="G259" s="80">
        <f>D259-E259</f>
        <v>0</v>
      </c>
      <c r="H259" s="64">
        <f>IF(F259&gt;E259,1,0)</f>
        <v>0</v>
      </c>
      <c r="I259" s="64">
        <f>IF(G259&lt;0,1,0)</f>
        <v>0</v>
      </c>
    </row>
    <row r="260" spans="1:9" x14ac:dyDescent="0.25">
      <c r="A260" s="105"/>
      <c r="B260" s="106" t="s">
        <v>110</v>
      </c>
      <c r="C260" s="107"/>
      <c r="D260" s="123">
        <f>D259</f>
        <v>5402598.4900000002</v>
      </c>
      <c r="E260" s="123">
        <f>E259</f>
        <v>5402598.4900000002</v>
      </c>
      <c r="F260" s="123">
        <f>F259</f>
        <v>0</v>
      </c>
      <c r="G260" s="123">
        <f>D260-E260</f>
        <v>0</v>
      </c>
      <c r="H260" s="64">
        <f>IF(F260&gt;E260,1,0)</f>
        <v>0</v>
      </c>
      <c r="I260" s="64">
        <f>IF(G260&lt;0,1,0)</f>
        <v>0</v>
      </c>
    </row>
    <row r="261" spans="1:9" x14ac:dyDescent="0.25">
      <c r="A261" s="105"/>
      <c r="B261" s="106" t="s">
        <v>111</v>
      </c>
      <c r="C261" s="107"/>
      <c r="D261" s="123"/>
      <c r="E261" s="123"/>
      <c r="F261" s="123"/>
      <c r="G261" s="123">
        <f>D261-E261</f>
        <v>0</v>
      </c>
      <c r="H261" s="64">
        <f>IF(F261&gt;E261,1,0)</f>
        <v>0</v>
      </c>
      <c r="I261" s="64">
        <f>IF(G261&lt;0,1,0)</f>
        <v>0</v>
      </c>
    </row>
    <row r="262" spans="1:9" x14ac:dyDescent="0.25">
      <c r="A262" s="82"/>
      <c r="B262" s="73" t="s">
        <v>87</v>
      </c>
      <c r="C262" s="83" t="s">
        <v>1072</v>
      </c>
      <c r="D262" s="109">
        <v>4100081.14</v>
      </c>
      <c r="E262" s="134">
        <f>'Проверочная  таблица'!DD38</f>
        <v>4100081.1399999997</v>
      </c>
      <c r="F262" s="134">
        <f>'Проверочная  таблица'!DI38</f>
        <v>0</v>
      </c>
      <c r="G262" s="134">
        <f>D262-E262</f>
        <v>0</v>
      </c>
      <c r="H262" s="64">
        <f t="shared" ref="H262:H264" si="134">IF(F262&gt;E262,1,0)</f>
        <v>0</v>
      </c>
      <c r="I262" s="64">
        <f t="shared" ref="I262:I264" si="135">IF(G262&lt;0,1,0)</f>
        <v>0</v>
      </c>
    </row>
    <row r="263" spans="1:9" x14ac:dyDescent="0.25">
      <c r="A263" s="82"/>
      <c r="B263" s="110" t="s">
        <v>110</v>
      </c>
      <c r="C263" s="111"/>
      <c r="D263" s="134">
        <f>D262</f>
        <v>4100081.14</v>
      </c>
      <c r="E263" s="134">
        <f>E262</f>
        <v>4100081.1399999997</v>
      </c>
      <c r="F263" s="134">
        <f>F262</f>
        <v>0</v>
      </c>
      <c r="G263" s="134">
        <f>G262</f>
        <v>0</v>
      </c>
      <c r="H263" s="64">
        <f t="shared" si="134"/>
        <v>0</v>
      </c>
      <c r="I263" s="64">
        <f t="shared" si="135"/>
        <v>0</v>
      </c>
    </row>
    <row r="264" spans="1:9" x14ac:dyDescent="0.25">
      <c r="A264" s="82"/>
      <c r="B264" s="110" t="s">
        <v>111</v>
      </c>
      <c r="C264" s="111"/>
      <c r="D264" s="134"/>
      <c r="E264" s="134"/>
      <c r="F264" s="134"/>
      <c r="G264" s="134">
        <f>D264-E264</f>
        <v>0</v>
      </c>
      <c r="H264" s="64">
        <f t="shared" si="134"/>
        <v>0</v>
      </c>
      <c r="I264" s="64">
        <f t="shared" si="135"/>
        <v>0</v>
      </c>
    </row>
    <row r="265" spans="1:9" ht="114.75" x14ac:dyDescent="0.25">
      <c r="A265" s="698"/>
      <c r="B265" s="662" t="s">
        <v>1073</v>
      </c>
      <c r="C265" s="67" t="s">
        <v>1074</v>
      </c>
      <c r="D265" s="80">
        <v>97401.51</v>
      </c>
      <c r="E265" s="543">
        <f>'Проверочная  таблица'!DE38</f>
        <v>97401.51</v>
      </c>
      <c r="F265" s="543">
        <f>'Проверочная  таблица'!DJ38</f>
        <v>0</v>
      </c>
      <c r="G265" s="80">
        <f>D265-E265</f>
        <v>0</v>
      </c>
      <c r="H265" s="64">
        <f>IF(F265&gt;E265,1,0)</f>
        <v>0</v>
      </c>
      <c r="I265" s="64">
        <f>IF(G265&lt;0,1,0)</f>
        <v>0</v>
      </c>
    </row>
    <row r="266" spans="1:9" x14ac:dyDescent="0.25">
      <c r="A266" s="105"/>
      <c r="B266" s="106" t="s">
        <v>110</v>
      </c>
      <c r="C266" s="107"/>
      <c r="D266" s="123">
        <f>D265</f>
        <v>97401.51</v>
      </c>
      <c r="E266" s="123">
        <f>E265</f>
        <v>97401.51</v>
      </c>
      <c r="F266" s="123">
        <f>F265</f>
        <v>0</v>
      </c>
      <c r="G266" s="123">
        <f>D266-E266</f>
        <v>0</v>
      </c>
      <c r="H266" s="64">
        <f>IF(F266&gt;E266,1,0)</f>
        <v>0</v>
      </c>
      <c r="I266" s="64">
        <f>IF(G266&lt;0,1,0)</f>
        <v>0</v>
      </c>
    </row>
    <row r="267" spans="1:9" x14ac:dyDescent="0.25">
      <c r="A267" s="105"/>
      <c r="B267" s="106" t="s">
        <v>111</v>
      </c>
      <c r="C267" s="107"/>
      <c r="D267" s="123"/>
      <c r="E267" s="123"/>
      <c r="F267" s="123"/>
      <c r="G267" s="123">
        <f>D267-E267</f>
        <v>0</v>
      </c>
      <c r="H267" s="64">
        <f>IF(F267&gt;E267,1,0)</f>
        <v>0</v>
      </c>
      <c r="I267" s="64">
        <f>IF(G267&lt;0,1,0)</f>
        <v>0</v>
      </c>
    </row>
    <row r="268" spans="1:9" x14ac:dyDescent="0.25">
      <c r="A268" s="82"/>
      <c r="B268" s="73" t="s">
        <v>87</v>
      </c>
      <c r="C268" s="83" t="s">
        <v>1074</v>
      </c>
      <c r="D268" s="109">
        <v>73918.86</v>
      </c>
      <c r="E268" s="134">
        <f>'Проверочная  таблица'!DF38</f>
        <v>73918.86</v>
      </c>
      <c r="F268" s="134">
        <f>'Проверочная  таблица'!DK38</f>
        <v>0</v>
      </c>
      <c r="G268" s="134">
        <f>D268-E268</f>
        <v>0</v>
      </c>
      <c r="H268" s="64">
        <f t="shared" ref="H268:H270" si="136">IF(F268&gt;E268,1,0)</f>
        <v>0</v>
      </c>
      <c r="I268" s="64">
        <f t="shared" ref="I268:I270" si="137">IF(G268&lt;0,1,0)</f>
        <v>0</v>
      </c>
    </row>
    <row r="269" spans="1:9" x14ac:dyDescent="0.25">
      <c r="A269" s="82"/>
      <c r="B269" s="110" t="s">
        <v>110</v>
      </c>
      <c r="C269" s="111"/>
      <c r="D269" s="134">
        <f>D268</f>
        <v>73918.86</v>
      </c>
      <c r="E269" s="134">
        <f>E268</f>
        <v>73918.86</v>
      </c>
      <c r="F269" s="134">
        <f>F268</f>
        <v>0</v>
      </c>
      <c r="G269" s="134">
        <f>G268</f>
        <v>0</v>
      </c>
      <c r="H269" s="64">
        <f t="shared" si="136"/>
        <v>0</v>
      </c>
      <c r="I269" s="64">
        <f t="shared" si="137"/>
        <v>0</v>
      </c>
    </row>
    <row r="270" spans="1:9" x14ac:dyDescent="0.25">
      <c r="A270" s="82"/>
      <c r="B270" s="110" t="s">
        <v>111</v>
      </c>
      <c r="C270" s="111"/>
      <c r="D270" s="134"/>
      <c r="E270" s="134"/>
      <c r="F270" s="134"/>
      <c r="G270" s="134">
        <f>D270-E270</f>
        <v>0</v>
      </c>
      <c r="H270" s="64">
        <f t="shared" si="136"/>
        <v>0</v>
      </c>
      <c r="I270" s="64">
        <f t="shared" si="137"/>
        <v>0</v>
      </c>
    </row>
    <row r="271" spans="1:9" x14ac:dyDescent="0.25">
      <c r="A271" s="698"/>
      <c r="B271" s="81"/>
      <c r="C271" s="79"/>
      <c r="D271" s="80"/>
      <c r="E271" s="70"/>
      <c r="F271" s="70"/>
      <c r="G271" s="80"/>
      <c r="H271" s="64"/>
      <c r="I271" s="64"/>
    </row>
    <row r="272" spans="1:9" ht="25.5" x14ac:dyDescent="0.25">
      <c r="A272" s="61" t="s">
        <v>170</v>
      </c>
      <c r="B272" s="62" t="s">
        <v>171</v>
      </c>
      <c r="C272" s="78"/>
      <c r="D272" s="812">
        <f>D277</f>
        <v>0</v>
      </c>
      <c r="E272" s="812">
        <f t="shared" ref="E272:G274" si="138">E277</f>
        <v>0</v>
      </c>
      <c r="F272" s="812">
        <f t="shared" si="138"/>
        <v>0</v>
      </c>
      <c r="G272" s="812">
        <f t="shared" si="138"/>
        <v>0</v>
      </c>
      <c r="H272" s="64">
        <f t="shared" ref="H272:H280" si="139">IF(F272&gt;E272,1,0)</f>
        <v>0</v>
      </c>
      <c r="I272" s="64">
        <f t="shared" ref="I272:I486" si="140">IF(G272&lt;0,1,0)</f>
        <v>0</v>
      </c>
    </row>
    <row r="273" spans="1:10" x14ac:dyDescent="0.25">
      <c r="A273" s="100"/>
      <c r="B273" s="101" t="s">
        <v>110</v>
      </c>
      <c r="C273" s="102"/>
      <c r="D273" s="813">
        <f>D278</f>
        <v>0</v>
      </c>
      <c r="E273" s="813">
        <f t="shared" si="138"/>
        <v>0</v>
      </c>
      <c r="F273" s="813">
        <f t="shared" si="138"/>
        <v>0</v>
      </c>
      <c r="G273" s="813">
        <f t="shared" si="138"/>
        <v>0</v>
      </c>
      <c r="H273" s="64">
        <f t="shared" si="139"/>
        <v>0</v>
      </c>
      <c r="I273" s="64">
        <f t="shared" si="140"/>
        <v>0</v>
      </c>
    </row>
    <row r="274" spans="1:10" x14ac:dyDescent="0.25">
      <c r="A274" s="100"/>
      <c r="B274" s="101" t="s">
        <v>111</v>
      </c>
      <c r="C274" s="102"/>
      <c r="D274" s="813">
        <f>D279</f>
        <v>0</v>
      </c>
      <c r="E274" s="813">
        <f t="shared" si="138"/>
        <v>0</v>
      </c>
      <c r="F274" s="813">
        <f t="shared" si="138"/>
        <v>0</v>
      </c>
      <c r="G274" s="813">
        <f t="shared" si="138"/>
        <v>0</v>
      </c>
      <c r="H274" s="64">
        <f t="shared" si="139"/>
        <v>0</v>
      </c>
      <c r="I274" s="64">
        <f t="shared" si="140"/>
        <v>0</v>
      </c>
    </row>
    <row r="275" spans="1:10" x14ac:dyDescent="0.25">
      <c r="A275" s="100"/>
      <c r="B275" s="101" t="s">
        <v>123</v>
      </c>
      <c r="C275" s="102"/>
      <c r="D275" s="813">
        <f>D272-D273-D274</f>
        <v>0</v>
      </c>
      <c r="E275" s="813">
        <f t="shared" ref="E275:G275" si="141">E272-E273-E274</f>
        <v>0</v>
      </c>
      <c r="F275" s="813">
        <f t="shared" si="141"/>
        <v>0</v>
      </c>
      <c r="G275" s="813">
        <f t="shared" si="141"/>
        <v>0</v>
      </c>
      <c r="H275" s="64">
        <f t="shared" si="139"/>
        <v>0</v>
      </c>
      <c r="I275" s="64">
        <f t="shared" si="140"/>
        <v>0</v>
      </c>
    </row>
    <row r="276" spans="1:10" hidden="1" x14ac:dyDescent="0.25">
      <c r="A276" s="698"/>
      <c r="B276" s="57" t="s">
        <v>69</v>
      </c>
      <c r="C276" s="79"/>
      <c r="D276" s="80"/>
      <c r="E276" s="70"/>
      <c r="F276" s="70"/>
      <c r="G276" s="80"/>
      <c r="H276" s="64">
        <f t="shared" si="139"/>
        <v>0</v>
      </c>
      <c r="I276" s="64">
        <f t="shared" si="140"/>
        <v>0</v>
      </c>
    </row>
    <row r="277" spans="1:10" ht="255" hidden="1" x14ac:dyDescent="0.25">
      <c r="A277" s="103"/>
      <c r="B277" s="81" t="s">
        <v>172</v>
      </c>
      <c r="C277" s="67" t="s">
        <v>173</v>
      </c>
      <c r="D277" s="118"/>
      <c r="E277" s="70">
        <f>'Прочая  субсидия_МР  и  ГО'!AT39</f>
        <v>0</v>
      </c>
      <c r="F277" s="70">
        <f>'Прочая  субсидия_МР  и  ГО'!AU39</f>
        <v>0</v>
      </c>
      <c r="G277" s="80">
        <f t="shared" ref="G277" si="142">D277-E277</f>
        <v>0</v>
      </c>
      <c r="H277" s="64">
        <f t="shared" si="139"/>
        <v>0</v>
      </c>
      <c r="I277" s="64">
        <f t="shared" si="140"/>
        <v>0</v>
      </c>
    </row>
    <row r="278" spans="1:10" hidden="1" x14ac:dyDescent="0.25">
      <c r="A278" s="105"/>
      <c r="B278" s="106" t="s">
        <v>110</v>
      </c>
      <c r="C278" s="107"/>
      <c r="D278" s="123"/>
      <c r="E278" s="123"/>
      <c r="F278" s="123"/>
      <c r="G278" s="123"/>
      <c r="H278" s="64">
        <f t="shared" si="139"/>
        <v>0</v>
      </c>
      <c r="I278" s="64">
        <f t="shared" si="140"/>
        <v>0</v>
      </c>
    </row>
    <row r="279" spans="1:10" hidden="1" x14ac:dyDescent="0.25">
      <c r="A279" s="105"/>
      <c r="B279" s="106" t="s">
        <v>111</v>
      </c>
      <c r="C279" s="107"/>
      <c r="D279" s="123"/>
      <c r="E279" s="123"/>
      <c r="F279" s="123"/>
      <c r="G279" s="123"/>
      <c r="H279" s="64">
        <f t="shared" si="139"/>
        <v>0</v>
      </c>
      <c r="I279" s="64">
        <f t="shared" si="140"/>
        <v>0</v>
      </c>
    </row>
    <row r="280" spans="1:10" hidden="1" x14ac:dyDescent="0.25">
      <c r="A280" s="105"/>
      <c r="B280" s="106" t="s">
        <v>123</v>
      </c>
      <c r="C280" s="107"/>
      <c r="D280" s="123">
        <f>D277</f>
        <v>0</v>
      </c>
      <c r="E280" s="123">
        <f t="shared" ref="E280:G280" si="143">E277</f>
        <v>0</v>
      </c>
      <c r="F280" s="123">
        <f t="shared" si="143"/>
        <v>0</v>
      </c>
      <c r="G280" s="123">
        <f t="shared" si="143"/>
        <v>0</v>
      </c>
      <c r="H280" s="64">
        <f t="shared" si="139"/>
        <v>0</v>
      </c>
      <c r="I280" s="64">
        <f t="shared" si="140"/>
        <v>0</v>
      </c>
    </row>
    <row r="281" spans="1:10" x14ac:dyDescent="0.25">
      <c r="A281" s="698"/>
      <c r="B281" s="81"/>
      <c r="C281" s="79"/>
      <c r="D281" s="80"/>
      <c r="E281" s="70"/>
      <c r="F281" s="70"/>
      <c r="G281" s="80"/>
      <c r="H281" s="64"/>
      <c r="I281" s="64"/>
    </row>
    <row r="282" spans="1:10" x14ac:dyDescent="0.25">
      <c r="A282" s="61" t="s">
        <v>174</v>
      </c>
      <c r="B282" s="62" t="s">
        <v>175</v>
      </c>
      <c r="C282" s="78"/>
      <c r="D282" s="812">
        <f t="shared" ref="D282:G284" si="144">D296+D299+D287+D290+D293</f>
        <v>342756923.10000002</v>
      </c>
      <c r="E282" s="812">
        <f t="shared" si="144"/>
        <v>342756923.10000002</v>
      </c>
      <c r="F282" s="812">
        <f t="shared" si="144"/>
        <v>9443301.5700000003</v>
      </c>
      <c r="G282" s="812">
        <f t="shared" si="144"/>
        <v>0</v>
      </c>
      <c r="H282" s="64">
        <f t="shared" ref="H282:H286" si="145">IF(F282&gt;E282,1,0)</f>
        <v>0</v>
      </c>
      <c r="I282" s="64">
        <f t="shared" si="140"/>
        <v>0</v>
      </c>
    </row>
    <row r="283" spans="1:10" x14ac:dyDescent="0.25">
      <c r="A283" s="100"/>
      <c r="B283" s="101" t="s">
        <v>110</v>
      </c>
      <c r="C283" s="102"/>
      <c r="D283" s="813">
        <f t="shared" si="144"/>
        <v>342756923.10000002</v>
      </c>
      <c r="E283" s="813">
        <f t="shared" si="144"/>
        <v>342756923.10000002</v>
      </c>
      <c r="F283" s="813">
        <f t="shared" si="144"/>
        <v>9443301.5700000003</v>
      </c>
      <c r="G283" s="813">
        <f t="shared" si="144"/>
        <v>0</v>
      </c>
      <c r="H283" s="64">
        <f t="shared" si="145"/>
        <v>0</v>
      </c>
      <c r="I283" s="64">
        <f t="shared" si="140"/>
        <v>0</v>
      </c>
    </row>
    <row r="284" spans="1:10" x14ac:dyDescent="0.25">
      <c r="A284" s="100"/>
      <c r="B284" s="101" t="s">
        <v>111</v>
      </c>
      <c r="C284" s="102"/>
      <c r="D284" s="813">
        <f t="shared" si="144"/>
        <v>0</v>
      </c>
      <c r="E284" s="813">
        <f t="shared" si="144"/>
        <v>0</v>
      </c>
      <c r="F284" s="813">
        <f t="shared" si="144"/>
        <v>0</v>
      </c>
      <c r="G284" s="813">
        <f t="shared" si="144"/>
        <v>0</v>
      </c>
      <c r="H284" s="64">
        <f t="shared" si="145"/>
        <v>0</v>
      </c>
      <c r="I284" s="64">
        <f t="shared" si="140"/>
        <v>0</v>
      </c>
    </row>
    <row r="285" spans="1:10" x14ac:dyDescent="0.25">
      <c r="A285" s="100"/>
      <c r="B285" s="101" t="s">
        <v>123</v>
      </c>
      <c r="C285" s="102"/>
      <c r="D285" s="813">
        <f>D282-D283-D284</f>
        <v>0</v>
      </c>
      <c r="E285" s="813">
        <f t="shared" ref="E285:G285" si="146">E282-E283-E284</f>
        <v>0</v>
      </c>
      <c r="F285" s="813">
        <f t="shared" si="146"/>
        <v>0</v>
      </c>
      <c r="G285" s="813">
        <f t="shared" si="146"/>
        <v>0</v>
      </c>
      <c r="H285" s="64">
        <f t="shared" si="145"/>
        <v>0</v>
      </c>
      <c r="I285" s="64">
        <f t="shared" si="140"/>
        <v>0</v>
      </c>
    </row>
    <row r="286" spans="1:10" x14ac:dyDescent="0.25">
      <c r="A286" s="698"/>
      <c r="B286" s="57" t="s">
        <v>69</v>
      </c>
      <c r="C286" s="79"/>
      <c r="D286" s="80"/>
      <c r="E286" s="70"/>
      <c r="F286" s="70"/>
      <c r="G286" s="80"/>
      <c r="H286" s="64">
        <f t="shared" si="145"/>
        <v>0</v>
      </c>
      <c r="I286" s="64">
        <f t="shared" si="140"/>
        <v>0</v>
      </c>
    </row>
    <row r="287" spans="1:10" ht="127.5" x14ac:dyDescent="0.25">
      <c r="A287" s="698"/>
      <c r="B287" s="81" t="s">
        <v>840</v>
      </c>
      <c r="C287" s="67" t="s">
        <v>838</v>
      </c>
      <c r="D287" s="70">
        <v>30848123.100000001</v>
      </c>
      <c r="E287" s="543">
        <f>'Проверочная  таблица'!EL38</f>
        <v>30848123.100000009</v>
      </c>
      <c r="F287" s="543">
        <f>'Проверочная  таблица'!EP38</f>
        <v>849897.14</v>
      </c>
      <c r="G287" s="80">
        <f>D287-E287</f>
        <v>0</v>
      </c>
      <c r="H287" s="64">
        <f>IF(F287&gt;E287,1,0)</f>
        <v>0</v>
      </c>
      <c r="I287" s="64">
        <f>IF(G287&lt;0,1,0)</f>
        <v>0</v>
      </c>
      <c r="J287" s="108">
        <f>D287+D290</f>
        <v>342756923.10000002</v>
      </c>
    </row>
    <row r="288" spans="1:10" x14ac:dyDescent="0.25">
      <c r="A288" s="105"/>
      <c r="B288" s="106" t="s">
        <v>110</v>
      </c>
      <c r="C288" s="107"/>
      <c r="D288" s="123">
        <f>D287-D289</f>
        <v>30848123.100000001</v>
      </c>
      <c r="E288" s="123">
        <f>E287-E289</f>
        <v>30848123.100000009</v>
      </c>
      <c r="F288" s="123">
        <f>F287-F289</f>
        <v>849897.14</v>
      </c>
      <c r="G288" s="123">
        <f>G287-G289</f>
        <v>0</v>
      </c>
      <c r="H288" s="64">
        <f>IF(F288&gt;E288,1,0)</f>
        <v>0</v>
      </c>
      <c r="I288" s="64">
        <f>IF(G288&lt;0,1,0)</f>
        <v>0</v>
      </c>
    </row>
    <row r="289" spans="1:9" x14ac:dyDescent="0.25">
      <c r="A289" s="105"/>
      <c r="B289" s="106" t="s">
        <v>111</v>
      </c>
      <c r="C289" s="107"/>
      <c r="D289" s="123"/>
      <c r="E289" s="123"/>
      <c r="F289" s="123">
        <v>0</v>
      </c>
      <c r="G289" s="123">
        <f>D289-E289</f>
        <v>0</v>
      </c>
      <c r="H289" s="64">
        <f>IF(F289&gt;E289,1,0)</f>
        <v>0</v>
      </c>
      <c r="I289" s="64">
        <f>IF(G289&lt;0,1,0)</f>
        <v>0</v>
      </c>
    </row>
    <row r="290" spans="1:9" x14ac:dyDescent="0.25">
      <c r="A290" s="82"/>
      <c r="B290" s="73" t="s">
        <v>87</v>
      </c>
      <c r="C290" s="83" t="s">
        <v>838</v>
      </c>
      <c r="D290" s="109">
        <v>311908800</v>
      </c>
      <c r="E290" s="134">
        <f>'Проверочная  таблица'!EM38</f>
        <v>311908800</v>
      </c>
      <c r="F290" s="134">
        <f>'Проверочная  таблица'!EQ38</f>
        <v>8593404.4299999997</v>
      </c>
      <c r="G290" s="134">
        <f t="shared" ref="G290:G295" si="147">D290-E290</f>
        <v>0</v>
      </c>
      <c r="H290" s="64">
        <f t="shared" ref="H290:H293" si="148">IF(F290&gt;E290,1,0)</f>
        <v>0</v>
      </c>
      <c r="I290" s="64">
        <f t="shared" ref="I290:I293" si="149">IF(G290&lt;0,1,0)</f>
        <v>0</v>
      </c>
    </row>
    <row r="291" spans="1:9" x14ac:dyDescent="0.25">
      <c r="A291" s="82"/>
      <c r="B291" s="110" t="s">
        <v>110</v>
      </c>
      <c r="C291" s="111"/>
      <c r="D291" s="134">
        <f>D290</f>
        <v>311908800</v>
      </c>
      <c r="E291" s="134">
        <f t="shared" ref="E291:F291" si="150">E290</f>
        <v>311908800</v>
      </c>
      <c r="F291" s="134">
        <f t="shared" si="150"/>
        <v>8593404.4299999997</v>
      </c>
      <c r="G291" s="134">
        <f t="shared" si="147"/>
        <v>0</v>
      </c>
      <c r="H291" s="64">
        <f t="shared" si="148"/>
        <v>0</v>
      </c>
      <c r="I291" s="64">
        <f t="shared" si="149"/>
        <v>0</v>
      </c>
    </row>
    <row r="292" spans="1:9" x14ac:dyDescent="0.25">
      <c r="A292" s="82"/>
      <c r="B292" s="110" t="s">
        <v>111</v>
      </c>
      <c r="C292" s="111"/>
      <c r="D292" s="134"/>
      <c r="E292" s="134"/>
      <c r="F292" s="134"/>
      <c r="G292" s="134">
        <f t="shared" si="147"/>
        <v>0</v>
      </c>
      <c r="H292" s="64">
        <f t="shared" si="148"/>
        <v>0</v>
      </c>
      <c r="I292" s="64">
        <f t="shared" si="149"/>
        <v>0</v>
      </c>
    </row>
    <row r="293" spans="1:9" ht="140.25" hidden="1" x14ac:dyDescent="0.25">
      <c r="A293" s="103"/>
      <c r="B293" s="81" t="s">
        <v>841</v>
      </c>
      <c r="C293" s="67" t="s">
        <v>839</v>
      </c>
      <c r="D293" s="80"/>
      <c r="E293" s="543">
        <f>'Проверочная  таблица'!EK38</f>
        <v>0</v>
      </c>
      <c r="F293" s="543">
        <f>'Проверочная  таблица'!EO38</f>
        <v>0</v>
      </c>
      <c r="G293" s="80">
        <f t="shared" si="147"/>
        <v>0</v>
      </c>
      <c r="H293" s="64">
        <f t="shared" si="148"/>
        <v>0</v>
      </c>
      <c r="I293" s="64">
        <f t="shared" si="149"/>
        <v>0</v>
      </c>
    </row>
    <row r="294" spans="1:9" hidden="1" x14ac:dyDescent="0.25">
      <c r="A294" s="105"/>
      <c r="B294" s="106" t="s">
        <v>110</v>
      </c>
      <c r="C294" s="107"/>
      <c r="D294" s="123">
        <f>D293</f>
        <v>0</v>
      </c>
      <c r="E294" s="123">
        <f t="shared" ref="E294:F294" si="151">E293</f>
        <v>0</v>
      </c>
      <c r="F294" s="123">
        <f t="shared" si="151"/>
        <v>0</v>
      </c>
      <c r="G294" s="123">
        <f t="shared" si="147"/>
        <v>0</v>
      </c>
      <c r="H294" s="64">
        <f t="shared" ref="H294:H295" si="152">IF(F294&gt;E294,1,0)</f>
        <v>0</v>
      </c>
      <c r="I294" s="64">
        <f t="shared" ref="I294:I295" si="153">IF(G294&lt;0,1,0)</f>
        <v>0</v>
      </c>
    </row>
    <row r="295" spans="1:9" hidden="1" x14ac:dyDescent="0.25">
      <c r="A295" s="105"/>
      <c r="B295" s="106" t="s">
        <v>111</v>
      </c>
      <c r="C295" s="107"/>
      <c r="D295" s="123"/>
      <c r="E295" s="123"/>
      <c r="F295" s="123"/>
      <c r="G295" s="123">
        <f t="shared" si="147"/>
        <v>0</v>
      </c>
      <c r="H295" s="64">
        <f t="shared" si="152"/>
        <v>0</v>
      </c>
      <c r="I295" s="64">
        <f t="shared" si="153"/>
        <v>0</v>
      </c>
    </row>
    <row r="296" spans="1:9" ht="140.25" hidden="1" x14ac:dyDescent="0.25">
      <c r="A296" s="103"/>
      <c r="B296" s="81" t="s">
        <v>845</v>
      </c>
      <c r="C296" s="67" t="s">
        <v>176</v>
      </c>
      <c r="D296" s="70"/>
      <c r="E296" s="70">
        <f>'Проверочная  таблица'!BZ38</f>
        <v>0</v>
      </c>
      <c r="F296" s="70">
        <f>'Проверочная  таблица'!CC38</f>
        <v>0</v>
      </c>
      <c r="G296" s="80">
        <f>D296-E296</f>
        <v>0</v>
      </c>
      <c r="H296" s="64">
        <f t="shared" ref="H296:H298" si="154">IF(F296&gt;E296,1,0)</f>
        <v>0</v>
      </c>
      <c r="I296" s="64">
        <f t="shared" ref="I296:I298" si="155">IF(G296&lt;0,1,0)</f>
        <v>0</v>
      </c>
    </row>
    <row r="297" spans="1:9" hidden="1" x14ac:dyDescent="0.25">
      <c r="A297" s="105"/>
      <c r="B297" s="106" t="s">
        <v>110</v>
      </c>
      <c r="C297" s="107"/>
      <c r="D297" s="123">
        <f>D296-D298</f>
        <v>0</v>
      </c>
      <c r="E297" s="123">
        <f>E296-E298</f>
        <v>0</v>
      </c>
      <c r="F297" s="123">
        <f>F296-F298</f>
        <v>0</v>
      </c>
      <c r="G297" s="123">
        <f>G296-G298</f>
        <v>0</v>
      </c>
      <c r="H297" s="64">
        <f t="shared" si="154"/>
        <v>0</v>
      </c>
      <c r="I297" s="64">
        <f t="shared" si="155"/>
        <v>0</v>
      </c>
    </row>
    <row r="298" spans="1:9" hidden="1" x14ac:dyDescent="0.25">
      <c r="A298" s="105"/>
      <c r="B298" s="106" t="s">
        <v>111</v>
      </c>
      <c r="C298" s="107"/>
      <c r="D298" s="123"/>
      <c r="E298" s="123"/>
      <c r="F298" s="123">
        <v>0</v>
      </c>
      <c r="G298" s="123">
        <f>D298-E298</f>
        <v>0</v>
      </c>
      <c r="H298" s="64">
        <f t="shared" si="154"/>
        <v>0</v>
      </c>
      <c r="I298" s="64">
        <f t="shared" si="155"/>
        <v>0</v>
      </c>
    </row>
    <row r="299" spans="1:9" ht="140.25" hidden="1" x14ac:dyDescent="0.25">
      <c r="A299" s="103"/>
      <c r="B299" s="81" t="s">
        <v>112</v>
      </c>
      <c r="C299" s="67" t="s">
        <v>113</v>
      </c>
      <c r="D299" s="80"/>
      <c r="E299" s="70">
        <f>D299</f>
        <v>0</v>
      </c>
      <c r="F299" s="104"/>
      <c r="G299" s="80">
        <f t="shared" ref="G299:G301" si="156">D299-E299</f>
        <v>0</v>
      </c>
      <c r="H299" s="64">
        <f t="shared" ref="H299:H358" si="157">IF(F299&gt;E299,1,0)</f>
        <v>0</v>
      </c>
      <c r="I299" s="64">
        <f t="shared" si="140"/>
        <v>0</v>
      </c>
    </row>
    <row r="300" spans="1:9" hidden="1" x14ac:dyDescent="0.25">
      <c r="A300" s="105"/>
      <c r="B300" s="106" t="s">
        <v>110</v>
      </c>
      <c r="C300" s="107"/>
      <c r="D300" s="123">
        <f>D299-D301</f>
        <v>0</v>
      </c>
      <c r="E300" s="123">
        <f>E299-E301</f>
        <v>0</v>
      </c>
      <c r="F300" s="123">
        <f>F299-F301</f>
        <v>0</v>
      </c>
      <c r="G300" s="123">
        <f t="shared" si="156"/>
        <v>0</v>
      </c>
      <c r="H300" s="64">
        <f t="shared" si="157"/>
        <v>0</v>
      </c>
      <c r="I300" s="64">
        <f t="shared" si="140"/>
        <v>0</v>
      </c>
    </row>
    <row r="301" spans="1:9" hidden="1" x14ac:dyDescent="0.25">
      <c r="A301" s="105"/>
      <c r="B301" s="106" t="s">
        <v>111</v>
      </c>
      <c r="C301" s="107"/>
      <c r="D301" s="123"/>
      <c r="E301" s="123">
        <f>D301</f>
        <v>0</v>
      </c>
      <c r="F301" s="123"/>
      <c r="G301" s="123">
        <f t="shared" si="156"/>
        <v>0</v>
      </c>
      <c r="H301" s="64">
        <f t="shared" si="157"/>
        <v>0</v>
      </c>
      <c r="I301" s="64">
        <f t="shared" si="140"/>
        <v>0</v>
      </c>
    </row>
    <row r="302" spans="1:9" x14ac:dyDescent="0.25">
      <c r="A302" s="698"/>
      <c r="B302" s="81"/>
      <c r="C302" s="79"/>
      <c r="D302" s="80"/>
      <c r="E302" s="70"/>
      <c r="F302" s="70"/>
      <c r="G302" s="80"/>
      <c r="H302" s="64">
        <f t="shared" si="157"/>
        <v>0</v>
      </c>
      <c r="I302" s="64">
        <f t="shared" si="140"/>
        <v>0</v>
      </c>
    </row>
    <row r="303" spans="1:9" x14ac:dyDescent="0.25">
      <c r="A303" s="61" t="s">
        <v>85</v>
      </c>
      <c r="B303" s="62" t="s">
        <v>86</v>
      </c>
      <c r="C303" s="78"/>
      <c r="D303" s="812">
        <f>D308+D352+D311+D314+D338+D329+D332+D317+D320+D355+D344+D348+D335+D341+D323+D326</f>
        <v>3242686731.3200002</v>
      </c>
      <c r="E303" s="812">
        <f t="shared" ref="E303:G303" si="158">E308+E352+E311+E314+E338+E329+E332+E317+E320+E355+E344+E348+E335+E341+E323+E326</f>
        <v>3242686731.3200002</v>
      </c>
      <c r="F303" s="812">
        <f t="shared" si="158"/>
        <v>249186290.72999999</v>
      </c>
      <c r="G303" s="812">
        <f t="shared" si="158"/>
        <v>0</v>
      </c>
      <c r="H303" s="64">
        <f t="shared" si="157"/>
        <v>0</v>
      </c>
      <c r="I303" s="64">
        <f t="shared" si="140"/>
        <v>0</v>
      </c>
    </row>
    <row r="304" spans="1:9" x14ac:dyDescent="0.25">
      <c r="A304" s="100"/>
      <c r="B304" s="101" t="s">
        <v>110</v>
      </c>
      <c r="C304" s="102"/>
      <c r="D304" s="813">
        <f>D309+D353+D312+D315+D339+D330+D333+D318+D321+D356+D345+D349+D336+D342+D324+D327</f>
        <v>3242686731.3200002</v>
      </c>
      <c r="E304" s="813">
        <f t="shared" ref="E304:G304" si="159">E309+E353+E312+E315+E339+E330+E333+E318+E321+E356+E345+E349+E336+E342+E324+E327</f>
        <v>3242686731.3200002</v>
      </c>
      <c r="F304" s="813">
        <f t="shared" si="159"/>
        <v>249186290.72999999</v>
      </c>
      <c r="G304" s="813">
        <f t="shared" si="159"/>
        <v>0</v>
      </c>
      <c r="H304" s="64">
        <f t="shared" si="157"/>
        <v>0</v>
      </c>
      <c r="I304" s="64">
        <f t="shared" si="140"/>
        <v>0</v>
      </c>
    </row>
    <row r="305" spans="1:10" x14ac:dyDescent="0.25">
      <c r="A305" s="100"/>
      <c r="B305" s="101" t="s">
        <v>111</v>
      </c>
      <c r="C305" s="102"/>
      <c r="D305" s="813">
        <f>D310+D354+D313+D316+D340+D331+D334+D319+D322+D357+D346+D350+D337+D343+D325+D328</f>
        <v>0</v>
      </c>
      <c r="E305" s="813">
        <f t="shared" ref="E305:G305" si="160">E310+E354+E313+E316+E340+E331+E334+E319+E322+E357+E346+E350+E337+E343+E325+E328</f>
        <v>0</v>
      </c>
      <c r="F305" s="813">
        <f t="shared" si="160"/>
        <v>0</v>
      </c>
      <c r="G305" s="813">
        <f t="shared" si="160"/>
        <v>0</v>
      </c>
      <c r="H305" s="64">
        <f t="shared" si="157"/>
        <v>0</v>
      </c>
      <c r="I305" s="64">
        <f t="shared" si="140"/>
        <v>0</v>
      </c>
    </row>
    <row r="306" spans="1:10" x14ac:dyDescent="0.25">
      <c r="A306" s="100"/>
      <c r="B306" s="101" t="s">
        <v>123</v>
      </c>
      <c r="C306" s="102"/>
      <c r="D306" s="813">
        <f t="shared" ref="D306:G306" si="161">D303-D304-D305</f>
        <v>0</v>
      </c>
      <c r="E306" s="813">
        <f t="shared" si="161"/>
        <v>0</v>
      </c>
      <c r="F306" s="813">
        <f t="shared" si="161"/>
        <v>0</v>
      </c>
      <c r="G306" s="813">
        <f t="shared" si="161"/>
        <v>0</v>
      </c>
      <c r="H306" s="64">
        <f t="shared" si="157"/>
        <v>0</v>
      </c>
      <c r="I306" s="64">
        <f t="shared" si="140"/>
        <v>0</v>
      </c>
    </row>
    <row r="307" spans="1:10" x14ac:dyDescent="0.25">
      <c r="A307" s="698"/>
      <c r="B307" s="57" t="s">
        <v>69</v>
      </c>
      <c r="C307" s="79"/>
      <c r="D307" s="80"/>
      <c r="E307" s="70"/>
      <c r="F307" s="70"/>
      <c r="G307" s="80"/>
      <c r="H307" s="64">
        <f t="shared" si="157"/>
        <v>0</v>
      </c>
      <c r="I307" s="64">
        <f t="shared" si="140"/>
        <v>0</v>
      </c>
    </row>
    <row r="308" spans="1:10" ht="229.5" hidden="1" x14ac:dyDescent="0.25">
      <c r="A308" s="103"/>
      <c r="B308" s="66" t="s">
        <v>846</v>
      </c>
      <c r="C308" s="67" t="s">
        <v>177</v>
      </c>
      <c r="D308" s="80"/>
      <c r="E308" s="70">
        <f>'Проверочная  таблица'!BY38</f>
        <v>0</v>
      </c>
      <c r="F308" s="70">
        <f>'Проверочная  таблица'!CB38</f>
        <v>0</v>
      </c>
      <c r="G308" s="80">
        <f>D308-E308</f>
        <v>0</v>
      </c>
      <c r="H308" s="64">
        <f t="shared" si="157"/>
        <v>0</v>
      </c>
      <c r="I308" s="64">
        <f t="shared" si="140"/>
        <v>0</v>
      </c>
    </row>
    <row r="309" spans="1:10" hidden="1" x14ac:dyDescent="0.25">
      <c r="A309" s="105"/>
      <c r="B309" s="106" t="s">
        <v>110</v>
      </c>
      <c r="C309" s="107"/>
      <c r="D309" s="123">
        <f>D308</f>
        <v>0</v>
      </c>
      <c r="E309" s="123">
        <f>E308</f>
        <v>0</v>
      </c>
      <c r="F309" s="123">
        <f>F308</f>
        <v>0</v>
      </c>
      <c r="G309" s="123">
        <f>D309-E309</f>
        <v>0</v>
      </c>
      <c r="H309" s="64">
        <f t="shared" si="157"/>
        <v>0</v>
      </c>
      <c r="I309" s="64">
        <f t="shared" si="140"/>
        <v>0</v>
      </c>
    </row>
    <row r="310" spans="1:10" hidden="1" x14ac:dyDescent="0.25">
      <c r="A310" s="105"/>
      <c r="B310" s="106" t="s">
        <v>111</v>
      </c>
      <c r="C310" s="107"/>
      <c r="D310" s="123"/>
      <c r="E310" s="123"/>
      <c r="F310" s="123"/>
      <c r="G310" s="123">
        <f>D310-E310</f>
        <v>0</v>
      </c>
      <c r="H310" s="64">
        <f t="shared" si="157"/>
        <v>0</v>
      </c>
      <c r="I310" s="64">
        <f t="shared" si="140"/>
        <v>0</v>
      </c>
    </row>
    <row r="311" spans="1:10" ht="76.5" x14ac:dyDescent="0.25">
      <c r="A311" s="487"/>
      <c r="B311" s="66" t="s">
        <v>785</v>
      </c>
      <c r="C311" s="67" t="s">
        <v>783</v>
      </c>
      <c r="D311" s="80">
        <v>994238303.04999995</v>
      </c>
      <c r="E311" s="543">
        <f>'Проверочная  таблица'!NR38</f>
        <v>994238303.04999995</v>
      </c>
      <c r="F311" s="543">
        <f>'Проверочная  таблица'!NZ38</f>
        <v>77769231.789999992</v>
      </c>
      <c r="G311" s="80">
        <f t="shared" ref="G311:G314" si="162">D311-E311</f>
        <v>0</v>
      </c>
      <c r="H311" s="64">
        <f t="shared" si="157"/>
        <v>0</v>
      </c>
      <c r="I311" s="64">
        <f t="shared" si="140"/>
        <v>0</v>
      </c>
      <c r="J311" s="108">
        <f>D311+D314</f>
        <v>2924230303.0500002</v>
      </c>
    </row>
    <row r="312" spans="1:10" x14ac:dyDescent="0.25">
      <c r="A312" s="105"/>
      <c r="B312" s="106" t="s">
        <v>110</v>
      </c>
      <c r="C312" s="107"/>
      <c r="D312" s="123">
        <f>D311</f>
        <v>994238303.04999995</v>
      </c>
      <c r="E312" s="123">
        <f t="shared" ref="E312:F312" si="163">E311</f>
        <v>994238303.04999995</v>
      </c>
      <c r="F312" s="123">
        <f t="shared" si="163"/>
        <v>77769231.789999992</v>
      </c>
      <c r="G312" s="123">
        <f t="shared" si="162"/>
        <v>0</v>
      </c>
      <c r="H312" s="64">
        <f t="shared" si="157"/>
        <v>0</v>
      </c>
      <c r="I312" s="64">
        <f t="shared" si="140"/>
        <v>0</v>
      </c>
    </row>
    <row r="313" spans="1:10" x14ac:dyDescent="0.25">
      <c r="A313" s="105"/>
      <c r="B313" s="106" t="s">
        <v>111</v>
      </c>
      <c r="C313" s="107"/>
      <c r="D313" s="123"/>
      <c r="E313" s="123"/>
      <c r="F313" s="123"/>
      <c r="G313" s="123">
        <f t="shared" si="162"/>
        <v>0</v>
      </c>
      <c r="H313" s="64">
        <f t="shared" si="157"/>
        <v>0</v>
      </c>
      <c r="I313" s="64">
        <f t="shared" si="140"/>
        <v>0</v>
      </c>
    </row>
    <row r="314" spans="1:10" x14ac:dyDescent="0.25">
      <c r="A314" s="82"/>
      <c r="B314" s="73" t="s">
        <v>87</v>
      </c>
      <c r="C314" s="83" t="s">
        <v>783</v>
      </c>
      <c r="D314" s="109">
        <v>1929992000</v>
      </c>
      <c r="E314" s="134">
        <f>'Проверочная  таблица'!NS38</f>
        <v>1929992000</v>
      </c>
      <c r="F314" s="134">
        <f>'Проверочная  таблица'!OA38</f>
        <v>150963802.94</v>
      </c>
      <c r="G314" s="134">
        <f t="shared" si="162"/>
        <v>0</v>
      </c>
      <c r="H314" s="64">
        <f t="shared" si="157"/>
        <v>0</v>
      </c>
      <c r="I314" s="64">
        <f t="shared" si="140"/>
        <v>0</v>
      </c>
      <c r="J314" s="108"/>
    </row>
    <row r="315" spans="1:10" x14ac:dyDescent="0.25">
      <c r="A315" s="82"/>
      <c r="B315" s="110" t="s">
        <v>110</v>
      </c>
      <c r="C315" s="111"/>
      <c r="D315" s="134">
        <f>D314</f>
        <v>1929992000</v>
      </c>
      <c r="E315" s="134">
        <f t="shared" ref="E315:F315" si="164">E314</f>
        <v>1929992000</v>
      </c>
      <c r="F315" s="134">
        <f t="shared" si="164"/>
        <v>150963802.94</v>
      </c>
      <c r="G315" s="134">
        <f>D315-E315</f>
        <v>0</v>
      </c>
      <c r="H315" s="64">
        <f t="shared" si="157"/>
        <v>0</v>
      </c>
      <c r="I315" s="64">
        <f t="shared" si="140"/>
        <v>0</v>
      </c>
    </row>
    <row r="316" spans="1:10" ht="14.45" customHeight="1" x14ac:dyDescent="0.25">
      <c r="A316" s="82"/>
      <c r="B316" s="110" t="s">
        <v>111</v>
      </c>
      <c r="C316" s="111"/>
      <c r="D316" s="134"/>
      <c r="E316" s="134"/>
      <c r="F316" s="134"/>
      <c r="G316" s="134">
        <f t="shared" ref="G316:G322" si="165">D316-E316</f>
        <v>0</v>
      </c>
      <c r="H316" s="64">
        <f t="shared" si="157"/>
        <v>0</v>
      </c>
      <c r="I316" s="64">
        <f t="shared" si="140"/>
        <v>0</v>
      </c>
    </row>
    <row r="317" spans="1:10" ht="78.599999999999994" customHeight="1" x14ac:dyDescent="0.25">
      <c r="A317" s="487"/>
      <c r="B317" s="66" t="s">
        <v>786</v>
      </c>
      <c r="C317" s="67" t="s">
        <v>784</v>
      </c>
      <c r="D317" s="80">
        <v>29152527.280000001</v>
      </c>
      <c r="E317" s="543">
        <f>'Проверочная  таблица'!NT38</f>
        <v>29152527.280000001</v>
      </c>
      <c r="F317" s="543">
        <f>'Проверочная  таблица'!OB38</f>
        <v>0</v>
      </c>
      <c r="G317" s="80">
        <f t="shared" si="165"/>
        <v>0</v>
      </c>
      <c r="H317" s="64">
        <f t="shared" si="157"/>
        <v>0</v>
      </c>
      <c r="I317" s="64">
        <f t="shared" ref="I317:I322" si="166">IF(G317&lt;0,1,0)</f>
        <v>0</v>
      </c>
      <c r="J317" s="108">
        <f>D317+D320</f>
        <v>85742727.280000001</v>
      </c>
    </row>
    <row r="318" spans="1:10" x14ac:dyDescent="0.25">
      <c r="A318" s="105"/>
      <c r="B318" s="106" t="s">
        <v>110</v>
      </c>
      <c r="C318" s="107"/>
      <c r="D318" s="123">
        <f>D317</f>
        <v>29152527.280000001</v>
      </c>
      <c r="E318" s="123">
        <f t="shared" ref="E318" si="167">E317</f>
        <v>29152527.280000001</v>
      </c>
      <c r="F318" s="123">
        <f t="shared" ref="F318" si="168">F317</f>
        <v>0</v>
      </c>
      <c r="G318" s="123">
        <f t="shared" si="165"/>
        <v>0</v>
      </c>
      <c r="H318" s="64">
        <f t="shared" si="157"/>
        <v>0</v>
      </c>
      <c r="I318" s="64">
        <f t="shared" si="166"/>
        <v>0</v>
      </c>
    </row>
    <row r="319" spans="1:10" x14ac:dyDescent="0.25">
      <c r="A319" s="105"/>
      <c r="B319" s="106" t="s">
        <v>111</v>
      </c>
      <c r="C319" s="107"/>
      <c r="D319" s="123"/>
      <c r="E319" s="123"/>
      <c r="F319" s="123"/>
      <c r="G319" s="123">
        <f t="shared" si="165"/>
        <v>0</v>
      </c>
      <c r="H319" s="64">
        <f t="shared" si="157"/>
        <v>0</v>
      </c>
      <c r="I319" s="64">
        <f t="shared" si="166"/>
        <v>0</v>
      </c>
    </row>
    <row r="320" spans="1:10" x14ac:dyDescent="0.25">
      <c r="A320" s="82"/>
      <c r="B320" s="73" t="s">
        <v>87</v>
      </c>
      <c r="C320" s="83" t="s">
        <v>784</v>
      </c>
      <c r="D320" s="84">
        <v>56590200</v>
      </c>
      <c r="E320" s="134">
        <f>'Проверочная  таблица'!NU38</f>
        <v>56590200</v>
      </c>
      <c r="F320" s="134">
        <f>'Проверочная  таблица'!OC38</f>
        <v>0</v>
      </c>
      <c r="G320" s="134">
        <f t="shared" si="165"/>
        <v>0</v>
      </c>
      <c r="H320" s="64">
        <f t="shared" si="157"/>
        <v>0</v>
      </c>
      <c r="I320" s="64">
        <f t="shared" si="166"/>
        <v>0</v>
      </c>
    </row>
    <row r="321" spans="1:10" x14ac:dyDescent="0.25">
      <c r="A321" s="82"/>
      <c r="B321" s="110" t="s">
        <v>110</v>
      </c>
      <c r="C321" s="111"/>
      <c r="D321" s="134">
        <f>D320</f>
        <v>56590200</v>
      </c>
      <c r="E321" s="134">
        <f t="shared" ref="E321:F321" si="169">E320</f>
        <v>56590200</v>
      </c>
      <c r="F321" s="134">
        <f t="shared" si="169"/>
        <v>0</v>
      </c>
      <c r="G321" s="134">
        <f t="shared" si="165"/>
        <v>0</v>
      </c>
      <c r="H321" s="64">
        <f t="shared" si="157"/>
        <v>0</v>
      </c>
      <c r="I321" s="64">
        <f t="shared" si="166"/>
        <v>0</v>
      </c>
    </row>
    <row r="322" spans="1:10" x14ac:dyDescent="0.25">
      <c r="A322" s="82"/>
      <c r="B322" s="110" t="s">
        <v>111</v>
      </c>
      <c r="C322" s="111"/>
      <c r="D322" s="134"/>
      <c r="E322" s="134"/>
      <c r="F322" s="134"/>
      <c r="G322" s="134">
        <f t="shared" si="165"/>
        <v>0</v>
      </c>
      <c r="H322" s="64">
        <f t="shared" si="157"/>
        <v>0</v>
      </c>
      <c r="I322" s="64">
        <f t="shared" si="166"/>
        <v>0</v>
      </c>
    </row>
    <row r="323" spans="1:10" ht="89.25" x14ac:dyDescent="0.25">
      <c r="A323" s="487"/>
      <c r="B323" s="66" t="s">
        <v>902</v>
      </c>
      <c r="C323" s="67" t="s">
        <v>901</v>
      </c>
      <c r="D323" s="80">
        <v>27216771.43</v>
      </c>
      <c r="E323" s="543">
        <f>'Проверочная  таблица'!NV38</f>
        <v>27216771.430000007</v>
      </c>
      <c r="F323" s="543">
        <f>'Проверочная  таблица'!OD38</f>
        <v>6135976.7999999998</v>
      </c>
      <c r="G323" s="80">
        <f t="shared" ref="G323:G328" si="170">D323-E323</f>
        <v>0</v>
      </c>
      <c r="H323" s="64">
        <f t="shared" ref="H323:H328" si="171">IF(F323&gt;E323,1,0)</f>
        <v>0</v>
      </c>
      <c r="I323" s="64">
        <f t="shared" ref="I323:I328" si="172">IF(G323&lt;0,1,0)</f>
        <v>0</v>
      </c>
    </row>
    <row r="324" spans="1:10" x14ac:dyDescent="0.25">
      <c r="A324" s="105"/>
      <c r="B324" s="106" t="s">
        <v>110</v>
      </c>
      <c r="C324" s="107"/>
      <c r="D324" s="123">
        <f>D323</f>
        <v>27216771.43</v>
      </c>
      <c r="E324" s="123">
        <f t="shared" ref="E324:F324" si="173">E323</f>
        <v>27216771.430000007</v>
      </c>
      <c r="F324" s="123">
        <f t="shared" si="173"/>
        <v>6135976.7999999998</v>
      </c>
      <c r="G324" s="123">
        <f t="shared" si="170"/>
        <v>0</v>
      </c>
      <c r="H324" s="64">
        <f t="shared" si="171"/>
        <v>0</v>
      </c>
      <c r="I324" s="64">
        <f t="shared" si="172"/>
        <v>0</v>
      </c>
    </row>
    <row r="325" spans="1:10" x14ac:dyDescent="0.25">
      <c r="A325" s="105"/>
      <c r="B325" s="106" t="s">
        <v>111</v>
      </c>
      <c r="C325" s="107"/>
      <c r="D325" s="123"/>
      <c r="E325" s="123"/>
      <c r="F325" s="123"/>
      <c r="G325" s="123">
        <f t="shared" si="170"/>
        <v>0</v>
      </c>
      <c r="H325" s="64">
        <f t="shared" si="171"/>
        <v>0</v>
      </c>
      <c r="I325" s="64">
        <f t="shared" si="172"/>
        <v>0</v>
      </c>
    </row>
    <row r="326" spans="1:10" x14ac:dyDescent="0.25">
      <c r="A326" s="82"/>
      <c r="B326" s="73" t="s">
        <v>87</v>
      </c>
      <c r="C326" s="83" t="s">
        <v>901</v>
      </c>
      <c r="D326" s="84">
        <v>63505800</v>
      </c>
      <c r="E326" s="134">
        <f>'Проверочная  таблица'!NW38</f>
        <v>63505800</v>
      </c>
      <c r="F326" s="134">
        <f>'Проверочная  таблица'!OE38</f>
        <v>14317279.199999999</v>
      </c>
      <c r="G326" s="134">
        <f t="shared" si="170"/>
        <v>0</v>
      </c>
      <c r="H326" s="64">
        <f t="shared" si="171"/>
        <v>0</v>
      </c>
      <c r="I326" s="64">
        <f t="shared" si="172"/>
        <v>0</v>
      </c>
    </row>
    <row r="327" spans="1:10" x14ac:dyDescent="0.25">
      <c r="A327" s="82"/>
      <c r="B327" s="110" t="s">
        <v>110</v>
      </c>
      <c r="C327" s="111"/>
      <c r="D327" s="134">
        <f>D326</f>
        <v>63505800</v>
      </c>
      <c r="E327" s="134">
        <f t="shared" ref="E327:F327" si="174">E326</f>
        <v>63505800</v>
      </c>
      <c r="F327" s="134">
        <f t="shared" si="174"/>
        <v>14317279.199999999</v>
      </c>
      <c r="G327" s="134">
        <f t="shared" si="170"/>
        <v>0</v>
      </c>
      <c r="H327" s="64">
        <f t="shared" si="171"/>
        <v>0</v>
      </c>
      <c r="I327" s="64">
        <f t="shared" si="172"/>
        <v>0</v>
      </c>
    </row>
    <row r="328" spans="1:10" x14ac:dyDescent="0.25">
      <c r="A328" s="82"/>
      <c r="B328" s="110" t="s">
        <v>111</v>
      </c>
      <c r="C328" s="111"/>
      <c r="D328" s="134"/>
      <c r="E328" s="134"/>
      <c r="F328" s="134"/>
      <c r="G328" s="134">
        <f t="shared" si="170"/>
        <v>0</v>
      </c>
      <c r="H328" s="64">
        <f t="shared" si="171"/>
        <v>0</v>
      </c>
      <c r="I328" s="64">
        <f t="shared" si="172"/>
        <v>0</v>
      </c>
    </row>
    <row r="329" spans="1:10" ht="114.75" hidden="1" x14ac:dyDescent="0.25">
      <c r="A329" s="103"/>
      <c r="B329" s="66" t="s">
        <v>178</v>
      </c>
      <c r="C329" s="67" t="s">
        <v>179</v>
      </c>
      <c r="D329" s="80"/>
      <c r="E329" s="70">
        <f>'Проверочная  таблица'!CE38</f>
        <v>0</v>
      </c>
      <c r="F329" s="70">
        <f>'Проверочная  таблица'!CH38</f>
        <v>0</v>
      </c>
      <c r="G329" s="80">
        <f t="shared" ref="G329:G354" si="175">D329-E329</f>
        <v>0</v>
      </c>
      <c r="H329" s="64">
        <f t="shared" ref="H329:H343" si="176">IF(F329&gt;E329,1,0)</f>
        <v>0</v>
      </c>
      <c r="I329" s="64">
        <f t="shared" ref="I329:I343" si="177">IF(G329&lt;0,1,0)</f>
        <v>0</v>
      </c>
      <c r="J329" s="108">
        <f>D329+D332</f>
        <v>0</v>
      </c>
    </row>
    <row r="330" spans="1:10" hidden="1" x14ac:dyDescent="0.25">
      <c r="A330" s="105"/>
      <c r="B330" s="106" t="s">
        <v>110</v>
      </c>
      <c r="C330" s="107"/>
      <c r="D330" s="123">
        <f>D329</f>
        <v>0</v>
      </c>
      <c r="E330" s="123">
        <f>E329</f>
        <v>0</v>
      </c>
      <c r="F330" s="123">
        <f>F329</f>
        <v>0</v>
      </c>
      <c r="G330" s="123">
        <f t="shared" si="175"/>
        <v>0</v>
      </c>
      <c r="H330" s="64">
        <f t="shared" si="176"/>
        <v>0</v>
      </c>
      <c r="I330" s="64">
        <f t="shared" si="177"/>
        <v>0</v>
      </c>
    </row>
    <row r="331" spans="1:10" hidden="1" x14ac:dyDescent="0.25">
      <c r="A331" s="105"/>
      <c r="B331" s="106" t="s">
        <v>111</v>
      </c>
      <c r="C331" s="107"/>
      <c r="D331" s="123"/>
      <c r="E331" s="123"/>
      <c r="F331" s="123"/>
      <c r="G331" s="123">
        <f t="shared" si="175"/>
        <v>0</v>
      </c>
      <c r="H331" s="64">
        <f t="shared" si="176"/>
        <v>0</v>
      </c>
      <c r="I331" s="64">
        <f t="shared" si="177"/>
        <v>0</v>
      </c>
    </row>
    <row r="332" spans="1:10" hidden="1" x14ac:dyDescent="0.25">
      <c r="A332" s="82"/>
      <c r="B332" s="73" t="s">
        <v>87</v>
      </c>
      <c r="C332" s="83" t="s">
        <v>179</v>
      </c>
      <c r="D332" s="109"/>
      <c r="E332" s="134">
        <f>'Проверочная  таблица'!CF38</f>
        <v>0</v>
      </c>
      <c r="F332" s="134">
        <f>'Проверочная  таблица'!CI38</f>
        <v>0</v>
      </c>
      <c r="G332" s="134">
        <f t="shared" si="175"/>
        <v>0</v>
      </c>
      <c r="H332" s="64">
        <f t="shared" si="176"/>
        <v>0</v>
      </c>
      <c r="I332" s="64">
        <f t="shared" si="177"/>
        <v>0</v>
      </c>
    </row>
    <row r="333" spans="1:10" hidden="1" x14ac:dyDescent="0.25">
      <c r="A333" s="82"/>
      <c r="B333" s="110" t="s">
        <v>110</v>
      </c>
      <c r="C333" s="111"/>
      <c r="D333" s="134"/>
      <c r="E333" s="134">
        <f>E332</f>
        <v>0</v>
      </c>
      <c r="F333" s="134">
        <f>F332</f>
        <v>0</v>
      </c>
      <c r="G333" s="134">
        <f t="shared" si="175"/>
        <v>0</v>
      </c>
      <c r="H333" s="64">
        <f t="shared" si="176"/>
        <v>0</v>
      </c>
      <c r="I333" s="64">
        <f t="shared" si="177"/>
        <v>0</v>
      </c>
    </row>
    <row r="334" spans="1:10" hidden="1" x14ac:dyDescent="0.25">
      <c r="A334" s="82"/>
      <c r="B334" s="110" t="s">
        <v>111</v>
      </c>
      <c r="C334" s="111"/>
      <c r="D334" s="134"/>
      <c r="E334" s="134"/>
      <c r="F334" s="134"/>
      <c r="G334" s="134">
        <f t="shared" si="175"/>
        <v>0</v>
      </c>
      <c r="H334" s="64">
        <f t="shared" si="176"/>
        <v>0</v>
      </c>
      <c r="I334" s="64">
        <f t="shared" si="177"/>
        <v>0</v>
      </c>
    </row>
    <row r="335" spans="1:10" ht="89.25" x14ac:dyDescent="0.25">
      <c r="A335" s="487"/>
      <c r="B335" s="66" t="s">
        <v>709</v>
      </c>
      <c r="C335" s="67" t="s">
        <v>708</v>
      </c>
      <c r="D335" s="80">
        <v>141991129.56</v>
      </c>
      <c r="E335" s="70">
        <f>'Проверочная  таблица'!NQ38</f>
        <v>141991129.56</v>
      </c>
      <c r="F335" s="70">
        <f>'Проверочная  таблица'!NY38</f>
        <v>0</v>
      </c>
      <c r="G335" s="80">
        <f t="shared" ref="G335:G337" si="178">D335-E335</f>
        <v>0</v>
      </c>
      <c r="H335" s="64">
        <f t="shared" ref="H335:H337" si="179">IF(F335&gt;E335,1,0)</f>
        <v>0</v>
      </c>
      <c r="I335" s="64">
        <f t="shared" ref="I335:I337" si="180">IF(G335&lt;0,1,0)</f>
        <v>0</v>
      </c>
    </row>
    <row r="336" spans="1:10" x14ac:dyDescent="0.25">
      <c r="A336" s="105"/>
      <c r="B336" s="106" t="s">
        <v>110</v>
      </c>
      <c r="C336" s="107"/>
      <c r="D336" s="123">
        <f>D335</f>
        <v>141991129.56</v>
      </c>
      <c r="E336" s="123">
        <f>E335</f>
        <v>141991129.56</v>
      </c>
      <c r="F336" s="123">
        <f>F335</f>
        <v>0</v>
      </c>
      <c r="G336" s="123">
        <f t="shared" si="178"/>
        <v>0</v>
      </c>
      <c r="H336" s="64">
        <f t="shared" si="179"/>
        <v>0</v>
      </c>
      <c r="I336" s="64">
        <f t="shared" si="180"/>
        <v>0</v>
      </c>
    </row>
    <row r="337" spans="1:10" x14ac:dyDescent="0.25">
      <c r="A337" s="105"/>
      <c r="B337" s="106" t="s">
        <v>111</v>
      </c>
      <c r="C337" s="107"/>
      <c r="D337" s="123">
        <f>D335-D336</f>
        <v>0</v>
      </c>
      <c r="E337" s="123">
        <f>E335-E336</f>
        <v>0</v>
      </c>
      <c r="F337" s="123">
        <f>F335-F336</f>
        <v>0</v>
      </c>
      <c r="G337" s="123">
        <f t="shared" si="178"/>
        <v>0</v>
      </c>
      <c r="H337" s="64">
        <f t="shared" si="179"/>
        <v>0</v>
      </c>
      <c r="I337" s="64">
        <f t="shared" si="180"/>
        <v>0</v>
      </c>
    </row>
    <row r="338" spans="1:10" ht="191.25" hidden="1" x14ac:dyDescent="0.25">
      <c r="A338" s="103"/>
      <c r="B338" s="81" t="s">
        <v>847</v>
      </c>
      <c r="C338" s="67" t="s">
        <v>750</v>
      </c>
      <c r="D338" s="80"/>
      <c r="E338" s="80">
        <f>'Прочая  субсидия_МР  и  ГО'!H39</f>
        <v>0</v>
      </c>
      <c r="F338" s="80">
        <f>'Прочая  субсидия_МР  и  ГО'!I39</f>
        <v>0</v>
      </c>
      <c r="G338" s="80">
        <f t="shared" si="175"/>
        <v>0</v>
      </c>
      <c r="H338" s="64">
        <f t="shared" si="176"/>
        <v>0</v>
      </c>
      <c r="I338" s="64">
        <f t="shared" si="177"/>
        <v>0</v>
      </c>
    </row>
    <row r="339" spans="1:10" hidden="1" x14ac:dyDescent="0.25">
      <c r="A339" s="698"/>
      <c r="B339" s="106" t="s">
        <v>110</v>
      </c>
      <c r="C339" s="107"/>
      <c r="D339" s="123">
        <f>D338-D340</f>
        <v>0</v>
      </c>
      <c r="E339" s="123">
        <f t="shared" ref="E339:F339" si="181">E338-E340</f>
        <v>0</v>
      </c>
      <c r="F339" s="123">
        <f t="shared" si="181"/>
        <v>0</v>
      </c>
      <c r="G339" s="123">
        <f t="shared" si="175"/>
        <v>0</v>
      </c>
      <c r="H339" s="64">
        <f t="shared" si="176"/>
        <v>0</v>
      </c>
      <c r="I339" s="64">
        <f t="shared" si="177"/>
        <v>0</v>
      </c>
    </row>
    <row r="340" spans="1:10" hidden="1" x14ac:dyDescent="0.25">
      <c r="A340" s="698"/>
      <c r="B340" s="106" t="s">
        <v>111</v>
      </c>
      <c r="C340" s="107"/>
      <c r="D340" s="123"/>
      <c r="E340" s="123"/>
      <c r="F340" s="123"/>
      <c r="G340" s="123">
        <f t="shared" si="175"/>
        <v>0</v>
      </c>
      <c r="H340" s="64">
        <f t="shared" si="176"/>
        <v>0</v>
      </c>
      <c r="I340" s="64">
        <f t="shared" si="177"/>
        <v>0</v>
      </c>
    </row>
    <row r="341" spans="1:10" ht="153" hidden="1" x14ac:dyDescent="0.25">
      <c r="A341" s="103"/>
      <c r="B341" s="81" t="s">
        <v>760</v>
      </c>
      <c r="C341" s="67" t="s">
        <v>751</v>
      </c>
      <c r="D341" s="80"/>
      <c r="E341" s="80">
        <f>'Прочая  субсидия_МР  и  ГО'!J39</f>
        <v>0</v>
      </c>
      <c r="F341" s="80">
        <f>'Прочая  субсидия_МР  и  ГО'!K39</f>
        <v>0</v>
      </c>
      <c r="G341" s="80">
        <f t="shared" si="175"/>
        <v>0</v>
      </c>
      <c r="H341" s="64">
        <f t="shared" si="176"/>
        <v>0</v>
      </c>
      <c r="I341" s="64">
        <f t="shared" si="177"/>
        <v>0</v>
      </c>
    </row>
    <row r="342" spans="1:10" hidden="1" x14ac:dyDescent="0.25">
      <c r="A342" s="698"/>
      <c r="B342" s="106" t="s">
        <v>110</v>
      </c>
      <c r="C342" s="107"/>
      <c r="D342" s="123">
        <f>D341-D343</f>
        <v>0</v>
      </c>
      <c r="E342" s="123">
        <f>E341-E343</f>
        <v>0</v>
      </c>
      <c r="F342" s="123">
        <f>F341-F343</f>
        <v>0</v>
      </c>
      <c r="G342" s="123">
        <f t="shared" si="175"/>
        <v>0</v>
      </c>
      <c r="H342" s="64">
        <f t="shared" si="176"/>
        <v>0</v>
      </c>
      <c r="I342" s="64">
        <f t="shared" si="177"/>
        <v>0</v>
      </c>
    </row>
    <row r="343" spans="1:10" hidden="1" x14ac:dyDescent="0.25">
      <c r="A343" s="698"/>
      <c r="B343" s="106" t="s">
        <v>111</v>
      </c>
      <c r="C343" s="107"/>
      <c r="D343" s="123"/>
      <c r="E343" s="123"/>
      <c r="F343" s="123"/>
      <c r="G343" s="123">
        <f t="shared" si="175"/>
        <v>0</v>
      </c>
      <c r="H343" s="64">
        <f t="shared" si="176"/>
        <v>0</v>
      </c>
      <c r="I343" s="64">
        <f t="shared" si="177"/>
        <v>0</v>
      </c>
    </row>
    <row r="344" spans="1:10" ht="76.5" hidden="1" x14ac:dyDescent="0.25">
      <c r="A344" s="103"/>
      <c r="B344" s="66" t="s">
        <v>837</v>
      </c>
      <c r="C344" s="67" t="s">
        <v>787</v>
      </c>
      <c r="D344" s="80"/>
      <c r="E344" s="543">
        <f>'Проверочная  таблица'!DS38</f>
        <v>0</v>
      </c>
      <c r="F344" s="543">
        <f>'Проверочная  таблица'!DV38</f>
        <v>0</v>
      </c>
      <c r="G344" s="80">
        <f t="shared" ref="G344:G351" si="182">D344-E344</f>
        <v>0</v>
      </c>
      <c r="H344" s="64">
        <f t="shared" ref="H344:H351" si="183">IF(F344&gt;E344,1,0)</f>
        <v>0</v>
      </c>
      <c r="I344" s="64">
        <f t="shared" ref="I344:I351" si="184">IF(G344&lt;0,1,0)</f>
        <v>0</v>
      </c>
      <c r="J344" s="108">
        <f>D344+D348</f>
        <v>0</v>
      </c>
    </row>
    <row r="345" spans="1:10" hidden="1" x14ac:dyDescent="0.25">
      <c r="A345" s="105"/>
      <c r="B345" s="106" t="s">
        <v>110</v>
      </c>
      <c r="C345" s="107"/>
      <c r="D345" s="123"/>
      <c r="E345" s="123"/>
      <c r="F345" s="123"/>
      <c r="G345" s="123">
        <f t="shared" si="182"/>
        <v>0</v>
      </c>
      <c r="H345" s="64">
        <f t="shared" si="183"/>
        <v>0</v>
      </c>
      <c r="I345" s="64">
        <f t="shared" si="184"/>
        <v>0</v>
      </c>
    </row>
    <row r="346" spans="1:10" hidden="1" x14ac:dyDescent="0.25">
      <c r="A346" s="105"/>
      <c r="B346" s="106" t="s">
        <v>111</v>
      </c>
      <c r="C346" s="107"/>
      <c r="D346" s="123"/>
      <c r="E346" s="123"/>
      <c r="F346" s="123"/>
      <c r="G346" s="123">
        <f t="shared" si="182"/>
        <v>0</v>
      </c>
      <c r="H346" s="64">
        <f t="shared" si="183"/>
        <v>0</v>
      </c>
      <c r="I346" s="64">
        <f t="shared" si="184"/>
        <v>0</v>
      </c>
    </row>
    <row r="347" spans="1:10" hidden="1" x14ac:dyDescent="0.25">
      <c r="A347" s="105"/>
      <c r="B347" s="106" t="s">
        <v>123</v>
      </c>
      <c r="C347" s="107"/>
      <c r="D347" s="123">
        <f>D344</f>
        <v>0</v>
      </c>
      <c r="E347" s="123">
        <f t="shared" ref="E347:F347" si="185">E344</f>
        <v>0</v>
      </c>
      <c r="F347" s="123">
        <f t="shared" si="185"/>
        <v>0</v>
      </c>
      <c r="G347" s="123">
        <f t="shared" si="182"/>
        <v>0</v>
      </c>
      <c r="H347" s="64">
        <f t="shared" si="183"/>
        <v>0</v>
      </c>
      <c r="I347" s="64">
        <f t="shared" si="184"/>
        <v>0</v>
      </c>
    </row>
    <row r="348" spans="1:10" hidden="1" x14ac:dyDescent="0.25">
      <c r="A348" s="82"/>
      <c r="B348" s="73" t="s">
        <v>87</v>
      </c>
      <c r="C348" s="83" t="s">
        <v>787</v>
      </c>
      <c r="D348" s="109"/>
      <c r="E348" s="134">
        <f>'Проверочная  таблица'!DT38</f>
        <v>0</v>
      </c>
      <c r="F348" s="134">
        <f>'Проверочная  таблица'!DW38</f>
        <v>0</v>
      </c>
      <c r="G348" s="134">
        <f t="shared" si="182"/>
        <v>0</v>
      </c>
      <c r="H348" s="64">
        <f t="shared" si="183"/>
        <v>0</v>
      </c>
      <c r="I348" s="64">
        <f t="shared" si="184"/>
        <v>0</v>
      </c>
    </row>
    <row r="349" spans="1:10" hidden="1" x14ac:dyDescent="0.25">
      <c r="A349" s="82"/>
      <c r="B349" s="110" t="s">
        <v>110</v>
      </c>
      <c r="C349" s="111"/>
      <c r="D349" s="134"/>
      <c r="E349" s="134"/>
      <c r="F349" s="134"/>
      <c r="G349" s="134">
        <f t="shared" si="182"/>
        <v>0</v>
      </c>
      <c r="H349" s="64">
        <f t="shared" si="183"/>
        <v>0</v>
      </c>
      <c r="I349" s="64">
        <f t="shared" si="184"/>
        <v>0</v>
      </c>
    </row>
    <row r="350" spans="1:10" hidden="1" x14ac:dyDescent="0.25">
      <c r="A350" s="82"/>
      <c r="B350" s="110" t="s">
        <v>111</v>
      </c>
      <c r="C350" s="111"/>
      <c r="D350" s="134"/>
      <c r="E350" s="134"/>
      <c r="F350" s="134"/>
      <c r="G350" s="134">
        <f t="shared" si="182"/>
        <v>0</v>
      </c>
      <c r="H350" s="64">
        <f t="shared" si="183"/>
        <v>0</v>
      </c>
      <c r="I350" s="64">
        <f t="shared" si="184"/>
        <v>0</v>
      </c>
    </row>
    <row r="351" spans="1:10" hidden="1" x14ac:dyDescent="0.25">
      <c r="A351" s="82"/>
      <c r="B351" s="110" t="s">
        <v>123</v>
      </c>
      <c r="C351" s="111"/>
      <c r="D351" s="134">
        <f>D348</f>
        <v>0</v>
      </c>
      <c r="E351" s="134">
        <f t="shared" ref="E351:F351" si="186">E348</f>
        <v>0</v>
      </c>
      <c r="F351" s="134">
        <f t="shared" si="186"/>
        <v>0</v>
      </c>
      <c r="G351" s="134">
        <f t="shared" si="182"/>
        <v>0</v>
      </c>
      <c r="H351" s="64">
        <f t="shared" si="183"/>
        <v>0</v>
      </c>
      <c r="I351" s="64">
        <f t="shared" si="184"/>
        <v>0</v>
      </c>
    </row>
    <row r="352" spans="1:10" ht="127.5" hidden="1" x14ac:dyDescent="0.25">
      <c r="A352" s="103"/>
      <c r="B352" s="66" t="s">
        <v>180</v>
      </c>
      <c r="C352" s="67" t="s">
        <v>181</v>
      </c>
      <c r="D352" s="80"/>
      <c r="E352" s="70">
        <f>'Прочая  субсидия_МР  и  ГО'!L29</f>
        <v>0</v>
      </c>
      <c r="F352" s="70">
        <f>'Прочая  субсидия_МР  и  ГО'!M29</f>
        <v>0</v>
      </c>
      <c r="G352" s="80">
        <f t="shared" si="175"/>
        <v>0</v>
      </c>
      <c r="H352" s="64">
        <f t="shared" si="157"/>
        <v>0</v>
      </c>
      <c r="I352" s="64">
        <f t="shared" si="140"/>
        <v>0</v>
      </c>
    </row>
    <row r="353" spans="1:10" hidden="1" x14ac:dyDescent="0.25">
      <c r="A353" s="105"/>
      <c r="B353" s="106" t="s">
        <v>110</v>
      </c>
      <c r="C353" s="107"/>
      <c r="D353" s="123">
        <f>D352</f>
        <v>0</v>
      </c>
      <c r="E353" s="123">
        <f>E352</f>
        <v>0</v>
      </c>
      <c r="F353" s="123">
        <f>F352</f>
        <v>0</v>
      </c>
      <c r="G353" s="123">
        <f t="shared" si="175"/>
        <v>0</v>
      </c>
      <c r="H353" s="64">
        <f t="shared" si="157"/>
        <v>0</v>
      </c>
      <c r="I353" s="64">
        <f t="shared" si="140"/>
        <v>0</v>
      </c>
    </row>
    <row r="354" spans="1:10" hidden="1" x14ac:dyDescent="0.25">
      <c r="A354" s="105"/>
      <c r="B354" s="106" t="s">
        <v>111</v>
      </c>
      <c r="C354" s="107"/>
      <c r="D354" s="123">
        <f>D352-D353</f>
        <v>0</v>
      </c>
      <c r="E354" s="123">
        <f>E352-E353</f>
        <v>0</v>
      </c>
      <c r="F354" s="123">
        <f>F352-F353</f>
        <v>0</v>
      </c>
      <c r="G354" s="123">
        <f t="shared" si="175"/>
        <v>0</v>
      </c>
      <c r="H354" s="64">
        <f t="shared" si="157"/>
        <v>0</v>
      </c>
      <c r="I354" s="64">
        <f t="shared" si="140"/>
        <v>0</v>
      </c>
    </row>
    <row r="355" spans="1:10" ht="140.25" hidden="1" x14ac:dyDescent="0.25">
      <c r="A355" s="103"/>
      <c r="B355" s="81" t="s">
        <v>112</v>
      </c>
      <c r="C355" s="67" t="s">
        <v>113</v>
      </c>
      <c r="D355" s="80"/>
      <c r="E355" s="80">
        <f>D355</f>
        <v>0</v>
      </c>
      <c r="F355" s="104"/>
      <c r="G355" s="80">
        <f>D355-E355</f>
        <v>0</v>
      </c>
      <c r="H355" s="64">
        <f t="shared" si="157"/>
        <v>0</v>
      </c>
      <c r="I355" s="64">
        <f t="shared" si="140"/>
        <v>0</v>
      </c>
    </row>
    <row r="356" spans="1:10" hidden="1" x14ac:dyDescent="0.25">
      <c r="A356" s="105"/>
      <c r="B356" s="106" t="s">
        <v>110</v>
      </c>
      <c r="C356" s="107"/>
      <c r="D356" s="123">
        <f>D355-D357</f>
        <v>0</v>
      </c>
      <c r="E356" s="123">
        <f>E355-E357</f>
        <v>0</v>
      </c>
      <c r="F356" s="123">
        <f>F355-F357</f>
        <v>0</v>
      </c>
      <c r="G356" s="123">
        <f>G355-G357</f>
        <v>0</v>
      </c>
      <c r="H356" s="64">
        <f t="shared" si="157"/>
        <v>0</v>
      </c>
      <c r="I356" s="64">
        <f t="shared" si="140"/>
        <v>0</v>
      </c>
    </row>
    <row r="357" spans="1:10" hidden="1" x14ac:dyDescent="0.25">
      <c r="A357" s="105"/>
      <c r="B357" s="106" t="s">
        <v>111</v>
      </c>
      <c r="C357" s="107"/>
      <c r="D357" s="123"/>
      <c r="E357" s="123">
        <f>D357</f>
        <v>0</v>
      </c>
      <c r="F357" s="119"/>
      <c r="G357" s="123">
        <f>D357-E357</f>
        <v>0</v>
      </c>
      <c r="H357" s="64">
        <f t="shared" si="157"/>
        <v>0</v>
      </c>
      <c r="I357" s="64">
        <f t="shared" si="140"/>
        <v>0</v>
      </c>
      <c r="J357" s="96" t="s">
        <v>62</v>
      </c>
    </row>
    <row r="358" spans="1:10" x14ac:dyDescent="0.25">
      <c r="A358" s="698"/>
      <c r="B358" s="81"/>
      <c r="C358" s="79"/>
      <c r="D358" s="80"/>
      <c r="E358" s="70"/>
      <c r="F358" s="70"/>
      <c r="G358" s="80"/>
      <c r="H358" s="64">
        <f t="shared" si="157"/>
        <v>0</v>
      </c>
      <c r="I358" s="64">
        <f t="shared" si="140"/>
        <v>0</v>
      </c>
    </row>
    <row r="359" spans="1:10" x14ac:dyDescent="0.25">
      <c r="A359" s="61" t="s">
        <v>182</v>
      </c>
      <c r="B359" s="62" t="s">
        <v>183</v>
      </c>
      <c r="C359" s="78"/>
      <c r="D359" s="812">
        <f>D380+D364+D384+D368+D372+D394+D388+D391+D376</f>
        <v>133177727</v>
      </c>
      <c r="E359" s="812">
        <f t="shared" ref="E359:G359" si="187">E380+E364+E384+E368+E372+E394+E388+E391+E376</f>
        <v>133177727</v>
      </c>
      <c r="F359" s="812">
        <f t="shared" si="187"/>
        <v>0</v>
      </c>
      <c r="G359" s="812">
        <f t="shared" si="187"/>
        <v>0</v>
      </c>
      <c r="H359" s="64">
        <f t="shared" ref="H359:H396" si="188">IF(F359&gt;E359,1,0)</f>
        <v>0</v>
      </c>
      <c r="I359" s="64">
        <f t="shared" si="140"/>
        <v>0</v>
      </c>
    </row>
    <row r="360" spans="1:10" x14ac:dyDescent="0.25">
      <c r="A360" s="100"/>
      <c r="B360" s="101" t="s">
        <v>110</v>
      </c>
      <c r="C360" s="102"/>
      <c r="D360" s="813">
        <f>D381+D365+D385+D369+D373+D395+D389+D392+D377</f>
        <v>40905858</v>
      </c>
      <c r="E360" s="813">
        <f t="shared" ref="E360:G360" si="189">E381+E365+E385+E369+E373+E395+E389+E392+E377</f>
        <v>40905858</v>
      </c>
      <c r="F360" s="813">
        <f t="shared" si="189"/>
        <v>0</v>
      </c>
      <c r="G360" s="813">
        <f t="shared" si="189"/>
        <v>0</v>
      </c>
      <c r="H360" s="64">
        <f t="shared" si="188"/>
        <v>0</v>
      </c>
      <c r="I360" s="64">
        <f t="shared" si="140"/>
        <v>0</v>
      </c>
    </row>
    <row r="361" spans="1:10" x14ac:dyDescent="0.25">
      <c r="A361" s="100"/>
      <c r="B361" s="101" t="s">
        <v>111</v>
      </c>
      <c r="C361" s="102"/>
      <c r="D361" s="813">
        <f>D382+D366+D386+D370+D374+D396+D390+D393+D378</f>
        <v>0</v>
      </c>
      <c r="E361" s="813">
        <f t="shared" ref="E361:G361" si="190">E382+E366+E386+E370+E374+E396+E390+E393+E378</f>
        <v>0</v>
      </c>
      <c r="F361" s="813">
        <f t="shared" si="190"/>
        <v>0</v>
      </c>
      <c r="G361" s="813">
        <f t="shared" si="190"/>
        <v>0</v>
      </c>
      <c r="H361" s="64">
        <f t="shared" si="188"/>
        <v>0</v>
      </c>
      <c r="I361" s="64">
        <f t="shared" si="140"/>
        <v>0</v>
      </c>
    </row>
    <row r="362" spans="1:10" x14ac:dyDescent="0.25">
      <c r="A362" s="100"/>
      <c r="B362" s="101" t="s">
        <v>123</v>
      </c>
      <c r="C362" s="102"/>
      <c r="D362" s="813">
        <f>D359-D360-D361</f>
        <v>92271869</v>
      </c>
      <c r="E362" s="813">
        <f t="shared" ref="E362:G362" si="191">E359-E360-E361</f>
        <v>92271869</v>
      </c>
      <c r="F362" s="813">
        <f t="shared" si="191"/>
        <v>0</v>
      </c>
      <c r="G362" s="813">
        <f t="shared" si="191"/>
        <v>0</v>
      </c>
      <c r="H362" s="64">
        <f t="shared" si="188"/>
        <v>0</v>
      </c>
      <c r="I362" s="64">
        <f t="shared" si="140"/>
        <v>0</v>
      </c>
    </row>
    <row r="363" spans="1:10" x14ac:dyDescent="0.25">
      <c r="A363" s="698"/>
      <c r="B363" s="57" t="s">
        <v>69</v>
      </c>
      <c r="C363" s="79"/>
      <c r="D363" s="80"/>
      <c r="E363" s="70"/>
      <c r="F363" s="70"/>
      <c r="G363" s="80"/>
      <c r="H363" s="64">
        <f t="shared" si="188"/>
        <v>0</v>
      </c>
      <c r="I363" s="64">
        <f t="shared" si="140"/>
        <v>0</v>
      </c>
    </row>
    <row r="364" spans="1:10" ht="102" hidden="1" x14ac:dyDescent="0.25">
      <c r="A364" s="103"/>
      <c r="B364" s="81" t="s">
        <v>994</v>
      </c>
      <c r="C364" s="67" t="s">
        <v>995</v>
      </c>
      <c r="D364" s="80"/>
      <c r="E364" s="80">
        <f>'Проверочная  таблица'!JE38</f>
        <v>0</v>
      </c>
      <c r="F364" s="80">
        <f>'Проверочная  таблица'!JN38</f>
        <v>0</v>
      </c>
      <c r="G364" s="80">
        <f t="shared" ref="G364:G371" si="192">D364-E364</f>
        <v>0</v>
      </c>
      <c r="H364" s="64">
        <f t="shared" ref="H364:H373" si="193">IF(F364&gt;E364,1,0)</f>
        <v>0</v>
      </c>
      <c r="I364" s="64">
        <f t="shared" ref="I364:I373" si="194">IF(G364&lt;0,1,0)</f>
        <v>0</v>
      </c>
      <c r="J364" s="108">
        <f>D364+D368</f>
        <v>0</v>
      </c>
    </row>
    <row r="365" spans="1:10" hidden="1" x14ac:dyDescent="0.25">
      <c r="A365" s="105"/>
      <c r="B365" s="106" t="s">
        <v>110</v>
      </c>
      <c r="C365" s="107"/>
      <c r="D365" s="123"/>
      <c r="E365" s="123"/>
      <c r="F365" s="123"/>
      <c r="G365" s="123">
        <f t="shared" si="192"/>
        <v>0</v>
      </c>
      <c r="H365" s="64">
        <f t="shared" si="193"/>
        <v>0</v>
      </c>
      <c r="I365" s="64">
        <f t="shared" si="194"/>
        <v>0</v>
      </c>
    </row>
    <row r="366" spans="1:10" hidden="1" x14ac:dyDescent="0.25">
      <c r="A366" s="105"/>
      <c r="B366" s="106" t="s">
        <v>111</v>
      </c>
      <c r="C366" s="107"/>
      <c r="D366" s="123"/>
      <c r="E366" s="123"/>
      <c r="F366" s="123"/>
      <c r="G366" s="123">
        <f t="shared" si="192"/>
        <v>0</v>
      </c>
      <c r="H366" s="64">
        <f t="shared" si="193"/>
        <v>0</v>
      </c>
      <c r="I366" s="64">
        <f t="shared" si="194"/>
        <v>0</v>
      </c>
    </row>
    <row r="367" spans="1:10" hidden="1" x14ac:dyDescent="0.25">
      <c r="A367" s="105"/>
      <c r="B367" s="106" t="s">
        <v>123</v>
      </c>
      <c r="C367" s="107"/>
      <c r="D367" s="123">
        <f>D364</f>
        <v>0</v>
      </c>
      <c r="E367" s="123">
        <f t="shared" ref="E367:F367" si="195">E364</f>
        <v>0</v>
      </c>
      <c r="F367" s="123">
        <f t="shared" si="195"/>
        <v>0</v>
      </c>
      <c r="G367" s="123">
        <f t="shared" si="192"/>
        <v>0</v>
      </c>
      <c r="H367" s="64">
        <f t="shared" si="193"/>
        <v>0</v>
      </c>
      <c r="I367" s="64">
        <f t="shared" si="194"/>
        <v>0</v>
      </c>
    </row>
    <row r="368" spans="1:10" hidden="1" x14ac:dyDescent="0.25">
      <c r="A368" s="82"/>
      <c r="B368" s="73" t="s">
        <v>87</v>
      </c>
      <c r="C368" s="83" t="s">
        <v>995</v>
      </c>
      <c r="D368" s="84"/>
      <c r="E368" s="134">
        <f>'Проверочная  таблица'!JF38</f>
        <v>0</v>
      </c>
      <c r="F368" s="134">
        <f>'Проверочная  таблица'!JO38</f>
        <v>0</v>
      </c>
      <c r="G368" s="134">
        <f t="shared" si="192"/>
        <v>0</v>
      </c>
      <c r="H368" s="64">
        <f t="shared" si="193"/>
        <v>0</v>
      </c>
      <c r="I368" s="64">
        <f t="shared" si="194"/>
        <v>0</v>
      </c>
    </row>
    <row r="369" spans="1:10" hidden="1" x14ac:dyDescent="0.25">
      <c r="A369" s="82"/>
      <c r="B369" s="110" t="s">
        <v>110</v>
      </c>
      <c r="C369" s="111"/>
      <c r="D369" s="134"/>
      <c r="E369" s="134"/>
      <c r="F369" s="134"/>
      <c r="G369" s="134">
        <f t="shared" si="192"/>
        <v>0</v>
      </c>
      <c r="H369" s="64">
        <f t="shared" si="193"/>
        <v>0</v>
      </c>
      <c r="I369" s="64">
        <f t="shared" si="194"/>
        <v>0</v>
      </c>
    </row>
    <row r="370" spans="1:10" hidden="1" x14ac:dyDescent="0.25">
      <c r="A370" s="82"/>
      <c r="B370" s="110" t="s">
        <v>111</v>
      </c>
      <c r="C370" s="111"/>
      <c r="D370" s="134"/>
      <c r="E370" s="134"/>
      <c r="F370" s="134"/>
      <c r="G370" s="134">
        <f t="shared" si="192"/>
        <v>0</v>
      </c>
      <c r="H370" s="64">
        <f t="shared" si="193"/>
        <v>0</v>
      </c>
      <c r="I370" s="64">
        <f t="shared" si="194"/>
        <v>0</v>
      </c>
    </row>
    <row r="371" spans="1:10" hidden="1" x14ac:dyDescent="0.25">
      <c r="A371" s="82"/>
      <c r="B371" s="110" t="s">
        <v>123</v>
      </c>
      <c r="C371" s="111"/>
      <c r="D371" s="134">
        <f>D368</f>
        <v>0</v>
      </c>
      <c r="E371" s="134">
        <f t="shared" ref="E371:F371" si="196">E368</f>
        <v>0</v>
      </c>
      <c r="F371" s="134">
        <f t="shared" si="196"/>
        <v>0</v>
      </c>
      <c r="G371" s="134">
        <f t="shared" si="192"/>
        <v>0</v>
      </c>
      <c r="H371" s="64">
        <f t="shared" si="193"/>
        <v>0</v>
      </c>
      <c r="I371" s="64">
        <f t="shared" si="194"/>
        <v>0</v>
      </c>
    </row>
    <row r="372" spans="1:10" ht="114.75" x14ac:dyDescent="0.25">
      <c r="A372" s="487"/>
      <c r="B372" s="66" t="s">
        <v>984</v>
      </c>
      <c r="C372" s="67" t="s">
        <v>983</v>
      </c>
      <c r="D372" s="80">
        <v>8304469</v>
      </c>
      <c r="E372" s="70">
        <f>'Проверочная  таблица'!JG38</f>
        <v>8304469</v>
      </c>
      <c r="F372" s="70">
        <f>'Проверочная  таблица'!JP38</f>
        <v>0</v>
      </c>
      <c r="G372" s="80">
        <f t="shared" ref="G372:G382" si="197">D372-E372</f>
        <v>0</v>
      </c>
      <c r="H372" s="64">
        <f t="shared" si="193"/>
        <v>0</v>
      </c>
      <c r="I372" s="64">
        <f t="shared" si="194"/>
        <v>0</v>
      </c>
    </row>
    <row r="373" spans="1:10" x14ac:dyDescent="0.25">
      <c r="A373" s="105"/>
      <c r="B373" s="106" t="s">
        <v>110</v>
      </c>
      <c r="C373" s="107"/>
      <c r="D373" s="123"/>
      <c r="E373" s="123"/>
      <c r="F373" s="123"/>
      <c r="G373" s="123">
        <f t="shared" si="197"/>
        <v>0</v>
      </c>
      <c r="H373" s="64">
        <f t="shared" si="193"/>
        <v>0</v>
      </c>
      <c r="I373" s="64">
        <f t="shared" si="194"/>
        <v>0</v>
      </c>
    </row>
    <row r="374" spans="1:10" x14ac:dyDescent="0.25">
      <c r="A374" s="105"/>
      <c r="B374" s="106" t="s">
        <v>111</v>
      </c>
      <c r="C374" s="107"/>
      <c r="D374" s="123"/>
      <c r="E374" s="123"/>
      <c r="F374" s="123"/>
      <c r="G374" s="123">
        <f t="shared" ref="G374:G375" si="198">D374-E374</f>
        <v>0</v>
      </c>
      <c r="H374" s="64">
        <f t="shared" ref="H374:H379" si="199">IF(F374&gt;E374,1,0)</f>
        <v>0</v>
      </c>
      <c r="I374" s="64">
        <f t="shared" ref="I374:I375" si="200">IF(G374&lt;0,1,0)</f>
        <v>0</v>
      </c>
    </row>
    <row r="375" spans="1:10" x14ac:dyDescent="0.25">
      <c r="A375" s="105"/>
      <c r="B375" s="106" t="s">
        <v>123</v>
      </c>
      <c r="C375" s="107"/>
      <c r="D375" s="123">
        <f>D372</f>
        <v>8304469</v>
      </c>
      <c r="E375" s="123">
        <f t="shared" ref="E375:F375" si="201">E372</f>
        <v>8304469</v>
      </c>
      <c r="F375" s="123">
        <f t="shared" si="201"/>
        <v>0</v>
      </c>
      <c r="G375" s="123">
        <f t="shared" si="198"/>
        <v>0</v>
      </c>
      <c r="H375" s="64">
        <f t="shared" si="199"/>
        <v>0</v>
      </c>
      <c r="I375" s="64">
        <f t="shared" si="200"/>
        <v>0</v>
      </c>
    </row>
    <row r="376" spans="1:10" x14ac:dyDescent="0.25">
      <c r="A376" s="82"/>
      <c r="B376" s="73" t="s">
        <v>87</v>
      </c>
      <c r="C376" s="83" t="s">
        <v>983</v>
      </c>
      <c r="D376" s="84">
        <v>83967400</v>
      </c>
      <c r="E376" s="134">
        <f>'Проверочная  таблица'!JH38</f>
        <v>83967400</v>
      </c>
      <c r="F376" s="134">
        <f>'Проверочная  таблица'!JQ38</f>
        <v>0</v>
      </c>
      <c r="G376" s="134">
        <f>D376-E376</f>
        <v>0</v>
      </c>
      <c r="H376" s="64">
        <f t="shared" si="199"/>
        <v>0</v>
      </c>
      <c r="I376" s="64">
        <f>IF(G376&lt;0,1,0)</f>
        <v>0</v>
      </c>
    </row>
    <row r="377" spans="1:10" x14ac:dyDescent="0.25">
      <c r="A377" s="82"/>
      <c r="B377" s="110" t="s">
        <v>110</v>
      </c>
      <c r="C377" s="111"/>
      <c r="D377" s="134"/>
      <c r="E377" s="134"/>
      <c r="F377" s="134"/>
      <c r="G377" s="134">
        <f t="shared" ref="G377:G379" si="202">D377-E377</f>
        <v>0</v>
      </c>
      <c r="H377" s="76">
        <f t="shared" si="199"/>
        <v>0</v>
      </c>
      <c r="I377" s="64">
        <f t="shared" ref="I377:I379" si="203">IF(G377&lt;0,1,0)</f>
        <v>0</v>
      </c>
    </row>
    <row r="378" spans="1:10" x14ac:dyDescent="0.25">
      <c r="A378" s="82"/>
      <c r="B378" s="110" t="s">
        <v>111</v>
      </c>
      <c r="C378" s="111"/>
      <c r="D378" s="134"/>
      <c r="E378" s="134"/>
      <c r="F378" s="134"/>
      <c r="G378" s="134">
        <f t="shared" si="202"/>
        <v>0</v>
      </c>
      <c r="H378" s="76">
        <f t="shared" si="199"/>
        <v>0</v>
      </c>
      <c r="I378" s="64">
        <f t="shared" si="203"/>
        <v>0</v>
      </c>
    </row>
    <row r="379" spans="1:10" x14ac:dyDescent="0.25">
      <c r="A379" s="82"/>
      <c r="B379" s="110" t="s">
        <v>123</v>
      </c>
      <c r="C379" s="111"/>
      <c r="D379" s="134">
        <f>D376</f>
        <v>83967400</v>
      </c>
      <c r="E379" s="134">
        <f t="shared" ref="E379:F379" si="204">E376</f>
        <v>83967400</v>
      </c>
      <c r="F379" s="134">
        <f t="shared" si="204"/>
        <v>0</v>
      </c>
      <c r="G379" s="134">
        <f t="shared" si="202"/>
        <v>0</v>
      </c>
      <c r="H379" s="76">
        <f t="shared" si="199"/>
        <v>0</v>
      </c>
      <c r="I379" s="64">
        <f t="shared" si="203"/>
        <v>0</v>
      </c>
    </row>
    <row r="380" spans="1:10" ht="127.5" hidden="1" x14ac:dyDescent="0.25">
      <c r="A380" s="103"/>
      <c r="B380" s="81" t="s">
        <v>789</v>
      </c>
      <c r="C380" s="67" t="s">
        <v>788</v>
      </c>
      <c r="D380" s="545"/>
      <c r="E380" s="818">
        <f>'Проверочная  таблица'!KE38</f>
        <v>0</v>
      </c>
      <c r="F380" s="80">
        <f>'Проверочная  таблица'!KJ38</f>
        <v>0</v>
      </c>
      <c r="G380" s="80">
        <f t="shared" si="197"/>
        <v>0</v>
      </c>
      <c r="H380" s="64">
        <f t="shared" ref="H380:H393" si="205">IF(F380&gt;E380,1,0)</f>
        <v>0</v>
      </c>
      <c r="I380" s="64">
        <f t="shared" ref="I380:I382" si="206">IF(G380&lt;0,1,0)</f>
        <v>0</v>
      </c>
      <c r="J380" s="108">
        <f>D380+D384</f>
        <v>0</v>
      </c>
    </row>
    <row r="381" spans="1:10" hidden="1" x14ac:dyDescent="0.25">
      <c r="A381" s="105"/>
      <c r="B381" s="106" t="s">
        <v>110</v>
      </c>
      <c r="C381" s="107"/>
      <c r="D381" s="123"/>
      <c r="E381" s="123"/>
      <c r="F381" s="123"/>
      <c r="G381" s="123">
        <f t="shared" si="197"/>
        <v>0</v>
      </c>
      <c r="H381" s="64">
        <f t="shared" si="205"/>
        <v>0</v>
      </c>
      <c r="I381" s="64">
        <f t="shared" si="206"/>
        <v>0</v>
      </c>
    </row>
    <row r="382" spans="1:10" hidden="1" x14ac:dyDescent="0.25">
      <c r="A382" s="105"/>
      <c r="B382" s="106" t="s">
        <v>111</v>
      </c>
      <c r="C382" s="107"/>
      <c r="D382" s="123"/>
      <c r="E382" s="123"/>
      <c r="F382" s="123"/>
      <c r="G382" s="123">
        <f t="shared" si="197"/>
        <v>0</v>
      </c>
      <c r="H382" s="64">
        <f t="shared" si="205"/>
        <v>0</v>
      </c>
      <c r="I382" s="64">
        <f t="shared" si="206"/>
        <v>0</v>
      </c>
    </row>
    <row r="383" spans="1:10" hidden="1" x14ac:dyDescent="0.25">
      <c r="A383" s="105"/>
      <c r="B383" s="106" t="s">
        <v>123</v>
      </c>
      <c r="C383" s="107"/>
      <c r="D383" s="123">
        <f>D380</f>
        <v>0</v>
      </c>
      <c r="E383" s="123">
        <f t="shared" ref="E383:F383" si="207">E380</f>
        <v>0</v>
      </c>
      <c r="F383" s="123">
        <f t="shared" si="207"/>
        <v>0</v>
      </c>
      <c r="G383" s="123">
        <f t="shared" ref="G383" si="208">D383-E383</f>
        <v>0</v>
      </c>
      <c r="H383" s="64">
        <f t="shared" ref="H383" si="209">IF(F383&gt;E383,1,0)</f>
        <v>0</v>
      </c>
      <c r="I383" s="64">
        <f t="shared" ref="I383" si="210">IF(G383&lt;0,1,0)</f>
        <v>0</v>
      </c>
    </row>
    <row r="384" spans="1:10" hidden="1" x14ac:dyDescent="0.25">
      <c r="A384" s="82"/>
      <c r="B384" s="73" t="s">
        <v>87</v>
      </c>
      <c r="C384" s="83" t="s">
        <v>788</v>
      </c>
      <c r="D384" s="84"/>
      <c r="E384" s="134">
        <f>'Проверочная  таблица'!KF38</f>
        <v>0</v>
      </c>
      <c r="F384" s="134">
        <f>'Проверочная  таблица'!KK38</f>
        <v>0</v>
      </c>
      <c r="G384" s="134">
        <f>D384-E384</f>
        <v>0</v>
      </c>
      <c r="H384" s="64">
        <f t="shared" si="205"/>
        <v>0</v>
      </c>
      <c r="I384" s="64">
        <f>IF(G384&lt;0,1,0)</f>
        <v>0</v>
      </c>
    </row>
    <row r="385" spans="1:10" hidden="1" x14ac:dyDescent="0.25">
      <c r="A385" s="82"/>
      <c r="B385" s="110" t="s">
        <v>110</v>
      </c>
      <c r="C385" s="111"/>
      <c r="D385" s="134"/>
      <c r="E385" s="134"/>
      <c r="F385" s="134"/>
      <c r="G385" s="134">
        <f t="shared" ref="G385:G386" si="211">D385-E385</f>
        <v>0</v>
      </c>
      <c r="H385" s="76">
        <f t="shared" si="205"/>
        <v>0</v>
      </c>
      <c r="I385" s="64">
        <f t="shared" ref="I385:I386" si="212">IF(G385&lt;0,1,0)</f>
        <v>0</v>
      </c>
    </row>
    <row r="386" spans="1:10" hidden="1" x14ac:dyDescent="0.25">
      <c r="A386" s="82"/>
      <c r="B386" s="110" t="s">
        <v>111</v>
      </c>
      <c r="C386" s="111"/>
      <c r="D386" s="134"/>
      <c r="E386" s="134"/>
      <c r="F386" s="134"/>
      <c r="G386" s="134">
        <f t="shared" si="211"/>
        <v>0</v>
      </c>
      <c r="H386" s="76">
        <f t="shared" si="205"/>
        <v>0</v>
      </c>
      <c r="I386" s="64">
        <f t="shared" si="212"/>
        <v>0</v>
      </c>
    </row>
    <row r="387" spans="1:10" hidden="1" x14ac:dyDescent="0.25">
      <c r="A387" s="82"/>
      <c r="B387" s="110" t="s">
        <v>123</v>
      </c>
      <c r="C387" s="111"/>
      <c r="D387" s="134">
        <f>D384</f>
        <v>0</v>
      </c>
      <c r="E387" s="134">
        <f t="shared" ref="E387:F387" si="213">E384</f>
        <v>0</v>
      </c>
      <c r="F387" s="134">
        <f t="shared" si="213"/>
        <v>0</v>
      </c>
      <c r="G387" s="134">
        <f t="shared" ref="G387" si="214">D387-E387</f>
        <v>0</v>
      </c>
      <c r="H387" s="76">
        <f t="shared" ref="H387" si="215">IF(F387&gt;E387,1,0)</f>
        <v>0</v>
      </c>
      <c r="I387" s="64">
        <f t="shared" ref="I387" si="216">IF(G387&lt;0,1,0)</f>
        <v>0</v>
      </c>
    </row>
    <row r="388" spans="1:10" ht="114.75" x14ac:dyDescent="0.25">
      <c r="A388" s="487"/>
      <c r="B388" s="81" t="s">
        <v>184</v>
      </c>
      <c r="C388" s="67" t="s">
        <v>185</v>
      </c>
      <c r="D388" s="80">
        <v>12271758</v>
      </c>
      <c r="E388" s="80">
        <f>'Проверочная  таблица'!FG38</f>
        <v>12271758</v>
      </c>
      <c r="F388" s="80">
        <f>'Проверочная  таблица'!FJ38</f>
        <v>0</v>
      </c>
      <c r="G388" s="80">
        <f t="shared" ref="G388:G390" si="217">D388-E388</f>
        <v>0</v>
      </c>
      <c r="H388" s="64">
        <f t="shared" si="205"/>
        <v>0</v>
      </c>
      <c r="I388" s="64">
        <f t="shared" ref="I388:I390" si="218">IF(G388&lt;0,1,0)</f>
        <v>0</v>
      </c>
      <c r="J388" s="108">
        <f>D388+D391</f>
        <v>40905858</v>
      </c>
    </row>
    <row r="389" spans="1:10" x14ac:dyDescent="0.25">
      <c r="A389" s="105"/>
      <c r="B389" s="106" t="s">
        <v>110</v>
      </c>
      <c r="C389" s="107"/>
      <c r="D389" s="123">
        <f>D388</f>
        <v>12271758</v>
      </c>
      <c r="E389" s="123">
        <f t="shared" ref="E389:F389" si="219">E388</f>
        <v>12271758</v>
      </c>
      <c r="F389" s="123">
        <f t="shared" si="219"/>
        <v>0</v>
      </c>
      <c r="G389" s="123">
        <f t="shared" si="217"/>
        <v>0</v>
      </c>
      <c r="H389" s="64">
        <f t="shared" si="205"/>
        <v>0</v>
      </c>
      <c r="I389" s="64">
        <f t="shared" si="218"/>
        <v>0</v>
      </c>
    </row>
    <row r="390" spans="1:10" x14ac:dyDescent="0.25">
      <c r="A390" s="105"/>
      <c r="B390" s="106" t="s">
        <v>111</v>
      </c>
      <c r="C390" s="107"/>
      <c r="D390" s="123"/>
      <c r="E390" s="123"/>
      <c r="F390" s="123"/>
      <c r="G390" s="123">
        <f t="shared" si="217"/>
        <v>0</v>
      </c>
      <c r="H390" s="64">
        <f t="shared" si="205"/>
        <v>0</v>
      </c>
      <c r="I390" s="64">
        <f t="shared" si="218"/>
        <v>0</v>
      </c>
    </row>
    <row r="391" spans="1:10" x14ac:dyDescent="0.25">
      <c r="A391" s="82"/>
      <c r="B391" s="73" t="s">
        <v>87</v>
      </c>
      <c r="C391" s="83" t="s">
        <v>185</v>
      </c>
      <c r="D391" s="84">
        <v>28634100</v>
      </c>
      <c r="E391" s="134">
        <f>'Проверочная  таблица'!FH38</f>
        <v>28634100</v>
      </c>
      <c r="F391" s="134">
        <f>'Проверочная  таблица'!FK38</f>
        <v>0</v>
      </c>
      <c r="G391" s="134">
        <f>D391-E391</f>
        <v>0</v>
      </c>
      <c r="H391" s="64">
        <f t="shared" si="205"/>
        <v>0</v>
      </c>
      <c r="I391" s="64">
        <f>IF(G391&lt;0,1,0)</f>
        <v>0</v>
      </c>
    </row>
    <row r="392" spans="1:10" x14ac:dyDescent="0.25">
      <c r="A392" s="82"/>
      <c r="B392" s="110" t="s">
        <v>110</v>
      </c>
      <c r="C392" s="111"/>
      <c r="D392" s="134">
        <f>D391</f>
        <v>28634100</v>
      </c>
      <c r="E392" s="134">
        <f t="shared" ref="E392:F392" si="220">E391</f>
        <v>28634100</v>
      </c>
      <c r="F392" s="134">
        <f t="shared" si="220"/>
        <v>0</v>
      </c>
      <c r="G392" s="134">
        <f t="shared" ref="G392:G396" si="221">D392-E392</f>
        <v>0</v>
      </c>
      <c r="H392" s="64">
        <f t="shared" si="205"/>
        <v>0</v>
      </c>
      <c r="I392" s="64">
        <f t="shared" ref="I392:I393" si="222">IF(G392&lt;0,1,0)</f>
        <v>0</v>
      </c>
    </row>
    <row r="393" spans="1:10" x14ac:dyDescent="0.25">
      <c r="A393" s="82"/>
      <c r="B393" s="110" t="s">
        <v>111</v>
      </c>
      <c r="C393" s="111"/>
      <c r="D393" s="134"/>
      <c r="E393" s="134"/>
      <c r="F393" s="134"/>
      <c r="G393" s="134">
        <f t="shared" si="221"/>
        <v>0</v>
      </c>
      <c r="H393" s="64">
        <f t="shared" si="205"/>
        <v>0</v>
      </c>
      <c r="I393" s="64">
        <f t="shared" si="222"/>
        <v>0</v>
      </c>
    </row>
    <row r="394" spans="1:10" ht="140.25" hidden="1" x14ac:dyDescent="0.25">
      <c r="A394" s="103"/>
      <c r="B394" s="81" t="s">
        <v>112</v>
      </c>
      <c r="C394" s="67" t="s">
        <v>113</v>
      </c>
      <c r="D394" s="80"/>
      <c r="E394" s="80">
        <f>D394</f>
        <v>0</v>
      </c>
      <c r="F394" s="104"/>
      <c r="G394" s="80">
        <f t="shared" si="221"/>
        <v>0</v>
      </c>
      <c r="H394" s="64">
        <f t="shared" si="188"/>
        <v>0</v>
      </c>
      <c r="I394" s="64">
        <f t="shared" si="140"/>
        <v>0</v>
      </c>
    </row>
    <row r="395" spans="1:10" hidden="1" x14ac:dyDescent="0.25">
      <c r="A395" s="105"/>
      <c r="B395" s="106" t="s">
        <v>110</v>
      </c>
      <c r="C395" s="107"/>
      <c r="D395" s="123">
        <f>D394-D396</f>
        <v>0</v>
      </c>
      <c r="E395" s="123">
        <f t="shared" ref="E395:F395" si="223">E394-E396</f>
        <v>0</v>
      </c>
      <c r="F395" s="123">
        <f t="shared" si="223"/>
        <v>0</v>
      </c>
      <c r="G395" s="123">
        <f t="shared" si="221"/>
        <v>0</v>
      </c>
      <c r="H395" s="64">
        <f t="shared" si="188"/>
        <v>0</v>
      </c>
      <c r="I395" s="64">
        <f t="shared" si="140"/>
        <v>0</v>
      </c>
    </row>
    <row r="396" spans="1:10" hidden="1" x14ac:dyDescent="0.25">
      <c r="A396" s="105"/>
      <c r="B396" s="106" t="s">
        <v>111</v>
      </c>
      <c r="C396" s="107"/>
      <c r="D396" s="123"/>
      <c r="E396" s="123">
        <f>D396</f>
        <v>0</v>
      </c>
      <c r="F396" s="123"/>
      <c r="G396" s="123">
        <f t="shared" si="221"/>
        <v>0</v>
      </c>
      <c r="H396" s="64">
        <f t="shared" si="188"/>
        <v>0</v>
      </c>
      <c r="I396" s="64">
        <f t="shared" si="140"/>
        <v>0</v>
      </c>
    </row>
    <row r="397" spans="1:10" x14ac:dyDescent="0.25">
      <c r="A397" s="698"/>
      <c r="B397" s="81"/>
      <c r="C397" s="79"/>
      <c r="D397" s="80"/>
      <c r="E397" s="70"/>
      <c r="F397" s="70"/>
      <c r="G397" s="80"/>
      <c r="H397" s="64">
        <f>IF(F397&gt;E397,1,0)</f>
        <v>0</v>
      </c>
      <c r="I397" s="64">
        <f>IF(G397&lt;0,1,0)</f>
        <v>0</v>
      </c>
    </row>
    <row r="398" spans="1:10" x14ac:dyDescent="0.25">
      <c r="A398" s="61" t="s">
        <v>186</v>
      </c>
      <c r="B398" s="62" t="s">
        <v>187</v>
      </c>
      <c r="C398" s="78"/>
      <c r="D398" s="812">
        <f>D414+D420+D411+D417+D402+D408+D405</f>
        <v>218758372.12</v>
      </c>
      <c r="E398" s="812">
        <f t="shared" ref="E398:G398" si="224">E414+E420+E411+E417+E402+E408+E405</f>
        <v>218758372.12</v>
      </c>
      <c r="F398" s="812">
        <f t="shared" si="224"/>
        <v>34742089.530000001</v>
      </c>
      <c r="G398" s="812">
        <f t="shared" si="224"/>
        <v>0</v>
      </c>
      <c r="H398" s="64">
        <f t="shared" ref="H398:H486" si="225">IF(F398&gt;E398,1,0)</f>
        <v>0</v>
      </c>
      <c r="I398" s="64">
        <f t="shared" si="140"/>
        <v>0</v>
      </c>
    </row>
    <row r="399" spans="1:10" x14ac:dyDescent="0.25">
      <c r="A399" s="100"/>
      <c r="B399" s="101" t="s">
        <v>110</v>
      </c>
      <c r="C399" s="102"/>
      <c r="D399" s="813">
        <f>D415+D421+D412+D418+D403+D409+D406</f>
        <v>218758372.12</v>
      </c>
      <c r="E399" s="813">
        <f t="shared" ref="E399:G399" si="226">E415+E421+E412+E418+E403+E409+E406</f>
        <v>218758372.12</v>
      </c>
      <c r="F399" s="813">
        <f t="shared" si="226"/>
        <v>34742089.530000001</v>
      </c>
      <c r="G399" s="813">
        <f t="shared" si="226"/>
        <v>0</v>
      </c>
      <c r="H399" s="64">
        <f t="shared" si="225"/>
        <v>0</v>
      </c>
      <c r="I399" s="64">
        <f t="shared" si="140"/>
        <v>0</v>
      </c>
    </row>
    <row r="400" spans="1:10" x14ac:dyDescent="0.25">
      <c r="A400" s="100"/>
      <c r="B400" s="101" t="s">
        <v>111</v>
      </c>
      <c r="C400" s="102"/>
      <c r="D400" s="813">
        <f>D416+D422+D413+D419+D404+D410+D407</f>
        <v>0</v>
      </c>
      <c r="E400" s="813">
        <f t="shared" ref="E400:G400" si="227">E416+E422+E413+E419+E404+E410+E407</f>
        <v>0</v>
      </c>
      <c r="F400" s="813">
        <f t="shared" si="227"/>
        <v>0</v>
      </c>
      <c r="G400" s="813">
        <f t="shared" si="227"/>
        <v>0</v>
      </c>
      <c r="H400" s="64">
        <f t="shared" si="225"/>
        <v>0</v>
      </c>
      <c r="I400" s="64">
        <f t="shared" si="140"/>
        <v>0</v>
      </c>
    </row>
    <row r="401" spans="1:10" x14ac:dyDescent="0.25">
      <c r="A401" s="698"/>
      <c r="B401" s="57" t="s">
        <v>69</v>
      </c>
      <c r="C401" s="79"/>
      <c r="D401" s="80"/>
      <c r="E401" s="70"/>
      <c r="F401" s="70"/>
      <c r="G401" s="80"/>
      <c r="H401" s="64">
        <f t="shared" si="225"/>
        <v>0</v>
      </c>
      <c r="I401" s="64">
        <f t="shared" si="140"/>
        <v>0</v>
      </c>
    </row>
    <row r="402" spans="1:10" ht="102" hidden="1" x14ac:dyDescent="0.25">
      <c r="A402" s="103"/>
      <c r="B402" s="493" t="s">
        <v>761</v>
      </c>
      <c r="C402" s="67" t="s">
        <v>752</v>
      </c>
      <c r="D402" s="80"/>
      <c r="E402" s="819">
        <f>'Проверочная  таблица'!IG38</f>
        <v>0</v>
      </c>
      <c r="F402" s="819">
        <f>'Проверочная  таблица'!IK38</f>
        <v>0</v>
      </c>
      <c r="G402" s="80">
        <f t="shared" ref="G402:G410" si="228">D402-E402</f>
        <v>0</v>
      </c>
      <c r="H402" s="64">
        <f t="shared" ref="H402:H410" si="229">IF(F402&gt;E402,1,0)</f>
        <v>0</v>
      </c>
      <c r="I402" s="64">
        <f t="shared" ref="I402:I410" si="230">IF(G402&lt;0,1,0)</f>
        <v>0</v>
      </c>
      <c r="J402" s="108">
        <f>D402+D405</f>
        <v>0</v>
      </c>
    </row>
    <row r="403" spans="1:10" hidden="1" x14ac:dyDescent="0.25">
      <c r="A403" s="105"/>
      <c r="B403" s="106" t="s">
        <v>110</v>
      </c>
      <c r="C403" s="107"/>
      <c r="D403" s="123">
        <f>D402-D404</f>
        <v>0</v>
      </c>
      <c r="E403" s="123">
        <f t="shared" ref="E403:F403" si="231">E402-E404</f>
        <v>0</v>
      </c>
      <c r="F403" s="123">
        <f t="shared" si="231"/>
        <v>0</v>
      </c>
      <c r="G403" s="123">
        <f t="shared" si="228"/>
        <v>0</v>
      </c>
      <c r="H403" s="64">
        <f t="shared" si="229"/>
        <v>0</v>
      </c>
      <c r="I403" s="64">
        <f t="shared" si="230"/>
        <v>0</v>
      </c>
    </row>
    <row r="404" spans="1:10" hidden="1" x14ac:dyDescent="0.25">
      <c r="A404" s="105"/>
      <c r="B404" s="106" t="s">
        <v>111</v>
      </c>
      <c r="C404" s="107"/>
      <c r="D404" s="123"/>
      <c r="E404" s="123"/>
      <c r="F404" s="123"/>
      <c r="G404" s="123">
        <f t="shared" si="228"/>
        <v>0</v>
      </c>
      <c r="H404" s="64">
        <f t="shared" si="229"/>
        <v>0</v>
      </c>
      <c r="I404" s="64">
        <f t="shared" si="230"/>
        <v>0</v>
      </c>
    </row>
    <row r="405" spans="1:10" hidden="1" x14ac:dyDescent="0.25">
      <c r="A405" s="82"/>
      <c r="B405" s="73" t="s">
        <v>87</v>
      </c>
      <c r="C405" s="83" t="s">
        <v>752</v>
      </c>
      <c r="D405" s="109"/>
      <c r="E405" s="134">
        <f>'Проверочная  таблица'!IH38</f>
        <v>0</v>
      </c>
      <c r="F405" s="134">
        <f>'Проверочная  таблица'!IL38</f>
        <v>0</v>
      </c>
      <c r="G405" s="134">
        <f t="shared" si="228"/>
        <v>0</v>
      </c>
      <c r="H405" s="64">
        <f t="shared" si="229"/>
        <v>0</v>
      </c>
      <c r="I405" s="64">
        <f t="shared" si="230"/>
        <v>0</v>
      </c>
    </row>
    <row r="406" spans="1:10" hidden="1" x14ac:dyDescent="0.25">
      <c r="A406" s="82"/>
      <c r="B406" s="110" t="s">
        <v>110</v>
      </c>
      <c r="C406" s="111"/>
      <c r="D406" s="134">
        <f>D405</f>
        <v>0</v>
      </c>
      <c r="E406" s="134">
        <f t="shared" ref="E406:F406" si="232">E405</f>
        <v>0</v>
      </c>
      <c r="F406" s="134">
        <f t="shared" si="232"/>
        <v>0</v>
      </c>
      <c r="G406" s="134">
        <f t="shared" si="228"/>
        <v>0</v>
      </c>
      <c r="H406" s="64">
        <f t="shared" si="229"/>
        <v>0</v>
      </c>
      <c r="I406" s="64">
        <f t="shared" si="230"/>
        <v>0</v>
      </c>
    </row>
    <row r="407" spans="1:10" hidden="1" x14ac:dyDescent="0.25">
      <c r="A407" s="82"/>
      <c r="B407" s="110" t="s">
        <v>111</v>
      </c>
      <c r="C407" s="111"/>
      <c r="D407" s="134"/>
      <c r="E407" s="134"/>
      <c r="F407" s="134"/>
      <c r="G407" s="134">
        <f t="shared" si="228"/>
        <v>0</v>
      </c>
      <c r="H407" s="64">
        <f t="shared" si="229"/>
        <v>0</v>
      </c>
      <c r="I407" s="64">
        <f t="shared" si="230"/>
        <v>0</v>
      </c>
    </row>
    <row r="408" spans="1:10" ht="127.5" hidden="1" x14ac:dyDescent="0.25">
      <c r="A408" s="103"/>
      <c r="B408" s="493" t="s">
        <v>762</v>
      </c>
      <c r="C408" s="67" t="s">
        <v>753</v>
      </c>
      <c r="D408" s="80"/>
      <c r="E408" s="819">
        <f>'Проверочная  таблица'!II38</f>
        <v>0</v>
      </c>
      <c r="F408" s="819">
        <f>'Проверочная  таблица'!IM38</f>
        <v>0</v>
      </c>
      <c r="G408" s="80">
        <f t="shared" si="228"/>
        <v>0</v>
      </c>
      <c r="H408" s="64">
        <f t="shared" si="229"/>
        <v>0</v>
      </c>
      <c r="I408" s="64">
        <f t="shared" si="230"/>
        <v>0</v>
      </c>
    </row>
    <row r="409" spans="1:10" hidden="1" x14ac:dyDescent="0.25">
      <c r="A409" s="105"/>
      <c r="B409" s="106" t="s">
        <v>110</v>
      </c>
      <c r="C409" s="107"/>
      <c r="D409" s="123">
        <f>D408-D410</f>
        <v>0</v>
      </c>
      <c r="E409" s="123">
        <f t="shared" ref="E409:F409" si="233">E408-E410</f>
        <v>0</v>
      </c>
      <c r="F409" s="123">
        <f t="shared" si="233"/>
        <v>0</v>
      </c>
      <c r="G409" s="123">
        <f t="shared" si="228"/>
        <v>0</v>
      </c>
      <c r="H409" s="64">
        <f t="shared" si="229"/>
        <v>0</v>
      </c>
      <c r="I409" s="64">
        <f t="shared" si="230"/>
        <v>0</v>
      </c>
    </row>
    <row r="410" spans="1:10" hidden="1" x14ac:dyDescent="0.25">
      <c r="A410" s="105"/>
      <c r="B410" s="106" t="s">
        <v>111</v>
      </c>
      <c r="C410" s="107"/>
      <c r="D410" s="123"/>
      <c r="E410" s="123"/>
      <c r="F410" s="123"/>
      <c r="G410" s="123">
        <f t="shared" si="228"/>
        <v>0</v>
      </c>
      <c r="H410" s="64">
        <f t="shared" si="229"/>
        <v>0</v>
      </c>
      <c r="I410" s="64">
        <f t="shared" si="230"/>
        <v>0</v>
      </c>
    </row>
    <row r="411" spans="1:10" ht="127.5" hidden="1" x14ac:dyDescent="0.25">
      <c r="A411" s="103"/>
      <c r="B411" s="81" t="s">
        <v>188</v>
      </c>
      <c r="C411" s="67" t="s">
        <v>189</v>
      </c>
      <c r="D411" s="80"/>
      <c r="E411" s="80">
        <f>'Прочая  субсидия_МР  и  ГО'!N39</f>
        <v>0</v>
      </c>
      <c r="F411" s="80">
        <f>'Прочая  субсидия_МР  и  ГО'!O39</f>
        <v>0</v>
      </c>
      <c r="G411" s="80">
        <f t="shared" ref="G411:G413" si="234">D411-E411</f>
        <v>0</v>
      </c>
      <c r="H411" s="64">
        <f t="shared" si="225"/>
        <v>0</v>
      </c>
      <c r="I411" s="64">
        <f t="shared" si="140"/>
        <v>0</v>
      </c>
    </row>
    <row r="412" spans="1:10" hidden="1" x14ac:dyDescent="0.25">
      <c r="A412" s="105"/>
      <c r="B412" s="106" t="s">
        <v>110</v>
      </c>
      <c r="C412" s="107"/>
      <c r="D412" s="123">
        <f>D411-D413</f>
        <v>0</v>
      </c>
      <c r="E412" s="123">
        <f t="shared" ref="E412:F412" si="235">E411-E413</f>
        <v>0</v>
      </c>
      <c r="F412" s="123">
        <f t="shared" si="235"/>
        <v>0</v>
      </c>
      <c r="G412" s="123">
        <f t="shared" si="234"/>
        <v>0</v>
      </c>
      <c r="H412" s="64">
        <f t="shared" si="225"/>
        <v>0</v>
      </c>
      <c r="I412" s="64">
        <f t="shared" si="140"/>
        <v>0</v>
      </c>
    </row>
    <row r="413" spans="1:10" hidden="1" x14ac:dyDescent="0.25">
      <c r="A413" s="105"/>
      <c r="B413" s="106" t="s">
        <v>111</v>
      </c>
      <c r="C413" s="107"/>
      <c r="D413" s="123"/>
      <c r="E413" s="123"/>
      <c r="F413" s="123"/>
      <c r="G413" s="123">
        <f t="shared" si="234"/>
        <v>0</v>
      </c>
      <c r="H413" s="64">
        <f t="shared" si="225"/>
        <v>0</v>
      </c>
      <c r="I413" s="64">
        <f t="shared" si="140"/>
        <v>0</v>
      </c>
    </row>
    <row r="414" spans="1:10" ht="140.25" x14ac:dyDescent="0.25">
      <c r="A414" s="698"/>
      <c r="B414" s="66" t="s">
        <v>190</v>
      </c>
      <c r="C414" s="67" t="s">
        <v>191</v>
      </c>
      <c r="D414" s="80">
        <v>5000000</v>
      </c>
      <c r="E414" s="70">
        <f>'Прочая  субсидия_МР  и  ГО'!P29</f>
        <v>5000000</v>
      </c>
      <c r="F414" s="70">
        <f>'Прочая  субсидия_МР  и  ГО'!Q29</f>
        <v>0</v>
      </c>
      <c r="G414" s="80">
        <f>D414-E414</f>
        <v>0</v>
      </c>
      <c r="H414" s="64">
        <f>IF(F414&gt;E414,1,0)</f>
        <v>0</v>
      </c>
      <c r="I414" s="64">
        <f>IF(G414&lt;0,1,0)</f>
        <v>0</v>
      </c>
    </row>
    <row r="415" spans="1:10" x14ac:dyDescent="0.25">
      <c r="A415" s="105"/>
      <c r="B415" s="106" t="s">
        <v>110</v>
      </c>
      <c r="C415" s="107"/>
      <c r="D415" s="123">
        <f>D414</f>
        <v>5000000</v>
      </c>
      <c r="E415" s="123">
        <f>E414</f>
        <v>5000000</v>
      </c>
      <c r="F415" s="123">
        <f>F414</f>
        <v>0</v>
      </c>
      <c r="G415" s="123">
        <f>D415-E415</f>
        <v>0</v>
      </c>
      <c r="H415" s="64">
        <f>IF(F415&gt;E415,1,0)</f>
        <v>0</v>
      </c>
      <c r="I415" s="64">
        <f>IF(G415&lt;0,1,0)</f>
        <v>0</v>
      </c>
    </row>
    <row r="416" spans="1:10" x14ac:dyDescent="0.25">
      <c r="A416" s="105"/>
      <c r="B416" s="106" t="s">
        <v>111</v>
      </c>
      <c r="C416" s="107"/>
      <c r="D416" s="123"/>
      <c r="E416" s="123"/>
      <c r="F416" s="123"/>
      <c r="G416" s="123">
        <f>D416-E416</f>
        <v>0</v>
      </c>
      <c r="H416" s="64">
        <f>IF(F416&gt;E416,1,0)</f>
        <v>0</v>
      </c>
      <c r="I416" s="64">
        <f>IF(G416&lt;0,1,0)</f>
        <v>0</v>
      </c>
    </row>
    <row r="417" spans="1:10" ht="140.25" hidden="1" x14ac:dyDescent="0.25">
      <c r="A417" s="103"/>
      <c r="B417" s="81" t="s">
        <v>112</v>
      </c>
      <c r="C417" s="67" t="s">
        <v>113</v>
      </c>
      <c r="D417" s="80"/>
      <c r="E417" s="80">
        <f>D417</f>
        <v>0</v>
      </c>
      <c r="F417" s="104"/>
      <c r="G417" s="80">
        <f t="shared" ref="G417:G419" si="236">D417-E417</f>
        <v>0</v>
      </c>
      <c r="H417" s="64">
        <f t="shared" si="225"/>
        <v>0</v>
      </c>
      <c r="I417" s="64">
        <f t="shared" si="140"/>
        <v>0</v>
      </c>
    </row>
    <row r="418" spans="1:10" hidden="1" x14ac:dyDescent="0.25">
      <c r="A418" s="105"/>
      <c r="B418" s="106" t="s">
        <v>110</v>
      </c>
      <c r="C418" s="107"/>
      <c r="D418" s="123">
        <f>D417</f>
        <v>0</v>
      </c>
      <c r="E418" s="123">
        <f>E417</f>
        <v>0</v>
      </c>
      <c r="F418" s="123">
        <f>F417</f>
        <v>0</v>
      </c>
      <c r="G418" s="123">
        <f t="shared" si="236"/>
        <v>0</v>
      </c>
      <c r="H418" s="64">
        <f t="shared" si="225"/>
        <v>0</v>
      </c>
      <c r="I418" s="64">
        <f t="shared" si="140"/>
        <v>0</v>
      </c>
    </row>
    <row r="419" spans="1:10" hidden="1" x14ac:dyDescent="0.25">
      <c r="A419" s="105"/>
      <c r="B419" s="106" t="s">
        <v>111</v>
      </c>
      <c r="C419" s="107"/>
      <c r="D419" s="123">
        <f>D417-D418</f>
        <v>0</v>
      </c>
      <c r="E419" s="123">
        <f>E417-E418</f>
        <v>0</v>
      </c>
      <c r="F419" s="123">
        <f>F417-F418</f>
        <v>0</v>
      </c>
      <c r="G419" s="123">
        <f t="shared" si="236"/>
        <v>0</v>
      </c>
      <c r="H419" s="64">
        <f t="shared" si="225"/>
        <v>0</v>
      </c>
      <c r="I419" s="64">
        <f t="shared" si="140"/>
        <v>0</v>
      </c>
    </row>
    <row r="420" spans="1:10" ht="153" x14ac:dyDescent="0.25">
      <c r="A420" s="698"/>
      <c r="B420" s="66" t="s">
        <v>192</v>
      </c>
      <c r="C420" s="67" t="s">
        <v>193</v>
      </c>
      <c r="D420" s="80">
        <f>211824160+1934212.12</f>
        <v>213758372.12</v>
      </c>
      <c r="E420" s="70">
        <f>'Прочая  субсидия_МР  и  ГО'!AX39</f>
        <v>213758372.12</v>
      </c>
      <c r="F420" s="70">
        <f>'Прочая  субсидия_МР  и  ГО'!AY39</f>
        <v>34742089.530000001</v>
      </c>
      <c r="G420" s="80">
        <f>D420-E420</f>
        <v>0</v>
      </c>
      <c r="H420" s="64">
        <f>IF(F420&gt;E420,1,0)</f>
        <v>0</v>
      </c>
      <c r="I420" s="64">
        <f>IF(G420&lt;0,1,0)</f>
        <v>0</v>
      </c>
    </row>
    <row r="421" spans="1:10" x14ac:dyDescent="0.25">
      <c r="A421" s="105"/>
      <c r="B421" s="106" t="s">
        <v>110</v>
      </c>
      <c r="C421" s="107"/>
      <c r="D421" s="123">
        <f>D420</f>
        <v>213758372.12</v>
      </c>
      <c r="E421" s="123">
        <f t="shared" ref="E421:F421" si="237">E420</f>
        <v>213758372.12</v>
      </c>
      <c r="F421" s="123">
        <f t="shared" si="237"/>
        <v>34742089.530000001</v>
      </c>
      <c r="G421" s="123">
        <f>D421-E421</f>
        <v>0</v>
      </c>
      <c r="H421" s="64">
        <f>IF(F421&gt;E421,1,0)</f>
        <v>0</v>
      </c>
      <c r="I421" s="64">
        <f>IF(G421&lt;0,1,0)</f>
        <v>0</v>
      </c>
    </row>
    <row r="422" spans="1:10" x14ac:dyDescent="0.25">
      <c r="A422" s="105"/>
      <c r="B422" s="106" t="s">
        <v>111</v>
      </c>
      <c r="C422" s="107"/>
      <c r="D422" s="123"/>
      <c r="E422" s="123"/>
      <c r="F422" s="123"/>
      <c r="G422" s="123">
        <f>D422-E422</f>
        <v>0</v>
      </c>
      <c r="H422" s="64">
        <f>IF(F422&gt;E422,1,0)</f>
        <v>0</v>
      </c>
      <c r="I422" s="64">
        <f>IF(G422&lt;0,1,0)</f>
        <v>0</v>
      </c>
    </row>
    <row r="423" spans="1:10" x14ac:dyDescent="0.25">
      <c r="A423" s="698"/>
      <c r="B423" s="81"/>
      <c r="C423" s="79"/>
      <c r="D423" s="80"/>
      <c r="E423" s="70"/>
      <c r="F423" s="70"/>
      <c r="G423" s="80"/>
      <c r="H423" s="64">
        <f t="shared" si="225"/>
        <v>0</v>
      </c>
      <c r="I423" s="64">
        <f t="shared" si="140"/>
        <v>0</v>
      </c>
    </row>
    <row r="424" spans="1:10" x14ac:dyDescent="0.25">
      <c r="A424" s="61" t="s">
        <v>194</v>
      </c>
      <c r="B424" s="62" t="s">
        <v>195</v>
      </c>
      <c r="C424" s="78"/>
      <c r="D424" s="820">
        <f t="shared" ref="D424:G426" si="238">D510+D514+D496+D499+D502+D506+D459+D463+D493+D518+D467+D471+D481+D484+D475+D478+D453+D456+D487+D490+D429+D433+D437+D441+D445+D449</f>
        <v>130185451.99999999</v>
      </c>
      <c r="E424" s="820">
        <f t="shared" si="238"/>
        <v>130185451.99999999</v>
      </c>
      <c r="F424" s="820">
        <f t="shared" si="238"/>
        <v>5610307.8799999999</v>
      </c>
      <c r="G424" s="820">
        <f t="shared" si="238"/>
        <v>0</v>
      </c>
      <c r="H424" s="64">
        <f t="shared" si="225"/>
        <v>0</v>
      </c>
      <c r="I424" s="64">
        <f t="shared" si="140"/>
        <v>0</v>
      </c>
    </row>
    <row r="425" spans="1:10" x14ac:dyDescent="0.25">
      <c r="A425" s="100"/>
      <c r="B425" s="101" t="s">
        <v>110</v>
      </c>
      <c r="C425" s="102"/>
      <c r="D425" s="813">
        <f t="shared" si="238"/>
        <v>35297912.079999998</v>
      </c>
      <c r="E425" s="813">
        <f t="shared" si="238"/>
        <v>35297912.079999998</v>
      </c>
      <c r="F425" s="813">
        <f t="shared" si="238"/>
        <v>283122</v>
      </c>
      <c r="G425" s="813">
        <f t="shared" si="238"/>
        <v>0</v>
      </c>
      <c r="H425" s="64">
        <f t="shared" si="225"/>
        <v>0</v>
      </c>
      <c r="I425" s="64">
        <f t="shared" si="140"/>
        <v>0</v>
      </c>
    </row>
    <row r="426" spans="1:10" x14ac:dyDescent="0.25">
      <c r="A426" s="100"/>
      <c r="B426" s="101" t="s">
        <v>111</v>
      </c>
      <c r="C426" s="102"/>
      <c r="D426" s="813">
        <f t="shared" si="238"/>
        <v>0</v>
      </c>
      <c r="E426" s="813">
        <f t="shared" si="238"/>
        <v>0</v>
      </c>
      <c r="F426" s="813">
        <f t="shared" si="238"/>
        <v>0</v>
      </c>
      <c r="G426" s="813">
        <f t="shared" si="238"/>
        <v>0</v>
      </c>
      <c r="H426" s="64">
        <f t="shared" si="225"/>
        <v>0</v>
      </c>
      <c r="I426" s="64">
        <f t="shared" si="140"/>
        <v>0</v>
      </c>
    </row>
    <row r="427" spans="1:10" x14ac:dyDescent="0.25">
      <c r="A427" s="100"/>
      <c r="B427" s="101" t="s">
        <v>123</v>
      </c>
      <c r="C427" s="102"/>
      <c r="D427" s="813">
        <f>D424-D425-D426</f>
        <v>94887539.919999987</v>
      </c>
      <c r="E427" s="813">
        <f t="shared" ref="E427:G427" si="239">E424-E425-E426</f>
        <v>94887539.919999987</v>
      </c>
      <c r="F427" s="813">
        <f t="shared" si="239"/>
        <v>5327185.88</v>
      </c>
      <c r="G427" s="813">
        <f t="shared" si="239"/>
        <v>0</v>
      </c>
      <c r="H427" s="64">
        <f t="shared" si="225"/>
        <v>0</v>
      </c>
      <c r="I427" s="64">
        <f t="shared" si="140"/>
        <v>0</v>
      </c>
    </row>
    <row r="428" spans="1:10" x14ac:dyDescent="0.25">
      <c r="A428" s="698"/>
      <c r="B428" s="57" t="s">
        <v>69</v>
      </c>
      <c r="C428" s="79"/>
      <c r="D428" s="80"/>
      <c r="E428" s="80"/>
      <c r="F428" s="80"/>
      <c r="G428" s="80"/>
      <c r="H428" s="64">
        <f t="shared" si="225"/>
        <v>0</v>
      </c>
      <c r="I428" s="64">
        <f t="shared" si="140"/>
        <v>0</v>
      </c>
    </row>
    <row r="429" spans="1:10" ht="127.5" x14ac:dyDescent="0.25">
      <c r="A429" s="487"/>
      <c r="B429" s="585" t="s">
        <v>947</v>
      </c>
      <c r="C429" s="67" t="s">
        <v>955</v>
      </c>
      <c r="D429" s="136">
        <v>751648.36</v>
      </c>
      <c r="E429" s="70">
        <f>'Проверочная  таблица'!ES38</f>
        <v>751648.36</v>
      </c>
      <c r="F429" s="70">
        <f>'Проверочная  таблица'!EZ38</f>
        <v>0</v>
      </c>
      <c r="G429" s="80">
        <f>D429-E429</f>
        <v>0</v>
      </c>
      <c r="H429" s="64">
        <f t="shared" ref="H429:H466" si="240">IF(F429&gt;E429,1,0)</f>
        <v>0</v>
      </c>
      <c r="I429" s="64">
        <f t="shared" ref="I429:I466" si="241">IF(G429&lt;0,1,0)</f>
        <v>0</v>
      </c>
      <c r="J429" s="108">
        <f>D429+D433</f>
        <v>8351648.3600000003</v>
      </c>
    </row>
    <row r="430" spans="1:10" x14ac:dyDescent="0.25">
      <c r="A430" s="105"/>
      <c r="B430" s="106" t="s">
        <v>110</v>
      </c>
      <c r="C430" s="130"/>
      <c r="D430" s="123"/>
      <c r="E430" s="123"/>
      <c r="F430" s="123"/>
      <c r="G430" s="123">
        <f>G429</f>
        <v>0</v>
      </c>
      <c r="H430" s="64">
        <f t="shared" si="240"/>
        <v>0</v>
      </c>
      <c r="I430" s="64">
        <f t="shared" si="241"/>
        <v>0</v>
      </c>
    </row>
    <row r="431" spans="1:10" x14ac:dyDescent="0.25">
      <c r="A431" s="105"/>
      <c r="B431" s="106" t="s">
        <v>111</v>
      </c>
      <c r="C431" s="107"/>
      <c r="D431" s="123"/>
      <c r="E431" s="123"/>
      <c r="F431" s="123"/>
      <c r="G431" s="123">
        <f>D431-E431</f>
        <v>0</v>
      </c>
      <c r="H431" s="64">
        <f t="shared" si="240"/>
        <v>0</v>
      </c>
      <c r="I431" s="64">
        <f t="shared" si="241"/>
        <v>0</v>
      </c>
    </row>
    <row r="432" spans="1:10" x14ac:dyDescent="0.25">
      <c r="A432" s="105"/>
      <c r="B432" s="106" t="s">
        <v>123</v>
      </c>
      <c r="C432" s="107"/>
      <c r="D432" s="123">
        <f>D429</f>
        <v>751648.36</v>
      </c>
      <c r="E432" s="123">
        <f t="shared" ref="E432:F432" si="242">E429</f>
        <v>751648.36</v>
      </c>
      <c r="F432" s="123">
        <f t="shared" si="242"/>
        <v>0</v>
      </c>
      <c r="G432" s="123">
        <f>D432-E432</f>
        <v>0</v>
      </c>
      <c r="H432" s="64">
        <f t="shared" ref="H432" si="243">IF(F432&gt;E432,1,0)</f>
        <v>0</v>
      </c>
      <c r="I432" s="64">
        <f t="shared" ref="I432" si="244">IF(G432&lt;0,1,0)</f>
        <v>0</v>
      </c>
    </row>
    <row r="433" spans="1:10" x14ac:dyDescent="0.25">
      <c r="A433" s="82"/>
      <c r="B433" s="73" t="s">
        <v>87</v>
      </c>
      <c r="C433" s="83" t="s">
        <v>955</v>
      </c>
      <c r="D433" s="109">
        <v>7600000</v>
      </c>
      <c r="E433" s="134">
        <f>'Проверочная  таблица'!ET38</f>
        <v>7600000</v>
      </c>
      <c r="F433" s="134">
        <f>'Проверочная  таблица'!FA38</f>
        <v>0</v>
      </c>
      <c r="G433" s="134">
        <f>D433-E433</f>
        <v>0</v>
      </c>
      <c r="H433" s="64">
        <f t="shared" si="240"/>
        <v>0</v>
      </c>
      <c r="I433" s="64">
        <f t="shared" si="241"/>
        <v>0</v>
      </c>
    </row>
    <row r="434" spans="1:10" x14ac:dyDescent="0.25">
      <c r="A434" s="82"/>
      <c r="B434" s="110" t="s">
        <v>110</v>
      </c>
      <c r="C434" s="111"/>
      <c r="D434" s="134"/>
      <c r="E434" s="134"/>
      <c r="F434" s="134"/>
      <c r="G434" s="134">
        <f>G433</f>
        <v>0</v>
      </c>
      <c r="H434" s="64">
        <f t="shared" si="240"/>
        <v>0</v>
      </c>
      <c r="I434" s="64">
        <f t="shared" si="241"/>
        <v>0</v>
      </c>
    </row>
    <row r="435" spans="1:10" x14ac:dyDescent="0.25">
      <c r="A435" s="82"/>
      <c r="B435" s="110" t="s">
        <v>111</v>
      </c>
      <c r="C435" s="111"/>
      <c r="D435" s="134"/>
      <c r="E435" s="134"/>
      <c r="F435" s="134"/>
      <c r="G435" s="134">
        <f>D435-E435</f>
        <v>0</v>
      </c>
      <c r="H435" s="64">
        <f t="shared" si="240"/>
        <v>0</v>
      </c>
      <c r="I435" s="64">
        <f t="shared" si="241"/>
        <v>0</v>
      </c>
    </row>
    <row r="436" spans="1:10" x14ac:dyDescent="0.25">
      <c r="A436" s="82"/>
      <c r="B436" s="110" t="s">
        <v>123</v>
      </c>
      <c r="C436" s="111"/>
      <c r="D436" s="134">
        <f>D433</f>
        <v>7600000</v>
      </c>
      <c r="E436" s="134">
        <f t="shared" ref="E436:F436" si="245">E433</f>
        <v>7600000</v>
      </c>
      <c r="F436" s="134">
        <f t="shared" si="245"/>
        <v>0</v>
      </c>
      <c r="G436" s="134">
        <f>D436-E436</f>
        <v>0</v>
      </c>
      <c r="H436" s="64">
        <f t="shared" ref="H436" si="246">IF(F436&gt;E436,1,0)</f>
        <v>0</v>
      </c>
      <c r="I436" s="64">
        <f t="shared" ref="I436" si="247">IF(G436&lt;0,1,0)</f>
        <v>0</v>
      </c>
    </row>
    <row r="437" spans="1:10" ht="140.25" x14ac:dyDescent="0.25">
      <c r="A437" s="487"/>
      <c r="B437" s="585" t="s">
        <v>948</v>
      </c>
      <c r="C437" s="67" t="s">
        <v>956</v>
      </c>
      <c r="D437" s="136">
        <v>291758.24</v>
      </c>
      <c r="E437" s="70">
        <f>'Проверочная  таблица'!EU38</f>
        <v>291758.24</v>
      </c>
      <c r="F437" s="70">
        <f>'Проверочная  таблица'!FB38</f>
        <v>0</v>
      </c>
      <c r="G437" s="80">
        <f>D437-E437</f>
        <v>0</v>
      </c>
      <c r="H437" s="64">
        <f t="shared" si="240"/>
        <v>0</v>
      </c>
      <c r="I437" s="64">
        <f t="shared" si="241"/>
        <v>0</v>
      </c>
      <c r="J437" s="108">
        <f>D437+D441</f>
        <v>3241758.24</v>
      </c>
    </row>
    <row r="438" spans="1:10" x14ac:dyDescent="0.25">
      <c r="A438" s="105"/>
      <c r="B438" s="106" t="s">
        <v>110</v>
      </c>
      <c r="C438" s="130"/>
      <c r="D438" s="123"/>
      <c r="E438" s="123"/>
      <c r="F438" s="123"/>
      <c r="G438" s="123">
        <f>G437</f>
        <v>0</v>
      </c>
      <c r="H438" s="64">
        <f t="shared" si="240"/>
        <v>0</v>
      </c>
      <c r="I438" s="64">
        <f t="shared" si="241"/>
        <v>0</v>
      </c>
    </row>
    <row r="439" spans="1:10" x14ac:dyDescent="0.25">
      <c r="A439" s="105"/>
      <c r="B439" s="106" t="s">
        <v>111</v>
      </c>
      <c r="C439" s="107"/>
      <c r="D439" s="123"/>
      <c r="E439" s="123"/>
      <c r="F439" s="123"/>
      <c r="G439" s="123">
        <f>D439-E439</f>
        <v>0</v>
      </c>
      <c r="H439" s="64">
        <f t="shared" si="240"/>
        <v>0</v>
      </c>
      <c r="I439" s="64">
        <f t="shared" si="241"/>
        <v>0</v>
      </c>
    </row>
    <row r="440" spans="1:10" x14ac:dyDescent="0.25">
      <c r="A440" s="105"/>
      <c r="B440" s="106" t="s">
        <v>123</v>
      </c>
      <c r="C440" s="107"/>
      <c r="D440" s="123">
        <f>D437</f>
        <v>291758.24</v>
      </c>
      <c r="E440" s="123">
        <f t="shared" ref="E440:F440" si="248">E437</f>
        <v>291758.24</v>
      </c>
      <c r="F440" s="123">
        <f t="shared" si="248"/>
        <v>0</v>
      </c>
      <c r="G440" s="123">
        <f>D440-E440</f>
        <v>0</v>
      </c>
      <c r="H440" s="64">
        <f t="shared" si="240"/>
        <v>0</v>
      </c>
      <c r="I440" s="64">
        <f t="shared" si="241"/>
        <v>0</v>
      </c>
    </row>
    <row r="441" spans="1:10" x14ac:dyDescent="0.25">
      <c r="A441" s="82"/>
      <c r="B441" s="73" t="s">
        <v>87</v>
      </c>
      <c r="C441" s="83" t="s">
        <v>956</v>
      </c>
      <c r="D441" s="109">
        <v>2950000</v>
      </c>
      <c r="E441" s="134">
        <f>'Проверочная  таблица'!EV38</f>
        <v>2950000</v>
      </c>
      <c r="F441" s="134">
        <f>'Проверочная  таблица'!FC38</f>
        <v>0</v>
      </c>
      <c r="G441" s="134">
        <f>D441-E441</f>
        <v>0</v>
      </c>
      <c r="H441" s="64">
        <f t="shared" si="240"/>
        <v>0</v>
      </c>
      <c r="I441" s="64">
        <f t="shared" si="241"/>
        <v>0</v>
      </c>
    </row>
    <row r="442" spans="1:10" x14ac:dyDescent="0.25">
      <c r="A442" s="82"/>
      <c r="B442" s="110" t="s">
        <v>110</v>
      </c>
      <c r="C442" s="111"/>
      <c r="D442" s="134"/>
      <c r="E442" s="134"/>
      <c r="F442" s="134"/>
      <c r="G442" s="134">
        <f>G441</f>
        <v>0</v>
      </c>
      <c r="H442" s="64">
        <f t="shared" si="240"/>
        <v>0</v>
      </c>
      <c r="I442" s="64">
        <f t="shared" si="241"/>
        <v>0</v>
      </c>
    </row>
    <row r="443" spans="1:10" x14ac:dyDescent="0.25">
      <c r="A443" s="82"/>
      <c r="B443" s="110" t="s">
        <v>111</v>
      </c>
      <c r="C443" s="111"/>
      <c r="D443" s="134"/>
      <c r="E443" s="134"/>
      <c r="F443" s="134"/>
      <c r="G443" s="134">
        <f>D443-E443</f>
        <v>0</v>
      </c>
      <c r="H443" s="64">
        <f t="shared" si="240"/>
        <v>0</v>
      </c>
      <c r="I443" s="64">
        <f t="shared" si="241"/>
        <v>0</v>
      </c>
    </row>
    <row r="444" spans="1:10" x14ac:dyDescent="0.25">
      <c r="A444" s="82"/>
      <c r="B444" s="110" t="s">
        <v>123</v>
      </c>
      <c r="C444" s="111"/>
      <c r="D444" s="134">
        <f>D441</f>
        <v>2950000</v>
      </c>
      <c r="E444" s="134">
        <f t="shared" ref="E444:F444" si="249">E441</f>
        <v>2950000</v>
      </c>
      <c r="F444" s="134">
        <f t="shared" si="249"/>
        <v>0</v>
      </c>
      <c r="G444" s="134">
        <f>D444-E444</f>
        <v>0</v>
      </c>
      <c r="H444" s="64">
        <f t="shared" si="240"/>
        <v>0</v>
      </c>
      <c r="I444" s="64">
        <f t="shared" si="241"/>
        <v>0</v>
      </c>
    </row>
    <row r="445" spans="1:10" ht="140.25" x14ac:dyDescent="0.25">
      <c r="A445" s="487"/>
      <c r="B445" s="585" t="s">
        <v>949</v>
      </c>
      <c r="C445" s="67" t="s">
        <v>957</v>
      </c>
      <c r="D445" s="136">
        <v>296703.3</v>
      </c>
      <c r="E445" s="70">
        <f>'Проверочная  таблица'!EW38</f>
        <v>296703.3</v>
      </c>
      <c r="F445" s="70">
        <f>'Проверочная  таблица'!FD38</f>
        <v>0</v>
      </c>
      <c r="G445" s="80">
        <f>D445-E445</f>
        <v>0</v>
      </c>
      <c r="H445" s="64">
        <f t="shared" si="240"/>
        <v>0</v>
      </c>
      <c r="I445" s="64">
        <f t="shared" si="241"/>
        <v>0</v>
      </c>
      <c r="J445" s="108">
        <f>D445+D449</f>
        <v>3296703.3</v>
      </c>
    </row>
    <row r="446" spans="1:10" x14ac:dyDescent="0.25">
      <c r="A446" s="105"/>
      <c r="B446" s="106" t="s">
        <v>110</v>
      </c>
      <c r="C446" s="130"/>
      <c r="D446" s="123"/>
      <c r="E446" s="123"/>
      <c r="F446" s="123"/>
      <c r="G446" s="123">
        <f>G445</f>
        <v>0</v>
      </c>
      <c r="H446" s="64">
        <f t="shared" si="240"/>
        <v>0</v>
      </c>
      <c r="I446" s="64">
        <f t="shared" si="241"/>
        <v>0</v>
      </c>
    </row>
    <row r="447" spans="1:10" x14ac:dyDescent="0.25">
      <c r="A447" s="105"/>
      <c r="B447" s="106" t="s">
        <v>111</v>
      </c>
      <c r="C447" s="107"/>
      <c r="D447" s="123"/>
      <c r="E447" s="123"/>
      <c r="F447" s="123"/>
      <c r="G447" s="123">
        <f>D447-E447</f>
        <v>0</v>
      </c>
      <c r="H447" s="64">
        <f t="shared" si="240"/>
        <v>0</v>
      </c>
      <c r="I447" s="64">
        <f t="shared" si="241"/>
        <v>0</v>
      </c>
    </row>
    <row r="448" spans="1:10" x14ac:dyDescent="0.25">
      <c r="A448" s="105"/>
      <c r="B448" s="106" t="s">
        <v>123</v>
      </c>
      <c r="C448" s="107"/>
      <c r="D448" s="123">
        <f>D445</f>
        <v>296703.3</v>
      </c>
      <c r="E448" s="123">
        <f t="shared" ref="E448:F448" si="250">E445</f>
        <v>296703.3</v>
      </c>
      <c r="F448" s="123">
        <f t="shared" si="250"/>
        <v>0</v>
      </c>
      <c r="G448" s="123">
        <f>D448-E448</f>
        <v>0</v>
      </c>
      <c r="H448" s="64">
        <f t="shared" ref="H448" si="251">IF(F448&gt;E448,1,0)</f>
        <v>0</v>
      </c>
      <c r="I448" s="64">
        <f t="shared" ref="I448" si="252">IF(G448&lt;0,1,0)</f>
        <v>0</v>
      </c>
    </row>
    <row r="449" spans="1:10" x14ac:dyDescent="0.25">
      <c r="A449" s="82"/>
      <c r="B449" s="73" t="s">
        <v>87</v>
      </c>
      <c r="C449" s="83" t="s">
        <v>957</v>
      </c>
      <c r="D449" s="109">
        <v>3000000</v>
      </c>
      <c r="E449" s="134">
        <f>'Проверочная  таблица'!EX38</f>
        <v>3000000</v>
      </c>
      <c r="F449" s="134">
        <f>'Проверочная  таблица'!FE38</f>
        <v>0</v>
      </c>
      <c r="G449" s="134">
        <f>D449-E449</f>
        <v>0</v>
      </c>
      <c r="H449" s="64">
        <f t="shared" si="240"/>
        <v>0</v>
      </c>
      <c r="I449" s="64">
        <f t="shared" si="241"/>
        <v>0</v>
      </c>
    </row>
    <row r="450" spans="1:10" x14ac:dyDescent="0.25">
      <c r="A450" s="82"/>
      <c r="B450" s="110" t="s">
        <v>110</v>
      </c>
      <c r="C450" s="111"/>
      <c r="D450" s="134"/>
      <c r="E450" s="134"/>
      <c r="F450" s="134"/>
      <c r="G450" s="134">
        <f>G449</f>
        <v>0</v>
      </c>
      <c r="H450" s="64">
        <f t="shared" si="240"/>
        <v>0</v>
      </c>
      <c r="I450" s="64">
        <f t="shared" si="241"/>
        <v>0</v>
      </c>
    </row>
    <row r="451" spans="1:10" x14ac:dyDescent="0.25">
      <c r="A451" s="82"/>
      <c r="B451" s="110" t="s">
        <v>111</v>
      </c>
      <c r="C451" s="111"/>
      <c r="D451" s="134"/>
      <c r="E451" s="134"/>
      <c r="F451" s="134"/>
      <c r="G451" s="134">
        <f>D451-E451</f>
        <v>0</v>
      </c>
      <c r="H451" s="64">
        <f t="shared" si="240"/>
        <v>0</v>
      </c>
      <c r="I451" s="64">
        <f t="shared" si="241"/>
        <v>0</v>
      </c>
    </row>
    <row r="452" spans="1:10" x14ac:dyDescent="0.25">
      <c r="A452" s="82"/>
      <c r="B452" s="110" t="s">
        <v>123</v>
      </c>
      <c r="C452" s="111"/>
      <c r="D452" s="134">
        <f>D449</f>
        <v>3000000</v>
      </c>
      <c r="E452" s="134">
        <f t="shared" ref="E452:F452" si="253">E449</f>
        <v>3000000</v>
      </c>
      <c r="F452" s="134">
        <f t="shared" si="253"/>
        <v>0</v>
      </c>
      <c r="G452" s="134">
        <f>D452-E452</f>
        <v>0</v>
      </c>
      <c r="H452" s="64">
        <f t="shared" ref="H452" si="254">IF(F452&gt;E452,1,0)</f>
        <v>0</v>
      </c>
      <c r="I452" s="64">
        <f t="shared" ref="I452" si="255">IF(G452&lt;0,1,0)</f>
        <v>0</v>
      </c>
    </row>
    <row r="453" spans="1:10" ht="76.5" x14ac:dyDescent="0.25">
      <c r="A453" s="487"/>
      <c r="B453" s="135" t="s">
        <v>729</v>
      </c>
      <c r="C453" s="67" t="s">
        <v>728</v>
      </c>
      <c r="D453" s="136">
        <v>2160000</v>
      </c>
      <c r="E453" s="70">
        <f>'Проверочная  таблица'!HO38</f>
        <v>2160000</v>
      </c>
      <c r="F453" s="70">
        <f>'Проверочная  таблица'!HR38</f>
        <v>0</v>
      </c>
      <c r="G453" s="80">
        <f>D453-E453</f>
        <v>0</v>
      </c>
      <c r="H453" s="64">
        <f t="shared" si="240"/>
        <v>0</v>
      </c>
      <c r="I453" s="64">
        <f t="shared" si="241"/>
        <v>0</v>
      </c>
      <c r="J453" s="108">
        <f>D453+D456</f>
        <v>24000000</v>
      </c>
    </row>
    <row r="454" spans="1:10" x14ac:dyDescent="0.25">
      <c r="A454" s="105"/>
      <c r="B454" s="106" t="s">
        <v>110</v>
      </c>
      <c r="C454" s="130"/>
      <c r="D454" s="123">
        <f>D453</f>
        <v>2160000</v>
      </c>
      <c r="E454" s="123">
        <f>E453</f>
        <v>2160000</v>
      </c>
      <c r="F454" s="123">
        <f>F453</f>
        <v>0</v>
      </c>
      <c r="G454" s="123">
        <f>G453</f>
        <v>0</v>
      </c>
      <c r="H454" s="64">
        <f t="shared" si="240"/>
        <v>0</v>
      </c>
      <c r="I454" s="64">
        <f t="shared" si="241"/>
        <v>0</v>
      </c>
    </row>
    <row r="455" spans="1:10" x14ac:dyDescent="0.25">
      <c r="A455" s="105"/>
      <c r="B455" s="106" t="s">
        <v>111</v>
      </c>
      <c r="C455" s="107"/>
      <c r="D455" s="123"/>
      <c r="E455" s="123"/>
      <c r="F455" s="123"/>
      <c r="G455" s="123">
        <f>D455-E455</f>
        <v>0</v>
      </c>
      <c r="H455" s="64">
        <f t="shared" si="240"/>
        <v>0</v>
      </c>
      <c r="I455" s="64">
        <f t="shared" si="241"/>
        <v>0</v>
      </c>
    </row>
    <row r="456" spans="1:10" x14ac:dyDescent="0.25">
      <c r="A456" s="82"/>
      <c r="B456" s="73" t="s">
        <v>87</v>
      </c>
      <c r="C456" s="83" t="s">
        <v>728</v>
      </c>
      <c r="D456" s="109">
        <v>21840000</v>
      </c>
      <c r="E456" s="134">
        <f>'Проверочная  таблица'!HP38</f>
        <v>21840000</v>
      </c>
      <c r="F456" s="134">
        <f>'Проверочная  таблица'!HS38</f>
        <v>0</v>
      </c>
      <c r="G456" s="134">
        <f>D456-E456</f>
        <v>0</v>
      </c>
      <c r="H456" s="64">
        <f t="shared" si="240"/>
        <v>0</v>
      </c>
      <c r="I456" s="64">
        <f t="shared" si="241"/>
        <v>0</v>
      </c>
    </row>
    <row r="457" spans="1:10" x14ac:dyDescent="0.25">
      <c r="A457" s="82"/>
      <c r="B457" s="110" t="s">
        <v>110</v>
      </c>
      <c r="C457" s="111"/>
      <c r="D457" s="134">
        <f>D456</f>
        <v>21840000</v>
      </c>
      <c r="E457" s="134">
        <f>E456</f>
        <v>21840000</v>
      </c>
      <c r="F457" s="134">
        <f>F456</f>
        <v>0</v>
      </c>
      <c r="G457" s="134">
        <f>G456</f>
        <v>0</v>
      </c>
      <c r="H457" s="64">
        <f t="shared" si="240"/>
        <v>0</v>
      </c>
      <c r="I457" s="64">
        <f t="shared" si="241"/>
        <v>0</v>
      </c>
    </row>
    <row r="458" spans="1:10" x14ac:dyDescent="0.25">
      <c r="A458" s="82"/>
      <c r="B458" s="110" t="s">
        <v>111</v>
      </c>
      <c r="C458" s="111"/>
      <c r="D458" s="134"/>
      <c r="E458" s="134"/>
      <c r="F458" s="134"/>
      <c r="G458" s="134">
        <f t="shared" ref="G458:G466" si="256">D458-E458</f>
        <v>0</v>
      </c>
      <c r="H458" s="64">
        <f t="shared" si="240"/>
        <v>0</v>
      </c>
      <c r="I458" s="64">
        <f t="shared" si="241"/>
        <v>0</v>
      </c>
    </row>
    <row r="459" spans="1:10" ht="127.5" x14ac:dyDescent="0.25">
      <c r="A459" s="487"/>
      <c r="B459" s="135" t="s">
        <v>982</v>
      </c>
      <c r="C459" s="67" t="s">
        <v>981</v>
      </c>
      <c r="D459" s="136">
        <v>6347057.1500000004</v>
      </c>
      <c r="E459" s="70">
        <f>'Проверочная  таблица'!JA39</f>
        <v>6347057.1499999994</v>
      </c>
      <c r="F459" s="70">
        <f>'Проверочная  таблица'!JJ39</f>
        <v>428161.2</v>
      </c>
      <c r="G459" s="80">
        <f t="shared" si="256"/>
        <v>0</v>
      </c>
      <c r="H459" s="64">
        <f t="shared" si="240"/>
        <v>0</v>
      </c>
      <c r="I459" s="64">
        <f t="shared" si="241"/>
        <v>0</v>
      </c>
      <c r="J459" s="108">
        <f>D459+D463</f>
        <v>70522857.150000006</v>
      </c>
    </row>
    <row r="460" spans="1:10" x14ac:dyDescent="0.25">
      <c r="A460" s="105"/>
      <c r="B460" s="106" t="s">
        <v>110</v>
      </c>
      <c r="C460" s="130"/>
      <c r="D460" s="123"/>
      <c r="E460" s="123"/>
      <c r="F460" s="123"/>
      <c r="G460" s="123">
        <f t="shared" si="256"/>
        <v>0</v>
      </c>
      <c r="H460" s="64">
        <f t="shared" si="240"/>
        <v>0</v>
      </c>
      <c r="I460" s="64">
        <f t="shared" si="241"/>
        <v>0</v>
      </c>
    </row>
    <row r="461" spans="1:10" x14ac:dyDescent="0.25">
      <c r="A461" s="105"/>
      <c r="B461" s="106" t="s">
        <v>111</v>
      </c>
      <c r="C461" s="107"/>
      <c r="D461" s="123"/>
      <c r="E461" s="123"/>
      <c r="F461" s="123"/>
      <c r="G461" s="123">
        <f t="shared" si="256"/>
        <v>0</v>
      </c>
      <c r="H461" s="64">
        <f t="shared" si="240"/>
        <v>0</v>
      </c>
      <c r="I461" s="64">
        <f t="shared" si="241"/>
        <v>0</v>
      </c>
      <c r="J461" s="108"/>
    </row>
    <row r="462" spans="1:10" x14ac:dyDescent="0.25">
      <c r="A462" s="105"/>
      <c r="B462" s="106" t="s">
        <v>123</v>
      </c>
      <c r="C462" s="107"/>
      <c r="D462" s="123">
        <f>D459</f>
        <v>6347057.1500000004</v>
      </c>
      <c r="E462" s="123">
        <f>E459</f>
        <v>6347057.1499999994</v>
      </c>
      <c r="F462" s="123">
        <f>F459</f>
        <v>428161.2</v>
      </c>
      <c r="G462" s="123">
        <f t="shared" si="256"/>
        <v>0</v>
      </c>
      <c r="H462" s="64">
        <f t="shared" si="240"/>
        <v>0</v>
      </c>
      <c r="I462" s="64">
        <f t="shared" si="241"/>
        <v>0</v>
      </c>
      <c r="J462" s="108"/>
    </row>
    <row r="463" spans="1:10" x14ac:dyDescent="0.25">
      <c r="A463" s="82"/>
      <c r="B463" s="73" t="s">
        <v>87</v>
      </c>
      <c r="C463" s="83" t="s">
        <v>981</v>
      </c>
      <c r="D463" s="109">
        <v>64175800</v>
      </c>
      <c r="E463" s="134">
        <f>'Проверочная  таблица'!JB39</f>
        <v>64175800</v>
      </c>
      <c r="F463" s="134">
        <f>'Проверочная  таблица'!JK39</f>
        <v>4329185.51</v>
      </c>
      <c r="G463" s="134">
        <f t="shared" si="256"/>
        <v>0</v>
      </c>
      <c r="H463" s="64">
        <f t="shared" si="240"/>
        <v>0</v>
      </c>
      <c r="I463" s="64">
        <f t="shared" si="241"/>
        <v>0</v>
      </c>
    </row>
    <row r="464" spans="1:10" x14ac:dyDescent="0.25">
      <c r="A464" s="82"/>
      <c r="B464" s="110" t="s">
        <v>110</v>
      </c>
      <c r="C464" s="111"/>
      <c r="D464" s="134"/>
      <c r="E464" s="134"/>
      <c r="F464" s="134"/>
      <c r="G464" s="134">
        <f t="shared" si="256"/>
        <v>0</v>
      </c>
      <c r="H464" s="64">
        <f t="shared" si="240"/>
        <v>0</v>
      </c>
      <c r="I464" s="64">
        <f t="shared" si="241"/>
        <v>0</v>
      </c>
    </row>
    <row r="465" spans="1:10" x14ac:dyDescent="0.25">
      <c r="A465" s="82"/>
      <c r="B465" s="110" t="s">
        <v>111</v>
      </c>
      <c r="C465" s="111"/>
      <c r="D465" s="134"/>
      <c r="E465" s="134"/>
      <c r="F465" s="134"/>
      <c r="G465" s="134">
        <f t="shared" si="256"/>
        <v>0</v>
      </c>
      <c r="H465" s="64">
        <f t="shared" si="240"/>
        <v>0</v>
      </c>
      <c r="I465" s="64">
        <f t="shared" si="241"/>
        <v>0</v>
      </c>
    </row>
    <row r="466" spans="1:10" x14ac:dyDescent="0.25">
      <c r="A466" s="82"/>
      <c r="B466" s="110" t="s">
        <v>123</v>
      </c>
      <c r="C466" s="111"/>
      <c r="D466" s="821">
        <f>D463</f>
        <v>64175800</v>
      </c>
      <c r="E466" s="821">
        <f>E463</f>
        <v>64175800</v>
      </c>
      <c r="F466" s="821">
        <f>F463</f>
        <v>4329185.51</v>
      </c>
      <c r="G466" s="134">
        <f t="shared" si="256"/>
        <v>0</v>
      </c>
      <c r="H466" s="64">
        <f t="shared" si="240"/>
        <v>0</v>
      </c>
      <c r="I466" s="64">
        <f t="shared" si="241"/>
        <v>0</v>
      </c>
    </row>
    <row r="467" spans="1:10" ht="102" hidden="1" x14ac:dyDescent="0.25">
      <c r="A467" s="103"/>
      <c r="B467" s="135" t="s">
        <v>954</v>
      </c>
      <c r="C467" s="67" t="s">
        <v>953</v>
      </c>
      <c r="D467" s="136"/>
      <c r="E467" s="543">
        <f>'Проверочная  таблица'!JC38</f>
        <v>0</v>
      </c>
      <c r="F467" s="543">
        <f>'Проверочная  таблица'!JL38</f>
        <v>0</v>
      </c>
      <c r="G467" s="80">
        <f t="shared" ref="G467:G474" si="257">D467-E467</f>
        <v>0</v>
      </c>
      <c r="H467" s="64">
        <f t="shared" ref="H467:H474" si="258">IF(F467&gt;E467,1,0)</f>
        <v>0</v>
      </c>
      <c r="I467" s="64">
        <f t="shared" ref="I467:I474" si="259">IF(G467&lt;0,1,0)</f>
        <v>0</v>
      </c>
      <c r="J467" s="108">
        <f>D467+D471</f>
        <v>0</v>
      </c>
    </row>
    <row r="468" spans="1:10" hidden="1" x14ac:dyDescent="0.25">
      <c r="A468" s="105"/>
      <c r="B468" s="106" t="s">
        <v>110</v>
      </c>
      <c r="C468" s="130"/>
      <c r="D468" s="123"/>
      <c r="E468" s="123"/>
      <c r="F468" s="123"/>
      <c r="G468" s="123">
        <f t="shared" si="257"/>
        <v>0</v>
      </c>
      <c r="H468" s="64">
        <f t="shared" si="258"/>
        <v>0</v>
      </c>
      <c r="I468" s="64">
        <f t="shared" si="259"/>
        <v>0</v>
      </c>
    </row>
    <row r="469" spans="1:10" hidden="1" x14ac:dyDescent="0.25">
      <c r="A469" s="105"/>
      <c r="B469" s="106" t="s">
        <v>111</v>
      </c>
      <c r="C469" s="107"/>
      <c r="D469" s="123"/>
      <c r="E469" s="123"/>
      <c r="F469" s="123"/>
      <c r="G469" s="123">
        <f t="shared" si="257"/>
        <v>0</v>
      </c>
      <c r="H469" s="64">
        <f t="shared" si="258"/>
        <v>0</v>
      </c>
      <c r="I469" s="64">
        <f t="shared" si="259"/>
        <v>0</v>
      </c>
      <c r="J469" s="108"/>
    </row>
    <row r="470" spans="1:10" hidden="1" x14ac:dyDescent="0.25">
      <c r="A470" s="105"/>
      <c r="B470" s="106" t="s">
        <v>123</v>
      </c>
      <c r="C470" s="107"/>
      <c r="D470" s="123">
        <f>D467</f>
        <v>0</v>
      </c>
      <c r="E470" s="123">
        <f t="shared" ref="E470:F470" si="260">E467</f>
        <v>0</v>
      </c>
      <c r="F470" s="123">
        <f t="shared" si="260"/>
        <v>0</v>
      </c>
      <c r="G470" s="123">
        <f t="shared" si="257"/>
        <v>0</v>
      </c>
      <c r="H470" s="64">
        <f t="shared" si="258"/>
        <v>0</v>
      </c>
      <c r="I470" s="64">
        <f t="shared" si="259"/>
        <v>0</v>
      </c>
      <c r="J470" s="108"/>
    </row>
    <row r="471" spans="1:10" hidden="1" x14ac:dyDescent="0.25">
      <c r="A471" s="82"/>
      <c r="B471" s="73" t="s">
        <v>87</v>
      </c>
      <c r="C471" s="83" t="s">
        <v>953</v>
      </c>
      <c r="D471" s="109"/>
      <c r="E471" s="134">
        <f>'Проверочная  таблица'!JD38</f>
        <v>0</v>
      </c>
      <c r="F471" s="134">
        <f>'Проверочная  таблица'!JM38</f>
        <v>0</v>
      </c>
      <c r="G471" s="134">
        <f t="shared" si="257"/>
        <v>0</v>
      </c>
      <c r="H471" s="64">
        <f t="shared" si="258"/>
        <v>0</v>
      </c>
      <c r="I471" s="64">
        <f t="shared" si="259"/>
        <v>0</v>
      </c>
    </row>
    <row r="472" spans="1:10" hidden="1" x14ac:dyDescent="0.25">
      <c r="A472" s="82"/>
      <c r="B472" s="110" t="s">
        <v>110</v>
      </c>
      <c r="C472" s="111"/>
      <c r="D472" s="134"/>
      <c r="E472" s="134"/>
      <c r="F472" s="134"/>
      <c r="G472" s="134">
        <f t="shared" si="257"/>
        <v>0</v>
      </c>
      <c r="H472" s="64">
        <f t="shared" si="258"/>
        <v>0</v>
      </c>
      <c r="I472" s="64">
        <f t="shared" si="259"/>
        <v>0</v>
      </c>
    </row>
    <row r="473" spans="1:10" hidden="1" x14ac:dyDescent="0.25">
      <c r="A473" s="82"/>
      <c r="B473" s="110" t="s">
        <v>111</v>
      </c>
      <c r="C473" s="111"/>
      <c r="D473" s="134"/>
      <c r="E473" s="134"/>
      <c r="F473" s="134"/>
      <c r="G473" s="134">
        <f t="shared" si="257"/>
        <v>0</v>
      </c>
      <c r="H473" s="64">
        <f t="shared" si="258"/>
        <v>0</v>
      </c>
      <c r="I473" s="64">
        <f t="shared" si="259"/>
        <v>0</v>
      </c>
    </row>
    <row r="474" spans="1:10" hidden="1" x14ac:dyDescent="0.25">
      <c r="A474" s="82"/>
      <c r="B474" s="110" t="s">
        <v>123</v>
      </c>
      <c r="C474" s="111"/>
      <c r="D474" s="134">
        <f>D471</f>
        <v>0</v>
      </c>
      <c r="E474" s="134">
        <f t="shared" ref="E474:F474" si="261">E471</f>
        <v>0</v>
      </c>
      <c r="F474" s="134">
        <f t="shared" si="261"/>
        <v>0</v>
      </c>
      <c r="G474" s="134">
        <f t="shared" si="257"/>
        <v>0</v>
      </c>
      <c r="H474" s="64">
        <f t="shared" si="258"/>
        <v>0</v>
      </c>
      <c r="I474" s="64">
        <f t="shared" si="259"/>
        <v>0</v>
      </c>
    </row>
    <row r="475" spans="1:10" ht="140.25" hidden="1" x14ac:dyDescent="0.25">
      <c r="A475" s="103"/>
      <c r="B475" s="135" t="s">
        <v>976</v>
      </c>
      <c r="C475" s="67" t="s">
        <v>975</v>
      </c>
      <c r="D475" s="136"/>
      <c r="E475" s="70">
        <f>'Проверочная  таблица'!KU38</f>
        <v>0</v>
      </c>
      <c r="F475" s="70">
        <f>'Проверочная  таблица'!KX38</f>
        <v>0</v>
      </c>
      <c r="G475" s="80">
        <f t="shared" ref="G475:G486" si="262">D475-E475</f>
        <v>0</v>
      </c>
      <c r="H475" s="64">
        <f t="shared" si="225"/>
        <v>0</v>
      </c>
      <c r="I475" s="64">
        <f t="shared" si="140"/>
        <v>0</v>
      </c>
      <c r="J475" s="108">
        <f>D475+D478</f>
        <v>0</v>
      </c>
    </row>
    <row r="476" spans="1:10" hidden="1" x14ac:dyDescent="0.25">
      <c r="A476" s="105"/>
      <c r="B476" s="106" t="s">
        <v>110</v>
      </c>
      <c r="C476" s="130"/>
      <c r="D476" s="123">
        <f>D475</f>
        <v>0</v>
      </c>
      <c r="E476" s="123">
        <f t="shared" ref="E476:F476" si="263">E475</f>
        <v>0</v>
      </c>
      <c r="F476" s="123">
        <f t="shared" si="263"/>
        <v>0</v>
      </c>
      <c r="G476" s="123">
        <f t="shared" si="262"/>
        <v>0</v>
      </c>
      <c r="H476" s="64">
        <f t="shared" si="225"/>
        <v>0</v>
      </c>
      <c r="I476" s="64">
        <f t="shared" si="140"/>
        <v>0</v>
      </c>
    </row>
    <row r="477" spans="1:10" hidden="1" x14ac:dyDescent="0.25">
      <c r="A477" s="105"/>
      <c r="B477" s="106" t="s">
        <v>111</v>
      </c>
      <c r="C477" s="107"/>
      <c r="D477" s="123"/>
      <c r="E477" s="123"/>
      <c r="F477" s="123"/>
      <c r="G477" s="123">
        <f t="shared" si="262"/>
        <v>0</v>
      </c>
      <c r="H477" s="64">
        <f t="shared" si="225"/>
        <v>0</v>
      </c>
      <c r="I477" s="64">
        <f t="shared" si="140"/>
        <v>0</v>
      </c>
      <c r="J477" s="108"/>
    </row>
    <row r="478" spans="1:10" hidden="1" x14ac:dyDescent="0.25">
      <c r="A478" s="82"/>
      <c r="B478" s="73" t="s">
        <v>87</v>
      </c>
      <c r="C478" s="83" t="s">
        <v>975</v>
      </c>
      <c r="D478" s="109"/>
      <c r="E478" s="134">
        <f>'Проверочная  таблица'!KV38</f>
        <v>0</v>
      </c>
      <c r="F478" s="134">
        <f>'Проверочная  таблица'!KY38</f>
        <v>0</v>
      </c>
      <c r="G478" s="134">
        <f t="shared" si="262"/>
        <v>0</v>
      </c>
      <c r="H478" s="64">
        <f t="shared" si="225"/>
        <v>0</v>
      </c>
      <c r="I478" s="64">
        <f t="shared" si="140"/>
        <v>0</v>
      </c>
    </row>
    <row r="479" spans="1:10" hidden="1" x14ac:dyDescent="0.25">
      <c r="A479" s="82"/>
      <c r="B479" s="110" t="s">
        <v>110</v>
      </c>
      <c r="C479" s="111"/>
      <c r="D479" s="134">
        <f>D478</f>
        <v>0</v>
      </c>
      <c r="E479" s="134">
        <f t="shared" ref="E479:F479" si="264">E478</f>
        <v>0</v>
      </c>
      <c r="F479" s="134">
        <f t="shared" si="264"/>
        <v>0</v>
      </c>
      <c r="G479" s="134">
        <f t="shared" si="262"/>
        <v>0</v>
      </c>
      <c r="H479" s="64">
        <f t="shared" si="225"/>
        <v>0</v>
      </c>
      <c r="I479" s="64">
        <f t="shared" si="140"/>
        <v>0</v>
      </c>
    </row>
    <row r="480" spans="1:10" hidden="1" x14ac:dyDescent="0.25">
      <c r="A480" s="82"/>
      <c r="B480" s="110" t="s">
        <v>111</v>
      </c>
      <c r="C480" s="111"/>
      <c r="D480" s="134"/>
      <c r="E480" s="134"/>
      <c r="F480" s="134"/>
      <c r="G480" s="134">
        <f t="shared" si="262"/>
        <v>0</v>
      </c>
      <c r="H480" s="64">
        <f t="shared" si="225"/>
        <v>0</v>
      </c>
      <c r="I480" s="64">
        <f t="shared" si="140"/>
        <v>0</v>
      </c>
    </row>
    <row r="481" spans="1:10" ht="76.5" x14ac:dyDescent="0.25">
      <c r="A481" s="487"/>
      <c r="B481" s="135" t="s">
        <v>731</v>
      </c>
      <c r="C481" s="67" t="s">
        <v>730</v>
      </c>
      <c r="D481" s="136">
        <v>1016812.08</v>
      </c>
      <c r="E481" s="70">
        <f>'Проверочная  таблица'!MK39</f>
        <v>1016812.0799999991</v>
      </c>
      <c r="F481" s="70">
        <f>'Проверочная  таблица'!MN39</f>
        <v>25480.98</v>
      </c>
      <c r="G481" s="80">
        <f t="shared" si="262"/>
        <v>0</v>
      </c>
      <c r="H481" s="64">
        <f t="shared" si="225"/>
        <v>0</v>
      </c>
      <c r="I481" s="64">
        <f t="shared" si="140"/>
        <v>0</v>
      </c>
      <c r="J481" s="108">
        <f>D481+D484</f>
        <v>11297912.08</v>
      </c>
    </row>
    <row r="482" spans="1:10" x14ac:dyDescent="0.25">
      <c r="A482" s="105"/>
      <c r="B482" s="106" t="s">
        <v>110</v>
      </c>
      <c r="C482" s="130"/>
      <c r="D482" s="123">
        <f>D481</f>
        <v>1016812.08</v>
      </c>
      <c r="E482" s="123">
        <f t="shared" ref="E482:F482" si="265">E481</f>
        <v>1016812.0799999991</v>
      </c>
      <c r="F482" s="123">
        <f t="shared" si="265"/>
        <v>25480.98</v>
      </c>
      <c r="G482" s="123">
        <f t="shared" si="262"/>
        <v>0</v>
      </c>
      <c r="H482" s="64">
        <f t="shared" si="225"/>
        <v>0</v>
      </c>
      <c r="I482" s="64">
        <f t="shared" si="140"/>
        <v>0</v>
      </c>
    </row>
    <row r="483" spans="1:10" x14ac:dyDescent="0.25">
      <c r="A483" s="105"/>
      <c r="B483" s="106" t="s">
        <v>111</v>
      </c>
      <c r="C483" s="107"/>
      <c r="D483" s="123"/>
      <c r="E483" s="123"/>
      <c r="F483" s="123"/>
      <c r="G483" s="123">
        <f t="shared" si="262"/>
        <v>0</v>
      </c>
      <c r="H483" s="64">
        <f t="shared" si="225"/>
        <v>0</v>
      </c>
      <c r="I483" s="64">
        <f t="shared" si="140"/>
        <v>0</v>
      </c>
      <c r="J483" s="108"/>
    </row>
    <row r="484" spans="1:10" x14ac:dyDescent="0.25">
      <c r="A484" s="82"/>
      <c r="B484" s="73" t="s">
        <v>87</v>
      </c>
      <c r="C484" s="83" t="s">
        <v>730</v>
      </c>
      <c r="D484" s="109">
        <v>10281100</v>
      </c>
      <c r="E484" s="134">
        <f>'Проверочная  таблица'!ML39</f>
        <v>10281100</v>
      </c>
      <c r="F484" s="134">
        <f>'Проверочная  таблица'!MO39</f>
        <v>257641.02</v>
      </c>
      <c r="G484" s="134">
        <f t="shared" si="262"/>
        <v>0</v>
      </c>
      <c r="H484" s="64">
        <f t="shared" si="225"/>
        <v>0</v>
      </c>
      <c r="I484" s="64">
        <f t="shared" si="140"/>
        <v>0</v>
      </c>
    </row>
    <row r="485" spans="1:10" x14ac:dyDescent="0.25">
      <c r="A485" s="82"/>
      <c r="B485" s="110" t="s">
        <v>110</v>
      </c>
      <c r="C485" s="111"/>
      <c r="D485" s="134">
        <f>D484</f>
        <v>10281100</v>
      </c>
      <c r="E485" s="134">
        <f t="shared" ref="E485:F485" si="266">E484</f>
        <v>10281100</v>
      </c>
      <c r="F485" s="134">
        <f t="shared" si="266"/>
        <v>257641.02</v>
      </c>
      <c r="G485" s="134">
        <f t="shared" si="262"/>
        <v>0</v>
      </c>
      <c r="H485" s="64">
        <f t="shared" si="225"/>
        <v>0</v>
      </c>
      <c r="I485" s="64">
        <f t="shared" si="140"/>
        <v>0</v>
      </c>
    </row>
    <row r="486" spans="1:10" x14ac:dyDescent="0.25">
      <c r="A486" s="82"/>
      <c r="B486" s="110" t="s">
        <v>111</v>
      </c>
      <c r="C486" s="111"/>
      <c r="D486" s="134"/>
      <c r="E486" s="134"/>
      <c r="F486" s="134"/>
      <c r="G486" s="134">
        <f t="shared" si="262"/>
        <v>0</v>
      </c>
      <c r="H486" s="64">
        <f t="shared" si="225"/>
        <v>0</v>
      </c>
      <c r="I486" s="64">
        <f t="shared" si="140"/>
        <v>0</v>
      </c>
    </row>
    <row r="487" spans="1:10" ht="63.75" hidden="1" x14ac:dyDescent="0.25">
      <c r="A487" s="103"/>
      <c r="B487" s="532" t="s">
        <v>196</v>
      </c>
      <c r="C487" s="531" t="s">
        <v>197</v>
      </c>
      <c r="D487" s="136"/>
      <c r="E487" s="70">
        <f>'Проверочная  таблица'!HC39</f>
        <v>0</v>
      </c>
      <c r="F487" s="70">
        <f>'Проверочная  таблица'!HF39</f>
        <v>0</v>
      </c>
      <c r="G487" s="80">
        <f>D487-E487</f>
        <v>0</v>
      </c>
      <c r="H487" s="64">
        <f t="shared" ref="H487:H520" si="267">IF(F487&gt;E487,1,0)</f>
        <v>0</v>
      </c>
      <c r="I487" s="64">
        <f t="shared" ref="I487:I520" si="268">IF(G487&lt;0,1,0)</f>
        <v>0</v>
      </c>
      <c r="J487" s="108">
        <f>D487+D490</f>
        <v>0</v>
      </c>
    </row>
    <row r="488" spans="1:10" hidden="1" x14ac:dyDescent="0.25">
      <c r="A488" s="105"/>
      <c r="B488" s="106" t="s">
        <v>110</v>
      </c>
      <c r="C488" s="130"/>
      <c r="D488" s="123">
        <f>D487</f>
        <v>0</v>
      </c>
      <c r="E488" s="123">
        <f>E487</f>
        <v>0</v>
      </c>
      <c r="F488" s="123">
        <f>F487</f>
        <v>0</v>
      </c>
      <c r="G488" s="123">
        <f>G487</f>
        <v>0</v>
      </c>
      <c r="H488" s="64">
        <f t="shared" si="267"/>
        <v>0</v>
      </c>
      <c r="I488" s="64">
        <f t="shared" si="268"/>
        <v>0</v>
      </c>
    </row>
    <row r="489" spans="1:10" hidden="1" x14ac:dyDescent="0.25">
      <c r="A489" s="105"/>
      <c r="B489" s="106" t="s">
        <v>111</v>
      </c>
      <c r="C489" s="107"/>
      <c r="D489" s="123"/>
      <c r="E489" s="123"/>
      <c r="F489" s="123"/>
      <c r="G489" s="123">
        <f>D489-E489</f>
        <v>0</v>
      </c>
      <c r="H489" s="64">
        <f t="shared" si="267"/>
        <v>0</v>
      </c>
      <c r="I489" s="64">
        <f t="shared" si="268"/>
        <v>0</v>
      </c>
    </row>
    <row r="490" spans="1:10" hidden="1" x14ac:dyDescent="0.25">
      <c r="A490" s="82"/>
      <c r="B490" s="73" t="s">
        <v>87</v>
      </c>
      <c r="C490" s="531" t="s">
        <v>197</v>
      </c>
      <c r="D490" s="109"/>
      <c r="E490" s="134">
        <f>'Проверочная  таблица'!HD39</f>
        <v>0</v>
      </c>
      <c r="F490" s="134">
        <f>'Проверочная  таблица'!HG39</f>
        <v>0</v>
      </c>
      <c r="G490" s="134">
        <f>D490-E490</f>
        <v>0</v>
      </c>
      <c r="H490" s="64">
        <f t="shared" si="267"/>
        <v>0</v>
      </c>
      <c r="I490" s="64">
        <f t="shared" si="268"/>
        <v>0</v>
      </c>
    </row>
    <row r="491" spans="1:10" hidden="1" x14ac:dyDescent="0.25">
      <c r="A491" s="82"/>
      <c r="B491" s="110" t="s">
        <v>110</v>
      </c>
      <c r="C491" s="111"/>
      <c r="D491" s="134">
        <f>D490</f>
        <v>0</v>
      </c>
      <c r="E491" s="134">
        <f>E490</f>
        <v>0</v>
      </c>
      <c r="F491" s="134">
        <f>F490</f>
        <v>0</v>
      </c>
      <c r="G491" s="134">
        <f>G490</f>
        <v>0</v>
      </c>
      <c r="H491" s="64">
        <f t="shared" si="267"/>
        <v>0</v>
      </c>
      <c r="I491" s="64">
        <f t="shared" si="268"/>
        <v>0</v>
      </c>
    </row>
    <row r="492" spans="1:10" hidden="1" x14ac:dyDescent="0.25">
      <c r="A492" s="82"/>
      <c r="B492" s="110" t="s">
        <v>111</v>
      </c>
      <c r="C492" s="111"/>
      <c r="D492" s="134"/>
      <c r="E492" s="134"/>
      <c r="F492" s="134"/>
      <c r="G492" s="134">
        <f>D492-E492</f>
        <v>0</v>
      </c>
      <c r="H492" s="64">
        <f t="shared" si="267"/>
        <v>0</v>
      </c>
      <c r="I492" s="64">
        <f t="shared" si="268"/>
        <v>0</v>
      </c>
    </row>
    <row r="493" spans="1:10" ht="153" hidden="1" x14ac:dyDescent="0.25">
      <c r="A493" s="103"/>
      <c r="B493" s="66" t="s">
        <v>680</v>
      </c>
      <c r="C493" s="67" t="s">
        <v>679</v>
      </c>
      <c r="D493" s="80"/>
      <c r="E493" s="70">
        <f>'Прочая  субсидия_МР  и  ГО'!R39</f>
        <v>0</v>
      </c>
      <c r="F493" s="70">
        <f>'Прочая  субсидия_МР  и  ГО'!S39</f>
        <v>0</v>
      </c>
      <c r="G493" s="80">
        <f>D493-E493</f>
        <v>0</v>
      </c>
      <c r="H493" s="64">
        <f>IF(F493&gt;E493,1,0)</f>
        <v>0</v>
      </c>
      <c r="I493" s="64">
        <f>IF(G493&lt;0,1,0)</f>
        <v>0</v>
      </c>
    </row>
    <row r="494" spans="1:10" hidden="1" x14ac:dyDescent="0.25">
      <c r="A494" s="105"/>
      <c r="B494" s="106" t="s">
        <v>110</v>
      </c>
      <c r="C494" s="107"/>
      <c r="D494" s="123">
        <f>D493</f>
        <v>0</v>
      </c>
      <c r="E494" s="123">
        <f>E493</f>
        <v>0</v>
      </c>
      <c r="F494" s="123">
        <f>F493</f>
        <v>0</v>
      </c>
      <c r="G494" s="123">
        <f>D494-E494</f>
        <v>0</v>
      </c>
      <c r="H494" s="64">
        <f>IF(F494&gt;E494,1,0)</f>
        <v>0</v>
      </c>
      <c r="I494" s="64">
        <f>IF(G494&lt;0,1,0)</f>
        <v>0</v>
      </c>
    </row>
    <row r="495" spans="1:10" hidden="1" x14ac:dyDescent="0.25">
      <c r="A495" s="105"/>
      <c r="B495" s="106" t="s">
        <v>111</v>
      </c>
      <c r="C495" s="107"/>
      <c r="D495" s="123"/>
      <c r="E495" s="123"/>
      <c r="F495" s="123"/>
      <c r="G495" s="123">
        <f>D495-E495</f>
        <v>0</v>
      </c>
      <c r="H495" s="64">
        <f>IF(F495&gt;E495,1,0)</f>
        <v>0</v>
      </c>
      <c r="I495" s="64">
        <f>IF(G495&lt;0,1,0)</f>
        <v>0</v>
      </c>
    </row>
    <row r="496" spans="1:10" ht="114.75" hidden="1" x14ac:dyDescent="0.25">
      <c r="A496" s="103"/>
      <c r="B496" s="135" t="s">
        <v>198</v>
      </c>
      <c r="C496" s="67" t="s">
        <v>199</v>
      </c>
      <c r="D496" s="136"/>
      <c r="E496" s="70">
        <f>'Проверочная  таблица'!HU39</f>
        <v>0</v>
      </c>
      <c r="F496" s="70">
        <f>'Проверочная  таблица'!HX39</f>
        <v>0</v>
      </c>
      <c r="G496" s="80">
        <f>D496-E496</f>
        <v>0</v>
      </c>
      <c r="H496" s="64">
        <f t="shared" si="267"/>
        <v>0</v>
      </c>
      <c r="I496" s="64">
        <f t="shared" si="268"/>
        <v>0</v>
      </c>
      <c r="J496" s="108">
        <f>D496+D499</f>
        <v>0</v>
      </c>
    </row>
    <row r="497" spans="1:10" hidden="1" x14ac:dyDescent="0.25">
      <c r="A497" s="105"/>
      <c r="B497" s="106" t="s">
        <v>110</v>
      </c>
      <c r="C497" s="130"/>
      <c r="D497" s="123">
        <f>D496</f>
        <v>0</v>
      </c>
      <c r="E497" s="123">
        <f>E496</f>
        <v>0</v>
      </c>
      <c r="F497" s="123">
        <f>F496</f>
        <v>0</v>
      </c>
      <c r="G497" s="123">
        <f>G496</f>
        <v>0</v>
      </c>
      <c r="H497" s="64">
        <f t="shared" si="267"/>
        <v>0</v>
      </c>
      <c r="I497" s="64">
        <f t="shared" si="268"/>
        <v>0</v>
      </c>
    </row>
    <row r="498" spans="1:10" hidden="1" x14ac:dyDescent="0.25">
      <c r="A498" s="105"/>
      <c r="B498" s="106" t="s">
        <v>111</v>
      </c>
      <c r="C498" s="107"/>
      <c r="D498" s="123"/>
      <c r="E498" s="123"/>
      <c r="F498" s="123"/>
      <c r="G498" s="123">
        <f>D498-E498</f>
        <v>0</v>
      </c>
      <c r="H498" s="64">
        <f t="shared" si="267"/>
        <v>0</v>
      </c>
      <c r="I498" s="64">
        <f t="shared" si="268"/>
        <v>0</v>
      </c>
      <c r="J498" s="108"/>
    </row>
    <row r="499" spans="1:10" hidden="1" x14ac:dyDescent="0.25">
      <c r="A499" s="82"/>
      <c r="B499" s="73" t="s">
        <v>87</v>
      </c>
      <c r="C499" s="83" t="s">
        <v>199</v>
      </c>
      <c r="D499" s="109"/>
      <c r="E499" s="134">
        <f>'Проверочная  таблица'!HV39</f>
        <v>0</v>
      </c>
      <c r="F499" s="134">
        <f>'Проверочная  таблица'!HY39</f>
        <v>0</v>
      </c>
      <c r="G499" s="134">
        <f>D499-E499</f>
        <v>0</v>
      </c>
      <c r="H499" s="64">
        <f t="shared" si="267"/>
        <v>0</v>
      </c>
      <c r="I499" s="64">
        <f t="shared" si="268"/>
        <v>0</v>
      </c>
    </row>
    <row r="500" spans="1:10" hidden="1" x14ac:dyDescent="0.25">
      <c r="A500" s="82"/>
      <c r="B500" s="110" t="s">
        <v>110</v>
      </c>
      <c r="C500" s="111"/>
      <c r="D500" s="134">
        <f>D499</f>
        <v>0</v>
      </c>
      <c r="E500" s="134">
        <f>E499</f>
        <v>0</v>
      </c>
      <c r="F500" s="134">
        <f>F499</f>
        <v>0</v>
      </c>
      <c r="G500" s="134">
        <f>G499</f>
        <v>0</v>
      </c>
      <c r="H500" s="64">
        <f t="shared" si="267"/>
        <v>0</v>
      </c>
      <c r="I500" s="64">
        <f t="shared" si="268"/>
        <v>0</v>
      </c>
    </row>
    <row r="501" spans="1:10" hidden="1" x14ac:dyDescent="0.25">
      <c r="A501" s="82"/>
      <c r="B501" s="110" t="s">
        <v>111</v>
      </c>
      <c r="C501" s="111"/>
      <c r="D501" s="134"/>
      <c r="E501" s="134"/>
      <c r="F501" s="134"/>
      <c r="G501" s="134">
        <f>D501-E501</f>
        <v>0</v>
      </c>
      <c r="H501" s="64">
        <f t="shared" si="267"/>
        <v>0</v>
      </c>
      <c r="I501" s="64">
        <f t="shared" si="268"/>
        <v>0</v>
      </c>
    </row>
    <row r="502" spans="1:10" ht="127.5" x14ac:dyDescent="0.25">
      <c r="A502" s="487"/>
      <c r="B502" s="135" t="s">
        <v>965</v>
      </c>
      <c r="C502" s="67" t="s">
        <v>966</v>
      </c>
      <c r="D502" s="136">
        <v>1333630</v>
      </c>
      <c r="E502" s="70">
        <f>'Проверочная  таблица'!JY38</f>
        <v>1333630</v>
      </c>
      <c r="F502" s="70">
        <f>'Проверочная  таблица'!KB38</f>
        <v>170951.88</v>
      </c>
      <c r="G502" s="80">
        <f>D502-E502</f>
        <v>0</v>
      </c>
      <c r="H502" s="64">
        <f t="shared" ref="H502:H509" si="269">IF(F502&gt;E502,1,0)</f>
        <v>0</v>
      </c>
      <c r="I502" s="64">
        <f t="shared" ref="I502:I509" si="270">IF(G502&lt;0,1,0)</f>
        <v>0</v>
      </c>
      <c r="J502" s="108">
        <f>D502+D506</f>
        <v>4445430</v>
      </c>
    </row>
    <row r="503" spans="1:10" x14ac:dyDescent="0.25">
      <c r="A503" s="105"/>
      <c r="B503" s="106" t="s">
        <v>110</v>
      </c>
      <c r="C503" s="130"/>
      <c r="D503" s="123"/>
      <c r="E503" s="123"/>
      <c r="F503" s="123"/>
      <c r="G503" s="123">
        <f>G502</f>
        <v>0</v>
      </c>
      <c r="H503" s="64">
        <f t="shared" si="269"/>
        <v>0</v>
      </c>
      <c r="I503" s="64">
        <f t="shared" si="270"/>
        <v>0</v>
      </c>
    </row>
    <row r="504" spans="1:10" x14ac:dyDescent="0.25">
      <c r="A504" s="105"/>
      <c r="B504" s="106" t="s">
        <v>111</v>
      </c>
      <c r="C504" s="107"/>
      <c r="D504" s="123"/>
      <c r="E504" s="123"/>
      <c r="F504" s="123"/>
      <c r="G504" s="123">
        <f>D504-E504</f>
        <v>0</v>
      </c>
      <c r="H504" s="64">
        <f t="shared" si="269"/>
        <v>0</v>
      </c>
      <c r="I504" s="64">
        <f t="shared" si="270"/>
        <v>0</v>
      </c>
    </row>
    <row r="505" spans="1:10" x14ac:dyDescent="0.25">
      <c r="A505" s="105"/>
      <c r="B505" s="106" t="s">
        <v>123</v>
      </c>
      <c r="C505" s="107"/>
      <c r="D505" s="123">
        <f>D502</f>
        <v>1333630</v>
      </c>
      <c r="E505" s="123">
        <f t="shared" ref="E505:F505" si="271">E502</f>
        <v>1333630</v>
      </c>
      <c r="F505" s="123">
        <f t="shared" si="271"/>
        <v>170951.88</v>
      </c>
      <c r="G505" s="822">
        <f t="shared" ref="G505" si="272">D505-E505</f>
        <v>0</v>
      </c>
      <c r="H505" s="64"/>
      <c r="I505" s="64"/>
    </row>
    <row r="506" spans="1:10" x14ac:dyDescent="0.25">
      <c r="A506" s="82"/>
      <c r="B506" s="73" t="s">
        <v>87</v>
      </c>
      <c r="C506" s="83" t="s">
        <v>966</v>
      </c>
      <c r="D506" s="109">
        <v>3111800</v>
      </c>
      <c r="E506" s="134">
        <f>'Проверочная  таблица'!JZ38</f>
        <v>3111800</v>
      </c>
      <c r="F506" s="134">
        <f>'Проверочная  таблица'!KC38</f>
        <v>398887.29</v>
      </c>
      <c r="G506" s="134">
        <f>D506-E506</f>
        <v>0</v>
      </c>
      <c r="H506" s="64">
        <f t="shared" si="269"/>
        <v>0</v>
      </c>
      <c r="I506" s="64">
        <f t="shared" si="270"/>
        <v>0</v>
      </c>
      <c r="J506" s="108"/>
    </row>
    <row r="507" spans="1:10" x14ac:dyDescent="0.25">
      <c r="A507" s="82"/>
      <c r="B507" s="110" t="s">
        <v>110</v>
      </c>
      <c r="C507" s="111"/>
      <c r="D507" s="134"/>
      <c r="E507" s="134"/>
      <c r="F507" s="134"/>
      <c r="G507" s="134">
        <f>G506</f>
        <v>0</v>
      </c>
      <c r="H507" s="64">
        <f t="shared" si="269"/>
        <v>0</v>
      </c>
      <c r="I507" s="64">
        <f t="shared" si="270"/>
        <v>0</v>
      </c>
    </row>
    <row r="508" spans="1:10" x14ac:dyDescent="0.25">
      <c r="A508" s="82"/>
      <c r="B508" s="110" t="s">
        <v>111</v>
      </c>
      <c r="C508" s="111"/>
      <c r="D508" s="134"/>
      <c r="E508" s="134"/>
      <c r="F508" s="134"/>
      <c r="G508" s="134">
        <f>D508-E508</f>
        <v>0</v>
      </c>
      <c r="H508" s="64">
        <f t="shared" si="269"/>
        <v>0</v>
      </c>
      <c r="I508" s="64">
        <f t="shared" si="270"/>
        <v>0</v>
      </c>
    </row>
    <row r="509" spans="1:10" x14ac:dyDescent="0.25">
      <c r="A509" s="82"/>
      <c r="B509" s="110" t="s">
        <v>123</v>
      </c>
      <c r="C509" s="111"/>
      <c r="D509" s="134">
        <f>D506</f>
        <v>3111800</v>
      </c>
      <c r="E509" s="134">
        <f t="shared" ref="E509:F509" si="273">E506</f>
        <v>3111800</v>
      </c>
      <c r="F509" s="134">
        <f t="shared" si="273"/>
        <v>398887.29</v>
      </c>
      <c r="G509" s="84">
        <f t="shared" ref="G509" si="274">D509-E509</f>
        <v>0</v>
      </c>
      <c r="H509" s="64">
        <f t="shared" si="269"/>
        <v>0</v>
      </c>
      <c r="I509" s="64">
        <f t="shared" si="270"/>
        <v>0</v>
      </c>
    </row>
    <row r="510" spans="1:10" ht="165.75" x14ac:dyDescent="0.25">
      <c r="A510" s="487"/>
      <c r="B510" s="135" t="s">
        <v>732</v>
      </c>
      <c r="C510" s="67" t="s">
        <v>200</v>
      </c>
      <c r="D510" s="136">
        <v>1508742.87</v>
      </c>
      <c r="E510" s="70">
        <f>'Проверочная  таблица'!KG39</f>
        <v>1508742.8699999996</v>
      </c>
      <c r="F510" s="70">
        <f>'Проверочная  таблица'!KL39</f>
        <v>0</v>
      </c>
      <c r="G510" s="80">
        <f>D510-E510</f>
        <v>0</v>
      </c>
      <c r="H510" s="64">
        <f t="shared" si="267"/>
        <v>0</v>
      </c>
      <c r="I510" s="64">
        <f t="shared" si="268"/>
        <v>0</v>
      </c>
      <c r="J510" s="108">
        <f>D510+D514</f>
        <v>5029142.87</v>
      </c>
    </row>
    <row r="511" spans="1:10" x14ac:dyDescent="0.25">
      <c r="A511" s="105"/>
      <c r="B511" s="106" t="s">
        <v>110</v>
      </c>
      <c r="C511" s="130"/>
      <c r="D511" s="123"/>
      <c r="E511" s="123"/>
      <c r="F511" s="123"/>
      <c r="G511" s="822">
        <f t="shared" ref="G511:G516" si="275">D511-E511</f>
        <v>0</v>
      </c>
      <c r="H511" s="64">
        <f t="shared" si="267"/>
        <v>0</v>
      </c>
      <c r="I511" s="64">
        <f t="shared" si="268"/>
        <v>0</v>
      </c>
    </row>
    <row r="512" spans="1:10" x14ac:dyDescent="0.25">
      <c r="A512" s="105"/>
      <c r="B512" s="106" t="s">
        <v>111</v>
      </c>
      <c r="C512" s="107"/>
      <c r="D512" s="123"/>
      <c r="E512" s="123"/>
      <c r="F512" s="123"/>
      <c r="G512" s="822">
        <f t="shared" si="275"/>
        <v>0</v>
      </c>
      <c r="H512" s="64">
        <f t="shared" si="267"/>
        <v>0</v>
      </c>
      <c r="I512" s="64">
        <f t="shared" si="268"/>
        <v>0</v>
      </c>
    </row>
    <row r="513" spans="1:9" x14ac:dyDescent="0.25">
      <c r="A513" s="105"/>
      <c r="B513" s="106" t="s">
        <v>123</v>
      </c>
      <c r="C513" s="107"/>
      <c r="D513" s="123">
        <f>D510</f>
        <v>1508742.87</v>
      </c>
      <c r="E513" s="123">
        <f t="shared" ref="E513:F513" si="276">E510</f>
        <v>1508742.8699999996</v>
      </c>
      <c r="F513" s="123">
        <f t="shared" si="276"/>
        <v>0</v>
      </c>
      <c r="G513" s="822">
        <f t="shared" si="275"/>
        <v>0</v>
      </c>
      <c r="H513" s="64"/>
      <c r="I513" s="64"/>
    </row>
    <row r="514" spans="1:9" x14ac:dyDescent="0.25">
      <c r="A514" s="82"/>
      <c r="B514" s="73" t="s">
        <v>87</v>
      </c>
      <c r="C514" s="83" t="s">
        <v>200</v>
      </c>
      <c r="D514" s="109">
        <v>3520400</v>
      </c>
      <c r="E514" s="134">
        <f>'Проверочная  таблица'!KH39</f>
        <v>3520400</v>
      </c>
      <c r="F514" s="134">
        <f>'Проверочная  таблица'!KM39</f>
        <v>0</v>
      </c>
      <c r="G514" s="84">
        <f t="shared" si="275"/>
        <v>0</v>
      </c>
      <c r="H514" s="64">
        <f t="shared" si="267"/>
        <v>0</v>
      </c>
      <c r="I514" s="64">
        <f t="shared" si="268"/>
        <v>0</v>
      </c>
    </row>
    <row r="515" spans="1:9" x14ac:dyDescent="0.25">
      <c r="A515" s="82"/>
      <c r="B515" s="110" t="s">
        <v>110</v>
      </c>
      <c r="C515" s="111"/>
      <c r="D515" s="134"/>
      <c r="E515" s="134"/>
      <c r="F515" s="134"/>
      <c r="G515" s="84">
        <f t="shared" si="275"/>
        <v>0</v>
      </c>
      <c r="H515" s="64">
        <f t="shared" si="267"/>
        <v>0</v>
      </c>
      <c r="I515" s="64">
        <f t="shared" si="268"/>
        <v>0</v>
      </c>
    </row>
    <row r="516" spans="1:9" x14ac:dyDescent="0.25">
      <c r="A516" s="82"/>
      <c r="B516" s="110" t="s">
        <v>111</v>
      </c>
      <c r="C516" s="111"/>
      <c r="D516" s="134"/>
      <c r="E516" s="134"/>
      <c r="F516" s="134"/>
      <c r="G516" s="84">
        <f t="shared" si="275"/>
        <v>0</v>
      </c>
      <c r="H516" s="64">
        <f t="shared" si="267"/>
        <v>0</v>
      </c>
      <c r="I516" s="64">
        <f t="shared" si="268"/>
        <v>0</v>
      </c>
    </row>
    <row r="517" spans="1:9" x14ac:dyDescent="0.25">
      <c r="A517" s="82"/>
      <c r="B517" s="110" t="s">
        <v>123</v>
      </c>
      <c r="C517" s="111"/>
      <c r="D517" s="134">
        <f>D514</f>
        <v>3520400</v>
      </c>
      <c r="E517" s="134">
        <f t="shared" ref="E517:F517" si="277">E514</f>
        <v>3520400</v>
      </c>
      <c r="F517" s="134">
        <f t="shared" si="277"/>
        <v>0</v>
      </c>
      <c r="G517" s="84">
        <f t="shared" ref="G517" si="278">D517-E517</f>
        <v>0</v>
      </c>
      <c r="H517" s="64">
        <f t="shared" ref="H517" si="279">IF(F517&gt;E517,1,0)</f>
        <v>0</v>
      </c>
      <c r="I517" s="64">
        <f t="shared" ref="I517" si="280">IF(G517&lt;0,1,0)</f>
        <v>0</v>
      </c>
    </row>
    <row r="518" spans="1:9" ht="140.25" hidden="1" x14ac:dyDescent="0.25">
      <c r="A518" s="103"/>
      <c r="B518" s="81" t="s">
        <v>112</v>
      </c>
      <c r="C518" s="67" t="s">
        <v>113</v>
      </c>
      <c r="D518" s="80"/>
      <c r="E518" s="70">
        <f>D518</f>
        <v>0</v>
      </c>
      <c r="F518" s="104"/>
      <c r="G518" s="80">
        <f>D518-E518</f>
        <v>0</v>
      </c>
      <c r="H518" s="64">
        <f t="shared" si="267"/>
        <v>0</v>
      </c>
      <c r="I518" s="64">
        <f t="shared" si="268"/>
        <v>0</v>
      </c>
    </row>
    <row r="519" spans="1:9" hidden="1" x14ac:dyDescent="0.25">
      <c r="A519" s="105"/>
      <c r="B519" s="106" t="s">
        <v>110</v>
      </c>
      <c r="C519" s="107"/>
      <c r="D519" s="123">
        <f>D518-D520</f>
        <v>0</v>
      </c>
      <c r="E519" s="123">
        <f>E518-E520</f>
        <v>0</v>
      </c>
      <c r="F519" s="123">
        <f>F518-F520</f>
        <v>0</v>
      </c>
      <c r="G519" s="123">
        <f>D519-E519</f>
        <v>0</v>
      </c>
      <c r="H519" s="64">
        <f t="shared" si="267"/>
        <v>0</v>
      </c>
      <c r="I519" s="64">
        <f t="shared" si="268"/>
        <v>0</v>
      </c>
    </row>
    <row r="520" spans="1:9" hidden="1" x14ac:dyDescent="0.25">
      <c r="A520" s="105"/>
      <c r="B520" s="106" t="s">
        <v>111</v>
      </c>
      <c r="C520" s="107"/>
      <c r="D520" s="123"/>
      <c r="E520" s="123">
        <f>D520</f>
        <v>0</v>
      </c>
      <c r="F520" s="123"/>
      <c r="G520" s="123">
        <f>D520-E520</f>
        <v>0</v>
      </c>
      <c r="H520" s="64">
        <f t="shared" si="267"/>
        <v>0</v>
      </c>
      <c r="I520" s="64">
        <f t="shared" si="268"/>
        <v>0</v>
      </c>
    </row>
    <row r="521" spans="1:9" x14ac:dyDescent="0.25">
      <c r="A521" s="698"/>
      <c r="B521" s="124"/>
      <c r="C521" s="125"/>
      <c r="D521" s="816"/>
      <c r="E521" s="816"/>
      <c r="F521" s="816"/>
      <c r="G521" s="816"/>
      <c r="H521" s="64"/>
      <c r="I521" s="64"/>
    </row>
    <row r="522" spans="1:9" x14ac:dyDescent="0.25">
      <c r="A522" s="61">
        <v>1101</v>
      </c>
      <c r="B522" s="62" t="s">
        <v>201</v>
      </c>
      <c r="C522" s="78"/>
      <c r="D522" s="812">
        <f>D526</f>
        <v>0</v>
      </c>
      <c r="E522" s="812">
        <f t="shared" ref="E522:G524" si="281">E526</f>
        <v>0</v>
      </c>
      <c r="F522" s="812">
        <f t="shared" si="281"/>
        <v>0</v>
      </c>
      <c r="G522" s="812">
        <f t="shared" si="281"/>
        <v>0</v>
      </c>
      <c r="H522" s="64">
        <f t="shared" ref="H522:H528" si="282">IF(F522&gt;E522,1,0)</f>
        <v>0</v>
      </c>
      <c r="I522" s="64">
        <f t="shared" ref="I522:I598" si="283">IF(G522&lt;0,1,0)</f>
        <v>0</v>
      </c>
    </row>
    <row r="523" spans="1:9" x14ac:dyDescent="0.25">
      <c r="A523" s="100"/>
      <c r="B523" s="101" t="s">
        <v>110</v>
      </c>
      <c r="C523" s="102"/>
      <c r="D523" s="813">
        <f>D527</f>
        <v>0</v>
      </c>
      <c r="E523" s="813">
        <f t="shared" si="281"/>
        <v>0</v>
      </c>
      <c r="F523" s="813">
        <f t="shared" si="281"/>
        <v>0</v>
      </c>
      <c r="G523" s="813">
        <f t="shared" si="281"/>
        <v>0</v>
      </c>
      <c r="H523" s="64">
        <f t="shared" si="282"/>
        <v>0</v>
      </c>
      <c r="I523" s="64">
        <f t="shared" si="283"/>
        <v>0</v>
      </c>
    </row>
    <row r="524" spans="1:9" x14ac:dyDescent="0.25">
      <c r="A524" s="100"/>
      <c r="B524" s="101" t="s">
        <v>111</v>
      </c>
      <c r="C524" s="102"/>
      <c r="D524" s="813">
        <f>D528</f>
        <v>0</v>
      </c>
      <c r="E524" s="813">
        <f t="shared" si="281"/>
        <v>0</v>
      </c>
      <c r="F524" s="813">
        <f t="shared" si="281"/>
        <v>0</v>
      </c>
      <c r="G524" s="813">
        <f t="shared" si="281"/>
        <v>0</v>
      </c>
      <c r="H524" s="64">
        <f t="shared" si="282"/>
        <v>0</v>
      </c>
      <c r="I524" s="64">
        <f t="shared" si="283"/>
        <v>0</v>
      </c>
    </row>
    <row r="525" spans="1:9" hidden="1" x14ac:dyDescent="0.25">
      <c r="A525" s="698"/>
      <c r="B525" s="57" t="s">
        <v>69</v>
      </c>
      <c r="C525" s="79"/>
      <c r="D525" s="80"/>
      <c r="E525" s="70"/>
      <c r="F525" s="70"/>
      <c r="G525" s="80"/>
      <c r="H525" s="64">
        <f t="shared" si="282"/>
        <v>0</v>
      </c>
      <c r="I525" s="64">
        <f t="shared" si="283"/>
        <v>0</v>
      </c>
    </row>
    <row r="526" spans="1:9" ht="140.25" hidden="1" x14ac:dyDescent="0.25">
      <c r="A526" s="103"/>
      <c r="B526" s="81" t="s">
        <v>112</v>
      </c>
      <c r="C526" s="67" t="s">
        <v>113</v>
      </c>
      <c r="D526" s="80"/>
      <c r="E526" s="70">
        <f>D526</f>
        <v>0</v>
      </c>
      <c r="F526" s="104"/>
      <c r="G526" s="80">
        <f t="shared" ref="G526" si="284">D526-E526</f>
        <v>0</v>
      </c>
      <c r="H526" s="64">
        <f t="shared" si="282"/>
        <v>0</v>
      </c>
      <c r="I526" s="64">
        <f t="shared" si="283"/>
        <v>0</v>
      </c>
    </row>
    <row r="527" spans="1:9" hidden="1" x14ac:dyDescent="0.25">
      <c r="A527" s="105"/>
      <c r="B527" s="106" t="s">
        <v>110</v>
      </c>
      <c r="C527" s="107"/>
      <c r="D527" s="123">
        <f>D526</f>
        <v>0</v>
      </c>
      <c r="E527" s="123">
        <f t="shared" ref="E527:G527" si="285">E526</f>
        <v>0</v>
      </c>
      <c r="F527" s="123">
        <f t="shared" si="285"/>
        <v>0</v>
      </c>
      <c r="G527" s="123">
        <f t="shared" si="285"/>
        <v>0</v>
      </c>
      <c r="H527" s="64">
        <f t="shared" si="282"/>
        <v>0</v>
      </c>
      <c r="I527" s="64">
        <f t="shared" si="283"/>
        <v>0</v>
      </c>
    </row>
    <row r="528" spans="1:9" hidden="1" x14ac:dyDescent="0.25">
      <c r="A528" s="105"/>
      <c r="B528" s="106" t="s">
        <v>111</v>
      </c>
      <c r="C528" s="107"/>
      <c r="D528" s="123"/>
      <c r="E528" s="123"/>
      <c r="F528" s="123"/>
      <c r="G528" s="123"/>
      <c r="H528" s="64">
        <f t="shared" si="282"/>
        <v>0</v>
      </c>
      <c r="I528" s="64">
        <f t="shared" si="283"/>
        <v>0</v>
      </c>
    </row>
    <row r="529" spans="1:9" x14ac:dyDescent="0.25">
      <c r="A529" s="698"/>
      <c r="B529" s="81"/>
      <c r="C529" s="125"/>
      <c r="D529" s="80"/>
      <c r="E529" s="70"/>
      <c r="F529" s="70"/>
      <c r="G529" s="80"/>
      <c r="H529" s="64"/>
      <c r="I529" s="64">
        <f t="shared" si="283"/>
        <v>0</v>
      </c>
    </row>
    <row r="530" spans="1:9" x14ac:dyDescent="0.25">
      <c r="A530" s="61">
        <v>1102</v>
      </c>
      <c r="B530" s="62" t="s">
        <v>202</v>
      </c>
      <c r="C530" s="78"/>
      <c r="D530" s="812">
        <f>D558+D561+D546+D549+D534+D537+D540+D543+D552+D555</f>
        <v>65070800</v>
      </c>
      <c r="E530" s="812">
        <f t="shared" ref="E530:G530" si="286">E558+E561+E546+E549+E534+E537+E540+E543+E552+E555</f>
        <v>5399999.9999999991</v>
      </c>
      <c r="F530" s="812">
        <f t="shared" si="286"/>
        <v>381489.29999999993</v>
      </c>
      <c r="G530" s="812">
        <f t="shared" si="286"/>
        <v>59670800</v>
      </c>
      <c r="H530" s="64">
        <f t="shared" ref="H530:H598" si="287">IF(F530&gt;E530,1,0)</f>
        <v>0</v>
      </c>
      <c r="I530" s="64">
        <f t="shared" si="283"/>
        <v>0</v>
      </c>
    </row>
    <row r="531" spans="1:9" x14ac:dyDescent="0.25">
      <c r="A531" s="100"/>
      <c r="B531" s="101" t="s">
        <v>110</v>
      </c>
      <c r="C531" s="102"/>
      <c r="D531" s="813">
        <f>D559+D562+D547+D550+D535+D538+D541+D544+D553+D556</f>
        <v>65070800</v>
      </c>
      <c r="E531" s="813">
        <f t="shared" ref="E531:G531" si="288">E559+E562+E547+E550+E535+E538+E541+E544+E553+E556</f>
        <v>5399999.9999999991</v>
      </c>
      <c r="F531" s="813">
        <f t="shared" si="288"/>
        <v>381489.29999999993</v>
      </c>
      <c r="G531" s="813">
        <f t="shared" si="288"/>
        <v>59670800</v>
      </c>
      <c r="H531" s="64">
        <f t="shared" si="287"/>
        <v>0</v>
      </c>
      <c r="I531" s="64">
        <f t="shared" si="283"/>
        <v>0</v>
      </c>
    </row>
    <row r="532" spans="1:9" x14ac:dyDescent="0.25">
      <c r="A532" s="100"/>
      <c r="B532" s="101" t="s">
        <v>111</v>
      </c>
      <c r="C532" s="102"/>
      <c r="D532" s="813">
        <f>D530-D531</f>
        <v>0</v>
      </c>
      <c r="E532" s="813">
        <f t="shared" ref="E532:G532" si="289">E530-E531</f>
        <v>0</v>
      </c>
      <c r="F532" s="813">
        <f t="shared" si="289"/>
        <v>0</v>
      </c>
      <c r="G532" s="813">
        <f t="shared" si="289"/>
        <v>0</v>
      </c>
      <c r="H532" s="64">
        <f t="shared" si="287"/>
        <v>0</v>
      </c>
      <c r="I532" s="64">
        <f t="shared" si="283"/>
        <v>0</v>
      </c>
    </row>
    <row r="533" spans="1:9" x14ac:dyDescent="0.25">
      <c r="A533" s="698"/>
      <c r="B533" s="57" t="s">
        <v>69</v>
      </c>
      <c r="C533" s="79"/>
      <c r="D533" s="80"/>
      <c r="E533" s="70"/>
      <c r="F533" s="70"/>
      <c r="G533" s="80"/>
      <c r="H533" s="64">
        <f t="shared" si="287"/>
        <v>0</v>
      </c>
      <c r="I533" s="64">
        <f t="shared" si="283"/>
        <v>0</v>
      </c>
    </row>
    <row r="534" spans="1:9" ht="89.25" hidden="1" x14ac:dyDescent="0.25">
      <c r="A534" s="103"/>
      <c r="B534" s="585" t="s">
        <v>886</v>
      </c>
      <c r="C534" s="586" t="s">
        <v>887</v>
      </c>
      <c r="D534" s="136"/>
      <c r="E534" s="70">
        <f>'Проверочная  таблица'!CQ38</f>
        <v>0</v>
      </c>
      <c r="F534" s="70">
        <f>'Проверочная  таблица'!CT38</f>
        <v>0</v>
      </c>
      <c r="G534" s="80">
        <f t="shared" ref="G534:G539" si="290">D534-E534</f>
        <v>0</v>
      </c>
      <c r="H534" s="64"/>
      <c r="I534" s="64"/>
    </row>
    <row r="535" spans="1:9" hidden="1" x14ac:dyDescent="0.25">
      <c r="A535" s="105"/>
      <c r="B535" s="106" t="s">
        <v>110</v>
      </c>
      <c r="C535" s="130"/>
      <c r="D535" s="123">
        <f>D534</f>
        <v>0</v>
      </c>
      <c r="E535" s="123">
        <f t="shared" ref="E535:F535" si="291">E534</f>
        <v>0</v>
      </c>
      <c r="F535" s="123">
        <f t="shared" si="291"/>
        <v>0</v>
      </c>
      <c r="G535" s="123">
        <f t="shared" si="290"/>
        <v>0</v>
      </c>
      <c r="H535" s="64"/>
      <c r="I535" s="64"/>
    </row>
    <row r="536" spans="1:9" hidden="1" x14ac:dyDescent="0.25">
      <c r="A536" s="105"/>
      <c r="B536" s="106" t="s">
        <v>111</v>
      </c>
      <c r="C536" s="107"/>
      <c r="D536" s="123"/>
      <c r="E536" s="123"/>
      <c r="F536" s="123"/>
      <c r="G536" s="123">
        <f t="shared" si="290"/>
        <v>0</v>
      </c>
      <c r="H536" s="64"/>
      <c r="I536" s="64"/>
    </row>
    <row r="537" spans="1:9" hidden="1" x14ac:dyDescent="0.25">
      <c r="A537" s="82"/>
      <c r="B537" s="73" t="s">
        <v>87</v>
      </c>
      <c r="C537" s="83" t="s">
        <v>887</v>
      </c>
      <c r="D537" s="109"/>
      <c r="E537" s="134">
        <f>'Проверочная  таблица'!CR38</f>
        <v>0</v>
      </c>
      <c r="F537" s="134">
        <f>'Проверочная  таблица'!CU38</f>
        <v>0</v>
      </c>
      <c r="G537" s="134">
        <f t="shared" si="290"/>
        <v>0</v>
      </c>
      <c r="H537" s="64"/>
      <c r="I537" s="64"/>
    </row>
    <row r="538" spans="1:9" hidden="1" x14ac:dyDescent="0.25">
      <c r="A538" s="82"/>
      <c r="B538" s="110" t="s">
        <v>110</v>
      </c>
      <c r="C538" s="111"/>
      <c r="D538" s="134">
        <f>D537</f>
        <v>0</v>
      </c>
      <c r="E538" s="134">
        <f t="shared" ref="E538:F538" si="292">E537</f>
        <v>0</v>
      </c>
      <c r="F538" s="134">
        <f t="shared" si="292"/>
        <v>0</v>
      </c>
      <c r="G538" s="134">
        <f t="shared" si="290"/>
        <v>0</v>
      </c>
      <c r="H538" s="64"/>
      <c r="I538" s="64"/>
    </row>
    <row r="539" spans="1:9" hidden="1" x14ac:dyDescent="0.25">
      <c r="A539" s="82"/>
      <c r="B539" s="110" t="s">
        <v>111</v>
      </c>
      <c r="C539" s="111"/>
      <c r="D539" s="134"/>
      <c r="E539" s="134"/>
      <c r="F539" s="134"/>
      <c r="G539" s="134">
        <f t="shared" si="290"/>
        <v>0</v>
      </c>
      <c r="H539" s="64"/>
      <c r="I539" s="64"/>
    </row>
    <row r="540" spans="1:9" ht="102" x14ac:dyDescent="0.25">
      <c r="A540" s="487"/>
      <c r="B540" s="585" t="s">
        <v>888</v>
      </c>
      <c r="C540" s="586" t="s">
        <v>889</v>
      </c>
      <c r="D540" s="136">
        <v>3375300</v>
      </c>
      <c r="E540" s="70">
        <f>'Проверочная  таблица'!DM38</f>
        <v>0</v>
      </c>
      <c r="F540" s="70">
        <f>'Проверочная  таблица'!DP38</f>
        <v>0</v>
      </c>
      <c r="G540" s="80">
        <f t="shared" ref="G540:G545" si="293">D540-E540</f>
        <v>3375300</v>
      </c>
      <c r="H540" s="64"/>
      <c r="I540" s="64"/>
    </row>
    <row r="541" spans="1:9" x14ac:dyDescent="0.25">
      <c r="A541" s="105"/>
      <c r="B541" s="106" t="s">
        <v>110</v>
      </c>
      <c r="C541" s="130"/>
      <c r="D541" s="123">
        <f>D540</f>
        <v>3375300</v>
      </c>
      <c r="E541" s="123">
        <f t="shared" ref="E541:F541" si="294">E540</f>
        <v>0</v>
      </c>
      <c r="F541" s="123">
        <f t="shared" si="294"/>
        <v>0</v>
      </c>
      <c r="G541" s="123">
        <f t="shared" si="293"/>
        <v>3375300</v>
      </c>
      <c r="H541" s="64"/>
      <c r="I541" s="64"/>
    </row>
    <row r="542" spans="1:9" x14ac:dyDescent="0.25">
      <c r="A542" s="105"/>
      <c r="B542" s="106" t="s">
        <v>111</v>
      </c>
      <c r="C542" s="107"/>
      <c r="D542" s="123"/>
      <c r="E542" s="123"/>
      <c r="F542" s="123"/>
      <c r="G542" s="123">
        <f t="shared" si="293"/>
        <v>0</v>
      </c>
      <c r="H542" s="64"/>
      <c r="I542" s="64"/>
    </row>
    <row r="543" spans="1:9" x14ac:dyDescent="0.25">
      <c r="A543" s="82"/>
      <c r="B543" s="73" t="s">
        <v>87</v>
      </c>
      <c r="C543" s="83" t="s">
        <v>889</v>
      </c>
      <c r="D543" s="109">
        <v>7875500</v>
      </c>
      <c r="E543" s="134">
        <f>'Проверочная  таблица'!DN38</f>
        <v>0</v>
      </c>
      <c r="F543" s="134">
        <f>'Проверочная  таблица'!DQ38</f>
        <v>0</v>
      </c>
      <c r="G543" s="134">
        <f t="shared" si="293"/>
        <v>7875500</v>
      </c>
      <c r="H543" s="64"/>
      <c r="I543" s="64"/>
    </row>
    <row r="544" spans="1:9" x14ac:dyDescent="0.25">
      <c r="A544" s="82"/>
      <c r="B544" s="110" t="s">
        <v>110</v>
      </c>
      <c r="C544" s="111"/>
      <c r="D544" s="134">
        <f>D543</f>
        <v>7875500</v>
      </c>
      <c r="E544" s="134">
        <f t="shared" ref="E544:F544" si="295">E543</f>
        <v>0</v>
      </c>
      <c r="F544" s="134">
        <f t="shared" si="295"/>
        <v>0</v>
      </c>
      <c r="G544" s="134">
        <f t="shared" si="293"/>
        <v>7875500</v>
      </c>
      <c r="H544" s="64"/>
      <c r="I544" s="64"/>
    </row>
    <row r="545" spans="1:10" x14ac:dyDescent="0.25">
      <c r="A545" s="82"/>
      <c r="B545" s="110" t="s">
        <v>111</v>
      </c>
      <c r="C545" s="111"/>
      <c r="D545" s="134"/>
      <c r="E545" s="134"/>
      <c r="F545" s="134"/>
      <c r="G545" s="134">
        <f t="shared" si="293"/>
        <v>0</v>
      </c>
      <c r="H545" s="64"/>
      <c r="I545" s="64"/>
    </row>
    <row r="546" spans="1:10" ht="89.25" x14ac:dyDescent="0.25">
      <c r="A546" s="487"/>
      <c r="B546" s="135" t="s">
        <v>203</v>
      </c>
      <c r="C546" s="67" t="s">
        <v>204</v>
      </c>
      <c r="D546" s="136">
        <v>9828000</v>
      </c>
      <c r="E546" s="70">
        <f>'Проверочная  таблица'!OG38</f>
        <v>0</v>
      </c>
      <c r="F546" s="70">
        <f>'Проверочная  таблица'!OJ38</f>
        <v>0</v>
      </c>
      <c r="G546" s="80">
        <f t="shared" ref="G546:G551" si="296">D546-E546</f>
        <v>9828000</v>
      </c>
      <c r="H546" s="64">
        <f t="shared" si="287"/>
        <v>0</v>
      </c>
      <c r="I546" s="64">
        <f t="shared" si="283"/>
        <v>0</v>
      </c>
      <c r="J546" s="108">
        <f>D546+D549</f>
        <v>32760000</v>
      </c>
    </row>
    <row r="547" spans="1:10" x14ac:dyDescent="0.25">
      <c r="A547" s="105"/>
      <c r="B547" s="106" t="s">
        <v>110</v>
      </c>
      <c r="C547" s="130"/>
      <c r="D547" s="123">
        <f>D546</f>
        <v>9828000</v>
      </c>
      <c r="E547" s="123">
        <f t="shared" ref="E547:F547" si="297">E546</f>
        <v>0</v>
      </c>
      <c r="F547" s="123">
        <f t="shared" si="297"/>
        <v>0</v>
      </c>
      <c r="G547" s="123">
        <f t="shared" si="296"/>
        <v>9828000</v>
      </c>
      <c r="H547" s="64">
        <f t="shared" si="287"/>
        <v>0</v>
      </c>
      <c r="I547" s="64">
        <f t="shared" si="283"/>
        <v>0</v>
      </c>
    </row>
    <row r="548" spans="1:10" x14ac:dyDescent="0.25">
      <c r="A548" s="105"/>
      <c r="B548" s="106" t="s">
        <v>111</v>
      </c>
      <c r="C548" s="107"/>
      <c r="D548" s="123"/>
      <c r="E548" s="123"/>
      <c r="F548" s="123"/>
      <c r="G548" s="123">
        <f t="shared" si="296"/>
        <v>0</v>
      </c>
      <c r="H548" s="64">
        <f t="shared" si="287"/>
        <v>0</v>
      </c>
      <c r="I548" s="64">
        <f t="shared" si="283"/>
        <v>0</v>
      </c>
      <c r="J548" s="108"/>
    </row>
    <row r="549" spans="1:10" x14ac:dyDescent="0.25">
      <c r="A549" s="82"/>
      <c r="B549" s="73" t="s">
        <v>87</v>
      </c>
      <c r="C549" s="83" t="s">
        <v>204</v>
      </c>
      <c r="D549" s="109">
        <v>22932000</v>
      </c>
      <c r="E549" s="134">
        <f>'Проверочная  таблица'!OH38</f>
        <v>0</v>
      </c>
      <c r="F549" s="134">
        <f>'Проверочная  таблица'!OK38</f>
        <v>0</v>
      </c>
      <c r="G549" s="134">
        <f t="shared" si="296"/>
        <v>22932000</v>
      </c>
      <c r="H549" s="64">
        <f t="shared" si="287"/>
        <v>0</v>
      </c>
      <c r="I549" s="64">
        <f t="shared" si="283"/>
        <v>0</v>
      </c>
    </row>
    <row r="550" spans="1:10" x14ac:dyDescent="0.25">
      <c r="A550" s="82"/>
      <c r="B550" s="110" t="s">
        <v>110</v>
      </c>
      <c r="C550" s="111"/>
      <c r="D550" s="134">
        <f>D549</f>
        <v>22932000</v>
      </c>
      <c r="E550" s="134">
        <f t="shared" ref="E550:F550" si="298">E549</f>
        <v>0</v>
      </c>
      <c r="F550" s="134">
        <f t="shared" si="298"/>
        <v>0</v>
      </c>
      <c r="G550" s="134">
        <f t="shared" si="296"/>
        <v>22932000</v>
      </c>
      <c r="H550" s="64">
        <f t="shared" si="287"/>
        <v>0</v>
      </c>
      <c r="I550" s="64">
        <f t="shared" si="283"/>
        <v>0</v>
      </c>
    </row>
    <row r="551" spans="1:10" x14ac:dyDescent="0.25">
      <c r="A551" s="82"/>
      <c r="B551" s="110" t="s">
        <v>111</v>
      </c>
      <c r="C551" s="111"/>
      <c r="D551" s="134"/>
      <c r="E551" s="134"/>
      <c r="F551" s="134"/>
      <c r="G551" s="134">
        <f t="shared" si="296"/>
        <v>0</v>
      </c>
      <c r="H551" s="64">
        <f t="shared" si="287"/>
        <v>0</v>
      </c>
      <c r="I551" s="64">
        <f t="shared" si="283"/>
        <v>0</v>
      </c>
    </row>
    <row r="552" spans="1:10" ht="140.25" x14ac:dyDescent="0.25">
      <c r="A552" s="487"/>
      <c r="B552" s="585" t="s">
        <v>1015</v>
      </c>
      <c r="C552" s="67" t="s">
        <v>1014</v>
      </c>
      <c r="D552" s="136">
        <v>4698000</v>
      </c>
      <c r="E552" s="543">
        <f>'Проверочная  таблица'!CK38</f>
        <v>0</v>
      </c>
      <c r="F552" s="543">
        <f>'Проверочная  таблица'!CN38</f>
        <v>0</v>
      </c>
      <c r="G552" s="80">
        <f t="shared" ref="G552:G557" si="299">D552-E552</f>
        <v>4698000</v>
      </c>
      <c r="H552" s="64">
        <f t="shared" ref="H552:H557" si="300">IF(F552&gt;E552,1,0)</f>
        <v>0</v>
      </c>
      <c r="I552" s="64">
        <f t="shared" ref="I552:I557" si="301">IF(G552&lt;0,1,0)</f>
        <v>0</v>
      </c>
      <c r="J552" s="108">
        <f>D552+D555</f>
        <v>15660000</v>
      </c>
    </row>
    <row r="553" spans="1:10" x14ac:dyDescent="0.25">
      <c r="A553" s="105"/>
      <c r="B553" s="106" t="s">
        <v>110</v>
      </c>
      <c r="C553" s="130"/>
      <c r="D553" s="123">
        <f>D552</f>
        <v>4698000</v>
      </c>
      <c r="E553" s="123">
        <f t="shared" ref="E553:F553" si="302">E552</f>
        <v>0</v>
      </c>
      <c r="F553" s="123">
        <f t="shared" si="302"/>
        <v>0</v>
      </c>
      <c r="G553" s="123">
        <f t="shared" si="299"/>
        <v>4698000</v>
      </c>
      <c r="H553" s="64">
        <f t="shared" si="300"/>
        <v>0</v>
      </c>
      <c r="I553" s="64">
        <f t="shared" si="301"/>
        <v>0</v>
      </c>
    </row>
    <row r="554" spans="1:10" x14ac:dyDescent="0.25">
      <c r="A554" s="105"/>
      <c r="B554" s="106" t="s">
        <v>111</v>
      </c>
      <c r="C554" s="107"/>
      <c r="D554" s="123"/>
      <c r="E554" s="123"/>
      <c r="F554" s="123"/>
      <c r="G554" s="123">
        <f t="shared" si="299"/>
        <v>0</v>
      </c>
      <c r="H554" s="64">
        <f t="shared" si="300"/>
        <v>0</v>
      </c>
      <c r="I554" s="64">
        <f t="shared" si="301"/>
        <v>0</v>
      </c>
      <c r="J554" s="108"/>
    </row>
    <row r="555" spans="1:10" x14ac:dyDescent="0.25">
      <c r="A555" s="82"/>
      <c r="B555" s="73" t="s">
        <v>87</v>
      </c>
      <c r="C555" s="83" t="s">
        <v>1014</v>
      </c>
      <c r="D555" s="109">
        <v>10962000</v>
      </c>
      <c r="E555" s="134">
        <f>'Проверочная  таблица'!CL38</f>
        <v>0</v>
      </c>
      <c r="F555" s="134">
        <f>'Проверочная  таблица'!CO38</f>
        <v>0</v>
      </c>
      <c r="G555" s="134">
        <f t="shared" si="299"/>
        <v>10962000</v>
      </c>
      <c r="H555" s="64">
        <f t="shared" si="300"/>
        <v>0</v>
      </c>
      <c r="I555" s="64">
        <f t="shared" si="301"/>
        <v>0</v>
      </c>
    </row>
    <row r="556" spans="1:10" x14ac:dyDescent="0.25">
      <c r="A556" s="82"/>
      <c r="B556" s="110" t="s">
        <v>110</v>
      </c>
      <c r="C556" s="111"/>
      <c r="D556" s="134">
        <f>D555</f>
        <v>10962000</v>
      </c>
      <c r="E556" s="134">
        <f t="shared" ref="E556:F556" si="303">E555</f>
        <v>0</v>
      </c>
      <c r="F556" s="134">
        <f t="shared" si="303"/>
        <v>0</v>
      </c>
      <c r="G556" s="134">
        <f t="shared" si="299"/>
        <v>10962000</v>
      </c>
      <c r="H556" s="64">
        <f t="shared" si="300"/>
        <v>0</v>
      </c>
      <c r="I556" s="64">
        <f t="shared" si="301"/>
        <v>0</v>
      </c>
    </row>
    <row r="557" spans="1:10" x14ac:dyDescent="0.25">
      <c r="A557" s="82"/>
      <c r="B557" s="110" t="s">
        <v>111</v>
      </c>
      <c r="C557" s="111"/>
      <c r="D557" s="134"/>
      <c r="E557" s="134"/>
      <c r="F557" s="134"/>
      <c r="G557" s="134">
        <f t="shared" si="299"/>
        <v>0</v>
      </c>
      <c r="H557" s="64">
        <f t="shared" si="300"/>
        <v>0</v>
      </c>
      <c r="I557" s="64">
        <f t="shared" si="301"/>
        <v>0</v>
      </c>
    </row>
    <row r="558" spans="1:10" ht="153" x14ac:dyDescent="0.25">
      <c r="A558" s="698"/>
      <c r="B558" s="81" t="s">
        <v>205</v>
      </c>
      <c r="C558" s="67" t="s">
        <v>206</v>
      </c>
      <c r="D558" s="80">
        <v>5400000</v>
      </c>
      <c r="E558" s="70">
        <f>'Прочая  субсидия_МР  и  ГО'!D39</f>
        <v>5399999.9999999991</v>
      </c>
      <c r="F558" s="70">
        <f>'Прочая  субсидия_МР  и  ГО'!E39</f>
        <v>381489.29999999993</v>
      </c>
      <c r="G558" s="80">
        <f>D558-E558</f>
        <v>0</v>
      </c>
      <c r="H558" s="64">
        <f t="shared" si="287"/>
        <v>0</v>
      </c>
      <c r="I558" s="64">
        <f t="shared" si="283"/>
        <v>0</v>
      </c>
    </row>
    <row r="559" spans="1:10" x14ac:dyDescent="0.25">
      <c r="A559" s="105"/>
      <c r="B559" s="106" t="s">
        <v>110</v>
      </c>
      <c r="C559" s="107"/>
      <c r="D559" s="123">
        <f>D558</f>
        <v>5400000</v>
      </c>
      <c r="E559" s="123">
        <f>E558</f>
        <v>5399999.9999999991</v>
      </c>
      <c r="F559" s="123">
        <f>F558</f>
        <v>381489.29999999993</v>
      </c>
      <c r="G559" s="123">
        <f>D559-E559</f>
        <v>0</v>
      </c>
      <c r="H559" s="64">
        <f t="shared" si="287"/>
        <v>0</v>
      </c>
      <c r="I559" s="64">
        <f t="shared" si="283"/>
        <v>0</v>
      </c>
    </row>
    <row r="560" spans="1:10" x14ac:dyDescent="0.25">
      <c r="A560" s="105"/>
      <c r="B560" s="106" t="s">
        <v>111</v>
      </c>
      <c r="C560" s="107"/>
      <c r="D560" s="123"/>
      <c r="E560" s="123"/>
      <c r="F560" s="123"/>
      <c r="G560" s="123">
        <f>D560-E560</f>
        <v>0</v>
      </c>
      <c r="H560" s="64">
        <f t="shared" si="287"/>
        <v>0</v>
      </c>
      <c r="I560" s="64">
        <f t="shared" si="283"/>
        <v>0</v>
      </c>
    </row>
    <row r="561" spans="1:10" ht="140.25" hidden="1" x14ac:dyDescent="0.25">
      <c r="A561" s="103"/>
      <c r="B561" s="81" t="s">
        <v>112</v>
      </c>
      <c r="C561" s="67" t="s">
        <v>113</v>
      </c>
      <c r="D561" s="80"/>
      <c r="E561" s="70">
        <f>D561</f>
        <v>0</v>
      </c>
      <c r="F561" s="104"/>
      <c r="G561" s="80">
        <f t="shared" ref="G561:G563" si="304">D561-E561</f>
        <v>0</v>
      </c>
      <c r="H561" s="64">
        <f t="shared" si="287"/>
        <v>0</v>
      </c>
      <c r="I561" s="64">
        <f t="shared" si="283"/>
        <v>0</v>
      </c>
    </row>
    <row r="562" spans="1:10" hidden="1" x14ac:dyDescent="0.25">
      <c r="A562" s="105"/>
      <c r="B562" s="106" t="s">
        <v>110</v>
      </c>
      <c r="C562" s="107"/>
      <c r="D562" s="123">
        <f>D561-D563</f>
        <v>0</v>
      </c>
      <c r="E562" s="123">
        <f t="shared" ref="E562:F562" si="305">E561-E563</f>
        <v>0</v>
      </c>
      <c r="F562" s="123">
        <f t="shared" si="305"/>
        <v>0</v>
      </c>
      <c r="G562" s="123">
        <f t="shared" si="304"/>
        <v>0</v>
      </c>
      <c r="H562" s="64">
        <f t="shared" si="287"/>
        <v>0</v>
      </c>
      <c r="I562" s="64">
        <f t="shared" si="283"/>
        <v>0</v>
      </c>
    </row>
    <row r="563" spans="1:10" hidden="1" x14ac:dyDescent="0.25">
      <c r="A563" s="105"/>
      <c r="B563" s="106" t="s">
        <v>111</v>
      </c>
      <c r="C563" s="107"/>
      <c r="D563" s="123"/>
      <c r="E563" s="123">
        <f>D563</f>
        <v>0</v>
      </c>
      <c r="F563" s="123"/>
      <c r="G563" s="123">
        <f t="shared" si="304"/>
        <v>0</v>
      </c>
      <c r="H563" s="64">
        <f t="shared" si="287"/>
        <v>0</v>
      </c>
      <c r="I563" s="64">
        <f t="shared" si="283"/>
        <v>0</v>
      </c>
    </row>
    <row r="564" spans="1:10" x14ac:dyDescent="0.25">
      <c r="A564" s="698"/>
      <c r="B564" s="124"/>
      <c r="C564" s="125"/>
      <c r="D564" s="816"/>
      <c r="E564" s="816"/>
      <c r="F564" s="816"/>
      <c r="G564" s="816"/>
      <c r="H564" s="64"/>
      <c r="I564" s="64"/>
      <c r="J564" s="108"/>
    </row>
    <row r="565" spans="1:10" x14ac:dyDescent="0.25">
      <c r="A565" s="61">
        <v>1103</v>
      </c>
      <c r="B565" s="62" t="s">
        <v>207</v>
      </c>
      <c r="C565" s="78"/>
      <c r="D565" s="812">
        <f>D569</f>
        <v>8500000</v>
      </c>
      <c r="E565" s="812">
        <f t="shared" ref="E565:G567" si="306">E569</f>
        <v>8500000</v>
      </c>
      <c r="F565" s="812">
        <f t="shared" si="306"/>
        <v>656330.59</v>
      </c>
      <c r="G565" s="812">
        <f t="shared" si="306"/>
        <v>0</v>
      </c>
      <c r="H565" s="64">
        <f t="shared" ref="H565:H571" si="307">IF(F565&gt;E565,1,0)</f>
        <v>0</v>
      </c>
      <c r="I565" s="64">
        <f t="shared" ref="I565:I571" si="308">IF(G565&lt;0,1,0)</f>
        <v>0</v>
      </c>
      <c r="J565" s="108"/>
    </row>
    <row r="566" spans="1:10" x14ac:dyDescent="0.25">
      <c r="A566" s="100"/>
      <c r="B566" s="101" t="s">
        <v>110</v>
      </c>
      <c r="C566" s="102"/>
      <c r="D566" s="813">
        <f t="shared" ref="D566:D567" si="309">D570</f>
        <v>8500000</v>
      </c>
      <c r="E566" s="813">
        <f t="shared" si="306"/>
        <v>8500000</v>
      </c>
      <c r="F566" s="813">
        <f t="shared" si="306"/>
        <v>656330.59</v>
      </c>
      <c r="G566" s="813">
        <f t="shared" si="306"/>
        <v>0</v>
      </c>
      <c r="H566" s="64">
        <f t="shared" si="307"/>
        <v>0</v>
      </c>
      <c r="I566" s="64">
        <f t="shared" si="308"/>
        <v>0</v>
      </c>
      <c r="J566" s="108"/>
    </row>
    <row r="567" spans="1:10" x14ac:dyDescent="0.25">
      <c r="A567" s="100"/>
      <c r="B567" s="101" t="s">
        <v>111</v>
      </c>
      <c r="C567" s="102"/>
      <c r="D567" s="813">
        <f t="shared" si="309"/>
        <v>0</v>
      </c>
      <c r="E567" s="813">
        <f t="shared" si="306"/>
        <v>0</v>
      </c>
      <c r="F567" s="813">
        <f t="shared" si="306"/>
        <v>0</v>
      </c>
      <c r="G567" s="813">
        <f t="shared" si="306"/>
        <v>0</v>
      </c>
      <c r="H567" s="64">
        <f t="shared" si="307"/>
        <v>0</v>
      </c>
      <c r="I567" s="64">
        <f t="shared" si="308"/>
        <v>0</v>
      </c>
      <c r="J567" s="108"/>
    </row>
    <row r="568" spans="1:10" x14ac:dyDescent="0.25">
      <c r="A568" s="698"/>
      <c r="B568" s="57" t="s">
        <v>69</v>
      </c>
      <c r="C568" s="79"/>
      <c r="D568" s="80"/>
      <c r="E568" s="70"/>
      <c r="F568" s="70"/>
      <c r="G568" s="80"/>
      <c r="H568" s="64">
        <f t="shared" si="307"/>
        <v>0</v>
      </c>
      <c r="I568" s="64">
        <f t="shared" si="308"/>
        <v>0</v>
      </c>
      <c r="J568" s="108"/>
    </row>
    <row r="569" spans="1:10" ht="153" x14ac:dyDescent="0.25">
      <c r="A569" s="698"/>
      <c r="B569" s="66" t="s">
        <v>208</v>
      </c>
      <c r="C569" s="67" t="s">
        <v>209</v>
      </c>
      <c r="D569" s="80">
        <v>8500000</v>
      </c>
      <c r="E569" s="70">
        <f>'Прочая  субсидия_МР  и  ГО'!F39</f>
        <v>8500000</v>
      </c>
      <c r="F569" s="70">
        <f>'Прочая  субсидия_МР  и  ГО'!G39</f>
        <v>656330.59</v>
      </c>
      <c r="G569" s="80">
        <f t="shared" ref="G569" si="310">D569-E569</f>
        <v>0</v>
      </c>
      <c r="H569" s="64">
        <f t="shared" si="307"/>
        <v>0</v>
      </c>
      <c r="I569" s="64">
        <f t="shared" si="308"/>
        <v>0</v>
      </c>
    </row>
    <row r="570" spans="1:10" x14ac:dyDescent="0.25">
      <c r="A570" s="105"/>
      <c r="B570" s="106" t="s">
        <v>110</v>
      </c>
      <c r="C570" s="107"/>
      <c r="D570" s="123">
        <f>D569</f>
        <v>8500000</v>
      </c>
      <c r="E570" s="123">
        <f t="shared" ref="E570:G570" si="311">E569</f>
        <v>8500000</v>
      </c>
      <c r="F570" s="123">
        <f t="shared" si="311"/>
        <v>656330.59</v>
      </c>
      <c r="G570" s="123">
        <f t="shared" si="311"/>
        <v>0</v>
      </c>
      <c r="H570" s="64">
        <f t="shared" si="307"/>
        <v>0</v>
      </c>
      <c r="I570" s="64">
        <f t="shared" si="308"/>
        <v>0</v>
      </c>
    </row>
    <row r="571" spans="1:10" x14ac:dyDescent="0.25">
      <c r="A571" s="105"/>
      <c r="B571" s="106" t="s">
        <v>111</v>
      </c>
      <c r="C571" s="107"/>
      <c r="D571" s="123"/>
      <c r="E571" s="123"/>
      <c r="F571" s="123"/>
      <c r="G571" s="123"/>
      <c r="H571" s="64">
        <f t="shared" si="307"/>
        <v>0</v>
      </c>
      <c r="I571" s="64">
        <f t="shared" si="308"/>
        <v>0</v>
      </c>
    </row>
    <row r="572" spans="1:10" x14ac:dyDescent="0.25">
      <c r="A572" s="698"/>
      <c r="B572" s="124"/>
      <c r="C572" s="125"/>
      <c r="D572" s="816"/>
      <c r="E572" s="816"/>
      <c r="F572" s="816"/>
      <c r="G572" s="816"/>
      <c r="H572" s="64"/>
      <c r="I572" s="64"/>
      <c r="J572" s="108"/>
    </row>
    <row r="573" spans="1:10" ht="25.5" x14ac:dyDescent="0.25">
      <c r="A573" s="61">
        <v>1403</v>
      </c>
      <c r="B573" s="62" t="s">
        <v>96</v>
      </c>
      <c r="C573" s="78"/>
      <c r="D573" s="812">
        <f>D590+D593+D578+D581+D584+D587</f>
        <v>1151791683.5700002</v>
      </c>
      <c r="E573" s="812">
        <f t="shared" ref="E573:G573" si="312">E590+E593+E578+E581+E584+E587</f>
        <v>769879156.09000003</v>
      </c>
      <c r="F573" s="812">
        <f t="shared" si="312"/>
        <v>0</v>
      </c>
      <c r="G573" s="812">
        <f t="shared" si="312"/>
        <v>381912527.48000002</v>
      </c>
      <c r="H573" s="64">
        <f t="shared" si="287"/>
        <v>0</v>
      </c>
      <c r="I573" s="64">
        <f t="shared" si="283"/>
        <v>0</v>
      </c>
    </row>
    <row r="574" spans="1:10" x14ac:dyDescent="0.25">
      <c r="A574" s="100"/>
      <c r="B574" s="101" t="s">
        <v>110</v>
      </c>
      <c r="C574" s="102"/>
      <c r="D574" s="813">
        <f>D591+D594+D579+D582+D585+D588</f>
        <v>160108901.09999999</v>
      </c>
      <c r="E574" s="813">
        <f t="shared" ref="E574:G574" si="313">E591+E594+E579+E582+E585+E588</f>
        <v>103453076.92</v>
      </c>
      <c r="F574" s="813">
        <f t="shared" si="313"/>
        <v>0</v>
      </c>
      <c r="G574" s="813">
        <f t="shared" si="313"/>
        <v>56655824.179999992</v>
      </c>
      <c r="H574" s="64">
        <f t="shared" si="287"/>
        <v>0</v>
      </c>
      <c r="I574" s="64">
        <f t="shared" si="283"/>
        <v>0</v>
      </c>
    </row>
    <row r="575" spans="1:10" x14ac:dyDescent="0.25">
      <c r="A575" s="100"/>
      <c r="B575" s="101" t="s">
        <v>111</v>
      </c>
      <c r="C575" s="102"/>
      <c r="D575" s="813">
        <f>D592+D595+D580+D583+D586+D589</f>
        <v>985648175.86999989</v>
      </c>
      <c r="E575" s="813">
        <f t="shared" ref="E575:G575" si="314">E592+E595+E580+E583+E586+E589</f>
        <v>660391472.56999993</v>
      </c>
      <c r="F575" s="813">
        <f t="shared" si="314"/>
        <v>0</v>
      </c>
      <c r="G575" s="813">
        <f t="shared" si="314"/>
        <v>325256703.30000001</v>
      </c>
      <c r="H575" s="64">
        <f t="shared" si="287"/>
        <v>0</v>
      </c>
      <c r="I575" s="64">
        <f t="shared" si="283"/>
        <v>0</v>
      </c>
    </row>
    <row r="576" spans="1:10" x14ac:dyDescent="0.25">
      <c r="A576" s="100"/>
      <c r="B576" s="101" t="s">
        <v>123</v>
      </c>
      <c r="C576" s="102"/>
      <c r="D576" s="813">
        <f>D573-D574-D575</f>
        <v>6034606.6000002623</v>
      </c>
      <c r="E576" s="813">
        <f t="shared" ref="E576:G576" si="315">E573-E574-E575</f>
        <v>6034606.6000001431</v>
      </c>
      <c r="F576" s="813">
        <f t="shared" si="315"/>
        <v>0</v>
      </c>
      <c r="G576" s="813">
        <f t="shared" si="315"/>
        <v>0</v>
      </c>
      <c r="H576" s="64"/>
      <c r="I576" s="64"/>
    </row>
    <row r="577" spans="1:10" x14ac:dyDescent="0.25">
      <c r="A577" s="698"/>
      <c r="B577" s="57" t="s">
        <v>69</v>
      </c>
      <c r="C577" s="79"/>
      <c r="D577" s="80"/>
      <c r="E577" s="70"/>
      <c r="F577" s="70"/>
      <c r="G577" s="80"/>
      <c r="H577" s="64">
        <f t="shared" si="287"/>
        <v>0</v>
      </c>
      <c r="I577" s="64">
        <f t="shared" si="283"/>
        <v>0</v>
      </c>
    </row>
    <row r="578" spans="1:10" ht="127.5" x14ac:dyDescent="0.25">
      <c r="A578" s="487"/>
      <c r="B578" s="81" t="s">
        <v>210</v>
      </c>
      <c r="C578" s="79" t="s">
        <v>211</v>
      </c>
      <c r="D578" s="118">
        <v>63453105.490000002</v>
      </c>
      <c r="E578" s="70">
        <f>'Проверочная  таблица'!OQ39</f>
        <v>63453105.490000002</v>
      </c>
      <c r="F578" s="70">
        <f>'Проверочная  таблица'!OZ39</f>
        <v>0</v>
      </c>
      <c r="G578" s="80">
        <f t="shared" ref="G578:G583" si="316">D578-E578</f>
        <v>0</v>
      </c>
      <c r="H578" s="64">
        <f t="shared" si="287"/>
        <v>0</v>
      </c>
      <c r="I578" s="64">
        <f t="shared" si="283"/>
        <v>0</v>
      </c>
      <c r="J578" s="108">
        <f>D578+D581</f>
        <v>705034505.49000001</v>
      </c>
    </row>
    <row r="579" spans="1:10" x14ac:dyDescent="0.25">
      <c r="A579" s="105"/>
      <c r="B579" s="106" t="s">
        <v>110</v>
      </c>
      <c r="C579" s="107"/>
      <c r="D579" s="123">
        <f>D578-D580</f>
        <v>9310776.9200000018</v>
      </c>
      <c r="E579" s="123">
        <f>E578-E580</f>
        <v>9310776.9200000018</v>
      </c>
      <c r="F579" s="123">
        <f t="shared" ref="F579" si="317">F578-F580</f>
        <v>0</v>
      </c>
      <c r="G579" s="822">
        <f t="shared" si="316"/>
        <v>0</v>
      </c>
      <c r="H579" s="64">
        <f t="shared" si="287"/>
        <v>0</v>
      </c>
      <c r="I579" s="64">
        <f t="shared" si="283"/>
        <v>0</v>
      </c>
    </row>
    <row r="580" spans="1:10" x14ac:dyDescent="0.25">
      <c r="A580" s="105"/>
      <c r="B580" s="106" t="s">
        <v>111</v>
      </c>
      <c r="C580" s="107"/>
      <c r="D580" s="119">
        <v>54142328.57</v>
      </c>
      <c r="E580" s="119">
        <f>D580</f>
        <v>54142328.57</v>
      </c>
      <c r="F580" s="119"/>
      <c r="G580" s="822">
        <f t="shared" si="316"/>
        <v>0</v>
      </c>
      <c r="H580" s="64">
        <f t="shared" si="287"/>
        <v>0</v>
      </c>
      <c r="I580" s="64">
        <f t="shared" si="283"/>
        <v>0</v>
      </c>
    </row>
    <row r="581" spans="1:10" x14ac:dyDescent="0.25">
      <c r="A581" s="82"/>
      <c r="B581" s="73" t="s">
        <v>87</v>
      </c>
      <c r="C581" s="133" t="s">
        <v>211</v>
      </c>
      <c r="D581" s="109">
        <v>641581400</v>
      </c>
      <c r="E581" s="134">
        <f>'Проверочная  таблица'!OR39</f>
        <v>641581400</v>
      </c>
      <c r="F581" s="134">
        <f>'Проверочная  таблица'!PA39</f>
        <v>0</v>
      </c>
      <c r="G581" s="84">
        <f t="shared" si="316"/>
        <v>0</v>
      </c>
      <c r="H581" s="64">
        <f t="shared" si="287"/>
        <v>0</v>
      </c>
      <c r="I581" s="64">
        <f t="shared" si="283"/>
        <v>0</v>
      </c>
    </row>
    <row r="582" spans="1:10" x14ac:dyDescent="0.25">
      <c r="A582" s="82"/>
      <c r="B582" s="110" t="s">
        <v>110</v>
      </c>
      <c r="C582" s="111"/>
      <c r="D582" s="134">
        <f>D581-D583</f>
        <v>94142300</v>
      </c>
      <c r="E582" s="134">
        <f>E581-E583</f>
        <v>94142300</v>
      </c>
      <c r="F582" s="134">
        <f t="shared" ref="F582" si="318">F581-F583</f>
        <v>0</v>
      </c>
      <c r="G582" s="84">
        <f t="shared" si="316"/>
        <v>0</v>
      </c>
      <c r="H582" s="64">
        <f t="shared" si="287"/>
        <v>0</v>
      </c>
      <c r="I582" s="64">
        <f t="shared" si="283"/>
        <v>0</v>
      </c>
    </row>
    <row r="583" spans="1:10" x14ac:dyDescent="0.25">
      <c r="A583" s="82"/>
      <c r="B583" s="110" t="s">
        <v>111</v>
      </c>
      <c r="C583" s="111"/>
      <c r="D583" s="119">
        <v>547439100</v>
      </c>
      <c r="E583" s="119">
        <f>D583</f>
        <v>547439100</v>
      </c>
      <c r="F583" s="119"/>
      <c r="G583" s="84">
        <f t="shared" si="316"/>
        <v>0</v>
      </c>
      <c r="H583" s="64">
        <f t="shared" si="287"/>
        <v>0</v>
      </c>
      <c r="I583" s="64">
        <f t="shared" si="283"/>
        <v>0</v>
      </c>
      <c r="J583" s="108"/>
    </row>
    <row r="584" spans="1:10" ht="140.25" x14ac:dyDescent="0.25">
      <c r="A584" s="487"/>
      <c r="B584" s="81" t="s">
        <v>1079</v>
      </c>
      <c r="C584" s="79" t="s">
        <v>1004</v>
      </c>
      <c r="D584" s="118">
        <v>34372127.479999997</v>
      </c>
      <c r="E584" s="70">
        <f>'Проверочная  таблица'!OS39</f>
        <v>0</v>
      </c>
      <c r="F584" s="70">
        <f>'Проверочная  таблица'!PB39</f>
        <v>0</v>
      </c>
      <c r="G584" s="80">
        <f t="shared" ref="G584:G589" si="319">D584-E584</f>
        <v>34372127.479999997</v>
      </c>
      <c r="H584" s="64">
        <f t="shared" ref="H584:H589" si="320">IF(F584&gt;E584,1,0)</f>
        <v>0</v>
      </c>
      <c r="I584" s="64">
        <f t="shared" ref="I584:I589" si="321">IF(G584&lt;0,1,0)</f>
        <v>0</v>
      </c>
      <c r="J584" s="108">
        <f>D584+D587</f>
        <v>381912527.48000002</v>
      </c>
    </row>
    <row r="585" spans="1:10" x14ac:dyDescent="0.25">
      <c r="A585" s="105"/>
      <c r="B585" s="106" t="s">
        <v>110</v>
      </c>
      <c r="C585" s="107"/>
      <c r="D585" s="123">
        <f>D584-D586</f>
        <v>5099024.179999996</v>
      </c>
      <c r="E585" s="123">
        <f>E584-E586</f>
        <v>0</v>
      </c>
      <c r="F585" s="123">
        <f t="shared" ref="F585" si="322">F584-F586</f>
        <v>0</v>
      </c>
      <c r="G585" s="822">
        <f t="shared" si="319"/>
        <v>5099024.179999996</v>
      </c>
      <c r="H585" s="64">
        <f t="shared" si="320"/>
        <v>0</v>
      </c>
      <c r="I585" s="64">
        <f t="shared" si="321"/>
        <v>0</v>
      </c>
    </row>
    <row r="586" spans="1:10" x14ac:dyDescent="0.25">
      <c r="A586" s="105"/>
      <c r="B586" s="106" t="s">
        <v>111</v>
      </c>
      <c r="C586" s="107"/>
      <c r="D586" s="119">
        <v>29273103.300000001</v>
      </c>
      <c r="E586" s="119"/>
      <c r="F586" s="119"/>
      <c r="G586" s="822">
        <f t="shared" si="319"/>
        <v>29273103.300000001</v>
      </c>
      <c r="H586" s="64">
        <f t="shared" si="320"/>
        <v>0</v>
      </c>
      <c r="I586" s="64">
        <f t="shared" si="321"/>
        <v>0</v>
      </c>
    </row>
    <row r="587" spans="1:10" x14ac:dyDescent="0.25">
      <c r="A587" s="82"/>
      <c r="B587" s="73" t="s">
        <v>87</v>
      </c>
      <c r="C587" s="133" t="s">
        <v>1004</v>
      </c>
      <c r="D587" s="109">
        <v>347540400</v>
      </c>
      <c r="E587" s="134">
        <f>'Проверочная  таблица'!OT39</f>
        <v>0</v>
      </c>
      <c r="F587" s="134">
        <f>'Проверочная  таблица'!PC39</f>
        <v>0</v>
      </c>
      <c r="G587" s="84">
        <f t="shared" si="319"/>
        <v>347540400</v>
      </c>
      <c r="H587" s="64">
        <f t="shared" si="320"/>
        <v>0</v>
      </c>
      <c r="I587" s="64">
        <f t="shared" si="321"/>
        <v>0</v>
      </c>
    </row>
    <row r="588" spans="1:10" x14ac:dyDescent="0.25">
      <c r="A588" s="82"/>
      <c r="B588" s="110" t="s">
        <v>110</v>
      </c>
      <c r="C588" s="111"/>
      <c r="D588" s="134">
        <f>D587-D589</f>
        <v>51556800</v>
      </c>
      <c r="E588" s="134">
        <f>E587-E589</f>
        <v>0</v>
      </c>
      <c r="F588" s="134">
        <f t="shared" ref="F588" si="323">F587-F589</f>
        <v>0</v>
      </c>
      <c r="G588" s="84">
        <f t="shared" si="319"/>
        <v>51556800</v>
      </c>
      <c r="H588" s="64">
        <f t="shared" si="320"/>
        <v>0</v>
      </c>
      <c r="I588" s="64">
        <f t="shared" si="321"/>
        <v>0</v>
      </c>
    </row>
    <row r="589" spans="1:10" x14ac:dyDescent="0.25">
      <c r="A589" s="82"/>
      <c r="B589" s="110" t="s">
        <v>111</v>
      </c>
      <c r="C589" s="111"/>
      <c r="D589" s="119">
        <v>295983600</v>
      </c>
      <c r="E589" s="119"/>
      <c r="F589" s="119"/>
      <c r="G589" s="84">
        <f t="shared" si="319"/>
        <v>295983600</v>
      </c>
      <c r="H589" s="64">
        <f t="shared" si="320"/>
        <v>0</v>
      </c>
      <c r="I589" s="64">
        <f t="shared" si="321"/>
        <v>0</v>
      </c>
      <c r="J589" s="108"/>
    </row>
    <row r="590" spans="1:10" ht="140.25" hidden="1" x14ac:dyDescent="0.25">
      <c r="A590" s="103"/>
      <c r="B590" s="81" t="s">
        <v>112</v>
      </c>
      <c r="C590" s="67" t="s">
        <v>113</v>
      </c>
      <c r="D590" s="80"/>
      <c r="E590" s="70"/>
      <c r="F590" s="823"/>
      <c r="G590" s="80">
        <f t="shared" ref="G590:G592" si="324">D590-E590</f>
        <v>0</v>
      </c>
      <c r="H590" s="64">
        <f t="shared" si="287"/>
        <v>0</v>
      </c>
      <c r="I590" s="64">
        <f t="shared" si="283"/>
        <v>0</v>
      </c>
    </row>
    <row r="591" spans="1:10" hidden="1" x14ac:dyDescent="0.25">
      <c r="A591" s="105"/>
      <c r="B591" s="106" t="s">
        <v>110</v>
      </c>
      <c r="C591" s="107"/>
      <c r="D591" s="123">
        <f>D590-D592</f>
        <v>0</v>
      </c>
      <c r="E591" s="123">
        <f>E590-E592</f>
        <v>0</v>
      </c>
      <c r="F591" s="123">
        <f>F590-F592</f>
        <v>0</v>
      </c>
      <c r="G591" s="123">
        <f t="shared" si="324"/>
        <v>0</v>
      </c>
      <c r="H591" s="64">
        <f t="shared" si="287"/>
        <v>0</v>
      </c>
      <c r="I591" s="64">
        <f t="shared" si="283"/>
        <v>0</v>
      </c>
    </row>
    <row r="592" spans="1:10" hidden="1" x14ac:dyDescent="0.25">
      <c r="A592" s="105"/>
      <c r="B592" s="106" t="s">
        <v>111</v>
      </c>
      <c r="C592" s="107"/>
      <c r="D592" s="123"/>
      <c r="E592" s="123"/>
      <c r="F592" s="123"/>
      <c r="G592" s="123">
        <f t="shared" si="324"/>
        <v>0</v>
      </c>
      <c r="H592" s="64">
        <f t="shared" si="287"/>
        <v>0</v>
      </c>
      <c r="I592" s="64">
        <f t="shared" si="283"/>
        <v>0</v>
      </c>
    </row>
    <row r="593" spans="1:10" ht="140.25" x14ac:dyDescent="0.25">
      <c r="A593" s="698"/>
      <c r="B593" s="81" t="s">
        <v>212</v>
      </c>
      <c r="C593" s="67" t="s">
        <v>213</v>
      </c>
      <c r="D593" s="80">
        <v>64844650.600000001</v>
      </c>
      <c r="E593" s="70">
        <f>'Прочая  субсидия_МР  и  ГО'!AP39</f>
        <v>64844650.600000001</v>
      </c>
      <c r="F593" s="70">
        <f>'Прочая  субсидия_МР  и  ГО'!AQ39</f>
        <v>0</v>
      </c>
      <c r="G593" s="80">
        <f>D593-E593</f>
        <v>0</v>
      </c>
      <c r="H593" s="64">
        <f t="shared" si="287"/>
        <v>0</v>
      </c>
      <c r="I593" s="64">
        <f t="shared" si="283"/>
        <v>0</v>
      </c>
    </row>
    <row r="594" spans="1:10" x14ac:dyDescent="0.25">
      <c r="A594" s="105"/>
      <c r="B594" s="106" t="s">
        <v>110</v>
      </c>
      <c r="C594" s="107"/>
      <c r="D594" s="123"/>
      <c r="E594" s="123"/>
      <c r="F594" s="123"/>
      <c r="G594" s="123">
        <f>D594-E594</f>
        <v>0</v>
      </c>
      <c r="H594" s="64">
        <f t="shared" si="287"/>
        <v>0</v>
      </c>
      <c r="I594" s="64">
        <f t="shared" si="283"/>
        <v>0</v>
      </c>
    </row>
    <row r="595" spans="1:10" x14ac:dyDescent="0.25">
      <c r="A595" s="105"/>
      <c r="B595" s="106" t="s">
        <v>111</v>
      </c>
      <c r="C595" s="107"/>
      <c r="D595" s="123">
        <f>D593-D596</f>
        <v>58810044</v>
      </c>
      <c r="E595" s="123">
        <f>E593-E596</f>
        <v>58810044</v>
      </c>
      <c r="F595" s="123">
        <f>F593-F596</f>
        <v>0</v>
      </c>
      <c r="G595" s="123">
        <f>D595-E595</f>
        <v>0</v>
      </c>
      <c r="H595" s="64">
        <f t="shared" si="287"/>
        <v>0</v>
      </c>
      <c r="I595" s="64">
        <f t="shared" si="283"/>
        <v>0</v>
      </c>
    </row>
    <row r="596" spans="1:10" x14ac:dyDescent="0.25">
      <c r="A596" s="105"/>
      <c r="B596" s="106" t="s">
        <v>123</v>
      </c>
      <c r="C596" s="107"/>
      <c r="D596" s="498">
        <v>6034606.5999999996</v>
      </c>
      <c r="E596" s="123">
        <f>D596</f>
        <v>6034606.5999999996</v>
      </c>
      <c r="F596" s="498"/>
      <c r="G596" s="123">
        <f t="shared" ref="G596" si="325">G593-G594-G595</f>
        <v>0</v>
      </c>
      <c r="H596" s="64">
        <f t="shared" ref="H596" si="326">IF(F596&gt;E596,1,0)</f>
        <v>0</v>
      </c>
      <c r="I596" s="64">
        <f t="shared" ref="I596" si="327">IF(G596&lt;0,1,0)</f>
        <v>0</v>
      </c>
    </row>
    <row r="597" spans="1:10" x14ac:dyDescent="0.25">
      <c r="A597" s="138"/>
      <c r="B597" s="138"/>
      <c r="C597" s="139"/>
      <c r="D597" s="80"/>
      <c r="E597" s="80"/>
      <c r="F597" s="80"/>
      <c r="G597" s="80"/>
      <c r="H597" s="64">
        <f t="shared" si="287"/>
        <v>0</v>
      </c>
      <c r="I597" s="64">
        <f t="shared" si="283"/>
        <v>0</v>
      </c>
    </row>
    <row r="598" spans="1:10" s="137" customFormat="1" x14ac:dyDescent="0.25">
      <c r="A598" s="140"/>
      <c r="B598" s="141" t="s">
        <v>0</v>
      </c>
      <c r="C598" s="141"/>
      <c r="D598" s="824">
        <f t="shared" ref="D598:G600" si="328">D8+D50+D63+D101+D114+D137+D216+D272+D282+D303+D359+D398+D424+D522+D530+D565+D573+D34</f>
        <v>11722285796.190002</v>
      </c>
      <c r="E598" s="824">
        <f t="shared" si="328"/>
        <v>8868075044.039999</v>
      </c>
      <c r="F598" s="824">
        <f t="shared" si="328"/>
        <v>536681705.86999989</v>
      </c>
      <c r="G598" s="824">
        <f t="shared" si="328"/>
        <v>2854210752.1499996</v>
      </c>
      <c r="H598" s="64">
        <f t="shared" si="287"/>
        <v>0</v>
      </c>
      <c r="I598" s="64">
        <f t="shared" si="283"/>
        <v>0</v>
      </c>
      <c r="J598" s="90"/>
    </row>
    <row r="599" spans="1:10" s="137" customFormat="1" x14ac:dyDescent="0.25">
      <c r="A599" s="100"/>
      <c r="B599" s="142" t="s">
        <v>110</v>
      </c>
      <c r="C599" s="102"/>
      <c r="D599" s="825">
        <f t="shared" si="328"/>
        <v>5942327538.0200014</v>
      </c>
      <c r="E599" s="825">
        <f t="shared" si="328"/>
        <v>5081115165.04</v>
      </c>
      <c r="F599" s="825">
        <f t="shared" si="328"/>
        <v>298075996.95999998</v>
      </c>
      <c r="G599" s="825">
        <f t="shared" si="328"/>
        <v>861212372.9799999</v>
      </c>
      <c r="H599" s="64">
        <f>IF(F599&gt;E599,1,0)</f>
        <v>0</v>
      </c>
      <c r="I599" s="64">
        <f>IF(G599&lt;0,1,0)</f>
        <v>0</v>
      </c>
      <c r="J599" s="90"/>
    </row>
    <row r="600" spans="1:10" s="137" customFormat="1" x14ac:dyDescent="0.25">
      <c r="A600" s="100"/>
      <c r="B600" s="142" t="s">
        <v>111</v>
      </c>
      <c r="C600" s="102"/>
      <c r="D600" s="825">
        <f t="shared" si="328"/>
        <v>2777354484.3199997</v>
      </c>
      <c r="E600" s="825">
        <f t="shared" si="328"/>
        <v>1376378425.1500001</v>
      </c>
      <c r="F600" s="825">
        <f t="shared" si="328"/>
        <v>27003205.369999997</v>
      </c>
      <c r="G600" s="825">
        <f t="shared" si="328"/>
        <v>1400976059.1700001</v>
      </c>
      <c r="H600" s="64">
        <f>IF(F600&gt;E600,1,0)</f>
        <v>0</v>
      </c>
      <c r="I600" s="64">
        <f>IF(G600&lt;0,1,0)</f>
        <v>0</v>
      </c>
      <c r="J600" s="90"/>
    </row>
    <row r="601" spans="1:10" s="137" customFormat="1" x14ac:dyDescent="0.25">
      <c r="A601" s="100"/>
      <c r="B601" s="142" t="s">
        <v>123</v>
      </c>
      <c r="C601" s="102"/>
      <c r="D601" s="825">
        <f>D306+D285+D275+D219+D140+D53+D576+D104+D362+D66+D427</f>
        <v>3002603773.8500004</v>
      </c>
      <c r="E601" s="825">
        <f>E306+E285+E275+E219+E140+E53+E576+E104+E362+E66+E427</f>
        <v>2410581453.8499999</v>
      </c>
      <c r="F601" s="825">
        <f>F306+F285+F275+F219+F140+F53+F576+F104+F362+F66+F427</f>
        <v>211602503.53999996</v>
      </c>
      <c r="G601" s="825">
        <f>G306+G285+G275+G219+G140+G53+G576+G104+G362+G66+G427</f>
        <v>592022320</v>
      </c>
      <c r="H601" s="64">
        <f>IF(F601&gt;E601,1,0)</f>
        <v>0</v>
      </c>
      <c r="I601" s="64">
        <f>IF(G601&lt;0,1,0)</f>
        <v>0</v>
      </c>
      <c r="J601" s="90"/>
    </row>
    <row r="602" spans="1:10" s="137" customFormat="1" x14ac:dyDescent="0.25">
      <c r="A602" s="143"/>
      <c r="B602" s="144"/>
      <c r="C602" s="145"/>
      <c r="D602" s="90">
        <f>D598-D599-D600-D601</f>
        <v>0</v>
      </c>
      <c r="E602" s="90">
        <f t="shared" ref="E602:G602" si="329">E598-E599-E600-E601</f>
        <v>0</v>
      </c>
      <c r="F602" s="90">
        <f t="shared" si="329"/>
        <v>0</v>
      </c>
      <c r="G602" s="90">
        <f t="shared" si="329"/>
        <v>0</v>
      </c>
      <c r="H602" s="146">
        <f>SUM(H8:H600)</f>
        <v>0</v>
      </c>
      <c r="I602" s="146">
        <f>SUM(I8:I600)</f>
        <v>0</v>
      </c>
      <c r="J602" s="90"/>
    </row>
    <row r="603" spans="1:10" s="137" customFormat="1" x14ac:dyDescent="0.25">
      <c r="A603" s="143"/>
      <c r="B603" s="144"/>
      <c r="C603" s="145"/>
      <c r="D603" s="90"/>
      <c r="E603" s="826">
        <f>E598-'Проверочная  таблица'!Z38</f>
        <v>0</v>
      </c>
      <c r="F603" s="827">
        <f>F598-'Проверочная  таблица'!AA38</f>
        <v>0</v>
      </c>
      <c r="G603" s="90"/>
      <c r="H603" s="64"/>
      <c r="I603" s="64"/>
      <c r="J603" s="90"/>
    </row>
    <row r="604" spans="1:10" s="137" customFormat="1" x14ac:dyDescent="0.25">
      <c r="A604" s="143"/>
      <c r="B604" s="144"/>
      <c r="C604" s="654" t="s">
        <v>214</v>
      </c>
      <c r="D604" s="828">
        <v>5942327538.0200005</v>
      </c>
      <c r="E604" s="700" t="s">
        <v>215</v>
      </c>
      <c r="F604" s="828">
        <v>298075996.95999998</v>
      </c>
      <c r="G604" s="829">
        <f>G598-[1]Субсидия_факт!$C$38</f>
        <v>0</v>
      </c>
      <c r="H604" s="64"/>
      <c r="I604" s="64"/>
      <c r="J604" s="90"/>
    </row>
    <row r="605" spans="1:10" s="137" customFormat="1" x14ac:dyDescent="0.25">
      <c r="A605" s="143"/>
      <c r="B605" s="144"/>
      <c r="C605" s="654" t="s">
        <v>216</v>
      </c>
      <c r="D605" s="700">
        <f>D604-D599</f>
        <v>0</v>
      </c>
      <c r="E605" s="700" t="s">
        <v>106</v>
      </c>
      <c r="F605" s="700">
        <f>F604-F599</f>
        <v>0</v>
      </c>
      <c r="G605" s="1358" t="s">
        <v>217</v>
      </c>
      <c r="H605" s="64"/>
      <c r="I605" s="64"/>
      <c r="J605" s="90"/>
    </row>
    <row r="606" spans="1:10" s="137" customFormat="1" x14ac:dyDescent="0.25">
      <c r="A606" s="143"/>
      <c r="B606" s="144"/>
      <c r="C606" s="654" t="s">
        <v>218</v>
      </c>
      <c r="D606" s="828">
        <v>2777354484.3200002</v>
      </c>
      <c r="E606" s="700" t="s">
        <v>219</v>
      </c>
      <c r="F606" s="828">
        <v>27003205.370000001</v>
      </c>
      <c r="G606" s="1358"/>
      <c r="H606" s="64"/>
      <c r="I606" s="64"/>
      <c r="J606" s="90"/>
    </row>
    <row r="607" spans="1:10" s="137" customFormat="1" x14ac:dyDescent="0.25">
      <c r="A607" s="143"/>
      <c r="B607" s="144"/>
      <c r="C607" s="654" t="s">
        <v>216</v>
      </c>
      <c r="D607" s="700">
        <f>D606-D600</f>
        <v>0</v>
      </c>
      <c r="E607" s="700" t="s">
        <v>106</v>
      </c>
      <c r="F607" s="700">
        <f>F606-F600</f>
        <v>0</v>
      </c>
      <c r="G607" s="830">
        <f>G598-'[1]Нераспределенная  субсидия'!$F$41</f>
        <v>0</v>
      </c>
      <c r="H607" s="64"/>
      <c r="I607" s="64"/>
      <c r="J607" s="90"/>
    </row>
    <row r="608" spans="1:10" s="137" customFormat="1" x14ac:dyDescent="0.25">
      <c r="A608" s="143"/>
      <c r="B608" s="144"/>
      <c r="C608" s="654" t="s">
        <v>220</v>
      </c>
      <c r="D608" s="828">
        <v>3002603773.8499999</v>
      </c>
      <c r="E608" s="700" t="s">
        <v>221</v>
      </c>
      <c r="F608" s="828">
        <v>211602503.53999999</v>
      </c>
      <c r="G608" s="90"/>
      <c r="H608" s="64"/>
      <c r="I608" s="64"/>
      <c r="J608" s="90"/>
    </row>
    <row r="609" spans="1:10" s="137" customFormat="1" x14ac:dyDescent="0.25">
      <c r="A609" s="143"/>
      <c r="B609" s="144"/>
      <c r="C609" s="654" t="s">
        <v>216</v>
      </c>
      <c r="D609" s="700">
        <f>D608-D601</f>
        <v>0</v>
      </c>
      <c r="E609" s="700" t="s">
        <v>106</v>
      </c>
      <c r="F609" s="700">
        <f>F608-F601</f>
        <v>0</v>
      </c>
      <c r="G609" s="90"/>
      <c r="H609" s="64"/>
      <c r="I609" s="64"/>
      <c r="J609" s="90"/>
    </row>
    <row r="610" spans="1:10" s="137" customFormat="1" x14ac:dyDescent="0.25">
      <c r="A610" s="143"/>
      <c r="B610" s="144"/>
      <c r="C610" s="145"/>
      <c r="D610" s="90"/>
      <c r="E610" s="90"/>
      <c r="F610" s="90"/>
      <c r="G610" s="90"/>
      <c r="H610" s="64"/>
      <c r="I610" s="64"/>
      <c r="J610" s="90"/>
    </row>
    <row r="611" spans="1:10" s="137" customFormat="1" x14ac:dyDescent="0.25">
      <c r="A611" s="143"/>
      <c r="B611" s="144"/>
      <c r="C611" s="145"/>
      <c r="D611" s="90"/>
      <c r="E611" s="90"/>
      <c r="F611" s="90"/>
      <c r="G611" s="90"/>
      <c r="H611" s="64"/>
      <c r="I611" s="64"/>
      <c r="J611" s="90"/>
    </row>
    <row r="612" spans="1:10" s="137" customFormat="1" x14ac:dyDescent="0.25">
      <c r="A612" s="143"/>
      <c r="B612" s="144"/>
      <c r="C612" s="1359" t="s">
        <v>101</v>
      </c>
      <c r="D612" s="1359"/>
      <c r="E612" s="1359"/>
      <c r="F612" s="1359"/>
      <c r="G612" s="1359"/>
      <c r="H612" s="64"/>
      <c r="I612" s="64"/>
      <c r="J612" s="90"/>
    </row>
    <row r="613" spans="1:10" s="137" customFormat="1" ht="14.1" customHeight="1" x14ac:dyDescent="0.25">
      <c r="A613" s="143"/>
      <c r="B613" s="144"/>
      <c r="C613" s="489" t="s">
        <v>222</v>
      </c>
      <c r="D613" s="489">
        <f>D234+D333+D515+D500+D321+D507+D464+D257+D199+D122+D245+D582+D315+D385+D369+D147+D128+D98+D550+D472+D485+D41+D205+D349+D79+D479+D392+D457+D22+D59+D72+D226+D491+D406+D291+D538+D544+D47+D327+D450+D442+D434+D263+D588+D556+D269</f>
        <v>2636438800</v>
      </c>
      <c r="E613" s="489">
        <f t="shared" ref="E613:G613" si="330">E234+E333+E515+E500+E321+E507+E464+E257+E199+E122+E245+E582+E315+E385+E369+E147+E128+E98+E550+E472+E485+E41+E205+E349+E79+E479+E392+E457+E22+E59+E72+E226+E491+E406+E291+E538+E544+E47+E327+E450+E442+E434+E263+E588+E556+E269</f>
        <v>2521068300</v>
      </c>
      <c r="F613" s="489">
        <f t="shared" si="330"/>
        <v>174132127.59</v>
      </c>
      <c r="G613" s="489">
        <f t="shared" si="330"/>
        <v>115370500</v>
      </c>
      <c r="H613" s="64"/>
      <c r="I613" s="64"/>
      <c r="J613" s="90"/>
    </row>
    <row r="614" spans="1:10" s="137" customFormat="1" x14ac:dyDescent="0.25">
      <c r="A614" s="143"/>
      <c r="B614" s="144"/>
      <c r="C614" s="489" t="s">
        <v>223</v>
      </c>
      <c r="D614" s="489">
        <f>D235+D334+D516+D501+D322+D508+D465+D258+D200+D123+D246+D583+D316+D386+D370+D148+D129+D99+D551+D473+D486+D42+D206+D350+D80+D480+D393+D458+D23+D60+D73+D227+D492+D407+D292+D539+D545+D48+D328+D451+D443+D435+D264+D589+D557+D270</f>
        <v>1193796200</v>
      </c>
      <c r="E614" s="489">
        <f t="shared" ref="E614:G614" si="331">E235+E334+E516+E501+E322+E508+E465+E258+E200+E123+E246+E583+E316+E386+E370+E148+E129+E99+E551+E473+E486+E42+E206+E350+E80+E480+E393+E458+E23+E60+E73+E227+E492+E407+E292+E539+E545+E48+E328+E451+E443+E435+E264+E589+E557+E270</f>
        <v>575099100</v>
      </c>
      <c r="F614" s="489">
        <f t="shared" si="331"/>
        <v>0</v>
      </c>
      <c r="G614" s="489">
        <f t="shared" si="331"/>
        <v>618697100</v>
      </c>
      <c r="H614" s="64"/>
      <c r="I614" s="64"/>
      <c r="J614" s="90"/>
    </row>
    <row r="615" spans="1:10" s="137" customFormat="1" x14ac:dyDescent="0.25">
      <c r="A615" s="143"/>
      <c r="B615" s="144"/>
      <c r="C615" s="489" t="s">
        <v>224</v>
      </c>
      <c r="D615" s="489">
        <f>D236+D61+D74+D228+D371+D474+D466+D351+D387+D517+D379+D436+D444+D452+D509+D149</f>
        <v>1386663600</v>
      </c>
      <c r="E615" s="489">
        <f t="shared" ref="E615:G615" si="332">E236+E61+E74+E228+E371+E474+E466+E351+E387+E517+E379+E436+E444+E452+E509+E149</f>
        <v>1321094100</v>
      </c>
      <c r="F615" s="489">
        <f t="shared" si="332"/>
        <v>4728072.8</v>
      </c>
      <c r="G615" s="489">
        <f t="shared" si="332"/>
        <v>65569500</v>
      </c>
      <c r="H615" s="64"/>
      <c r="I615" s="64"/>
      <c r="J615" s="90"/>
    </row>
    <row r="616" spans="1:10" s="137" customFormat="1" x14ac:dyDescent="0.25">
      <c r="A616" s="143"/>
      <c r="B616" s="144"/>
      <c r="C616" s="489" t="s">
        <v>105</v>
      </c>
      <c r="D616" s="489">
        <f>SUM(D613:D615)</f>
        <v>5216898600</v>
      </c>
      <c r="E616" s="489">
        <f t="shared" ref="E616:G616" si="333">SUM(E613:E615)</f>
        <v>4417261500</v>
      </c>
      <c r="F616" s="489">
        <f t="shared" si="333"/>
        <v>178860200.39000002</v>
      </c>
      <c r="G616" s="489">
        <f t="shared" si="333"/>
        <v>799637100</v>
      </c>
      <c r="H616" s="64"/>
      <c r="I616" s="64"/>
      <c r="J616" s="90"/>
    </row>
    <row r="617" spans="1:10" s="137" customFormat="1" x14ac:dyDescent="0.25">
      <c r="A617" s="143"/>
      <c r="B617" s="144"/>
      <c r="C617" s="145"/>
      <c r="D617" s="90"/>
      <c r="E617" s="90"/>
      <c r="F617" s="90"/>
      <c r="G617" s="90"/>
      <c r="H617" s="64"/>
      <c r="I617" s="64"/>
      <c r="J617" s="90"/>
    </row>
    <row r="618" spans="1:10" s="137" customFormat="1" ht="15.75" thickBot="1" x14ac:dyDescent="0.3">
      <c r="A618" s="143"/>
      <c r="B618" s="144"/>
      <c r="C618" s="145"/>
      <c r="D618" s="92"/>
      <c r="E618" s="90"/>
      <c r="F618" s="90"/>
      <c r="G618" s="90"/>
      <c r="H618" s="64"/>
      <c r="I618" s="64"/>
      <c r="J618" s="90"/>
    </row>
    <row r="619" spans="1:10" s="137" customFormat="1" ht="45.75" thickBot="1" x14ac:dyDescent="0.3">
      <c r="A619" s="143"/>
      <c r="B619" s="144"/>
      <c r="C619" s="145"/>
      <c r="D619" s="831">
        <v>5216898600</v>
      </c>
      <c r="E619" s="70" t="s">
        <v>225</v>
      </c>
      <c r="F619" s="831">
        <v>178860200.38999999</v>
      </c>
      <c r="G619" s="90"/>
      <c r="H619" s="64"/>
      <c r="I619" s="64"/>
      <c r="J619" s="90"/>
    </row>
    <row r="620" spans="1:10" s="137" customFormat="1" x14ac:dyDescent="0.25">
      <c r="A620" s="143"/>
      <c r="B620" s="144"/>
      <c r="C620" s="144"/>
      <c r="D620" s="144"/>
      <c r="E620" s="144"/>
      <c r="F620" s="144"/>
      <c r="G620" s="144"/>
      <c r="H620" s="144"/>
      <c r="I620" s="64"/>
      <c r="J620" s="90"/>
    </row>
    <row r="621" spans="1:10" s="137" customFormat="1" x14ac:dyDescent="0.25">
      <c r="A621" s="143"/>
      <c r="B621" s="144"/>
      <c r="C621" s="150" t="s">
        <v>106</v>
      </c>
      <c r="D621" s="700">
        <f>D619-D616</f>
        <v>0</v>
      </c>
      <c r="E621" s="90"/>
      <c r="F621" s="700">
        <f>F619-F616</f>
        <v>0</v>
      </c>
      <c r="G621" s="90"/>
      <c r="H621" s="64"/>
      <c r="I621" s="64"/>
      <c r="J621" s="90"/>
    </row>
    <row r="622" spans="1:10" s="137" customFormat="1" x14ac:dyDescent="0.25">
      <c r="A622" s="143"/>
      <c r="B622" s="144"/>
      <c r="C622" s="145"/>
      <c r="D622" s="90"/>
      <c r="E622" s="90"/>
      <c r="F622" s="90"/>
      <c r="G622" s="90"/>
      <c r="H622" s="64"/>
      <c r="I622" s="64"/>
      <c r="J622" s="90"/>
    </row>
    <row r="623" spans="1:10" s="137" customFormat="1" x14ac:dyDescent="0.25">
      <c r="A623" s="143"/>
      <c r="B623" s="144"/>
      <c r="C623" s="145"/>
      <c r="D623" s="90"/>
      <c r="E623" s="90"/>
      <c r="F623" s="90"/>
      <c r="G623" s="90"/>
      <c r="H623" s="64"/>
      <c r="I623" s="64"/>
      <c r="J623" s="90"/>
    </row>
    <row r="624" spans="1:10" s="137" customFormat="1" ht="73.5" customHeight="1" x14ac:dyDescent="0.25">
      <c r="A624" s="143"/>
      <c r="B624" s="144"/>
      <c r="C624" s="70" t="s">
        <v>669</v>
      </c>
      <c r="D624" s="832">
        <f>D154+D150+D130</f>
        <v>74425730.879999995</v>
      </c>
      <c r="E624" s="832">
        <f>E154+E150+E130</f>
        <v>74425730.88000001</v>
      </c>
      <c r="F624" s="832">
        <f>F154+F150+F130</f>
        <v>0</v>
      </c>
      <c r="G624" s="832">
        <f>G154+G150+G130</f>
        <v>0</v>
      </c>
      <c r="H624" s="64"/>
      <c r="I624" s="64"/>
      <c r="J624" s="90"/>
    </row>
    <row r="625" spans="1:10" s="137" customFormat="1" x14ac:dyDescent="0.25">
      <c r="A625" s="143"/>
      <c r="B625" s="144"/>
      <c r="C625" s="145"/>
      <c r="D625" s="90"/>
      <c r="E625" s="90"/>
      <c r="F625" s="90"/>
      <c r="G625" s="90"/>
      <c r="H625" s="64"/>
      <c r="I625" s="64"/>
      <c r="J625" s="90"/>
    </row>
    <row r="626" spans="1:10" s="137" customFormat="1" x14ac:dyDescent="0.25">
      <c r="A626" s="143"/>
      <c r="B626" s="144"/>
      <c r="C626" s="145"/>
      <c r="D626" s="90"/>
      <c r="E626" s="90"/>
      <c r="F626" s="90"/>
      <c r="G626" s="90"/>
      <c r="H626" s="64"/>
      <c r="I626" s="64"/>
      <c r="J626" s="90"/>
    </row>
    <row r="627" spans="1:10" ht="15.75" x14ac:dyDescent="0.25">
      <c r="C627" s="699" t="s">
        <v>226</v>
      </c>
      <c r="D627" s="833">
        <f>[1]Субсидия_факт!$C$37</f>
        <v>11722285796.190001</v>
      </c>
      <c r="E627" s="827"/>
      <c r="F627" s="834">
        <f>[1]Субсидия_факт!$E$34</f>
        <v>11850044123.33</v>
      </c>
      <c r="G627" s="835">
        <f>F627-D598</f>
        <v>127758327.13999748</v>
      </c>
    </row>
    <row r="628" spans="1:10" ht="25.5" x14ac:dyDescent="0.25">
      <c r="C628" s="152" t="s">
        <v>216</v>
      </c>
      <c r="D628" s="836">
        <f>D627-D598</f>
        <v>0</v>
      </c>
      <c r="E628" s="827"/>
      <c r="F628" s="153" t="s">
        <v>227</v>
      </c>
      <c r="G628" s="153" t="s">
        <v>228</v>
      </c>
    </row>
    <row r="629" spans="1:10" x14ac:dyDescent="0.25">
      <c r="C629" s="151"/>
      <c r="E629" s="148"/>
      <c r="F629" s="148"/>
      <c r="G629" s="148"/>
    </row>
    <row r="630" spans="1:10" x14ac:dyDescent="0.25">
      <c r="F630" s="154"/>
      <c r="G630" s="154"/>
    </row>
    <row r="631" spans="1:10" hidden="1" x14ac:dyDescent="0.25">
      <c r="C631" s="151"/>
      <c r="D631" s="151"/>
      <c r="E631" s="147">
        <f>E632-'Проверочная  таблица'!AE39</f>
        <v>0</v>
      </c>
      <c r="F631" s="147">
        <f>F632-'Проверочная  таблица'!AI39</f>
        <v>0</v>
      </c>
    </row>
    <row r="632" spans="1:10" ht="165.75" hidden="1" x14ac:dyDescent="0.25">
      <c r="A632" s="1355"/>
      <c r="B632" s="81" t="s">
        <v>229</v>
      </c>
      <c r="C632" s="67" t="s">
        <v>230</v>
      </c>
      <c r="D632" s="155">
        <f t="shared" ref="D632:G634" si="334">D518+D355+D299+D12+D526+D590+D394+D417+D561</f>
        <v>0</v>
      </c>
      <c r="E632" s="155">
        <f t="shared" si="334"/>
        <v>0</v>
      </c>
      <c r="F632" s="155">
        <f t="shared" si="334"/>
        <v>0</v>
      </c>
      <c r="G632" s="155">
        <f t="shared" si="334"/>
        <v>0</v>
      </c>
      <c r="H632" s="64">
        <f>IF(F632&gt;E632,1,0)</f>
        <v>0</v>
      </c>
      <c r="I632" s="64">
        <f>IF(G632&lt;0,1,0)</f>
        <v>0</v>
      </c>
    </row>
    <row r="633" spans="1:10" hidden="1" x14ac:dyDescent="0.25">
      <c r="A633" s="1355"/>
      <c r="B633" s="156" t="s">
        <v>110</v>
      </c>
      <c r="C633" s="157"/>
      <c r="D633" s="158">
        <f t="shared" si="334"/>
        <v>0</v>
      </c>
      <c r="E633" s="158">
        <f t="shared" si="334"/>
        <v>0</v>
      </c>
      <c r="F633" s="158">
        <f t="shared" si="334"/>
        <v>0</v>
      </c>
      <c r="G633" s="158">
        <f t="shared" si="334"/>
        <v>0</v>
      </c>
      <c r="H633" s="64">
        <f>IF(F633&gt;E633,1,0)</f>
        <v>0</v>
      </c>
      <c r="I633" s="64">
        <f>IF(G633&lt;0,1,0)</f>
        <v>0</v>
      </c>
    </row>
    <row r="634" spans="1:10" hidden="1" x14ac:dyDescent="0.25">
      <c r="A634" s="1355"/>
      <c r="B634" s="156" t="s">
        <v>111</v>
      </c>
      <c r="C634" s="159"/>
      <c r="D634" s="158">
        <f t="shared" si="334"/>
        <v>0</v>
      </c>
      <c r="E634" s="158">
        <f t="shared" si="334"/>
        <v>0</v>
      </c>
      <c r="F634" s="158">
        <f t="shared" si="334"/>
        <v>0</v>
      </c>
      <c r="G634" s="158">
        <f t="shared" si="334"/>
        <v>0</v>
      </c>
      <c r="H634" s="64">
        <f>IF(F634&gt;E634,1,0)</f>
        <v>0</v>
      </c>
      <c r="I634" s="64">
        <f>IF(G634&lt;0,1,0)</f>
        <v>0</v>
      </c>
    </row>
  </sheetData>
  <mergeCells count="6">
    <mergeCell ref="A632:A634"/>
    <mergeCell ref="A2:G2"/>
    <mergeCell ref="A3:G3"/>
    <mergeCell ref="A4:G4"/>
    <mergeCell ref="G605:G606"/>
    <mergeCell ref="C612:G612"/>
  </mergeCells>
  <phoneticPr fontId="63" type="noConversion"/>
  <pageMargins left="0.78740157480314965" right="0.39370078740157483" top="0.78740157480314965" bottom="0.78740157480314965" header="0.51181102362204722" footer="0.51181102362204722"/>
  <pageSetup paperSize="9" scale="52" fitToHeight="15" orientation="portrait" horizontalDpi="300" verticalDpi="300" r:id="rId1"/>
  <headerFooter alignWithMargins="0">
    <oddFooter>&amp;L&amp;P&amp;R&amp;Z&amp;F&amp;A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pageSetUpPr fitToPage="1"/>
  </sheetPr>
  <dimension ref="A2:J12"/>
  <sheetViews>
    <sheetView zoomScale="80" zoomScaleNormal="80" zoomScaleSheetLayoutView="70" workbookViewId="0">
      <pane xSplit="1" ySplit="7" topLeftCell="B8" activePane="bottomRight" state="frozen"/>
      <selection pane="topRight" activeCell="B1" sqref="B1"/>
      <selection pane="bottomLeft" activeCell="A6" sqref="A6"/>
      <selection pane="bottomRight" activeCell="E24" sqref="E24"/>
    </sheetView>
  </sheetViews>
  <sheetFormatPr defaultColWidth="9.140625" defaultRowHeight="15" x14ac:dyDescent="0.25"/>
  <cols>
    <col min="1" max="1" width="12" style="58" customWidth="1"/>
    <col min="2" max="2" width="51.140625" style="58" customWidth="1"/>
    <col min="3" max="3" width="17.42578125" style="58" customWidth="1"/>
    <col min="4" max="4" width="20" style="58" customWidth="1"/>
    <col min="5" max="5" width="20.140625" style="58" customWidth="1"/>
    <col min="6" max="6" width="18.140625" style="58" customWidth="1"/>
    <col min="7" max="7" width="20.140625" style="58" customWidth="1"/>
    <col min="8" max="8" width="14.5703125" style="58" customWidth="1"/>
    <col min="9" max="9" width="15.42578125" style="52" customWidth="1"/>
    <col min="10" max="10" width="17" style="58" bestFit="1" customWidth="1"/>
    <col min="11" max="16384" width="9.140625" style="58"/>
  </cols>
  <sheetData>
    <row r="2" spans="1:10" ht="15.75" x14ac:dyDescent="0.25">
      <c r="A2" s="1349" t="s">
        <v>806</v>
      </c>
      <c r="B2" s="1349"/>
      <c r="C2" s="1349"/>
      <c r="D2" s="1349"/>
      <c r="E2" s="1349"/>
      <c r="F2" s="1349"/>
      <c r="G2" s="1349"/>
    </row>
    <row r="3" spans="1:10" ht="15.75" x14ac:dyDescent="0.25">
      <c r="A3" s="1349" t="str">
        <f>'Проверочная  таблица'!F3</f>
        <v>ПО  СОСТОЯНИЮ  НА  1  АПРЕЛЯ  2026  ГОДА</v>
      </c>
      <c r="B3" s="1349"/>
      <c r="C3" s="1349"/>
      <c r="D3" s="1349"/>
      <c r="E3" s="1349"/>
      <c r="F3" s="1349"/>
      <c r="G3" s="1349"/>
    </row>
    <row r="4" spans="1:10" ht="15.75" x14ac:dyDescent="0.25">
      <c r="A4" s="1360" t="s">
        <v>107</v>
      </c>
      <c r="B4" s="1360"/>
      <c r="C4" s="1360"/>
      <c r="D4" s="1360"/>
      <c r="E4" s="1360"/>
      <c r="F4" s="1360"/>
      <c r="G4" s="1360"/>
    </row>
    <row r="6" spans="1:10" x14ac:dyDescent="0.25">
      <c r="F6" s="58" t="s">
        <v>64</v>
      </c>
    </row>
    <row r="7" spans="1:10" s="59" customFormat="1" ht="25.5" x14ac:dyDescent="0.25">
      <c r="A7" s="57" t="s">
        <v>65</v>
      </c>
      <c r="B7" s="57" t="s">
        <v>57</v>
      </c>
      <c r="C7" s="57" t="s">
        <v>58</v>
      </c>
      <c r="D7" s="57" t="s">
        <v>59</v>
      </c>
      <c r="E7" s="57" t="s">
        <v>60</v>
      </c>
      <c r="F7" s="57" t="s">
        <v>61</v>
      </c>
      <c r="G7" s="57" t="s">
        <v>66</v>
      </c>
      <c r="I7" s="60"/>
    </row>
    <row r="8" spans="1:10" s="59" customFormat="1" x14ac:dyDescent="0.25">
      <c r="A8" s="61"/>
      <c r="B8" s="62"/>
      <c r="C8" s="63"/>
      <c r="D8" s="810">
        <f>D9</f>
        <v>0</v>
      </c>
      <c r="E8" s="810">
        <f t="shared" ref="E8:G8" si="0">E9</f>
        <v>0</v>
      </c>
      <c r="F8" s="810">
        <f t="shared" si="0"/>
        <v>0</v>
      </c>
      <c r="G8" s="810">
        <f t="shared" si="0"/>
        <v>0</v>
      </c>
      <c r="H8" s="64">
        <f t="shared" ref="H8:H11" si="1">IF(F8&gt;E8,1,0)</f>
        <v>0</v>
      </c>
      <c r="I8" s="64">
        <f t="shared" ref="I8:I11" si="2">IF(G8&lt;0,1,0)</f>
        <v>0</v>
      </c>
    </row>
    <row r="9" spans="1:10" s="59" customFormat="1" x14ac:dyDescent="0.25">
      <c r="A9" s="65"/>
      <c r="B9" s="66"/>
      <c r="C9" s="54"/>
      <c r="D9" s="70"/>
      <c r="E9" s="70"/>
      <c r="F9" s="70"/>
      <c r="G9" s="80">
        <f>D9-E9</f>
        <v>0</v>
      </c>
      <c r="H9" s="64">
        <f t="shared" si="1"/>
        <v>0</v>
      </c>
      <c r="I9" s="64">
        <f t="shared" si="2"/>
        <v>0</v>
      </c>
    </row>
    <row r="10" spans="1:10" s="59" customFormat="1" x14ac:dyDescent="0.25">
      <c r="A10" s="898"/>
      <c r="B10" s="66"/>
      <c r="C10" s="67"/>
      <c r="D10" s="85"/>
      <c r="E10" s="70"/>
      <c r="F10" s="70"/>
      <c r="G10" s="80">
        <f>D10-E10</f>
        <v>0</v>
      </c>
      <c r="H10" s="64">
        <f t="shared" si="1"/>
        <v>0</v>
      </c>
      <c r="I10" s="64">
        <f t="shared" si="2"/>
        <v>0</v>
      </c>
      <c r="J10" s="71"/>
    </row>
    <row r="11" spans="1:10" s="87" customFormat="1" x14ac:dyDescent="0.25">
      <c r="A11" s="1361" t="s">
        <v>2</v>
      </c>
      <c r="B11" s="1361"/>
      <c r="C11" s="85"/>
      <c r="D11" s="85">
        <f>D8</f>
        <v>0</v>
      </c>
      <c r="E11" s="85">
        <f t="shared" ref="E11:G11" si="3">E8</f>
        <v>0</v>
      </c>
      <c r="F11" s="85">
        <f t="shared" si="3"/>
        <v>0</v>
      </c>
      <c r="G11" s="85">
        <f t="shared" si="3"/>
        <v>0</v>
      </c>
      <c r="H11" s="64">
        <f t="shared" si="1"/>
        <v>0</v>
      </c>
      <c r="I11" s="64">
        <f t="shared" si="2"/>
        <v>0</v>
      </c>
    </row>
    <row r="12" spans="1:10" x14ac:dyDescent="0.25">
      <c r="D12" s="88"/>
      <c r="E12" s="88"/>
      <c r="G12" s="88">
        <f>G11-[1]Субвенция_факт!$D$38</f>
        <v>0</v>
      </c>
    </row>
  </sheetData>
  <mergeCells count="4">
    <mergeCell ref="A2:G2"/>
    <mergeCell ref="A3:G3"/>
    <mergeCell ref="A4:G4"/>
    <mergeCell ref="A11:B11"/>
  </mergeCells>
  <pageMargins left="0.78740157480314965" right="0.39370078740157483" top="0.78740157480314965" bottom="0.78740157480314965" header="0.51181102362204722" footer="0.51181102362204722"/>
  <pageSetup paperSize="9" scale="57" fitToHeight="2"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pageSetUpPr fitToPage="1"/>
  </sheetPr>
  <dimension ref="A2:J70"/>
  <sheetViews>
    <sheetView zoomScale="70" zoomScaleNormal="70" zoomScaleSheetLayoutView="70" workbookViewId="0">
      <pane xSplit="1" ySplit="7" topLeftCell="B8" activePane="bottomRight" state="frozen"/>
      <selection pane="topRight" activeCell="B1" sqref="B1"/>
      <selection pane="bottomLeft" activeCell="A6" sqref="A6"/>
      <selection pane="bottomRight" activeCell="B1" sqref="B1"/>
    </sheetView>
  </sheetViews>
  <sheetFormatPr defaultColWidth="9.140625" defaultRowHeight="15" x14ac:dyDescent="0.25"/>
  <cols>
    <col min="1" max="1" width="12" style="58" customWidth="1"/>
    <col min="2" max="2" width="51.140625" style="58" customWidth="1"/>
    <col min="3" max="3" width="17.42578125" style="58" customWidth="1"/>
    <col min="4" max="4" width="22.42578125" style="58" customWidth="1"/>
    <col min="5" max="5" width="22" style="58" bestFit="1" customWidth="1"/>
    <col min="6" max="6" width="20.140625" style="58" customWidth="1"/>
    <col min="7" max="7" width="22" style="58" bestFit="1" customWidth="1"/>
    <col min="8" max="8" width="11.42578125" style="58" bestFit="1" customWidth="1"/>
    <col min="9" max="9" width="20.140625" style="52" bestFit="1" customWidth="1"/>
    <col min="10" max="10" width="17.5703125" style="52" bestFit="1" customWidth="1"/>
    <col min="11" max="16384" width="9.140625" style="58"/>
  </cols>
  <sheetData>
    <row r="2" spans="1:10" ht="15.75" x14ac:dyDescent="0.25">
      <c r="A2" s="1349" t="s">
        <v>807</v>
      </c>
      <c r="B2" s="1349"/>
      <c r="C2" s="1349"/>
      <c r="D2" s="1349"/>
      <c r="E2" s="1349"/>
      <c r="F2" s="1349"/>
      <c r="G2" s="1349"/>
    </row>
    <row r="3" spans="1:10" ht="15.75" x14ac:dyDescent="0.25">
      <c r="A3" s="1349" t="str">
        <f>'Проверочная  таблица'!F3</f>
        <v>ПО  СОСТОЯНИЮ  НА  1  АПРЕЛЯ  2026  ГОДА</v>
      </c>
      <c r="B3" s="1349"/>
      <c r="C3" s="1349"/>
      <c r="D3" s="1349"/>
      <c r="E3" s="1349"/>
      <c r="F3" s="1349"/>
      <c r="G3" s="1349"/>
    </row>
    <row r="4" spans="1:10" ht="15.75" x14ac:dyDescent="0.25">
      <c r="A4" s="1360" t="s">
        <v>63</v>
      </c>
      <c r="B4" s="1360"/>
      <c r="C4" s="1360"/>
      <c r="D4" s="1360"/>
      <c r="E4" s="1360"/>
      <c r="F4" s="1360"/>
      <c r="G4" s="1360"/>
    </row>
    <row r="6" spans="1:10" x14ac:dyDescent="0.25">
      <c r="F6" s="58" t="s">
        <v>64</v>
      </c>
    </row>
    <row r="7" spans="1:10" s="59" customFormat="1" ht="25.5" x14ac:dyDescent="0.25">
      <c r="A7" s="57" t="s">
        <v>65</v>
      </c>
      <c r="B7" s="57" t="s">
        <v>57</v>
      </c>
      <c r="C7" s="57" t="s">
        <v>58</v>
      </c>
      <c r="D7" s="57" t="s">
        <v>59</v>
      </c>
      <c r="E7" s="57" t="s">
        <v>60</v>
      </c>
      <c r="F7" s="57" t="s">
        <v>61</v>
      </c>
      <c r="G7" s="57" t="s">
        <v>66</v>
      </c>
      <c r="I7" s="60"/>
      <c r="J7" s="60"/>
    </row>
    <row r="8" spans="1:10" s="59" customFormat="1" x14ac:dyDescent="0.25">
      <c r="A8" s="61" t="s">
        <v>67</v>
      </c>
      <c r="B8" s="62" t="s">
        <v>68</v>
      </c>
      <c r="C8" s="63"/>
      <c r="D8" s="996">
        <f>SUM(D10:D13)</f>
        <v>289598770</v>
      </c>
      <c r="E8" s="996">
        <f t="shared" ref="E8:G8" si="0">SUM(E10:E13)</f>
        <v>22274682.469999999</v>
      </c>
      <c r="F8" s="996">
        <f t="shared" si="0"/>
        <v>22274682.469999999</v>
      </c>
      <c r="G8" s="996">
        <f t="shared" si="0"/>
        <v>267324087.53</v>
      </c>
      <c r="H8" s="64">
        <f>IF(F8&gt;E8,1,0)</f>
        <v>0</v>
      </c>
      <c r="I8" s="64">
        <f>IF(G8&lt;0,1,0)</f>
        <v>0</v>
      </c>
      <c r="J8" s="60"/>
    </row>
    <row r="9" spans="1:10" s="59" customFormat="1" x14ac:dyDescent="0.25">
      <c r="A9" s="65"/>
      <c r="B9" s="57" t="s">
        <v>69</v>
      </c>
      <c r="C9" s="54"/>
      <c r="D9" s="54"/>
      <c r="E9" s="54"/>
      <c r="F9" s="54"/>
      <c r="G9" s="54"/>
      <c r="H9" s="64">
        <f>IF(F9&gt;E9,1,0)</f>
        <v>0</v>
      </c>
      <c r="I9" s="64">
        <f>IF(G9&lt;0,1,0)</f>
        <v>0</v>
      </c>
      <c r="J9" s="60"/>
    </row>
    <row r="10" spans="1:10" s="59" customFormat="1" ht="127.5" hidden="1" x14ac:dyDescent="0.25">
      <c r="A10" s="103"/>
      <c r="B10" s="66" t="s">
        <v>70</v>
      </c>
      <c r="C10" s="67" t="s">
        <v>71</v>
      </c>
      <c r="D10" s="68"/>
      <c r="E10" s="70">
        <f>'Проверочная  таблица'!ST38</f>
        <v>0</v>
      </c>
      <c r="F10" s="70">
        <f>'Проверочная  таблица'!TE38</f>
        <v>0</v>
      </c>
      <c r="G10" s="80">
        <f>D10-E10</f>
        <v>0</v>
      </c>
      <c r="H10" s="64">
        <f>IF(F10&gt;E10,1,0)</f>
        <v>0</v>
      </c>
      <c r="I10" s="64">
        <f>IF(G10&lt;0,1,0)</f>
        <v>0</v>
      </c>
      <c r="J10" s="60"/>
    </row>
    <row r="11" spans="1:10" s="59" customFormat="1" ht="140.25" hidden="1" x14ac:dyDescent="0.25">
      <c r="A11" s="103"/>
      <c r="B11" s="66" t="s">
        <v>674</v>
      </c>
      <c r="C11" s="67" t="s">
        <v>72</v>
      </c>
      <c r="D11" s="68"/>
      <c r="E11" s="70">
        <f>'Проверочная  таблица'!SU38</f>
        <v>0</v>
      </c>
      <c r="F11" s="70">
        <f>'Проверочная  таблица'!TF38</f>
        <v>0</v>
      </c>
      <c r="G11" s="80">
        <f>D11-E11</f>
        <v>0</v>
      </c>
      <c r="H11" s="64">
        <f>IF(F11&gt;E11,1,0)</f>
        <v>0</v>
      </c>
      <c r="I11" s="64">
        <f>IF(G11&lt;0,1,0)</f>
        <v>0</v>
      </c>
      <c r="J11" s="60"/>
    </row>
    <row r="12" spans="1:10" s="59" customFormat="1" ht="114.75" x14ac:dyDescent="0.25">
      <c r="A12" s="898"/>
      <c r="B12" s="66" t="s">
        <v>73</v>
      </c>
      <c r="C12" s="67" t="s">
        <v>74</v>
      </c>
      <c r="D12" s="68">
        <v>289598770</v>
      </c>
      <c r="E12" s="70">
        <f>'Проверочная  таблица'!SV39</f>
        <v>22274682.469999999</v>
      </c>
      <c r="F12" s="70">
        <f>'Проверочная  таблица'!TG39</f>
        <v>22274682.469999999</v>
      </c>
      <c r="G12" s="80">
        <f>D12-E12</f>
        <v>267324087.53</v>
      </c>
      <c r="H12" s="64">
        <f>IF(F12&gt;E12,1,0)</f>
        <v>0</v>
      </c>
      <c r="I12" s="64">
        <f>IF(G12&lt;0,1,0)</f>
        <v>0</v>
      </c>
      <c r="J12" s="60"/>
    </row>
    <row r="13" spans="1:10" s="59" customFormat="1" x14ac:dyDescent="0.25">
      <c r="A13" s="57"/>
      <c r="B13" s="57"/>
      <c r="C13" s="57"/>
      <c r="D13" s="57"/>
      <c r="E13" s="57"/>
      <c r="F13" s="57"/>
      <c r="G13" s="57"/>
      <c r="I13" s="60"/>
      <c r="J13" s="60"/>
    </row>
    <row r="14" spans="1:10" s="59" customFormat="1" x14ac:dyDescent="0.25">
      <c r="A14" s="61" t="s">
        <v>75</v>
      </c>
      <c r="B14" s="62" t="s">
        <v>76</v>
      </c>
      <c r="C14" s="63"/>
      <c r="D14" s="996">
        <f>SUM(D16:D18)</f>
        <v>1020240686.5700001</v>
      </c>
      <c r="E14" s="996">
        <f t="shared" ref="E14:G14" si="1">SUM(E16:E18)</f>
        <v>1020240686.5700001</v>
      </c>
      <c r="F14" s="996">
        <f t="shared" si="1"/>
        <v>241572059.41999999</v>
      </c>
      <c r="G14" s="996">
        <f t="shared" si="1"/>
        <v>0</v>
      </c>
      <c r="H14" s="64">
        <f>IF(F14&gt;E14,1,0)</f>
        <v>0</v>
      </c>
      <c r="I14" s="64">
        <f>IF(G14&lt;0,1,0)</f>
        <v>0</v>
      </c>
      <c r="J14" s="60"/>
    </row>
    <row r="15" spans="1:10" s="59" customFormat="1" x14ac:dyDescent="0.25">
      <c r="A15" s="65"/>
      <c r="B15" s="57" t="s">
        <v>69</v>
      </c>
      <c r="C15" s="54"/>
      <c r="D15" s="54"/>
      <c r="E15" s="54"/>
      <c r="F15" s="54"/>
      <c r="G15" s="54"/>
      <c r="H15" s="64">
        <f>IF(F15&gt;E15,1,0)</f>
        <v>0</v>
      </c>
      <c r="I15" s="64">
        <f>IF(G15&lt;0,1,0)</f>
        <v>0</v>
      </c>
      <c r="J15" s="60"/>
    </row>
    <row r="16" spans="1:10" s="59" customFormat="1" ht="178.5" x14ac:dyDescent="0.25">
      <c r="A16" s="898"/>
      <c r="B16" s="66" t="s">
        <v>77</v>
      </c>
      <c r="C16" s="69" t="s">
        <v>78</v>
      </c>
      <c r="D16" s="68">
        <v>1020240686.5700001</v>
      </c>
      <c r="E16" s="70">
        <f>'Проверочная  таблица'!SP38</f>
        <v>1020240686.5700001</v>
      </c>
      <c r="F16" s="70">
        <f>'Проверочная  таблица'!TA38</f>
        <v>241572059.41999999</v>
      </c>
      <c r="G16" s="80">
        <f>D16-E16</f>
        <v>0</v>
      </c>
      <c r="H16" s="64">
        <f>IF(F16&gt;E16,1,0)</f>
        <v>0</v>
      </c>
      <c r="I16" s="64">
        <f>IF(G16&lt;0,1,0)</f>
        <v>0</v>
      </c>
      <c r="J16" s="60"/>
    </row>
    <row r="17" spans="1:10" s="59" customFormat="1" ht="140.25" hidden="1" x14ac:dyDescent="0.25">
      <c r="A17" s="103"/>
      <c r="B17" s="66" t="s">
        <v>79</v>
      </c>
      <c r="C17" s="69" t="s">
        <v>80</v>
      </c>
      <c r="D17" s="68"/>
      <c r="E17" s="70">
        <f>'Проверочная  таблица'!SQ39</f>
        <v>0</v>
      </c>
      <c r="F17" s="70">
        <f>'Проверочная  таблица'!TB39</f>
        <v>0</v>
      </c>
      <c r="G17" s="80">
        <f>D17-E17</f>
        <v>0</v>
      </c>
      <c r="H17" s="64">
        <f t="shared" ref="H17:H18" si="2">IF(F17&gt;E17,1,0)</f>
        <v>0</v>
      </c>
      <c r="I17" s="64">
        <f t="shared" ref="I17:I18" si="3">IF(G17&lt;0,1,0)</f>
        <v>0</v>
      </c>
      <c r="J17" s="60"/>
    </row>
    <row r="18" spans="1:10" s="59" customFormat="1" x14ac:dyDescent="0.25">
      <c r="A18" s="898"/>
      <c r="B18" s="66"/>
      <c r="C18" s="69"/>
      <c r="D18" s="68"/>
      <c r="E18" s="70"/>
      <c r="F18" s="70"/>
      <c r="G18" s="80"/>
      <c r="H18" s="64">
        <f t="shared" si="2"/>
        <v>0</v>
      </c>
      <c r="I18" s="64">
        <f t="shared" si="3"/>
        <v>0</v>
      </c>
      <c r="J18" s="60"/>
    </row>
    <row r="19" spans="1:10" x14ac:dyDescent="0.25">
      <c r="A19" s="61" t="s">
        <v>1</v>
      </c>
      <c r="B19" s="62" t="s">
        <v>81</v>
      </c>
      <c r="C19" s="63"/>
      <c r="D19" s="996">
        <f>SUM(D21:D24)</f>
        <v>249844949.28</v>
      </c>
      <c r="E19" s="996">
        <f>SUM(E21:E24)</f>
        <v>236906878.73000002</v>
      </c>
      <c r="F19" s="996">
        <f>SUM(F21:F24)</f>
        <v>0</v>
      </c>
      <c r="G19" s="996">
        <f>SUM(G21:G24)</f>
        <v>12938070.549999982</v>
      </c>
      <c r="H19" s="64">
        <f>IF(F19&gt;E19,1,0)</f>
        <v>0</v>
      </c>
      <c r="I19" s="64">
        <f>IF(G19&lt;0,1,0)</f>
        <v>0</v>
      </c>
    </row>
    <row r="20" spans="1:10" x14ac:dyDescent="0.25">
      <c r="A20" s="65"/>
      <c r="B20" s="57" t="s">
        <v>69</v>
      </c>
      <c r="C20" s="54"/>
      <c r="D20" s="54"/>
      <c r="E20" s="54"/>
      <c r="F20" s="54"/>
      <c r="G20" s="54"/>
      <c r="H20" s="64">
        <f>IF(F20&gt;E20,1,0)</f>
        <v>0</v>
      </c>
      <c r="I20" s="64">
        <f>IF(G20&lt;0,1,0)</f>
        <v>0</v>
      </c>
    </row>
    <row r="21" spans="1:10" ht="127.5" x14ac:dyDescent="0.25">
      <c r="A21" s="65"/>
      <c r="B21" s="66" t="s">
        <v>82</v>
      </c>
      <c r="C21" s="67" t="s">
        <v>693</v>
      </c>
      <c r="D21" s="70">
        <f>105333528.46+44408382.42+100103038.4</f>
        <v>249844949.28</v>
      </c>
      <c r="E21" s="997">
        <f>'Проверочная  таблица'!SE39</f>
        <v>236906878.73000002</v>
      </c>
      <c r="F21" s="997">
        <f>'Проверочная  таблица'!SG39</f>
        <v>0</v>
      </c>
      <c r="G21" s="80">
        <f t="shared" ref="G21" si="4">D21-E21</f>
        <v>12938070.549999982</v>
      </c>
      <c r="H21" s="64">
        <f>IF(F21&gt;E21,1,0)</f>
        <v>0</v>
      </c>
      <c r="I21" s="64">
        <f>IF(G21&lt;0,1,0)</f>
        <v>0</v>
      </c>
    </row>
    <row r="22" spans="1:10" ht="89.25" hidden="1" x14ac:dyDescent="0.25">
      <c r="A22" s="629"/>
      <c r="B22" s="66" t="s">
        <v>83</v>
      </c>
      <c r="C22" s="67" t="s">
        <v>84</v>
      </c>
      <c r="D22" s="70"/>
      <c r="E22" s="997">
        <f>'Проверочная  таблица'!SO39</f>
        <v>0</v>
      </c>
      <c r="F22" s="997">
        <f>'Проверочная  таблица'!SZ39</f>
        <v>0</v>
      </c>
      <c r="G22" s="80">
        <f>D22-E22</f>
        <v>0</v>
      </c>
      <c r="H22" s="64">
        <f>IF(F22&gt;E22,1,0)</f>
        <v>0</v>
      </c>
      <c r="I22" s="64">
        <f>IF(G22&lt;0,1,0)</f>
        <v>0</v>
      </c>
    </row>
    <row r="23" spans="1:10" ht="102" x14ac:dyDescent="0.25">
      <c r="A23" s="898"/>
      <c r="B23" s="66" t="s">
        <v>94</v>
      </c>
      <c r="C23" s="67" t="s">
        <v>95</v>
      </c>
      <c r="D23" s="68"/>
      <c r="E23" s="998"/>
      <c r="F23" s="998"/>
      <c r="G23" s="80">
        <f>D23-E23</f>
        <v>0</v>
      </c>
      <c r="H23" s="64">
        <f>IF(F23&gt;E23,1,0)</f>
        <v>0</v>
      </c>
      <c r="I23" s="64">
        <f>IF(G23&lt;0,1,0)</f>
        <v>0</v>
      </c>
    </row>
    <row r="24" spans="1:10" x14ac:dyDescent="0.25">
      <c r="A24" s="65"/>
      <c r="B24" s="66"/>
      <c r="C24" s="67"/>
      <c r="D24" s="70"/>
      <c r="E24" s="997"/>
      <c r="F24" s="997"/>
      <c r="G24" s="80"/>
      <c r="H24" s="64"/>
      <c r="I24" s="64"/>
    </row>
    <row r="25" spans="1:10" x14ac:dyDescent="0.25">
      <c r="A25" s="61" t="s">
        <v>85</v>
      </c>
      <c r="B25" s="62" t="s">
        <v>86</v>
      </c>
      <c r="C25" s="63"/>
      <c r="D25" s="996">
        <f>SUM(D27:D33)</f>
        <v>839829068</v>
      </c>
      <c r="E25" s="996">
        <f t="shared" ref="E25:G25" si="5">SUM(E27:E33)</f>
        <v>839829068</v>
      </c>
      <c r="F25" s="996">
        <f t="shared" si="5"/>
        <v>194476741.63</v>
      </c>
      <c r="G25" s="996">
        <f t="shared" si="5"/>
        <v>0</v>
      </c>
      <c r="H25" s="64">
        <f t="shared" ref="H25:H31" si="6">IF(F25&gt;E25,1,0)</f>
        <v>0</v>
      </c>
      <c r="I25" s="64">
        <f t="shared" ref="I25:I31" si="7">IF(G25&lt;0,1,0)</f>
        <v>0</v>
      </c>
    </row>
    <row r="26" spans="1:10" x14ac:dyDescent="0.25">
      <c r="A26" s="65"/>
      <c r="B26" s="57" t="s">
        <v>69</v>
      </c>
      <c r="C26" s="54"/>
      <c r="D26" s="54"/>
      <c r="E26" s="54"/>
      <c r="F26" s="54"/>
      <c r="G26" s="54"/>
      <c r="H26" s="64">
        <f t="shared" si="6"/>
        <v>0</v>
      </c>
      <c r="I26" s="64">
        <f t="shared" si="7"/>
        <v>0</v>
      </c>
    </row>
    <row r="27" spans="1:10" ht="140.25" x14ac:dyDescent="0.25">
      <c r="A27" s="65"/>
      <c r="B27" s="66" t="s">
        <v>770</v>
      </c>
      <c r="C27" s="67" t="s">
        <v>769</v>
      </c>
      <c r="D27" s="70"/>
      <c r="E27" s="999">
        <f>'Проверочная  таблица'!RG38</f>
        <v>0</v>
      </c>
      <c r="F27" s="999">
        <f>'Проверочная  таблица'!RJ38</f>
        <v>0</v>
      </c>
      <c r="G27" s="80">
        <f t="shared" ref="G27:G28" si="8">D27-E27</f>
        <v>0</v>
      </c>
      <c r="H27" s="64">
        <f t="shared" si="6"/>
        <v>0</v>
      </c>
      <c r="I27" s="64">
        <f t="shared" si="7"/>
        <v>0</v>
      </c>
      <c r="J27" s="539">
        <f>D27+D28</f>
        <v>17733240</v>
      </c>
    </row>
    <row r="28" spans="1:10" x14ac:dyDescent="0.25">
      <c r="A28" s="72"/>
      <c r="B28" s="73" t="s">
        <v>87</v>
      </c>
      <c r="C28" s="74" t="s">
        <v>769</v>
      </c>
      <c r="D28" s="75">
        <v>17733240</v>
      </c>
      <c r="E28" s="75">
        <f>'Проверочная  таблица'!RH38</f>
        <v>17733240</v>
      </c>
      <c r="F28" s="75">
        <f>'Проверочная  таблица'!RK38</f>
        <v>4335660</v>
      </c>
      <c r="G28" s="134">
        <f t="shared" si="8"/>
        <v>0</v>
      </c>
      <c r="H28" s="76">
        <f t="shared" si="6"/>
        <v>0</v>
      </c>
      <c r="I28" s="76">
        <f t="shared" si="7"/>
        <v>0</v>
      </c>
    </row>
    <row r="29" spans="1:10" ht="102" x14ac:dyDescent="0.25">
      <c r="A29" s="65"/>
      <c r="B29" s="66" t="s">
        <v>747</v>
      </c>
      <c r="C29" s="67" t="s">
        <v>746</v>
      </c>
      <c r="D29" s="70">
        <v>5255524</v>
      </c>
      <c r="E29" s="997">
        <f>'Проверочная  таблица'!RS38</f>
        <v>5255524</v>
      </c>
      <c r="F29" s="997">
        <f>'Проверочная  таблица'!RV38</f>
        <v>1331316.2999999998</v>
      </c>
      <c r="G29" s="80">
        <f t="shared" ref="G29:G30" si="9">D29-E29</f>
        <v>0</v>
      </c>
      <c r="H29" s="64">
        <f t="shared" si="6"/>
        <v>0</v>
      </c>
      <c r="I29" s="64">
        <f t="shared" si="7"/>
        <v>0</v>
      </c>
      <c r="J29" s="539">
        <f>D29+D30</f>
        <v>58394708</v>
      </c>
    </row>
    <row r="30" spans="1:10" x14ac:dyDescent="0.25">
      <c r="A30" s="72"/>
      <c r="B30" s="73" t="s">
        <v>87</v>
      </c>
      <c r="C30" s="74" t="s">
        <v>746</v>
      </c>
      <c r="D30" s="75">
        <v>53139184</v>
      </c>
      <c r="E30" s="75">
        <f>'Проверочная  таблица'!RT38</f>
        <v>53139184</v>
      </c>
      <c r="F30" s="75">
        <f>'Проверочная  таблица'!RW38</f>
        <v>13461086.33</v>
      </c>
      <c r="G30" s="134">
        <f t="shared" si="9"/>
        <v>0</v>
      </c>
      <c r="H30" s="76">
        <f t="shared" si="6"/>
        <v>0</v>
      </c>
      <c r="I30" s="76">
        <f t="shared" si="7"/>
        <v>0</v>
      </c>
    </row>
    <row r="31" spans="1:10" ht="153" x14ac:dyDescent="0.25">
      <c r="A31" s="65"/>
      <c r="B31" s="66" t="s">
        <v>675</v>
      </c>
      <c r="C31" s="67" t="s">
        <v>676</v>
      </c>
      <c r="D31" s="70"/>
      <c r="E31" s="997">
        <f>'Проверочная  таблица'!RY38</f>
        <v>0</v>
      </c>
      <c r="F31" s="997">
        <f>'Проверочная  таблица'!SB38</f>
        <v>0</v>
      </c>
      <c r="G31" s="80">
        <f>D31-E31</f>
        <v>0</v>
      </c>
      <c r="H31" s="64">
        <f t="shared" si="6"/>
        <v>0</v>
      </c>
      <c r="I31" s="64">
        <f t="shared" si="7"/>
        <v>0</v>
      </c>
      <c r="J31" s="56">
        <f>D31+D32</f>
        <v>763701120</v>
      </c>
    </row>
    <row r="32" spans="1:10" s="77" customFormat="1" ht="14.25" x14ac:dyDescent="0.25">
      <c r="A32" s="72"/>
      <c r="B32" s="73" t="s">
        <v>87</v>
      </c>
      <c r="C32" s="74" t="s">
        <v>676</v>
      </c>
      <c r="D32" s="75">
        <v>763701120</v>
      </c>
      <c r="E32" s="134">
        <f>'Проверочная  таблица'!RZ38</f>
        <v>763701120</v>
      </c>
      <c r="F32" s="134">
        <f>'Проверочная  таблица'!SC38</f>
        <v>175348679</v>
      </c>
      <c r="G32" s="134">
        <f t="shared" ref="G32" si="10">D32-E32</f>
        <v>0</v>
      </c>
      <c r="H32" s="76">
        <f t="shared" ref="H32" si="11">IF(F32&gt;E32,1,0)</f>
        <v>0</v>
      </c>
      <c r="I32" s="76">
        <f t="shared" ref="I32" si="12">IF(G32&lt;0,1,0)</f>
        <v>0</v>
      </c>
      <c r="J32" s="540"/>
    </row>
    <row r="33" spans="1:10" ht="102" hidden="1" x14ac:dyDescent="0.25">
      <c r="A33" s="629"/>
      <c r="B33" s="66" t="s">
        <v>782</v>
      </c>
      <c r="C33" s="67" t="s">
        <v>744</v>
      </c>
      <c r="D33" s="70"/>
      <c r="E33" s="997">
        <f>'Проверочная  таблица'!SN38</f>
        <v>0</v>
      </c>
      <c r="F33" s="997">
        <f>'Проверочная  таблица'!SY38</f>
        <v>0</v>
      </c>
      <c r="G33" s="80">
        <f>D33-E33</f>
        <v>0</v>
      </c>
      <c r="H33" s="64">
        <f>IF(F33&gt;E33,1,0)</f>
        <v>0</v>
      </c>
      <c r="I33" s="64">
        <f>IF(G33&lt;0,1,0)</f>
        <v>0</v>
      </c>
    </row>
    <row r="34" spans="1:10" x14ac:dyDescent="0.25">
      <c r="A34" s="898"/>
      <c r="B34" s="66"/>
      <c r="C34" s="67"/>
      <c r="D34" s="68"/>
      <c r="E34" s="70"/>
      <c r="F34" s="70"/>
      <c r="G34" s="80"/>
      <c r="H34" s="76">
        <f t="shared" ref="H34:H39" si="13">IF(F34&gt;E34,1,0)</f>
        <v>0</v>
      </c>
      <c r="I34" s="76">
        <f t="shared" ref="I34:I39" si="14">IF(G34&lt;0,1,0)</f>
        <v>0</v>
      </c>
    </row>
    <row r="35" spans="1:10" hidden="1" x14ac:dyDescent="0.25">
      <c r="A35" s="61" t="s">
        <v>88</v>
      </c>
      <c r="B35" s="62" t="s">
        <v>89</v>
      </c>
      <c r="C35" s="78"/>
      <c r="D35" s="812">
        <f>D37+D38</f>
        <v>0</v>
      </c>
      <c r="E35" s="812">
        <f>E37+E38</f>
        <v>0</v>
      </c>
      <c r="F35" s="812">
        <f>F37+F38</f>
        <v>0</v>
      </c>
      <c r="G35" s="812">
        <f>G37+G38</f>
        <v>0</v>
      </c>
      <c r="H35" s="76">
        <f t="shared" si="13"/>
        <v>0</v>
      </c>
      <c r="I35" s="76">
        <f t="shared" si="14"/>
        <v>0</v>
      </c>
    </row>
    <row r="36" spans="1:10" hidden="1" x14ac:dyDescent="0.25">
      <c r="A36" s="898"/>
      <c r="B36" s="57" t="s">
        <v>69</v>
      </c>
      <c r="C36" s="79"/>
      <c r="D36" s="80"/>
      <c r="E36" s="70"/>
      <c r="F36" s="70"/>
      <c r="G36" s="80"/>
      <c r="H36" s="76">
        <f t="shared" si="13"/>
        <v>0</v>
      </c>
      <c r="I36" s="76">
        <f t="shared" si="14"/>
        <v>0</v>
      </c>
    </row>
    <row r="37" spans="1:10" ht="89.25" hidden="1" x14ac:dyDescent="0.25">
      <c r="A37" s="103"/>
      <c r="B37" s="81" t="s">
        <v>714</v>
      </c>
      <c r="C37" s="67" t="s">
        <v>713</v>
      </c>
      <c r="D37" s="80"/>
      <c r="E37" s="80">
        <f>'Проверочная  таблица'!RM38</f>
        <v>0</v>
      </c>
      <c r="F37" s="80">
        <f>'Проверочная  таблица'!RP38</f>
        <v>0</v>
      </c>
      <c r="G37" s="80">
        <f t="shared" ref="G37" si="15">D37-E37</f>
        <v>0</v>
      </c>
      <c r="H37" s="76">
        <f t="shared" si="13"/>
        <v>0</v>
      </c>
      <c r="I37" s="76">
        <f t="shared" si="14"/>
        <v>0</v>
      </c>
      <c r="J37" s="539">
        <f>D37+D38</f>
        <v>0</v>
      </c>
    </row>
    <row r="38" spans="1:10" hidden="1" x14ac:dyDescent="0.25">
      <c r="A38" s="82"/>
      <c r="B38" s="73" t="s">
        <v>87</v>
      </c>
      <c r="C38" s="83" t="s">
        <v>713</v>
      </c>
      <c r="D38" s="84"/>
      <c r="E38" s="134">
        <f>'Проверочная  таблица'!RN38</f>
        <v>0</v>
      </c>
      <c r="F38" s="134">
        <f>'Проверочная  таблица'!RQ38</f>
        <v>0</v>
      </c>
      <c r="G38" s="134">
        <f>D38-E38</f>
        <v>0</v>
      </c>
      <c r="H38" s="76">
        <f t="shared" si="13"/>
        <v>0</v>
      </c>
      <c r="I38" s="76">
        <f t="shared" si="14"/>
        <v>0</v>
      </c>
    </row>
    <row r="39" spans="1:10" x14ac:dyDescent="0.25">
      <c r="A39" s="898"/>
      <c r="B39" s="66"/>
      <c r="C39" s="67"/>
      <c r="D39" s="68"/>
      <c r="E39" s="70"/>
      <c r="F39" s="70"/>
      <c r="G39" s="80"/>
      <c r="H39" s="76">
        <f t="shared" si="13"/>
        <v>0</v>
      </c>
      <c r="I39" s="76">
        <f t="shared" si="14"/>
        <v>0</v>
      </c>
    </row>
    <row r="40" spans="1:10" x14ac:dyDescent="0.25">
      <c r="A40" s="61">
        <v>1102</v>
      </c>
      <c r="B40" s="62" t="s">
        <v>90</v>
      </c>
      <c r="C40" s="63"/>
      <c r="D40" s="996">
        <f>SUM(D42:D44)</f>
        <v>0</v>
      </c>
      <c r="E40" s="996">
        <f t="shared" ref="E40:G40" si="16">SUM(E42:E44)</f>
        <v>0</v>
      </c>
      <c r="F40" s="996">
        <f t="shared" si="16"/>
        <v>0</v>
      </c>
      <c r="G40" s="996">
        <f t="shared" si="16"/>
        <v>0</v>
      </c>
      <c r="H40" s="64">
        <f>IF(F40&gt;E40,1,0)</f>
        <v>0</v>
      </c>
      <c r="I40" s="64">
        <f>IF(G40&lt;0,1,0)</f>
        <v>0</v>
      </c>
    </row>
    <row r="41" spans="1:10" x14ac:dyDescent="0.25">
      <c r="A41" s="65"/>
      <c r="B41" s="57" t="s">
        <v>69</v>
      </c>
      <c r="C41" s="54"/>
      <c r="D41" s="54"/>
      <c r="E41" s="54"/>
      <c r="F41" s="54"/>
      <c r="G41" s="54"/>
      <c r="H41" s="64">
        <f>IF(F41&gt;E41,1,0)</f>
        <v>0</v>
      </c>
      <c r="I41" s="64">
        <f>IF(G41&lt;0,1,0)</f>
        <v>0</v>
      </c>
    </row>
    <row r="42" spans="1:10" ht="76.5" hidden="1" x14ac:dyDescent="0.25">
      <c r="A42" s="103"/>
      <c r="B42" s="66" t="s">
        <v>91</v>
      </c>
      <c r="C42" s="67" t="s">
        <v>92</v>
      </c>
      <c r="D42" s="68"/>
      <c r="E42" s="70">
        <f>'Проверочная  таблица'!SM38</f>
        <v>0</v>
      </c>
      <c r="F42" s="70">
        <f>'Проверочная  таблица'!SX38</f>
        <v>0</v>
      </c>
      <c r="G42" s="80">
        <f>D42-E42</f>
        <v>0</v>
      </c>
      <c r="H42" s="64">
        <f>IF(F42&gt;E42,1,0)</f>
        <v>0</v>
      </c>
      <c r="I42" s="64">
        <f>IF(G42&lt;0,1,0)</f>
        <v>0</v>
      </c>
    </row>
    <row r="43" spans="1:10" ht="102" x14ac:dyDescent="0.25">
      <c r="A43" s="898"/>
      <c r="B43" s="66" t="s">
        <v>94</v>
      </c>
      <c r="C43" s="67" t="s">
        <v>95</v>
      </c>
      <c r="D43" s="68"/>
      <c r="E43" s="998"/>
      <c r="F43" s="998"/>
      <c r="G43" s="80">
        <f>D43-E43</f>
        <v>0</v>
      </c>
      <c r="H43" s="64">
        <f>IF(F43&gt;E43,1,0)</f>
        <v>0</v>
      </c>
      <c r="I43" s="64">
        <f>IF(G43&lt;0,1,0)</f>
        <v>0</v>
      </c>
    </row>
    <row r="44" spans="1:10" x14ac:dyDescent="0.25">
      <c r="A44" s="898"/>
      <c r="B44" s="66"/>
      <c r="C44" s="67"/>
      <c r="D44" s="68"/>
      <c r="E44" s="70"/>
      <c r="F44" s="70"/>
      <c r="G44" s="80"/>
      <c r="H44" s="64"/>
      <c r="I44" s="64"/>
    </row>
    <row r="45" spans="1:10" x14ac:dyDescent="0.25">
      <c r="A45" s="61">
        <v>1402</v>
      </c>
      <c r="B45" s="62" t="s">
        <v>93</v>
      </c>
      <c r="C45" s="63"/>
      <c r="D45" s="996">
        <f>SUM(D47:D47)</f>
        <v>50000000</v>
      </c>
      <c r="E45" s="996">
        <f>SUM(E47:E47)</f>
        <v>0</v>
      </c>
      <c r="F45" s="996">
        <f>SUM(F47:F47)</f>
        <v>0</v>
      </c>
      <c r="G45" s="996">
        <f>SUM(G47:G47)</f>
        <v>50000000</v>
      </c>
      <c r="H45" s="64">
        <f>IF(F45&gt;E45,1,0)</f>
        <v>0</v>
      </c>
      <c r="I45" s="64">
        <f>IF(G45&lt;0,1,0)</f>
        <v>0</v>
      </c>
    </row>
    <row r="46" spans="1:10" x14ac:dyDescent="0.25">
      <c r="A46" s="65"/>
      <c r="B46" s="57" t="s">
        <v>69</v>
      </c>
      <c r="C46" s="54"/>
      <c r="D46" s="54"/>
      <c r="E46" s="54"/>
      <c r="F46" s="54"/>
      <c r="G46" s="54"/>
      <c r="H46" s="64">
        <f>IF(F46&gt;E46,1,0)</f>
        <v>0</v>
      </c>
      <c r="I46" s="64">
        <f>IF(G46&lt;0,1,0)</f>
        <v>0</v>
      </c>
    </row>
    <row r="47" spans="1:10" ht="102" x14ac:dyDescent="0.25">
      <c r="A47" s="898"/>
      <c r="B47" s="66" t="s">
        <v>94</v>
      </c>
      <c r="C47" s="67" t="s">
        <v>95</v>
      </c>
      <c r="D47" s="68">
        <v>50000000</v>
      </c>
      <c r="E47" s="998"/>
      <c r="F47" s="998"/>
      <c r="G47" s="80">
        <f>D47-E47</f>
        <v>50000000</v>
      </c>
      <c r="H47" s="64">
        <f>IF(F47&gt;E47,1,0)</f>
        <v>0</v>
      </c>
      <c r="I47" s="64">
        <f>IF(G47&lt;0,1,0)</f>
        <v>0</v>
      </c>
    </row>
    <row r="48" spans="1:10" x14ac:dyDescent="0.25">
      <c r="A48" s="898"/>
      <c r="B48" s="66"/>
      <c r="C48" s="67"/>
      <c r="D48" s="68"/>
      <c r="E48" s="70"/>
      <c r="F48" s="70"/>
      <c r="G48" s="80"/>
      <c r="H48" s="64"/>
      <c r="I48" s="64"/>
    </row>
    <row r="49" spans="1:10" ht="25.5" hidden="1" x14ac:dyDescent="0.25">
      <c r="A49" s="61">
        <v>1403</v>
      </c>
      <c r="B49" s="62" t="s">
        <v>96</v>
      </c>
      <c r="C49" s="63"/>
      <c r="D49" s="996">
        <f>SUM(D51:D52)</f>
        <v>0</v>
      </c>
      <c r="E49" s="996">
        <f t="shared" ref="E49:G49" si="17">SUM(E51:E52)</f>
        <v>0</v>
      </c>
      <c r="F49" s="996">
        <f t="shared" si="17"/>
        <v>0</v>
      </c>
      <c r="G49" s="996">
        <f t="shared" si="17"/>
        <v>0</v>
      </c>
      <c r="H49" s="64">
        <f>IF(F49&gt;E49,1,0)</f>
        <v>0</v>
      </c>
      <c r="I49" s="64">
        <f>IF(G49&lt;0,1,0)</f>
        <v>0</v>
      </c>
    </row>
    <row r="50" spans="1:10" hidden="1" x14ac:dyDescent="0.25">
      <c r="A50" s="65"/>
      <c r="B50" s="57" t="s">
        <v>69</v>
      </c>
      <c r="C50" s="54"/>
      <c r="D50" s="54"/>
      <c r="E50" s="54"/>
      <c r="F50" s="54"/>
      <c r="G50" s="54"/>
      <c r="H50" s="64">
        <f>IF(F50&gt;E50,1,0)</f>
        <v>0</v>
      </c>
      <c r="I50" s="64">
        <f>IF(G50&lt;0,1,0)</f>
        <v>0</v>
      </c>
    </row>
    <row r="51" spans="1:10" ht="127.5" hidden="1" x14ac:dyDescent="0.25">
      <c r="A51" s="103"/>
      <c r="B51" s="66" t="s">
        <v>97</v>
      </c>
      <c r="C51" s="67" t="s">
        <v>98</v>
      </c>
      <c r="D51" s="68"/>
      <c r="E51" s="70">
        <f>'Проверочная  таблица'!SR39</f>
        <v>0</v>
      </c>
      <c r="F51" s="70">
        <f>'Проверочная  таблица'!TC39</f>
        <v>0</v>
      </c>
      <c r="G51" s="80">
        <f>D51-E51</f>
        <v>0</v>
      </c>
      <c r="H51" s="64">
        <f>IF(F51&gt;E51,1,0)</f>
        <v>0</v>
      </c>
      <c r="I51" s="64">
        <f>IF(G51&lt;0,1,0)</f>
        <v>0</v>
      </c>
    </row>
    <row r="52" spans="1:10" ht="102" hidden="1" x14ac:dyDescent="0.25">
      <c r="A52" s="103"/>
      <c r="B52" s="66" t="s">
        <v>94</v>
      </c>
      <c r="C52" s="67" t="s">
        <v>95</v>
      </c>
      <c r="D52" s="68"/>
      <c r="E52" s="998">
        <f>'Проверочная  таблица'!TL19-E43-E23</f>
        <v>0</v>
      </c>
      <c r="F52" s="998">
        <f>'Проверочная  таблица'!TM19-F43-F23</f>
        <v>0</v>
      </c>
      <c r="G52" s="80">
        <f>D52-E52</f>
        <v>0</v>
      </c>
      <c r="H52" s="64">
        <f>IF(F52&gt;E52,1,0)</f>
        <v>0</v>
      </c>
      <c r="I52" s="64">
        <f>IF(G52&lt;0,1,0)</f>
        <v>0</v>
      </c>
    </row>
    <row r="53" spans="1:10" x14ac:dyDescent="0.25">
      <c r="A53" s="898"/>
      <c r="B53" s="66"/>
      <c r="C53" s="67"/>
      <c r="D53" s="68"/>
      <c r="E53" s="70"/>
      <c r="F53" s="70"/>
      <c r="G53" s="80"/>
      <c r="H53" s="64"/>
      <c r="I53" s="64"/>
    </row>
    <row r="54" spans="1:10" s="87" customFormat="1" x14ac:dyDescent="0.25">
      <c r="A54" s="1361" t="s">
        <v>2</v>
      </c>
      <c r="B54" s="1361"/>
      <c r="C54" s="85"/>
      <c r="D54" s="85">
        <f>D25+D19+D40+D14+D49+D35+D8+D45</f>
        <v>2449513473.8499999</v>
      </c>
      <c r="E54" s="85">
        <f>E25+E19+E40+E14+E49+E35+E8+E45</f>
        <v>2119251315.7700002</v>
      </c>
      <c r="F54" s="85">
        <f>F25+F19+F40+F14+F49+F35+F8+F45</f>
        <v>458323483.51999998</v>
      </c>
      <c r="G54" s="85">
        <f>G25+G19+G40+G14+G49+G35+G8+G45</f>
        <v>330262158.07999998</v>
      </c>
      <c r="H54" s="86">
        <f>SUM(H19:H33)</f>
        <v>0</v>
      </c>
      <c r="I54" s="86">
        <f>SUM(I19:I33)</f>
        <v>0</v>
      </c>
      <c r="J54" s="538"/>
    </row>
    <row r="55" spans="1:10" x14ac:dyDescent="0.25">
      <c r="D55" s="991">
        <f>D54-'[1]Иные межбюджетные трансферты'!$B$37+'[1]Иные межбюджетные трансферты'!$B$41</f>
        <v>0</v>
      </c>
      <c r="E55" s="991">
        <f>E54-'[1]Иные межбюджетные трансферты'!$B$33</f>
        <v>0</v>
      </c>
      <c r="G55" s="991">
        <f>G54-'[1]Иные межбюджетные трансферты'!$B$35</f>
        <v>0</v>
      </c>
    </row>
    <row r="56" spans="1:10" x14ac:dyDescent="0.25">
      <c r="I56" s="491"/>
    </row>
    <row r="57" spans="1:10" x14ac:dyDescent="0.25">
      <c r="C57" s="1359" t="s">
        <v>99</v>
      </c>
      <c r="D57" s="1359"/>
      <c r="E57" s="1359"/>
      <c r="F57" s="1359"/>
      <c r="G57" s="1359"/>
      <c r="I57" s="492"/>
    </row>
    <row r="58" spans="1:10" x14ac:dyDescent="0.25">
      <c r="C58" s="89" t="s">
        <v>100</v>
      </c>
      <c r="D58" s="89">
        <f>D54-D61</f>
        <v>1614939929.8499999</v>
      </c>
      <c r="E58" s="89">
        <f>E54-E61</f>
        <v>1284677771.7700002</v>
      </c>
      <c r="F58" s="89">
        <f>F54-F61</f>
        <v>265178058.18999997</v>
      </c>
      <c r="G58" s="89">
        <f>G54-G61</f>
        <v>330262158.07999998</v>
      </c>
    </row>
    <row r="59" spans="1:10" x14ac:dyDescent="0.25">
      <c r="C59" s="90"/>
      <c r="D59" s="90"/>
      <c r="E59" s="90"/>
      <c r="F59" s="90"/>
      <c r="G59" s="90"/>
    </row>
    <row r="60" spans="1:10" x14ac:dyDescent="0.25">
      <c r="C60" s="1359" t="s">
        <v>101</v>
      </c>
      <c r="D60" s="1359"/>
      <c r="E60" s="1359"/>
      <c r="F60" s="1359"/>
      <c r="G60" s="1359"/>
    </row>
    <row r="61" spans="1:10" x14ac:dyDescent="0.25">
      <c r="C61" s="89" t="s">
        <v>100</v>
      </c>
      <c r="D61" s="89">
        <f>D32+D38+D30+D28</f>
        <v>834573544</v>
      </c>
      <c r="E61" s="89">
        <f t="shared" ref="E61:G61" si="18">E32+E38+E30+E28</f>
        <v>834573544</v>
      </c>
      <c r="F61" s="89">
        <f t="shared" si="18"/>
        <v>193145425.33000001</v>
      </c>
      <c r="G61" s="89">
        <f t="shared" si="18"/>
        <v>0</v>
      </c>
    </row>
    <row r="62" spans="1:10" ht="15.75" thickBot="1" x14ac:dyDescent="0.3"/>
    <row r="63" spans="1:10" ht="15.75" thickBot="1" x14ac:dyDescent="0.3">
      <c r="C63" s="87" t="s">
        <v>102</v>
      </c>
      <c r="D63" s="831">
        <v>842073544</v>
      </c>
      <c r="E63" s="90"/>
      <c r="F63" s="831">
        <v>193823118.63999999</v>
      </c>
      <c r="G63" s="90"/>
    </row>
    <row r="64" spans="1:10" ht="38.25" x14ac:dyDescent="0.25">
      <c r="B64" s="91" t="s">
        <v>103</v>
      </c>
      <c r="C64" s="896" t="s">
        <v>104</v>
      </c>
      <c r="D64" s="1000">
        <v>7500000</v>
      </c>
      <c r="E64" s="90"/>
      <c r="F64" s="760">
        <v>677693.31</v>
      </c>
      <c r="G64" s="90"/>
    </row>
    <row r="65" spans="1:9" x14ac:dyDescent="0.25">
      <c r="B65" s="92"/>
      <c r="C65" s="87"/>
      <c r="D65" s="1001"/>
      <c r="E65" s="90"/>
      <c r="F65" s="899"/>
      <c r="G65" s="90"/>
    </row>
    <row r="66" spans="1:9" x14ac:dyDescent="0.25">
      <c r="C66" s="87" t="s">
        <v>105</v>
      </c>
      <c r="D66" s="1001">
        <f>SUM(D64:D65)</f>
        <v>7500000</v>
      </c>
      <c r="E66" s="90"/>
      <c r="F66" s="1001">
        <f>SUM(F64:F65)</f>
        <v>677693.31</v>
      </c>
      <c r="G66" s="90"/>
    </row>
    <row r="67" spans="1:9" x14ac:dyDescent="0.25">
      <c r="C67" s="93" t="s">
        <v>106</v>
      </c>
      <c r="D67" s="90">
        <f>D63-D61-D66</f>
        <v>0</v>
      </c>
      <c r="E67" s="90"/>
      <c r="F67" s="90">
        <f>F63-F61-F66</f>
        <v>-2.7474015951156616E-8</v>
      </c>
      <c r="G67" s="90"/>
    </row>
    <row r="68" spans="1:9" x14ac:dyDescent="0.25">
      <c r="C68" s="90"/>
      <c r="D68" s="90"/>
      <c r="E68" s="90"/>
      <c r="F68" s="90"/>
      <c r="G68" s="90"/>
    </row>
    <row r="70" spans="1:9" ht="102" x14ac:dyDescent="0.25">
      <c r="A70" s="898"/>
      <c r="B70" s="66" t="s">
        <v>94</v>
      </c>
      <c r="C70" s="67" t="s">
        <v>95</v>
      </c>
      <c r="D70" s="68">
        <f>D52+D47+D43+D23</f>
        <v>50000000</v>
      </c>
      <c r="E70" s="68">
        <f>E52+E47+E43+E23</f>
        <v>0</v>
      </c>
      <c r="F70" s="68">
        <f>F52+F47+F43+F23</f>
        <v>0</v>
      </c>
      <c r="G70" s="68">
        <f>G52+G47+G43+G23</f>
        <v>50000000</v>
      </c>
      <c r="H70" s="64">
        <f>IF(F70&gt;E70,1,0)</f>
        <v>0</v>
      </c>
      <c r="I70" s="64">
        <f>IF(G70&lt;0,1,0)</f>
        <v>0</v>
      </c>
    </row>
  </sheetData>
  <mergeCells count="6">
    <mergeCell ref="C60:G60"/>
    <mergeCell ref="A2:G2"/>
    <mergeCell ref="A3:G3"/>
    <mergeCell ref="A4:G4"/>
    <mergeCell ref="A54:B54"/>
    <mergeCell ref="C57:G57"/>
  </mergeCells>
  <pageMargins left="0.78740157480314965" right="0.39370078740157483" top="0.78740157480314965" bottom="0.78740157480314965" header="0.51181102362204722" footer="0.51181102362204722"/>
  <pageSetup paperSize="9" scale="54" fitToHeight="2" orientation="portrait" r:id="rId1"/>
  <headerFooter alignWithMargins="0">
    <oddFooter>&amp;R&amp;Z&amp;F&amp;A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UE55"/>
  <sheetViews>
    <sheetView topLeftCell="A10" zoomScale="53" zoomScaleNormal="53" zoomScaleSheetLayoutView="30" workbookViewId="0">
      <selection activeCell="A20" sqref="A20"/>
    </sheetView>
  </sheetViews>
  <sheetFormatPr defaultRowHeight="15" x14ac:dyDescent="0.25"/>
  <cols>
    <col min="1" max="1" width="31.42578125" style="703" customWidth="1"/>
    <col min="2" max="2" width="28.140625" style="703" bestFit="1" customWidth="1"/>
    <col min="3" max="3" width="26.140625" style="703" customWidth="1"/>
    <col min="4" max="7" width="27.5703125" style="703" bestFit="1" customWidth="1"/>
    <col min="8" max="9" width="25" style="703" bestFit="1" customWidth="1"/>
    <col min="10" max="12" width="27.5703125" style="703" bestFit="1" customWidth="1"/>
    <col min="13" max="13" width="25" style="703" bestFit="1" customWidth="1"/>
    <col min="14" max="14" width="23.5703125" style="703" bestFit="1" customWidth="1"/>
    <col min="15" max="15" width="22.140625" style="703" hidden="1" customWidth="1"/>
    <col min="16" max="16" width="23.5703125" style="703" hidden="1" customWidth="1"/>
    <col min="17" max="17" width="22.140625" style="703" hidden="1" customWidth="1"/>
    <col min="18" max="18" width="23.5703125" style="703" bestFit="1" customWidth="1"/>
    <col min="19" max="20" width="22.140625" style="703" hidden="1" customWidth="1"/>
    <col min="21" max="21" width="19" style="703" hidden="1" customWidth="1"/>
    <col min="22" max="22" width="23.5703125" style="703" bestFit="1" customWidth="1"/>
    <col min="23" max="23" width="22.140625" style="703" hidden="1" customWidth="1"/>
    <col min="24" max="24" width="23.85546875" style="703" customWidth="1"/>
    <col min="25" max="25" width="19" style="703" hidden="1" customWidth="1"/>
    <col min="26" max="26" width="28.85546875" style="703" customWidth="1"/>
    <col min="27" max="27" width="27.5703125" style="703" bestFit="1" customWidth="1"/>
    <col min="28" max="28" width="24.140625" style="703" customWidth="1"/>
    <col min="29" max="30" width="25" style="703" hidden="1" customWidth="1"/>
    <col min="31" max="31" width="42.140625" style="703" hidden="1" customWidth="1"/>
    <col min="32" max="32" width="25" style="703" bestFit="1" customWidth="1"/>
    <col min="33" max="34" width="25" style="703" hidden="1" customWidth="1"/>
    <col min="35" max="35" width="42.140625" style="703" hidden="1" customWidth="1"/>
    <col min="36" max="36" width="23.85546875" style="703" hidden="1" customWidth="1"/>
    <col min="37" max="37" width="42.140625" style="703" hidden="1" customWidth="1"/>
    <col min="38" max="38" width="23.85546875" style="703" hidden="1" customWidth="1"/>
    <col min="39" max="39" width="42.140625" style="703" hidden="1" customWidth="1"/>
    <col min="40" max="41" width="31.5703125" style="703" customWidth="1"/>
    <col min="42" max="42" width="25" style="703" hidden="1" customWidth="1"/>
    <col min="43" max="43" width="23.5703125" style="703" hidden="1" customWidth="1"/>
    <col min="44" max="44" width="25" style="703" hidden="1" customWidth="1"/>
    <col min="45" max="47" width="23.5703125" style="703" hidden="1" customWidth="1"/>
    <col min="48" max="49" width="23.5703125" style="703" customWidth="1"/>
    <col min="50" max="50" width="25" style="703" hidden="1" customWidth="1"/>
    <col min="51" max="51" width="23.5703125" style="703" hidden="1" customWidth="1"/>
    <col min="52" max="53" width="25" style="703" hidden="1" customWidth="1"/>
    <col min="54" max="55" width="23.140625" style="703" hidden="1" customWidth="1"/>
    <col min="56" max="57" width="27.5703125" style="703" hidden="1" customWidth="1"/>
    <col min="58" max="58" width="27.85546875" style="703" hidden="1" customWidth="1"/>
    <col min="59" max="59" width="27.5703125" style="703" hidden="1" customWidth="1"/>
    <col min="60" max="60" width="27.85546875" style="703" hidden="1" customWidth="1"/>
    <col min="61" max="61" width="27.5703125" style="703" hidden="1" customWidth="1"/>
    <col min="62" max="62" width="27.85546875" style="703" hidden="1" customWidth="1"/>
    <col min="63" max="63" width="25" style="703" hidden="1" customWidth="1"/>
    <col min="64" max="64" width="27.5703125" style="703" hidden="1" customWidth="1"/>
    <col min="65" max="65" width="27.85546875" style="703" hidden="1" customWidth="1"/>
    <col min="66" max="66" width="27.5703125" style="703" hidden="1" customWidth="1"/>
    <col min="67" max="67" width="27.85546875" style="703" hidden="1" customWidth="1"/>
    <col min="68" max="68" width="27.5703125" style="703" hidden="1" customWidth="1"/>
    <col min="69" max="69" width="27.85546875" style="703" hidden="1" customWidth="1"/>
    <col min="70" max="70" width="23.5703125" style="703" hidden="1" customWidth="1"/>
    <col min="71" max="71" width="27.5703125" style="703" hidden="1" customWidth="1"/>
    <col min="72" max="72" width="27.85546875" style="703" hidden="1" customWidth="1"/>
    <col min="73" max="73" width="21.42578125" style="703" hidden="1" customWidth="1"/>
    <col min="74" max="75" width="26.85546875" style="703" hidden="1" customWidth="1"/>
    <col min="76" max="76" width="23.140625" style="703" hidden="1" customWidth="1"/>
    <col min="77" max="78" width="21.140625" style="703" hidden="1" customWidth="1"/>
    <col min="79" max="79" width="21.5703125" style="703" hidden="1" customWidth="1"/>
    <col min="80" max="81" width="21.140625" style="703" hidden="1" customWidth="1"/>
    <col min="82" max="82" width="24.42578125" style="703" hidden="1" customWidth="1"/>
    <col min="83" max="84" width="26.85546875" style="703" hidden="1" customWidth="1"/>
    <col min="85" max="85" width="24" style="703" hidden="1" customWidth="1"/>
    <col min="86" max="87" width="27.85546875" style="703" hidden="1" customWidth="1"/>
    <col min="88" max="88" width="25" style="703" customWidth="1"/>
    <col min="89" max="89" width="27.5703125" style="703" hidden="1" customWidth="1"/>
    <col min="90" max="90" width="27.85546875" style="703" hidden="1" customWidth="1"/>
    <col min="91" max="91" width="23.5703125" style="703" customWidth="1"/>
    <col min="92" max="92" width="27.5703125" style="703" hidden="1" customWidth="1"/>
    <col min="93" max="93" width="27.85546875" style="703" hidden="1" customWidth="1"/>
    <col min="94" max="94" width="25" style="703" hidden="1" customWidth="1"/>
    <col min="95" max="95" width="27.5703125" style="703" hidden="1" customWidth="1"/>
    <col min="96" max="96" width="27.85546875" style="703" hidden="1" customWidth="1"/>
    <col min="97" max="97" width="23.5703125" style="703" hidden="1" customWidth="1"/>
    <col min="98" max="98" width="27.5703125" style="703" hidden="1" customWidth="1"/>
    <col min="99" max="99" width="27.85546875" style="703" hidden="1" customWidth="1"/>
    <col min="100" max="100" width="25" style="703" customWidth="1"/>
    <col min="101" max="101" width="27.5703125" style="703" hidden="1" customWidth="1"/>
    <col min="102" max="102" width="27.85546875" style="703" hidden="1" customWidth="1"/>
    <col min="103" max="103" width="23.5703125" style="703" customWidth="1"/>
    <col min="104" max="104" width="27.5703125" style="703" hidden="1" customWidth="1"/>
    <col min="105" max="105" width="27.85546875" style="703" hidden="1" customWidth="1"/>
    <col min="106" max="106" width="25" style="703" customWidth="1"/>
    <col min="107" max="107" width="27.5703125" style="703" hidden="1" customWidth="1"/>
    <col min="108" max="110" width="27.85546875" style="703" hidden="1" customWidth="1"/>
    <col min="111" max="111" width="23.5703125" style="703" customWidth="1"/>
    <col min="112" max="112" width="27.5703125" style="703" hidden="1" customWidth="1"/>
    <col min="113" max="115" width="27.85546875" style="703" hidden="1" customWidth="1"/>
    <col min="116" max="116" width="25" style="703" customWidth="1"/>
    <col min="117" max="117" width="27.5703125" style="703" hidden="1" customWidth="1"/>
    <col min="118" max="118" width="27.85546875" style="703" hidden="1" customWidth="1"/>
    <col min="119" max="119" width="23.5703125" style="703" customWidth="1"/>
    <col min="120" max="120" width="27.5703125" style="703" hidden="1" customWidth="1"/>
    <col min="121" max="121" width="27.85546875" style="703" hidden="1" customWidth="1"/>
    <col min="122" max="123" width="27.5703125" style="703" hidden="1" customWidth="1"/>
    <col min="124" max="124" width="27.85546875" style="703" hidden="1" customWidth="1"/>
    <col min="125" max="125" width="25.42578125" style="703" hidden="1" customWidth="1"/>
    <col min="126" max="126" width="27.5703125" style="703" hidden="1" customWidth="1"/>
    <col min="127" max="127" width="27.85546875" style="703" hidden="1" customWidth="1"/>
    <col min="128" max="128" width="22.85546875" style="703" hidden="1" customWidth="1"/>
    <col min="129" max="129" width="27.85546875" style="703" hidden="1" customWidth="1"/>
    <col min="130" max="130" width="28.140625" style="703" hidden="1" customWidth="1"/>
    <col min="131" max="131" width="22" style="703" hidden="1" customWidth="1"/>
    <col min="132" max="132" width="27.85546875" style="703" hidden="1" customWidth="1"/>
    <col min="133" max="133" width="28.140625" style="703" hidden="1" customWidth="1"/>
    <col min="134" max="134" width="21.85546875" style="703" hidden="1" customWidth="1"/>
    <col min="135" max="135" width="27.85546875" style="703" hidden="1" customWidth="1"/>
    <col min="136" max="136" width="28.140625" style="703" hidden="1" customWidth="1"/>
    <col min="137" max="137" width="23.85546875" style="703" hidden="1" customWidth="1"/>
    <col min="138" max="138" width="27.85546875" style="703" hidden="1" customWidth="1"/>
    <col min="139" max="139" width="28.140625" style="703" hidden="1" customWidth="1"/>
    <col min="140" max="140" width="23" style="703" customWidth="1"/>
    <col min="141" max="142" width="23" style="703" hidden="1" customWidth="1"/>
    <col min="143" max="143" width="27.85546875" style="703" hidden="1" customWidth="1"/>
    <col min="144" max="144" width="23" style="703" customWidth="1"/>
    <col min="145" max="146" width="23" style="703" hidden="1" customWidth="1"/>
    <col min="147" max="147" width="27.85546875" style="703" hidden="1" customWidth="1"/>
    <col min="148" max="148" width="21.5703125" style="703" bestFit="1" customWidth="1"/>
    <col min="149" max="149" width="26.5703125" style="703" hidden="1" customWidth="1"/>
    <col min="150" max="150" width="26.85546875" style="703" hidden="1" customWidth="1"/>
    <col min="151" max="151" width="26.5703125" style="703" hidden="1" customWidth="1"/>
    <col min="152" max="152" width="26.85546875" style="703" hidden="1" customWidth="1"/>
    <col min="153" max="153" width="26.5703125" style="703" hidden="1" customWidth="1"/>
    <col min="154" max="154" width="26.85546875" style="703" hidden="1" customWidth="1"/>
    <col min="155" max="155" width="24.42578125" style="703" customWidth="1"/>
    <col min="156" max="156" width="26.5703125" style="703" hidden="1" customWidth="1"/>
    <col min="157" max="157" width="26.85546875" style="703" hidden="1" customWidth="1"/>
    <col min="158" max="158" width="26.5703125" style="703" hidden="1" customWidth="1"/>
    <col min="159" max="159" width="26.85546875" style="703" hidden="1" customWidth="1"/>
    <col min="160" max="160" width="26.5703125" style="703" hidden="1" customWidth="1"/>
    <col min="161" max="161" width="26.85546875" style="703" hidden="1" customWidth="1"/>
    <col min="162" max="162" width="23.85546875" style="703" customWidth="1"/>
    <col min="163" max="163" width="23.85546875" style="703" hidden="1" customWidth="1"/>
    <col min="164" max="164" width="28.140625" style="703" hidden="1" customWidth="1"/>
    <col min="165" max="165" width="23.85546875" style="703" customWidth="1"/>
    <col min="166" max="166" width="23.85546875" style="703" hidden="1" customWidth="1"/>
    <col min="167" max="167" width="28.140625" style="703" hidden="1" customWidth="1"/>
    <col min="168" max="168" width="23.85546875" style="703" customWidth="1"/>
    <col min="169" max="169" width="23.85546875" style="703" hidden="1" customWidth="1"/>
    <col min="170" max="170" width="28.140625" style="703" hidden="1" customWidth="1"/>
    <col min="171" max="171" width="23.85546875" style="703" customWidth="1"/>
    <col min="172" max="172" width="23.85546875" style="703" hidden="1" customWidth="1"/>
    <col min="173" max="173" width="28.140625" style="703" hidden="1" customWidth="1"/>
    <col min="174" max="175" width="23.85546875" style="703" hidden="1" customWidth="1"/>
    <col min="176" max="176" width="28.140625" style="703" hidden="1" customWidth="1"/>
    <col min="177" max="178" width="23.85546875" style="703" hidden="1" customWidth="1"/>
    <col min="179" max="179" width="28.140625" style="703" hidden="1" customWidth="1"/>
    <col min="180" max="180" width="38.5703125" style="703" hidden="1" customWidth="1"/>
    <col min="181" max="181" width="27.85546875" style="703" hidden="1" customWidth="1"/>
    <col min="182" max="182" width="28.140625" style="703" hidden="1" customWidth="1"/>
    <col min="183" max="183" width="32.85546875" style="703" hidden="1" customWidth="1"/>
    <col min="184" max="184" width="27.85546875" style="703" hidden="1" customWidth="1"/>
    <col min="185" max="185" width="28.140625" style="703" hidden="1" customWidth="1"/>
    <col min="186" max="186" width="25.5703125" style="703" customWidth="1"/>
    <col min="187" max="187" width="27.5703125" style="703" hidden="1" customWidth="1"/>
    <col min="188" max="188" width="27.85546875" style="703" hidden="1" customWidth="1"/>
    <col min="189" max="189" width="25.140625" style="703" customWidth="1"/>
    <col min="190" max="190" width="27.5703125" style="703" hidden="1" customWidth="1"/>
    <col min="191" max="191" width="27.85546875" style="703" hidden="1" customWidth="1"/>
    <col min="192" max="192" width="25" style="703" bestFit="1" customWidth="1"/>
    <col min="193" max="193" width="27.5703125" style="703" hidden="1" customWidth="1"/>
    <col min="194" max="194" width="27.85546875" style="703" hidden="1" customWidth="1"/>
    <col min="195" max="195" width="24.140625" style="703" customWidth="1"/>
    <col min="196" max="196" width="27.5703125" style="703" hidden="1" customWidth="1"/>
    <col min="197" max="197" width="27.85546875" style="703" hidden="1" customWidth="1"/>
    <col min="198" max="198" width="27.5703125" style="703" bestFit="1" customWidth="1"/>
    <col min="199" max="199" width="27.85546875" style="703" hidden="1" customWidth="1"/>
    <col min="200" max="200" width="28.140625" style="703" hidden="1" customWidth="1"/>
    <col min="201" max="201" width="27.5703125" style="703" hidden="1" customWidth="1"/>
    <col min="202" max="202" width="25" style="703" bestFit="1" customWidth="1"/>
    <col min="203" max="203" width="27.85546875" style="703" hidden="1" customWidth="1"/>
    <col min="204" max="204" width="28.140625" style="703" hidden="1" customWidth="1"/>
    <col min="205" max="207" width="25" style="703" hidden="1" customWidth="1"/>
    <col min="208" max="209" width="23.5703125" style="703" hidden="1" customWidth="1"/>
    <col min="210" max="221" width="26.42578125" style="703" hidden="1" customWidth="1"/>
    <col min="222" max="222" width="24.5703125" style="703" customWidth="1"/>
    <col min="223" max="223" width="27.140625" style="703" hidden="1" customWidth="1"/>
    <col min="224" max="224" width="27.5703125" style="703" hidden="1" customWidth="1"/>
    <col min="225" max="225" width="24.5703125" style="703" customWidth="1"/>
    <col min="226" max="226" width="27.140625" style="703" hidden="1" customWidth="1"/>
    <col min="227" max="227" width="27.5703125" style="703" hidden="1" customWidth="1"/>
    <col min="228" max="228" width="25.5703125" style="703" hidden="1" customWidth="1"/>
    <col min="229" max="229" width="27.85546875" style="703" hidden="1" customWidth="1"/>
    <col min="230" max="230" width="28.140625" style="703" hidden="1" customWidth="1"/>
    <col min="231" max="231" width="25.5703125" style="703" hidden="1" customWidth="1"/>
    <col min="232" max="232" width="27.85546875" style="703" hidden="1" customWidth="1"/>
    <col min="233" max="233" width="28.140625" style="703" hidden="1" customWidth="1"/>
    <col min="234" max="234" width="25.5703125" style="703" hidden="1" customWidth="1"/>
    <col min="235" max="235" width="27.85546875" style="703" hidden="1" customWidth="1"/>
    <col min="236" max="236" width="28.140625" style="703" hidden="1" customWidth="1"/>
    <col min="237" max="237" width="25.5703125" style="703" hidden="1" customWidth="1"/>
    <col min="238" max="238" width="27.85546875" style="703" hidden="1" customWidth="1"/>
    <col min="239" max="239" width="28.140625" style="703" hidden="1" customWidth="1"/>
    <col min="240" max="240" width="33.42578125" style="703" hidden="1" customWidth="1"/>
    <col min="241" max="241" width="27.85546875" style="703" hidden="1" customWidth="1"/>
    <col min="242" max="242" width="27.140625" style="703" hidden="1" customWidth="1"/>
    <col min="243" max="243" width="21.140625" style="703" hidden="1" customWidth="1"/>
    <col min="244" max="244" width="36.140625" style="703" hidden="1" customWidth="1"/>
    <col min="245" max="245" width="27.85546875" style="703" hidden="1" customWidth="1"/>
    <col min="246" max="246" width="27.140625" style="703" hidden="1" customWidth="1"/>
    <col min="247" max="259" width="27.85546875" style="703" hidden="1" customWidth="1"/>
    <col min="260" max="260" width="22.85546875" style="703" customWidth="1"/>
    <col min="261" max="261" width="27.140625" style="703" hidden="1" customWidth="1"/>
    <col min="262" max="268" width="27.5703125" style="703" hidden="1" customWidth="1"/>
    <col min="269" max="269" width="24.42578125" style="703" customWidth="1"/>
    <col min="270" max="270" width="27.140625" style="703" hidden="1" customWidth="1"/>
    <col min="271" max="277" width="27.5703125" style="703" hidden="1" customWidth="1"/>
    <col min="278" max="278" width="23.42578125" style="703" hidden="1" customWidth="1"/>
    <col min="279" max="283" width="26.140625" style="703" hidden="1" customWidth="1"/>
    <col min="284" max="284" width="22.5703125" style="703" customWidth="1"/>
    <col min="285" max="285" width="27.85546875" style="703" hidden="1" customWidth="1"/>
    <col min="286" max="286" width="28.140625" style="703" hidden="1" customWidth="1"/>
    <col min="287" max="287" width="24.5703125" style="703" customWidth="1"/>
    <col min="288" max="288" width="27.85546875" style="703" hidden="1" customWidth="1"/>
    <col min="289" max="289" width="28.140625" style="703" hidden="1" customWidth="1"/>
    <col min="290" max="290" width="23.5703125" style="703" bestFit="1" customWidth="1"/>
    <col min="291" max="291" width="27.140625" style="703" hidden="1" customWidth="1"/>
    <col min="292" max="292" width="27.5703125" style="703" hidden="1" customWidth="1"/>
    <col min="293" max="293" width="27.85546875" style="703" hidden="1" customWidth="1"/>
    <col min="294" max="294" width="28.140625" style="703" hidden="1" customWidth="1"/>
    <col min="295" max="295" width="21.85546875" style="703" customWidth="1"/>
    <col min="296" max="296" width="27.140625" style="703" hidden="1" customWidth="1"/>
    <col min="297" max="297" width="27.5703125" style="703" hidden="1" customWidth="1"/>
    <col min="298" max="298" width="27.85546875" style="703" hidden="1" customWidth="1"/>
    <col min="299" max="299" width="28.140625" style="703" hidden="1" customWidth="1"/>
    <col min="300" max="300" width="21.85546875" style="703" hidden="1" customWidth="1"/>
    <col min="301" max="301" width="27.85546875" style="703" hidden="1" customWidth="1"/>
    <col min="302" max="302" width="28.140625" style="703" hidden="1" customWidth="1"/>
    <col min="303" max="303" width="21.140625" style="703" hidden="1" customWidth="1"/>
    <col min="304" max="304" width="27.85546875" style="703" hidden="1" customWidth="1"/>
    <col min="305" max="305" width="28.140625" style="703" hidden="1" customWidth="1"/>
    <col min="306" max="306" width="22.140625" style="703" hidden="1" customWidth="1"/>
    <col min="307" max="307" width="26.85546875" style="703" hidden="1" customWidth="1"/>
    <col min="308" max="308" width="28.42578125" style="703" hidden="1" customWidth="1"/>
    <col min="309" max="309" width="22.140625" style="703" hidden="1" customWidth="1"/>
    <col min="310" max="310" width="28.140625" style="703" hidden="1" customWidth="1"/>
    <col min="311" max="311" width="28.42578125" style="703" hidden="1" customWidth="1"/>
    <col min="312" max="312" width="25" style="703" bestFit="1" customWidth="1"/>
    <col min="313" max="313" width="27.5703125" style="703" hidden="1" customWidth="1"/>
    <col min="314" max="314" width="27.85546875" style="703" hidden="1" customWidth="1"/>
    <col min="315" max="315" width="25" style="703" hidden="1" customWidth="1"/>
    <col min="316" max="316" width="23" style="703" customWidth="1"/>
    <col min="317" max="317" width="27.5703125" style="703" hidden="1" customWidth="1"/>
    <col min="318" max="318" width="27.85546875" style="703" hidden="1" customWidth="1"/>
    <col min="319" max="319" width="23.5703125" style="703" hidden="1" customWidth="1"/>
    <col min="320" max="320" width="25" style="703" bestFit="1" customWidth="1"/>
    <col min="321" max="321" width="27.5703125" style="703" hidden="1" customWidth="1"/>
    <col min="322" max="322" width="27.85546875" style="703" hidden="1" customWidth="1"/>
    <col min="323" max="323" width="25" style="703" hidden="1" customWidth="1"/>
    <col min="324" max="324" width="24.42578125" style="703" customWidth="1"/>
    <col min="325" max="325" width="27.5703125" style="703" hidden="1" customWidth="1"/>
    <col min="326" max="326" width="27.85546875" style="703" hidden="1" customWidth="1"/>
    <col min="327" max="327" width="23.5703125" style="703" hidden="1" customWidth="1"/>
    <col min="328" max="328" width="25" style="703" customWidth="1"/>
    <col min="329" max="329" width="22.140625" style="703" hidden="1" customWidth="1"/>
    <col min="330" max="330" width="28.140625" style="703" hidden="1" customWidth="1"/>
    <col min="331" max="331" width="22.5703125" style="703" hidden="1" customWidth="1"/>
    <col min="332" max="332" width="28.140625" style="703" hidden="1" customWidth="1"/>
    <col min="333" max="333" width="24.7109375" style="703" hidden="1" customWidth="1"/>
    <col min="334" max="334" width="28.140625" style="703" hidden="1" customWidth="1"/>
    <col min="335" max="335" width="23.5703125" style="703" customWidth="1"/>
    <col min="336" max="336" width="21.85546875" style="703" hidden="1" customWidth="1"/>
    <col min="337" max="337" width="28.140625" style="703" hidden="1" customWidth="1"/>
    <col min="338" max="338" width="26" style="703" hidden="1" customWidth="1"/>
    <col min="339" max="339" width="28.140625" style="703" hidden="1" customWidth="1"/>
    <col min="340" max="340" width="24.5703125" style="703" hidden="1" customWidth="1"/>
    <col min="341" max="341" width="28.140625" style="703" hidden="1" customWidth="1"/>
    <col min="342" max="342" width="22.140625" style="703" customWidth="1"/>
    <col min="343" max="343" width="21.140625" style="703" hidden="1" customWidth="1"/>
    <col min="344" max="344" width="28.140625" style="703" hidden="1" customWidth="1"/>
    <col min="345" max="345" width="22.140625" style="703" customWidth="1"/>
    <col min="346" max="346" width="19.5703125" style="703" hidden="1" customWidth="1"/>
    <col min="347" max="347" width="28.140625" style="703" hidden="1" customWidth="1"/>
    <col min="348" max="348" width="21.5703125" style="703" bestFit="1" customWidth="1"/>
    <col min="349" max="349" width="28.140625" style="703" hidden="1" customWidth="1"/>
    <col min="350" max="350" width="28.42578125" style="703" hidden="1" customWidth="1"/>
    <col min="351" max="351" width="24.42578125" style="703" customWidth="1"/>
    <col min="352" max="352" width="28.140625" style="703" hidden="1" customWidth="1"/>
    <col min="353" max="353" width="28.42578125" style="703" hidden="1" customWidth="1"/>
    <col min="354" max="354" width="21.5703125" style="703" hidden="1" customWidth="1"/>
    <col min="355" max="355" width="28.140625" style="703" hidden="1" customWidth="1"/>
    <col min="356" max="356" width="28.42578125" style="703" hidden="1" customWidth="1"/>
    <col min="357" max="357" width="27.5703125" style="703" hidden="1" customWidth="1"/>
    <col min="358" max="358" width="28.140625" style="703" hidden="1" customWidth="1"/>
    <col min="359" max="359" width="28.42578125" style="703" hidden="1" customWidth="1"/>
    <col min="360" max="360" width="22.85546875" style="703" customWidth="1"/>
    <col min="361" max="361" width="27.85546875" style="703" hidden="1" customWidth="1"/>
    <col min="362" max="364" width="27.140625" style="703" hidden="1" customWidth="1"/>
    <col min="365" max="365" width="22.85546875" style="703" customWidth="1"/>
    <col min="366" max="366" width="27.85546875" style="703" hidden="1" customWidth="1"/>
    <col min="367" max="369" width="27.140625" style="703" hidden="1" customWidth="1"/>
    <col min="370" max="370" width="25.5703125" style="703" customWidth="1"/>
    <col min="371" max="371" width="27.85546875" style="703" hidden="1" customWidth="1"/>
    <col min="372" max="374" width="27.140625" style="703" hidden="1" customWidth="1"/>
    <col min="375" max="375" width="24.42578125" style="703" customWidth="1"/>
    <col min="376" max="376" width="27.85546875" style="703" hidden="1" customWidth="1"/>
    <col min="377" max="379" width="27.140625" style="703" hidden="1" customWidth="1"/>
    <col min="380" max="380" width="27" style="703" customWidth="1"/>
    <col min="381" max="381" width="25.140625" style="703" hidden="1" customWidth="1"/>
    <col min="382" max="382" width="27" style="703" hidden="1" customWidth="1"/>
    <col min="383" max="384" width="27.85546875" style="703" hidden="1" customWidth="1"/>
    <col min="385" max="387" width="28.140625" style="703" hidden="1" customWidth="1"/>
    <col min="388" max="388" width="25.140625" style="703" customWidth="1"/>
    <col min="389" max="389" width="20.42578125" style="703" hidden="1" customWidth="1"/>
    <col min="390" max="390" width="27" style="703" hidden="1" customWidth="1"/>
    <col min="391" max="392" width="27.85546875" style="703" hidden="1" customWidth="1"/>
    <col min="393" max="395" width="28.140625" style="703" hidden="1" customWidth="1"/>
    <col min="396" max="396" width="21.5703125" style="703" customWidth="1"/>
    <col min="397" max="397" width="27.85546875" style="703" hidden="1" customWidth="1"/>
    <col min="398" max="398" width="28.140625" style="703" hidden="1" customWidth="1"/>
    <col min="399" max="399" width="22.140625" style="703" customWidth="1"/>
    <col min="400" max="400" width="26.5703125" style="703" hidden="1" customWidth="1"/>
    <col min="401" max="401" width="28.140625" style="703" hidden="1" customWidth="1"/>
    <col min="402" max="402" width="27.5703125" style="703" customWidth="1"/>
    <col min="403" max="403" width="23.42578125" style="703" hidden="1" customWidth="1"/>
    <col min="404" max="404" width="28.140625" style="703" hidden="1" customWidth="1"/>
    <col min="405" max="405" width="23.42578125" style="703" hidden="1" customWidth="1"/>
    <col min="406" max="406" width="28.140625" style="703" hidden="1" customWidth="1"/>
    <col min="407" max="407" width="24.42578125" style="703" hidden="1" customWidth="1"/>
    <col min="408" max="410" width="28.140625" style="703" hidden="1" customWidth="1"/>
    <col min="411" max="411" width="25" style="703" customWidth="1"/>
    <col min="412" max="412" width="23.42578125" style="703" hidden="1" customWidth="1"/>
    <col min="413" max="413" width="28.140625" style="703" hidden="1" customWidth="1"/>
    <col min="414" max="414" width="23.42578125" style="703" hidden="1" customWidth="1"/>
    <col min="415" max="415" width="28.140625" style="703" hidden="1" customWidth="1"/>
    <col min="416" max="416" width="23.42578125" style="703" hidden="1" customWidth="1"/>
    <col min="417" max="419" width="28.140625" style="703" hidden="1" customWidth="1"/>
    <col min="420" max="420" width="23.42578125" style="703" customWidth="1"/>
    <col min="421" max="421" width="23.42578125" style="703" hidden="1" customWidth="1"/>
    <col min="422" max="422" width="28.140625" style="703" hidden="1" customWidth="1"/>
    <col min="423" max="423" width="23.42578125" style="703" hidden="1" customWidth="1"/>
    <col min="424" max="424" width="28.140625" style="703" hidden="1" customWidth="1"/>
    <col min="425" max="425" width="23.42578125" style="703" hidden="1" customWidth="1"/>
    <col min="426" max="426" width="28.140625" style="703" hidden="1" customWidth="1"/>
    <col min="427" max="427" width="23.42578125" style="703" customWidth="1"/>
    <col min="428" max="428" width="23.42578125" style="703" hidden="1" customWidth="1"/>
    <col min="429" max="429" width="28.140625" style="703" hidden="1" customWidth="1"/>
    <col min="430" max="430" width="23.42578125" style="703" hidden="1" customWidth="1"/>
    <col min="431" max="431" width="28.140625" style="703" hidden="1" customWidth="1"/>
    <col min="432" max="432" width="23.42578125" style="703" hidden="1" customWidth="1"/>
    <col min="433" max="433" width="28.140625" style="703" hidden="1" customWidth="1"/>
    <col min="434" max="434" width="27.85546875" style="703" customWidth="1"/>
    <col min="435" max="435" width="27.42578125" style="703" customWidth="1"/>
    <col min="436" max="436" width="22.42578125" style="703" customWidth="1"/>
    <col min="437" max="437" width="21.42578125" style="703" customWidth="1"/>
    <col min="438" max="438" width="27.42578125" style="703" customWidth="1"/>
    <col min="439" max="439" width="26" style="703" hidden="1" customWidth="1"/>
    <col min="440" max="440" width="22.42578125" style="703" hidden="1" customWidth="1"/>
    <col min="441" max="441" width="25.5703125" style="703" customWidth="1"/>
    <col min="442" max="442" width="24.42578125" style="703" hidden="1" customWidth="1"/>
    <col min="443" max="443" width="22.42578125" style="703" hidden="1" customWidth="1"/>
    <col min="444" max="444" width="28.140625" style="703" bestFit="1" customWidth="1"/>
    <col min="445" max="445" width="25.140625" style="703" customWidth="1"/>
    <col min="446" max="447" width="25" style="703" bestFit="1" customWidth="1"/>
    <col min="448" max="448" width="22.140625" style="703" customWidth="1"/>
    <col min="449" max="449" width="20.5703125" style="703" customWidth="1"/>
    <col min="450" max="451" width="23.5703125" style="703" bestFit="1" customWidth="1"/>
    <col min="452" max="452" width="19.85546875" style="703" customWidth="1"/>
    <col min="453" max="453" width="20.85546875" style="703" customWidth="1"/>
    <col min="454" max="454" width="28.85546875" style="703" hidden="1" customWidth="1"/>
    <col min="455" max="455" width="29.85546875" style="703" hidden="1" customWidth="1"/>
    <col min="456" max="456" width="21.140625" style="703" customWidth="1"/>
    <col min="457" max="457" width="20.42578125" style="703" customWidth="1"/>
    <col min="458" max="458" width="21.140625" style="703" customWidth="1"/>
    <col min="459" max="459" width="21.42578125" style="703" customWidth="1"/>
    <col min="460" max="460" width="25" style="703" bestFit="1" customWidth="1"/>
    <col min="461" max="461" width="25" style="703" hidden="1" customWidth="1"/>
    <col min="462" max="462" width="28.140625" style="703" hidden="1" customWidth="1"/>
    <col min="463" max="463" width="25" style="703" bestFit="1" customWidth="1"/>
    <col min="464" max="464" width="23.5703125" style="703" hidden="1" customWidth="1"/>
    <col min="465" max="465" width="28.140625" style="703" hidden="1" customWidth="1"/>
    <col min="466" max="466" width="23.5703125" style="703" bestFit="1" customWidth="1"/>
    <col min="467" max="468" width="23.5703125" style="703" hidden="1" customWidth="1"/>
    <col min="469" max="469" width="23.5703125" style="703" bestFit="1" customWidth="1"/>
    <col min="470" max="471" width="22.140625" style="703" hidden="1" customWidth="1"/>
    <col min="472" max="473" width="26.140625" style="703" customWidth="1"/>
    <col min="474" max="474" width="41.5703125" style="703" customWidth="1"/>
    <col min="475" max="476" width="21.5703125" style="703" hidden="1" customWidth="1"/>
    <col min="477" max="477" width="41.85546875" style="703" customWidth="1"/>
    <col min="478" max="479" width="22.85546875" style="703" hidden="1" customWidth="1"/>
    <col min="480" max="480" width="22.5703125" style="703" hidden="1" customWidth="1"/>
    <col min="481" max="481" width="22.140625" style="703" hidden="1" customWidth="1"/>
    <col min="482" max="482" width="23.5703125" style="703" hidden="1" customWidth="1"/>
    <col min="483" max="483" width="21.85546875" style="703" hidden="1" customWidth="1"/>
    <col min="484" max="485" width="22.42578125" style="703" hidden="1" customWidth="1"/>
    <col min="486" max="486" width="25" style="703" bestFit="1" customWidth="1"/>
    <col min="487" max="487" width="25" style="703" hidden="1" customWidth="1"/>
    <col min="488" max="488" width="23.5703125" style="703" hidden="1" customWidth="1"/>
    <col min="489" max="489" width="23.5703125" style="703" bestFit="1" customWidth="1"/>
    <col min="490" max="490" width="22.140625" style="703" hidden="1" customWidth="1"/>
    <col min="491" max="491" width="23.5703125" style="703" hidden="1" customWidth="1"/>
    <col min="492" max="492" width="23.5703125" style="703" customWidth="1"/>
    <col min="493" max="493" width="21.85546875" style="703" hidden="1" customWidth="1"/>
    <col min="494" max="494" width="22.42578125" style="703" hidden="1" customWidth="1"/>
    <col min="495" max="495" width="25" style="703" bestFit="1" customWidth="1"/>
    <col min="496" max="496" width="20.85546875" style="703" hidden="1" customWidth="1"/>
    <col min="497" max="497" width="25" style="703" hidden="1" customWidth="1"/>
    <col min="498" max="498" width="25" style="703" bestFit="1" customWidth="1"/>
    <col min="499" max="499" width="25" style="703" hidden="1" customWidth="1"/>
    <col min="500" max="500" width="22.140625" style="703" bestFit="1" customWidth="1"/>
    <col min="501" max="501" width="22.140625" style="703" hidden="1" customWidth="1"/>
    <col min="502" max="502" width="22.140625" style="703" customWidth="1"/>
    <col min="503" max="503" width="22.140625" style="703" hidden="1" customWidth="1"/>
    <col min="504" max="504" width="22.140625" style="703" customWidth="1"/>
    <col min="505" max="505" width="22.140625" style="703" hidden="1" customWidth="1"/>
    <col min="506" max="506" width="27.5703125" style="703" bestFit="1" customWidth="1"/>
    <col min="507" max="509" width="25" style="703" hidden="1" customWidth="1"/>
    <col min="510" max="510" width="23.5703125" style="703" hidden="1" customWidth="1"/>
    <col min="511" max="511" width="25" style="703" hidden="1" customWidth="1"/>
    <col min="512" max="512" width="24.85546875" style="703" hidden="1" customWidth="1"/>
    <col min="513" max="513" width="22.140625" style="703" hidden="1" customWidth="1"/>
    <col min="514" max="514" width="23.5703125" style="703" hidden="1" customWidth="1"/>
    <col min="515" max="515" width="19" style="703" hidden="1" customWidth="1"/>
    <col min="516" max="516" width="21" style="703" hidden="1" customWidth="1"/>
    <col min="517" max="517" width="25" style="703" bestFit="1" customWidth="1"/>
    <col min="518" max="520" width="23.5703125" style="703" hidden="1" customWidth="1"/>
    <col min="521" max="521" width="25" style="703" hidden="1" customWidth="1"/>
    <col min="522" max="522" width="24.85546875" style="703" hidden="1" customWidth="1"/>
    <col min="523" max="523" width="19.5703125" style="703" hidden="1" customWidth="1"/>
    <col min="524" max="524" width="23.5703125" style="703" hidden="1" customWidth="1"/>
    <col min="525" max="526" width="19" style="703" hidden="1" customWidth="1"/>
    <col min="527" max="527" width="23.5703125" style="703" hidden="1" customWidth="1"/>
    <col min="528" max="528" width="25" style="703" bestFit="1" customWidth="1"/>
    <col min="529" max="529" width="22.140625" style="703" hidden="1" customWidth="1"/>
    <col min="530" max="531" width="25" style="703" hidden="1" customWidth="1"/>
    <col min="532" max="533" width="19" style="703" hidden="1" customWidth="1"/>
    <col min="534" max="534" width="25" style="703" bestFit="1" customWidth="1"/>
    <col min="535" max="535" width="23.5703125" style="703" hidden="1" customWidth="1"/>
    <col min="536" max="536" width="25" style="703" hidden="1" customWidth="1"/>
    <col min="537" max="537" width="19" style="703" hidden="1" customWidth="1"/>
    <col min="538" max="538" width="23.5703125" style="703" hidden="1" customWidth="1"/>
    <col min="539" max="539" width="19" style="703" hidden="1" customWidth="1"/>
    <col min="540" max="540" width="25.85546875" style="703" customWidth="1"/>
    <col min="541" max="541" width="26.28515625" style="703" customWidth="1"/>
    <col min="542" max="542" width="21.5703125" style="703" bestFit="1" customWidth="1"/>
    <col min="543" max="543" width="22.5703125" style="703" customWidth="1"/>
    <col min="544" max="544" width="21.5703125" style="703" bestFit="1" customWidth="1"/>
    <col min="545" max="545" width="19.5703125" style="703" customWidth="1"/>
    <col min="546" max="547" width="25.85546875" style="703" customWidth="1"/>
    <col min="548" max="548" width="21.5703125" style="703" customWidth="1"/>
    <col min="549" max="549" width="18.140625" style="703" customWidth="1"/>
    <col min="550" max="550" width="29.5703125" style="703" bestFit="1" customWidth="1"/>
    <col min="551" max="551" width="25.42578125" style="703" bestFit="1" customWidth="1"/>
    <col min="552" max="16384" width="9.140625" style="703"/>
  </cols>
  <sheetData>
    <row r="1" spans="1:551" ht="16.5" x14ac:dyDescent="0.25">
      <c r="A1" s="307"/>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307"/>
      <c r="CN1" s="307"/>
      <c r="CO1" s="307"/>
      <c r="CP1" s="307"/>
      <c r="CQ1" s="307"/>
      <c r="CR1" s="307"/>
      <c r="CS1" s="307"/>
      <c r="CT1" s="307"/>
      <c r="CU1" s="307"/>
      <c r="CV1" s="307"/>
      <c r="CW1" s="307"/>
      <c r="CX1" s="307"/>
      <c r="CY1" s="307"/>
      <c r="CZ1" s="307"/>
      <c r="DA1" s="307"/>
      <c r="DB1" s="307"/>
      <c r="DC1" s="307"/>
      <c r="DD1" s="307"/>
      <c r="DE1" s="307"/>
      <c r="DF1" s="307"/>
      <c r="DG1" s="307"/>
      <c r="DH1" s="307"/>
      <c r="DI1" s="307"/>
      <c r="DJ1" s="307"/>
      <c r="DK1" s="307"/>
      <c r="DL1" s="307"/>
      <c r="DM1" s="307"/>
      <c r="DN1" s="307"/>
      <c r="DO1" s="307"/>
      <c r="DP1" s="307"/>
      <c r="DQ1" s="307"/>
      <c r="DR1" s="307"/>
      <c r="DS1" s="307"/>
      <c r="DT1" s="307"/>
      <c r="DU1" s="307"/>
      <c r="DV1" s="307"/>
      <c r="DW1" s="307"/>
      <c r="DX1" s="307"/>
      <c r="DY1" s="307"/>
      <c r="DZ1" s="307"/>
      <c r="EA1" s="307"/>
      <c r="EB1" s="307"/>
      <c r="EC1" s="307"/>
      <c r="ED1" s="307"/>
      <c r="EE1" s="307"/>
      <c r="EF1" s="307"/>
      <c r="EG1" s="307"/>
      <c r="EH1" s="307"/>
      <c r="EI1" s="307"/>
      <c r="EJ1" s="307"/>
      <c r="EK1" s="307"/>
      <c r="EL1" s="307"/>
      <c r="EM1" s="307"/>
      <c r="EN1" s="307"/>
      <c r="EO1" s="307"/>
      <c r="EP1" s="307"/>
      <c r="ER1" s="307"/>
      <c r="ES1" s="307"/>
      <c r="ET1" s="307"/>
      <c r="EU1" s="307"/>
      <c r="EV1" s="307"/>
      <c r="EW1" s="307"/>
      <c r="EX1" s="307"/>
      <c r="EY1" s="307"/>
      <c r="EZ1" s="307"/>
      <c r="FA1" s="307"/>
      <c r="FB1" s="307"/>
      <c r="FC1" s="307"/>
      <c r="FD1" s="307"/>
      <c r="FE1" s="307"/>
      <c r="FF1" s="307"/>
      <c r="FG1" s="307"/>
      <c r="FH1" s="307"/>
      <c r="FI1" s="307"/>
      <c r="FJ1" s="307"/>
      <c r="FK1" s="307"/>
      <c r="FL1" s="307"/>
      <c r="FM1" s="307"/>
      <c r="FN1" s="307"/>
      <c r="FO1" s="307"/>
      <c r="FP1" s="307"/>
      <c r="FQ1" s="307"/>
      <c r="FR1" s="307"/>
      <c r="FS1" s="307"/>
      <c r="FT1" s="307"/>
      <c r="FU1" s="307"/>
      <c r="FV1" s="307"/>
      <c r="FW1" s="307"/>
      <c r="FX1" s="307"/>
      <c r="FY1" s="307"/>
      <c r="FZ1" s="307"/>
      <c r="GA1" s="307"/>
      <c r="GB1" s="307"/>
      <c r="GC1" s="307"/>
      <c r="GD1" s="307"/>
      <c r="GE1" s="307"/>
      <c r="GF1" s="307"/>
      <c r="GG1" s="307"/>
      <c r="GH1" s="307"/>
      <c r="GI1" s="307"/>
      <c r="GJ1" s="307"/>
      <c r="GK1" s="307"/>
      <c r="GL1" s="307"/>
      <c r="GM1" s="307"/>
      <c r="GN1" s="307"/>
      <c r="GO1" s="307"/>
      <c r="GP1" s="307"/>
      <c r="GQ1" s="307"/>
      <c r="GR1" s="307"/>
      <c r="GS1" s="307"/>
      <c r="GT1" s="307"/>
      <c r="GU1" s="307"/>
      <c r="GV1" s="307"/>
      <c r="GW1" s="307"/>
      <c r="GX1" s="307"/>
      <c r="GY1" s="307"/>
      <c r="GZ1" s="307"/>
      <c r="HA1" s="307"/>
      <c r="HB1" s="307"/>
      <c r="HC1" s="307"/>
      <c r="HD1" s="307"/>
      <c r="HE1" s="307"/>
      <c r="HF1" s="307"/>
      <c r="HG1" s="307"/>
      <c r="HH1" s="307"/>
      <c r="HI1" s="307"/>
      <c r="HJ1" s="307"/>
      <c r="HK1" s="307"/>
      <c r="HL1" s="307"/>
      <c r="HM1" s="307"/>
      <c r="HN1" s="307"/>
      <c r="HO1" s="307"/>
      <c r="HP1" s="307"/>
      <c r="HQ1" s="307"/>
      <c r="HR1" s="307"/>
      <c r="HS1" s="307"/>
      <c r="HT1" s="307"/>
      <c r="HU1" s="307"/>
      <c r="HV1" s="307"/>
      <c r="HW1" s="307"/>
      <c r="HX1" s="307"/>
      <c r="HY1" s="307"/>
      <c r="HZ1" s="307"/>
      <c r="IA1" s="307"/>
      <c r="IB1" s="307"/>
      <c r="IC1" s="307"/>
      <c r="ID1" s="307"/>
      <c r="IE1" s="307"/>
      <c r="JX1" s="307"/>
      <c r="JY1" s="307"/>
      <c r="JZ1" s="307"/>
      <c r="KA1" s="307"/>
      <c r="KB1" s="307"/>
      <c r="KC1" s="307"/>
      <c r="KD1" s="307"/>
      <c r="KE1" s="307"/>
      <c r="KF1" s="307"/>
      <c r="KG1" s="307"/>
      <c r="KH1" s="307"/>
      <c r="KI1" s="307"/>
      <c r="KJ1" s="307"/>
      <c r="KK1" s="307"/>
      <c r="KL1" s="307"/>
      <c r="KM1" s="307"/>
      <c r="KN1" s="307"/>
      <c r="KO1" s="307"/>
      <c r="KP1" s="307"/>
      <c r="KQ1" s="307"/>
      <c r="KR1" s="307"/>
      <c r="KS1" s="307"/>
      <c r="KT1" s="307"/>
      <c r="KU1" s="307"/>
      <c r="KV1" s="307"/>
      <c r="KW1" s="307"/>
      <c r="KX1" s="307"/>
      <c r="KY1" s="307"/>
      <c r="MD1" s="307"/>
      <c r="ME1" s="307"/>
      <c r="MF1" s="307"/>
      <c r="MG1" s="307"/>
      <c r="MH1" s="307"/>
      <c r="MI1" s="307"/>
      <c r="MJ1" s="307"/>
      <c r="MK1" s="307"/>
      <c r="ML1" s="307"/>
      <c r="MM1" s="307"/>
      <c r="MN1" s="307"/>
      <c r="MO1" s="307"/>
      <c r="MP1" s="307"/>
      <c r="MQ1" s="307"/>
      <c r="MR1" s="307"/>
      <c r="MS1" s="307"/>
      <c r="MT1" s="307"/>
      <c r="MU1" s="307"/>
      <c r="NP1" s="307"/>
      <c r="NQ1" s="307"/>
      <c r="NR1" s="307"/>
      <c r="NS1" s="307"/>
      <c r="NT1" s="307"/>
      <c r="NU1" s="307"/>
      <c r="NV1" s="307"/>
      <c r="NW1" s="307"/>
      <c r="NX1" s="307"/>
      <c r="NY1" s="307"/>
      <c r="NZ1" s="307"/>
      <c r="OA1" s="307"/>
      <c r="OB1" s="307"/>
      <c r="OC1" s="307"/>
      <c r="OD1" s="307"/>
      <c r="OE1" s="307"/>
      <c r="OF1" s="307"/>
      <c r="OG1" s="307"/>
      <c r="OH1" s="307"/>
      <c r="OI1" s="307"/>
      <c r="OJ1" s="307"/>
      <c r="OK1" s="307"/>
      <c r="OL1" s="307"/>
      <c r="OM1" s="307"/>
      <c r="ON1" s="307"/>
      <c r="OO1" s="307"/>
      <c r="OP1" s="307"/>
      <c r="OQ1" s="307"/>
      <c r="OR1" s="307"/>
      <c r="OS1" s="307"/>
      <c r="OT1" s="307"/>
      <c r="OU1" s="307"/>
      <c r="OV1" s="307"/>
      <c r="OW1" s="307"/>
      <c r="OX1" s="307"/>
      <c r="OY1" s="307"/>
      <c r="OZ1" s="307"/>
      <c r="PA1" s="307"/>
      <c r="PB1" s="307"/>
      <c r="PC1" s="307"/>
      <c r="PD1" s="307"/>
      <c r="PE1" s="307"/>
      <c r="PF1" s="307"/>
      <c r="PG1" s="307"/>
      <c r="PH1" s="307"/>
      <c r="PI1" s="307"/>
      <c r="PJ1" s="307"/>
      <c r="PK1" s="307"/>
      <c r="PL1" s="307"/>
      <c r="PM1" s="307"/>
      <c r="PN1" s="307"/>
      <c r="PO1" s="307"/>
      <c r="PP1" s="307"/>
      <c r="PQ1" s="307"/>
      <c r="PR1" s="307"/>
      <c r="PS1" s="307"/>
      <c r="PT1" s="307"/>
      <c r="PU1" s="307"/>
      <c r="PV1" s="307"/>
      <c r="PW1" s="307"/>
      <c r="PX1" s="307"/>
      <c r="PY1" s="307"/>
      <c r="PZ1" s="307"/>
      <c r="QA1" s="307"/>
      <c r="QB1" s="307"/>
      <c r="QC1" s="307"/>
      <c r="QD1" s="307"/>
      <c r="QE1" s="307"/>
      <c r="QF1" s="307"/>
      <c r="QG1" s="307"/>
      <c r="QH1" s="307"/>
      <c r="QI1" s="307"/>
      <c r="QJ1" s="307"/>
      <c r="QK1" s="307"/>
      <c r="QL1" s="307"/>
      <c r="QM1" s="307"/>
      <c r="QN1" s="307"/>
      <c r="QO1" s="307"/>
      <c r="QP1" s="307"/>
      <c r="QQ1" s="307"/>
      <c r="QR1" s="307"/>
      <c r="QS1" s="307"/>
      <c r="QT1" s="307"/>
      <c r="QU1" s="307"/>
      <c r="QV1" s="307"/>
      <c r="QW1" s="307"/>
      <c r="QX1" s="307"/>
      <c r="QY1" s="307"/>
      <c r="QZ1" s="307"/>
      <c r="RA1" s="307"/>
      <c r="RB1" s="307"/>
      <c r="RC1" s="307"/>
      <c r="RD1" s="307"/>
      <c r="RE1" s="307"/>
      <c r="RF1" s="307"/>
      <c r="RG1" s="307"/>
      <c r="RH1" s="307"/>
      <c r="RI1" s="307"/>
      <c r="RJ1" s="307"/>
      <c r="RK1" s="307"/>
      <c r="RL1" s="307"/>
      <c r="RM1" s="307"/>
      <c r="RN1" s="307"/>
      <c r="RO1" s="307"/>
      <c r="RP1" s="307"/>
      <c r="RQ1" s="307"/>
      <c r="RR1" s="307"/>
      <c r="RS1" s="307"/>
      <c r="RT1" s="307"/>
      <c r="RU1" s="307"/>
      <c r="RV1" s="307"/>
      <c r="RW1" s="307"/>
      <c r="RX1" s="307"/>
      <c r="RY1" s="307"/>
      <c r="RZ1" s="307"/>
      <c r="SA1" s="307"/>
      <c r="SB1" s="307"/>
      <c r="SC1" s="307"/>
      <c r="SD1" s="307"/>
      <c r="SE1" s="307"/>
      <c r="SF1" s="307"/>
      <c r="SG1" s="307"/>
      <c r="SH1" s="307"/>
      <c r="SI1" s="307"/>
      <c r="SJ1" s="307"/>
      <c r="SK1" s="307"/>
      <c r="SL1" s="307"/>
      <c r="SM1" s="307"/>
      <c r="SN1" s="307"/>
      <c r="SO1" s="307"/>
      <c r="SP1" s="307"/>
      <c r="SQ1" s="307"/>
      <c r="SR1" s="307"/>
      <c r="SS1" s="307"/>
      <c r="ST1" s="307"/>
      <c r="SU1" s="307"/>
      <c r="SV1" s="307"/>
      <c r="SW1" s="307"/>
      <c r="SX1" s="307"/>
      <c r="SY1" s="307"/>
      <c r="SZ1" s="307"/>
      <c r="TA1" s="307"/>
      <c r="TB1" s="307"/>
      <c r="TC1" s="307"/>
      <c r="TD1" s="307"/>
      <c r="TE1" s="307"/>
      <c r="TF1" s="307"/>
      <c r="TG1" s="307"/>
      <c r="TH1" s="307"/>
      <c r="TI1" s="307"/>
      <c r="TJ1" s="307"/>
      <c r="TK1" s="307"/>
      <c r="TL1" s="307"/>
      <c r="TM1" s="307"/>
      <c r="TN1" s="307"/>
      <c r="TO1" s="307"/>
      <c r="TP1" s="307"/>
      <c r="TQ1" s="307"/>
      <c r="TR1" s="307"/>
      <c r="TS1" s="307"/>
      <c r="TT1" s="307"/>
      <c r="TU1" s="307"/>
      <c r="TV1" s="307"/>
      <c r="TW1" s="307"/>
      <c r="TX1" s="307"/>
      <c r="TY1" s="307"/>
      <c r="TZ1" s="307"/>
      <c r="UA1" s="307"/>
      <c r="UB1" s="307"/>
      <c r="UC1" s="307"/>
      <c r="UD1" s="307"/>
      <c r="UE1" s="307"/>
    </row>
    <row r="2" spans="1:551" ht="23.25" customHeight="1" x14ac:dyDescent="0.25">
      <c r="A2" s="307"/>
      <c r="B2" s="307"/>
      <c r="C2" s="307"/>
      <c r="D2" s="307"/>
      <c r="F2" s="1103" t="s">
        <v>417</v>
      </c>
      <c r="G2" s="1103"/>
      <c r="H2" s="1103"/>
      <c r="I2" s="1103"/>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c r="FP2" s="307"/>
      <c r="FQ2" s="307"/>
      <c r="FR2" s="307"/>
      <c r="FS2" s="307"/>
      <c r="FT2" s="307"/>
      <c r="FU2" s="307"/>
      <c r="FV2" s="307"/>
      <c r="FW2" s="307"/>
      <c r="FX2" s="307"/>
      <c r="FY2" s="307"/>
      <c r="FZ2" s="307"/>
      <c r="GA2" s="307"/>
      <c r="GB2" s="307"/>
      <c r="GC2" s="307"/>
      <c r="GD2" s="307"/>
      <c r="GE2" s="307"/>
      <c r="GF2" s="307"/>
      <c r="GG2" s="307"/>
      <c r="GH2" s="307"/>
      <c r="GI2" s="307"/>
      <c r="GJ2" s="307"/>
      <c r="GK2" s="307"/>
      <c r="GL2" s="307"/>
      <c r="GM2" s="307"/>
      <c r="GN2" s="307"/>
      <c r="GO2" s="307"/>
      <c r="GP2" s="307"/>
      <c r="GQ2" s="307"/>
      <c r="GR2" s="307"/>
      <c r="GS2" s="307"/>
      <c r="GT2" s="307"/>
      <c r="GU2" s="307"/>
      <c r="GV2" s="307"/>
      <c r="GW2" s="307"/>
      <c r="GX2" s="307"/>
      <c r="GY2" s="307"/>
      <c r="GZ2" s="307"/>
      <c r="HA2" s="307"/>
      <c r="HB2" s="307"/>
      <c r="HC2" s="307"/>
      <c r="HD2" s="307"/>
      <c r="HE2" s="307"/>
      <c r="HF2" s="307"/>
      <c r="HG2" s="307"/>
      <c r="HH2" s="307"/>
      <c r="HI2" s="307"/>
      <c r="HJ2" s="307"/>
      <c r="HK2" s="307"/>
      <c r="HL2" s="307"/>
      <c r="HM2" s="307"/>
      <c r="HN2" s="307"/>
      <c r="HO2" s="307"/>
      <c r="HP2" s="307"/>
      <c r="HQ2" s="307"/>
      <c r="HR2" s="307"/>
      <c r="HS2" s="307"/>
      <c r="HT2" s="307"/>
      <c r="HU2" s="307"/>
      <c r="HV2" s="307"/>
      <c r="HW2" s="307"/>
      <c r="HX2" s="307"/>
      <c r="HY2" s="307"/>
      <c r="HZ2" s="307"/>
      <c r="IA2" s="307"/>
      <c r="IB2" s="307"/>
      <c r="IC2" s="307"/>
      <c r="ID2" s="307"/>
      <c r="IE2" s="307"/>
      <c r="JX2" s="307"/>
      <c r="JY2" s="307"/>
      <c r="JZ2" s="307"/>
      <c r="KA2" s="307"/>
      <c r="KB2" s="307"/>
      <c r="KC2" s="307"/>
      <c r="KD2" s="307"/>
      <c r="KE2" s="307"/>
      <c r="KF2" s="307"/>
      <c r="KG2" s="307"/>
      <c r="KH2" s="307"/>
      <c r="KI2" s="307"/>
      <c r="KJ2" s="307"/>
      <c r="KK2" s="307"/>
      <c r="KL2" s="307"/>
      <c r="KM2" s="307"/>
      <c r="KN2" s="307"/>
      <c r="KO2" s="307"/>
      <c r="KP2" s="307"/>
      <c r="KQ2" s="307"/>
      <c r="KR2" s="307"/>
      <c r="KS2" s="307"/>
      <c r="KT2" s="307"/>
      <c r="KU2" s="307"/>
      <c r="KV2" s="307"/>
      <c r="KW2" s="307"/>
      <c r="KX2" s="307"/>
      <c r="KY2" s="307"/>
      <c r="LE2" s="307"/>
      <c r="LF2" s="307"/>
      <c r="MD2" s="307"/>
      <c r="ME2" s="307"/>
      <c r="MF2" s="307"/>
      <c r="MG2" s="307"/>
      <c r="MH2" s="307"/>
      <c r="MI2" s="307"/>
      <c r="MJ2" s="307"/>
      <c r="MK2" s="307"/>
      <c r="ML2" s="307"/>
      <c r="MM2" s="307"/>
      <c r="MN2" s="307"/>
      <c r="MO2" s="307"/>
      <c r="MP2" s="307"/>
      <c r="MQ2" s="307"/>
      <c r="MR2" s="307"/>
      <c r="MS2" s="307"/>
      <c r="MT2" s="307"/>
      <c r="MU2" s="307"/>
      <c r="NP2" s="307"/>
      <c r="NQ2" s="307"/>
      <c r="NR2" s="307"/>
      <c r="NS2" s="307"/>
      <c r="NT2" s="307"/>
      <c r="NU2" s="307"/>
      <c r="NV2" s="307"/>
      <c r="NW2" s="307"/>
      <c r="NX2" s="307"/>
      <c r="NY2" s="307"/>
      <c r="NZ2" s="307"/>
      <c r="OA2" s="307"/>
      <c r="OB2" s="307"/>
      <c r="OC2" s="307"/>
      <c r="OD2" s="307"/>
      <c r="OE2" s="307"/>
      <c r="OF2" s="307"/>
      <c r="OG2" s="307"/>
      <c r="OH2" s="307"/>
      <c r="OI2" s="307"/>
      <c r="OJ2" s="307"/>
      <c r="OK2" s="307"/>
      <c r="OL2" s="307"/>
      <c r="OM2" s="307"/>
      <c r="ON2" s="307"/>
      <c r="OO2" s="307"/>
      <c r="OP2" s="307"/>
      <c r="OQ2" s="307"/>
      <c r="OR2" s="307"/>
      <c r="OS2" s="307"/>
      <c r="OT2" s="307"/>
      <c r="OU2" s="307"/>
      <c r="OV2" s="307"/>
      <c r="OW2" s="307"/>
      <c r="OX2" s="307"/>
      <c r="OY2" s="307"/>
      <c r="OZ2" s="307"/>
      <c r="PA2" s="307"/>
      <c r="PB2" s="307"/>
      <c r="PC2" s="307"/>
      <c r="PD2" s="307"/>
      <c r="PE2" s="307"/>
      <c r="PF2" s="307"/>
      <c r="PG2" s="307"/>
      <c r="PH2" s="307"/>
      <c r="PI2" s="307"/>
      <c r="PJ2" s="307"/>
      <c r="PK2" s="307"/>
      <c r="PL2" s="307"/>
      <c r="PM2" s="307"/>
      <c r="PN2" s="307"/>
      <c r="PO2" s="307"/>
      <c r="PP2" s="307"/>
      <c r="PQ2" s="307"/>
      <c r="PR2" s="307"/>
      <c r="PS2" s="307"/>
      <c r="PT2" s="307"/>
      <c r="PU2" s="307"/>
      <c r="PV2" s="307"/>
      <c r="PW2" s="307"/>
      <c r="PX2" s="307"/>
      <c r="PY2" s="307"/>
      <c r="PZ2" s="307"/>
      <c r="QA2" s="307"/>
      <c r="QB2" s="307"/>
      <c r="QC2" s="307"/>
      <c r="QD2" s="307"/>
      <c r="QE2" s="307"/>
      <c r="QF2" s="307"/>
      <c r="QG2" s="307"/>
      <c r="QH2" s="307"/>
      <c r="QI2" s="307"/>
      <c r="QJ2" s="307"/>
      <c r="QK2" s="307"/>
      <c r="QL2" s="307"/>
      <c r="QM2" s="307"/>
      <c r="QN2" s="307"/>
      <c r="QO2" s="307"/>
      <c r="QP2" s="307"/>
      <c r="QQ2" s="307"/>
      <c r="QR2" s="307"/>
      <c r="QS2" s="307"/>
      <c r="QT2" s="307"/>
      <c r="QU2" s="307"/>
      <c r="QV2" s="307"/>
      <c r="QW2" s="307"/>
      <c r="QX2" s="307"/>
      <c r="QY2" s="307"/>
      <c r="QZ2" s="307"/>
      <c r="RA2" s="307"/>
      <c r="RB2" s="307"/>
      <c r="RC2" s="307"/>
      <c r="RD2" s="307"/>
      <c r="RE2" s="307"/>
      <c r="RF2" s="307"/>
      <c r="RG2" s="307"/>
      <c r="RH2" s="307"/>
      <c r="RI2" s="307"/>
      <c r="RJ2" s="307"/>
      <c r="RK2" s="307"/>
      <c r="RL2" s="307"/>
      <c r="RM2" s="307"/>
      <c r="RN2" s="307"/>
      <c r="RO2" s="307"/>
      <c r="RP2" s="307"/>
      <c r="RQ2" s="307"/>
      <c r="RR2" s="307"/>
      <c r="RS2" s="307"/>
      <c r="RT2" s="307"/>
      <c r="RU2" s="307"/>
      <c r="RV2" s="307"/>
      <c r="RW2" s="307"/>
      <c r="RX2" s="307"/>
      <c r="RY2" s="307"/>
      <c r="RZ2" s="307"/>
      <c r="SA2" s="307"/>
      <c r="SB2" s="307"/>
      <c r="SC2" s="307"/>
      <c r="SD2" s="307"/>
      <c r="SE2" s="307"/>
      <c r="SF2" s="307"/>
      <c r="SG2" s="307"/>
      <c r="SH2" s="307"/>
      <c r="SI2" s="307"/>
      <c r="SJ2" s="307"/>
      <c r="SK2" s="307"/>
      <c r="SL2" s="307"/>
      <c r="SM2" s="307"/>
      <c r="SN2" s="307"/>
      <c r="SO2" s="307"/>
      <c r="SP2" s="307"/>
      <c r="SQ2" s="307"/>
      <c r="SR2" s="307"/>
      <c r="SS2" s="307"/>
      <c r="ST2" s="307"/>
      <c r="SU2" s="307"/>
      <c r="SV2" s="307"/>
      <c r="SW2" s="307"/>
      <c r="SX2" s="307"/>
      <c r="SY2" s="307"/>
      <c r="SZ2" s="307"/>
      <c r="TA2" s="307"/>
      <c r="TB2" s="307"/>
      <c r="TC2" s="307"/>
      <c r="TD2" s="307"/>
      <c r="TE2" s="307"/>
      <c r="TF2" s="307"/>
      <c r="TG2" s="307"/>
      <c r="TH2" s="307"/>
      <c r="TI2" s="307"/>
      <c r="TJ2" s="307"/>
      <c r="TK2" s="307"/>
      <c r="TL2" s="307"/>
      <c r="TM2" s="307"/>
      <c r="TN2" s="307"/>
      <c r="TO2" s="307"/>
      <c r="TP2" s="307"/>
      <c r="TQ2" s="307"/>
      <c r="TR2" s="307"/>
      <c r="TS2" s="307"/>
      <c r="TT2" s="307"/>
      <c r="TU2" s="307"/>
      <c r="TV2" s="307"/>
      <c r="TW2" s="307"/>
      <c r="TX2" s="307"/>
      <c r="TY2" s="307"/>
      <c r="TZ2" s="307"/>
      <c r="UA2" s="307"/>
      <c r="UB2" s="307"/>
      <c r="UC2" s="307"/>
      <c r="UD2" s="307"/>
      <c r="UE2" s="307"/>
    </row>
    <row r="3" spans="1:551" ht="24.75" customHeight="1" x14ac:dyDescent="0.25">
      <c r="A3" s="307"/>
      <c r="B3" s="307"/>
      <c r="C3" s="307"/>
      <c r="D3" s="307"/>
      <c r="F3" s="1103" t="str">
        <f>'[1]Факт  средств  из  ОБ_год '!$D$4</f>
        <v>ПО  СОСТОЯНИЮ  НА  1  АПРЕЛЯ  2026  ГОДА</v>
      </c>
      <c r="G3" s="1103"/>
      <c r="H3" s="1103"/>
      <c r="I3" s="1103"/>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c r="CA3" s="307"/>
      <c r="CB3" s="307"/>
      <c r="CC3" s="307"/>
      <c r="CD3" s="307"/>
      <c r="CE3" s="307"/>
      <c r="CF3" s="307"/>
      <c r="CG3" s="307"/>
      <c r="CH3" s="307"/>
      <c r="CI3" s="307"/>
      <c r="CJ3" s="307"/>
      <c r="CK3" s="307"/>
      <c r="CL3" s="307"/>
      <c r="CM3" s="307"/>
      <c r="CN3" s="307"/>
      <c r="CO3" s="307"/>
      <c r="CP3" s="307"/>
      <c r="CQ3" s="307"/>
      <c r="CR3" s="307"/>
      <c r="CS3" s="307"/>
      <c r="CT3" s="307"/>
      <c r="CU3" s="307"/>
      <c r="CV3" s="307"/>
      <c r="CW3" s="307"/>
      <c r="CX3" s="307"/>
      <c r="CY3" s="307"/>
      <c r="CZ3" s="307"/>
      <c r="DA3" s="307"/>
      <c r="DB3" s="307"/>
      <c r="DC3" s="307"/>
      <c r="DD3" s="307"/>
      <c r="DE3" s="307"/>
      <c r="DF3" s="307"/>
      <c r="DG3" s="307"/>
      <c r="DH3" s="307"/>
      <c r="DI3" s="307"/>
      <c r="DJ3" s="307"/>
      <c r="DK3" s="307"/>
      <c r="DL3" s="307"/>
      <c r="DM3" s="307"/>
      <c r="DN3" s="307"/>
      <c r="DO3" s="307"/>
      <c r="DP3" s="307"/>
      <c r="DQ3" s="307"/>
      <c r="DR3" s="307"/>
      <c r="DS3" s="307"/>
      <c r="DT3" s="307"/>
      <c r="DU3" s="307"/>
      <c r="DV3" s="307"/>
      <c r="DW3" s="307"/>
      <c r="DX3" s="307"/>
      <c r="DY3" s="307"/>
      <c r="DZ3" s="307"/>
      <c r="EA3" s="307"/>
      <c r="EB3" s="307"/>
      <c r="EC3" s="307"/>
      <c r="ED3" s="307"/>
      <c r="EE3" s="307"/>
      <c r="EF3" s="307"/>
      <c r="EG3" s="307"/>
      <c r="EH3" s="307"/>
      <c r="EI3" s="307"/>
      <c r="EJ3" s="307"/>
      <c r="EK3" s="307"/>
      <c r="EL3" s="307"/>
      <c r="EM3" s="307"/>
      <c r="EN3" s="307"/>
      <c r="EO3" s="307"/>
      <c r="EP3" s="307"/>
      <c r="ER3" s="307"/>
      <c r="ES3" s="307"/>
      <c r="ET3" s="307"/>
      <c r="EU3" s="307"/>
      <c r="EV3" s="307"/>
      <c r="EW3" s="307"/>
      <c r="EX3" s="307"/>
      <c r="EY3" s="307"/>
      <c r="EZ3" s="307"/>
      <c r="FA3" s="307"/>
      <c r="FB3" s="307"/>
      <c r="FC3" s="307"/>
      <c r="FD3" s="307"/>
      <c r="FE3" s="307"/>
      <c r="FF3" s="307"/>
      <c r="FG3" s="307"/>
      <c r="FH3" s="307"/>
      <c r="FI3" s="307"/>
      <c r="FJ3" s="307"/>
      <c r="FK3" s="307"/>
      <c r="FL3" s="307"/>
      <c r="FM3" s="307"/>
      <c r="FN3" s="307"/>
      <c r="FO3" s="307"/>
      <c r="FP3" s="307"/>
      <c r="FQ3" s="307"/>
      <c r="FR3" s="307"/>
      <c r="FS3" s="307"/>
      <c r="FT3" s="307"/>
      <c r="FU3" s="307"/>
      <c r="FV3" s="307"/>
      <c r="FW3" s="307"/>
      <c r="FX3" s="307"/>
      <c r="FY3" s="307"/>
      <c r="FZ3" s="307"/>
      <c r="GA3" s="307"/>
      <c r="GB3" s="307"/>
      <c r="GC3" s="307"/>
      <c r="GD3" s="307"/>
      <c r="GE3" s="307"/>
      <c r="GF3" s="307"/>
      <c r="GG3" s="307"/>
      <c r="GH3" s="307"/>
      <c r="GI3" s="307"/>
      <c r="GJ3" s="307"/>
      <c r="GK3" s="307"/>
      <c r="GL3" s="307"/>
      <c r="GM3" s="307"/>
      <c r="GN3" s="307"/>
      <c r="GO3" s="307"/>
      <c r="GP3" s="307"/>
      <c r="GQ3" s="307"/>
      <c r="GR3" s="307"/>
      <c r="GS3" s="307"/>
      <c r="GT3" s="307"/>
      <c r="GU3" s="307"/>
      <c r="GV3" s="307"/>
      <c r="GW3" s="307"/>
      <c r="GX3" s="307"/>
      <c r="GY3" s="307"/>
      <c r="GZ3" s="307"/>
      <c r="HA3" s="307"/>
      <c r="HB3" s="307"/>
      <c r="HC3" s="307"/>
      <c r="HD3" s="307"/>
      <c r="HE3" s="307"/>
      <c r="HF3" s="307"/>
      <c r="HG3" s="307"/>
      <c r="HH3" s="307"/>
      <c r="HI3" s="307"/>
      <c r="HJ3" s="307"/>
      <c r="HK3" s="307"/>
      <c r="HL3" s="307"/>
      <c r="HM3" s="307"/>
      <c r="HN3" s="307"/>
      <c r="HO3" s="307"/>
      <c r="HP3" s="307"/>
      <c r="HQ3" s="307"/>
      <c r="HR3" s="307"/>
      <c r="HS3" s="307"/>
      <c r="HT3" s="307"/>
      <c r="HU3" s="307"/>
      <c r="HV3" s="307"/>
      <c r="HW3" s="307"/>
      <c r="HX3" s="307"/>
      <c r="HY3" s="307"/>
      <c r="HZ3" s="307"/>
      <c r="IA3" s="307"/>
      <c r="IB3" s="307"/>
      <c r="IC3" s="307"/>
      <c r="ID3" s="307"/>
      <c r="IE3" s="307"/>
      <c r="JX3" s="307"/>
      <c r="JY3" s="307"/>
      <c r="JZ3" s="307"/>
      <c r="KA3" s="307"/>
      <c r="KB3" s="307"/>
      <c r="KC3" s="307"/>
      <c r="KD3" s="307"/>
      <c r="KE3" s="307"/>
      <c r="KF3" s="307"/>
      <c r="KG3" s="307"/>
      <c r="KH3" s="307"/>
      <c r="KI3" s="307"/>
      <c r="KJ3" s="307"/>
      <c r="KK3" s="307"/>
      <c r="KL3" s="307"/>
      <c r="KM3" s="307"/>
      <c r="KN3" s="307"/>
      <c r="KO3" s="307"/>
      <c r="KP3" s="307"/>
      <c r="KQ3" s="307"/>
      <c r="KR3" s="307"/>
      <c r="KS3" s="307"/>
      <c r="KT3" s="307"/>
      <c r="KU3" s="307"/>
      <c r="KV3" s="307"/>
      <c r="KW3" s="307"/>
      <c r="KX3" s="307"/>
      <c r="KY3" s="307"/>
      <c r="MD3" s="307"/>
      <c r="ME3" s="307"/>
      <c r="MF3" s="307"/>
      <c r="MG3" s="307"/>
      <c r="MH3" s="307"/>
      <c r="MI3" s="307"/>
      <c r="MJ3" s="307"/>
      <c r="MK3" s="307"/>
      <c r="ML3" s="307"/>
      <c r="MM3" s="307"/>
      <c r="MN3" s="307"/>
      <c r="MO3" s="307"/>
      <c r="MP3" s="307"/>
      <c r="MQ3" s="307"/>
      <c r="MR3" s="307"/>
      <c r="MS3" s="307"/>
      <c r="MT3" s="307"/>
      <c r="MU3" s="307"/>
      <c r="NP3" s="307"/>
      <c r="NQ3" s="307"/>
      <c r="NR3" s="307"/>
      <c r="NS3" s="307"/>
      <c r="NT3" s="307"/>
      <c r="NU3" s="307"/>
      <c r="NV3" s="307"/>
      <c r="NW3" s="307"/>
      <c r="NX3" s="307"/>
      <c r="NY3" s="307"/>
      <c r="NZ3" s="307"/>
      <c r="OA3" s="307"/>
      <c r="OB3" s="307"/>
      <c r="OC3" s="307"/>
      <c r="OD3" s="307"/>
      <c r="OE3" s="307"/>
      <c r="OF3" s="307"/>
      <c r="OG3" s="307"/>
      <c r="OH3" s="307"/>
      <c r="OI3" s="307"/>
      <c r="OJ3" s="307"/>
      <c r="OK3" s="307"/>
      <c r="OL3" s="307"/>
      <c r="OM3" s="307"/>
      <c r="ON3" s="307"/>
      <c r="OO3" s="307"/>
      <c r="OP3" s="307"/>
      <c r="OQ3" s="307"/>
      <c r="OR3" s="307"/>
      <c r="OS3" s="307"/>
      <c r="OT3" s="307"/>
      <c r="OU3" s="307"/>
      <c r="OV3" s="307"/>
      <c r="OW3" s="307"/>
      <c r="OX3" s="307"/>
      <c r="OY3" s="307"/>
      <c r="OZ3" s="307"/>
      <c r="PA3" s="307"/>
      <c r="PB3" s="307"/>
      <c r="PC3" s="307"/>
      <c r="PD3" s="307"/>
      <c r="PE3" s="307"/>
      <c r="PF3" s="307"/>
      <c r="PG3" s="307"/>
      <c r="PH3" s="307"/>
      <c r="PI3" s="307"/>
      <c r="PJ3" s="307"/>
      <c r="PK3" s="307"/>
      <c r="PL3" s="307"/>
      <c r="PM3" s="307"/>
      <c r="PN3" s="307"/>
      <c r="PO3" s="307"/>
      <c r="PP3" s="307"/>
      <c r="PQ3" s="307"/>
      <c r="PR3" s="307"/>
      <c r="PS3" s="307"/>
      <c r="PT3" s="307"/>
      <c r="PU3" s="307"/>
      <c r="PV3" s="307"/>
      <c r="PW3" s="307"/>
      <c r="PX3" s="307"/>
      <c r="PY3" s="307"/>
      <c r="PZ3" s="307"/>
      <c r="QA3" s="307"/>
      <c r="QB3" s="307"/>
      <c r="QC3" s="307"/>
      <c r="QD3" s="307"/>
      <c r="QE3" s="307"/>
      <c r="QF3" s="307"/>
      <c r="QG3" s="307"/>
      <c r="QH3" s="307"/>
      <c r="QI3" s="307"/>
      <c r="QJ3" s="307"/>
      <c r="QK3" s="307"/>
      <c r="QL3" s="307"/>
      <c r="QM3" s="307"/>
      <c r="QN3" s="307"/>
      <c r="QO3" s="307"/>
      <c r="QP3" s="307"/>
      <c r="QQ3" s="307"/>
      <c r="QR3" s="307"/>
      <c r="QS3" s="307"/>
      <c r="QT3" s="307"/>
      <c r="QU3" s="307"/>
      <c r="QV3" s="307"/>
      <c r="QW3" s="307"/>
      <c r="QX3" s="307"/>
      <c r="QY3" s="307"/>
      <c r="QZ3" s="307"/>
      <c r="RA3" s="307"/>
      <c r="RB3" s="307"/>
      <c r="RC3" s="307"/>
      <c r="RD3" s="307"/>
      <c r="RE3" s="307"/>
      <c r="RF3" s="307"/>
      <c r="RG3" s="307"/>
      <c r="RH3" s="307"/>
      <c r="RI3" s="307"/>
      <c r="RJ3" s="307"/>
      <c r="RK3" s="307"/>
      <c r="RL3" s="307"/>
      <c r="RM3" s="307"/>
      <c r="RN3" s="307"/>
      <c r="RO3" s="307"/>
      <c r="RP3" s="307"/>
      <c r="RQ3" s="307"/>
      <c r="RR3" s="307"/>
      <c r="RS3" s="307"/>
      <c r="RT3" s="307"/>
      <c r="RU3" s="307"/>
      <c r="RV3" s="307"/>
      <c r="RW3" s="307"/>
      <c r="RX3" s="307"/>
      <c r="RY3" s="307"/>
      <c r="RZ3" s="307"/>
      <c r="SA3" s="307"/>
      <c r="SB3" s="307"/>
      <c r="SC3" s="307"/>
      <c r="SD3" s="307"/>
      <c r="SE3" s="307"/>
      <c r="SF3" s="307"/>
      <c r="SG3" s="307"/>
      <c r="SH3" s="307"/>
      <c r="SI3" s="307"/>
      <c r="SJ3" s="307"/>
      <c r="SK3" s="307"/>
      <c r="SL3" s="307"/>
      <c r="SM3" s="307"/>
      <c r="SN3" s="307"/>
      <c r="SO3" s="307"/>
      <c r="SP3" s="307"/>
      <c r="SQ3" s="307"/>
      <c r="SR3" s="307"/>
      <c r="SS3" s="307"/>
      <c r="ST3" s="307"/>
      <c r="SU3" s="307"/>
      <c r="SV3" s="307"/>
      <c r="SW3" s="307"/>
      <c r="SX3" s="307"/>
      <c r="SY3" s="307"/>
      <c r="SZ3" s="307"/>
      <c r="TA3" s="307"/>
      <c r="TB3" s="307"/>
      <c r="TC3" s="307"/>
      <c r="TD3" s="307"/>
      <c r="TE3" s="307"/>
      <c r="TF3" s="307"/>
      <c r="TG3" s="307"/>
      <c r="TH3" s="307"/>
      <c r="TI3" s="307"/>
      <c r="TJ3" s="307"/>
      <c r="TK3" s="307"/>
      <c r="TL3" s="307"/>
      <c r="TM3" s="307"/>
      <c r="TN3" s="307"/>
      <c r="TO3" s="307"/>
      <c r="TP3" s="307"/>
      <c r="TQ3" s="307"/>
      <c r="TR3" s="307"/>
      <c r="TS3" s="307"/>
      <c r="TT3" s="307"/>
      <c r="TU3" s="307"/>
      <c r="TV3" s="307"/>
      <c r="TW3" s="307"/>
      <c r="TX3" s="307"/>
      <c r="TY3" s="307"/>
      <c r="TZ3" s="307"/>
      <c r="UA3" s="307"/>
      <c r="UB3" s="307"/>
      <c r="UC3" s="307"/>
      <c r="UD3" s="307"/>
      <c r="UE3" s="307"/>
    </row>
    <row r="4" spans="1:551" ht="16.5" x14ac:dyDescent="0.25">
      <c r="A4" s="307"/>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R4" s="307"/>
      <c r="ES4" s="307"/>
      <c r="ET4" s="307"/>
      <c r="EU4" s="307"/>
      <c r="EV4" s="307"/>
      <c r="EW4" s="307"/>
      <c r="EX4" s="307"/>
      <c r="EY4" s="307"/>
      <c r="EZ4" s="307"/>
      <c r="FA4" s="307"/>
      <c r="FB4" s="307"/>
      <c r="FC4" s="307"/>
      <c r="FD4" s="307"/>
      <c r="FE4" s="307"/>
      <c r="FF4" s="307"/>
      <c r="FG4" s="307"/>
      <c r="FH4" s="307"/>
      <c r="FI4" s="307"/>
      <c r="FJ4" s="307"/>
      <c r="FK4" s="307"/>
      <c r="FL4" s="307"/>
      <c r="FM4" s="307"/>
      <c r="FN4" s="307"/>
      <c r="FO4" s="307"/>
      <c r="FP4" s="307"/>
      <c r="FQ4" s="307"/>
      <c r="FR4" s="307"/>
      <c r="FS4" s="307"/>
      <c r="FT4" s="307"/>
      <c r="FU4" s="307"/>
      <c r="FV4" s="307"/>
      <c r="FW4" s="307"/>
      <c r="FX4" s="307"/>
      <c r="FY4" s="307"/>
      <c r="FZ4" s="307"/>
      <c r="GA4" s="307"/>
      <c r="GB4" s="307"/>
      <c r="GC4" s="307"/>
      <c r="GD4" s="307"/>
      <c r="GE4" s="307"/>
      <c r="GF4" s="307"/>
      <c r="GG4" s="307"/>
      <c r="GH4" s="307"/>
      <c r="GI4" s="307"/>
      <c r="GJ4" s="307"/>
      <c r="GK4" s="307"/>
      <c r="GL4" s="307"/>
      <c r="GM4" s="307"/>
      <c r="GN4" s="307"/>
      <c r="GO4" s="307"/>
      <c r="GP4" s="307"/>
      <c r="GQ4" s="307"/>
      <c r="GR4" s="307"/>
      <c r="GS4" s="307"/>
      <c r="GT4" s="307"/>
      <c r="GU4" s="307"/>
      <c r="GV4" s="307"/>
      <c r="GW4" s="307"/>
      <c r="GX4" s="307"/>
      <c r="GY4" s="307"/>
      <c r="GZ4" s="307"/>
      <c r="HA4" s="307"/>
      <c r="HB4" s="307"/>
      <c r="HC4" s="307"/>
      <c r="HD4" s="307"/>
      <c r="HE4" s="307"/>
      <c r="HF4" s="307"/>
      <c r="HG4" s="307"/>
      <c r="HH4" s="307"/>
      <c r="HI4" s="307"/>
      <c r="HJ4" s="307"/>
      <c r="HK4" s="307"/>
      <c r="HL4" s="307"/>
      <c r="HM4" s="307"/>
      <c r="HN4" s="307"/>
      <c r="HO4" s="307"/>
      <c r="HP4" s="307"/>
      <c r="HQ4" s="307"/>
      <c r="HR4" s="307"/>
      <c r="HS4" s="307"/>
      <c r="HT4" s="307"/>
      <c r="HU4" s="307"/>
      <c r="HV4" s="307"/>
      <c r="HW4" s="307"/>
      <c r="HX4" s="307"/>
      <c r="HY4" s="307"/>
      <c r="HZ4" s="307"/>
      <c r="IA4" s="307"/>
      <c r="IB4" s="307"/>
      <c r="IC4" s="307"/>
      <c r="ID4" s="307"/>
      <c r="IE4" s="307"/>
      <c r="JX4" s="307"/>
      <c r="JY4" s="307"/>
      <c r="JZ4" s="307"/>
      <c r="KA4" s="307"/>
      <c r="KB4" s="307"/>
      <c r="KC4" s="307"/>
      <c r="KD4" s="307"/>
      <c r="KE4" s="307"/>
      <c r="KF4" s="307"/>
      <c r="KG4" s="307"/>
      <c r="KH4" s="307"/>
      <c r="KI4" s="307"/>
      <c r="KJ4" s="307"/>
      <c r="KK4" s="307"/>
      <c r="KL4" s="307"/>
      <c r="KM4" s="307"/>
      <c r="KN4" s="307"/>
      <c r="KO4" s="307"/>
      <c r="KP4" s="307"/>
      <c r="KQ4" s="307"/>
      <c r="KR4" s="307"/>
      <c r="KS4" s="307"/>
      <c r="KT4" s="307"/>
      <c r="KU4" s="307"/>
      <c r="KV4" s="307"/>
      <c r="KW4" s="307"/>
      <c r="KX4" s="307"/>
      <c r="KY4" s="307"/>
      <c r="MD4" s="307"/>
      <c r="ME4" s="307"/>
      <c r="MF4" s="307"/>
      <c r="MG4" s="307"/>
      <c r="MH4" s="307"/>
      <c r="MI4" s="307"/>
      <c r="MJ4" s="307"/>
      <c r="MK4" s="307"/>
      <c r="ML4" s="307"/>
      <c r="MM4" s="307"/>
      <c r="MN4" s="307"/>
      <c r="MO4" s="307"/>
      <c r="MP4" s="307"/>
      <c r="MQ4" s="307"/>
      <c r="MR4" s="307"/>
      <c r="MS4" s="307"/>
      <c r="MT4" s="307"/>
      <c r="MU4" s="307"/>
      <c r="NP4" s="307"/>
      <c r="NQ4" s="307"/>
      <c r="NR4" s="307"/>
      <c r="NS4" s="307"/>
      <c r="NT4" s="307"/>
      <c r="NU4" s="307"/>
      <c r="NV4" s="307"/>
      <c r="NW4" s="307"/>
      <c r="NX4" s="307"/>
      <c r="NY4" s="307"/>
      <c r="NZ4" s="307"/>
      <c r="OA4" s="307"/>
      <c r="OB4" s="307"/>
      <c r="OC4" s="307"/>
      <c r="OD4" s="307"/>
      <c r="OE4" s="307"/>
      <c r="OF4" s="307"/>
      <c r="OG4" s="307"/>
      <c r="OH4" s="307"/>
      <c r="OI4" s="307"/>
      <c r="OJ4" s="307"/>
      <c r="OK4" s="307"/>
      <c r="OL4" s="307"/>
      <c r="OM4" s="307"/>
      <c r="ON4" s="307"/>
      <c r="OO4" s="307"/>
      <c r="OP4" s="307"/>
      <c r="OQ4" s="307"/>
      <c r="OR4" s="307"/>
      <c r="OS4" s="307"/>
      <c r="OT4" s="307"/>
      <c r="OU4" s="307"/>
      <c r="OV4" s="307"/>
      <c r="OW4" s="307"/>
      <c r="OX4" s="307"/>
      <c r="OY4" s="307"/>
      <c r="OZ4" s="307"/>
      <c r="PA4" s="307"/>
      <c r="PB4" s="307"/>
      <c r="PC4" s="307"/>
      <c r="PD4" s="307"/>
      <c r="PE4" s="307"/>
      <c r="PF4" s="307"/>
      <c r="PG4" s="307"/>
      <c r="PH4" s="307"/>
      <c r="PI4" s="307"/>
      <c r="PJ4" s="307"/>
      <c r="PK4" s="307"/>
      <c r="PL4" s="307"/>
      <c r="PM4" s="307"/>
      <c r="PN4" s="307"/>
      <c r="PO4" s="307"/>
      <c r="PP4" s="307"/>
      <c r="PQ4" s="307"/>
      <c r="PR4" s="307"/>
      <c r="PS4" s="307"/>
      <c r="PT4" s="307"/>
      <c r="PU4" s="307"/>
      <c r="PV4" s="307"/>
      <c r="PW4" s="307"/>
      <c r="PX4" s="307"/>
      <c r="PY4" s="307"/>
      <c r="PZ4" s="307"/>
      <c r="QA4" s="307"/>
      <c r="QB4" s="307"/>
      <c r="QC4" s="307"/>
      <c r="QD4" s="307"/>
      <c r="QE4" s="307"/>
      <c r="QF4" s="307"/>
      <c r="QG4" s="307"/>
      <c r="QH4" s="307"/>
      <c r="QI4" s="307"/>
      <c r="QJ4" s="307"/>
      <c r="QK4" s="307"/>
      <c r="QL4" s="307"/>
      <c r="QM4" s="307"/>
      <c r="QN4" s="307"/>
      <c r="QO4" s="307"/>
      <c r="QP4" s="307"/>
      <c r="QQ4" s="307"/>
      <c r="QR4" s="307"/>
      <c r="QS4" s="307"/>
      <c r="QT4" s="307"/>
      <c r="QU4" s="307"/>
      <c r="QV4" s="307"/>
      <c r="QW4" s="307"/>
      <c r="QX4" s="307"/>
      <c r="QY4" s="307"/>
      <c r="QZ4" s="307"/>
      <c r="RA4" s="307"/>
      <c r="RB4" s="307"/>
      <c r="RC4" s="307"/>
      <c r="RD4" s="307"/>
      <c r="RE4" s="307"/>
      <c r="RF4" s="307"/>
      <c r="RG4" s="307"/>
      <c r="RH4" s="307"/>
      <c r="RI4" s="307"/>
      <c r="RJ4" s="307"/>
      <c r="RK4" s="307"/>
      <c r="RL4" s="307"/>
      <c r="RM4" s="307"/>
      <c r="RN4" s="307"/>
      <c r="RO4" s="307"/>
      <c r="RP4" s="307"/>
      <c r="RQ4" s="307"/>
      <c r="RR4" s="307"/>
      <c r="RS4" s="307"/>
      <c r="RT4" s="307"/>
      <c r="RU4" s="307"/>
      <c r="RV4" s="307"/>
      <c r="RW4" s="307"/>
      <c r="RX4" s="307"/>
      <c r="RY4" s="307"/>
      <c r="RZ4" s="307"/>
      <c r="SA4" s="307"/>
      <c r="SB4" s="307"/>
      <c r="SC4" s="307"/>
      <c r="SD4" s="307"/>
      <c r="SE4" s="307"/>
      <c r="SF4" s="307"/>
      <c r="SG4" s="307"/>
      <c r="SH4" s="307"/>
      <c r="SI4" s="307"/>
      <c r="SJ4" s="307"/>
      <c r="SK4" s="307"/>
      <c r="SL4" s="307"/>
      <c r="SM4" s="307"/>
      <c r="SN4" s="307"/>
      <c r="SO4" s="307"/>
      <c r="SP4" s="307"/>
      <c r="SQ4" s="307"/>
      <c r="SR4" s="307"/>
      <c r="SS4" s="307"/>
      <c r="ST4" s="307"/>
      <c r="SU4" s="307"/>
      <c r="SV4" s="307"/>
      <c r="SW4" s="307"/>
      <c r="SX4" s="307"/>
      <c r="SY4" s="307"/>
      <c r="SZ4" s="307"/>
      <c r="TA4" s="307"/>
      <c r="TB4" s="307"/>
      <c r="TC4" s="307"/>
      <c r="TD4" s="307"/>
      <c r="TE4" s="307"/>
      <c r="TF4" s="307"/>
      <c r="TG4" s="307"/>
      <c r="TH4" s="307"/>
      <c r="TI4" s="307"/>
      <c r="TJ4" s="307"/>
      <c r="TK4" s="307"/>
      <c r="TL4" s="307"/>
      <c r="TM4" s="307"/>
      <c r="TN4" s="307"/>
      <c r="TO4" s="307"/>
      <c r="TP4" s="307"/>
      <c r="TQ4" s="307"/>
      <c r="TR4" s="307"/>
      <c r="TS4" s="307"/>
      <c r="TT4" s="307"/>
      <c r="TU4" s="307"/>
      <c r="TV4" s="307"/>
      <c r="TW4" s="307"/>
      <c r="TX4" s="307"/>
      <c r="TY4" s="307"/>
      <c r="TZ4" s="307"/>
      <c r="UA4" s="307"/>
      <c r="UB4" s="307"/>
      <c r="UC4" s="307"/>
      <c r="UD4" s="307"/>
      <c r="UE4" s="307"/>
    </row>
    <row r="5" spans="1:551" ht="17.25" thickBot="1" x14ac:dyDescent="0.3">
      <c r="A5" s="307"/>
      <c r="B5" s="307"/>
      <c r="C5" s="307"/>
      <c r="D5" s="307"/>
      <c r="E5" s="307"/>
      <c r="F5" s="307"/>
      <c r="G5" s="307"/>
      <c r="H5" s="307"/>
      <c r="I5" s="307"/>
      <c r="J5" s="307"/>
      <c r="N5" s="307" t="s">
        <v>64</v>
      </c>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R5" s="307"/>
      <c r="ES5" s="307"/>
      <c r="ET5" s="307"/>
      <c r="EU5" s="307"/>
      <c r="EV5" s="307"/>
      <c r="EW5" s="307"/>
      <c r="EX5" s="307"/>
      <c r="EY5" s="307"/>
      <c r="EZ5" s="307"/>
      <c r="FA5" s="307"/>
      <c r="FB5" s="307"/>
      <c r="FC5" s="307"/>
      <c r="FD5" s="307"/>
      <c r="FE5" s="307"/>
      <c r="FF5" s="307"/>
      <c r="FG5" s="307"/>
      <c r="FH5" s="307"/>
      <c r="FI5" s="307"/>
      <c r="FJ5" s="307"/>
      <c r="FK5" s="307"/>
      <c r="FL5" s="307"/>
      <c r="FM5" s="307"/>
      <c r="FN5" s="307"/>
      <c r="FO5" s="307"/>
      <c r="FP5" s="307"/>
      <c r="FQ5" s="307"/>
      <c r="FR5" s="307"/>
      <c r="FS5" s="307"/>
      <c r="FT5" s="307"/>
      <c r="FU5" s="307"/>
      <c r="FV5" s="307"/>
      <c r="FW5" s="307"/>
      <c r="FX5" s="307"/>
      <c r="FY5" s="307"/>
      <c r="FZ5" s="307"/>
      <c r="GA5" s="307"/>
      <c r="GB5" s="307"/>
      <c r="GC5" s="307"/>
      <c r="GD5" s="307"/>
      <c r="GE5" s="307"/>
      <c r="GF5" s="307"/>
      <c r="GG5" s="307"/>
      <c r="GH5" s="307"/>
      <c r="GI5" s="307"/>
      <c r="GJ5" s="307"/>
      <c r="GK5" s="307"/>
      <c r="GL5" s="307"/>
      <c r="GM5" s="307"/>
      <c r="GN5" s="307"/>
      <c r="GO5" s="307"/>
      <c r="GP5" s="307"/>
      <c r="GQ5" s="307"/>
      <c r="GR5" s="307"/>
      <c r="GS5" s="307"/>
      <c r="GT5" s="307"/>
      <c r="GU5" s="307"/>
      <c r="GV5" s="307"/>
      <c r="GW5" s="307"/>
      <c r="GX5" s="307"/>
      <c r="GY5" s="307"/>
      <c r="GZ5" s="307"/>
      <c r="HA5" s="307"/>
      <c r="HB5" s="307"/>
      <c r="HC5" s="307"/>
      <c r="HD5" s="307"/>
      <c r="HE5" s="307"/>
      <c r="HF5" s="307"/>
      <c r="HG5" s="307"/>
      <c r="HH5" s="307"/>
      <c r="HI5" s="307"/>
      <c r="HJ5" s="307"/>
      <c r="HK5" s="307"/>
      <c r="HL5" s="307"/>
      <c r="HM5" s="307"/>
      <c r="HN5" s="307"/>
      <c r="HO5" s="307"/>
      <c r="HP5" s="307"/>
      <c r="HQ5" s="307"/>
      <c r="HR5" s="307"/>
      <c r="HS5" s="307"/>
      <c r="HT5" s="307"/>
      <c r="HU5" s="307"/>
      <c r="HV5" s="307"/>
      <c r="HW5" s="307"/>
      <c r="HX5" s="307"/>
      <c r="HY5" s="307"/>
      <c r="HZ5" s="307"/>
      <c r="IA5" s="307"/>
      <c r="IB5" s="307"/>
      <c r="IC5" s="307"/>
      <c r="ID5" s="307"/>
      <c r="IE5" s="307"/>
      <c r="JX5" s="307"/>
      <c r="JY5" s="307"/>
      <c r="JZ5" s="307"/>
      <c r="KA5" s="307"/>
      <c r="KB5" s="307"/>
      <c r="KC5" s="307"/>
      <c r="KD5" s="307"/>
      <c r="KE5" s="307"/>
      <c r="KF5" s="307"/>
      <c r="KG5" s="307"/>
      <c r="KH5" s="307"/>
      <c r="KI5" s="307"/>
      <c r="KJ5" s="307"/>
      <c r="KK5" s="307"/>
      <c r="KL5" s="307"/>
      <c r="KM5" s="307"/>
      <c r="KN5" s="307"/>
      <c r="KO5" s="307"/>
      <c r="KP5" s="307"/>
      <c r="KQ5" s="307"/>
      <c r="KR5" s="307"/>
      <c r="KS5" s="307"/>
      <c r="KT5" s="307"/>
      <c r="KU5" s="307"/>
      <c r="KV5" s="307"/>
      <c r="KW5" s="307"/>
      <c r="KX5" s="307"/>
      <c r="KY5" s="307"/>
      <c r="MD5" s="307"/>
      <c r="ME5" s="307"/>
      <c r="MF5" s="307"/>
      <c r="MG5" s="307"/>
      <c r="MH5" s="307"/>
      <c r="MI5" s="307"/>
      <c r="MJ5" s="307"/>
      <c r="MK5" s="307"/>
      <c r="ML5" s="307"/>
      <c r="MM5" s="307"/>
      <c r="MN5" s="307"/>
      <c r="MO5" s="307"/>
      <c r="MP5" s="307"/>
      <c r="MQ5" s="307"/>
      <c r="MR5" s="307"/>
      <c r="MS5" s="307"/>
      <c r="MT5" s="307"/>
      <c r="MU5" s="307"/>
      <c r="NP5" s="307"/>
      <c r="NQ5" s="307"/>
      <c r="NR5" s="307"/>
      <c r="NS5" s="307"/>
      <c r="NT5" s="307"/>
      <c r="NU5" s="307"/>
      <c r="NV5" s="307"/>
      <c r="NW5" s="307"/>
      <c r="NX5" s="307"/>
      <c r="NY5" s="307"/>
      <c r="NZ5" s="307"/>
      <c r="OA5" s="307"/>
      <c r="OB5" s="307"/>
      <c r="OC5" s="307"/>
      <c r="OD5" s="307"/>
      <c r="OE5" s="307"/>
      <c r="OF5" s="307"/>
      <c r="OG5" s="307"/>
      <c r="OH5" s="307"/>
      <c r="OI5" s="307"/>
      <c r="OJ5" s="307"/>
      <c r="OK5" s="307"/>
      <c r="OL5" s="307"/>
      <c r="OM5" s="307"/>
      <c r="ON5" s="307"/>
      <c r="OO5" s="307"/>
      <c r="OP5" s="307"/>
      <c r="OQ5" s="307"/>
      <c r="OR5" s="307"/>
      <c r="OS5" s="307"/>
      <c r="OT5" s="307"/>
      <c r="OU5" s="307"/>
      <c r="OV5" s="307"/>
      <c r="OW5" s="307"/>
      <c r="OX5" s="307"/>
      <c r="OY5" s="307"/>
      <c r="OZ5" s="307"/>
      <c r="PA5" s="307"/>
      <c r="PB5" s="307"/>
      <c r="PC5" s="307"/>
      <c r="PD5" s="307"/>
      <c r="PE5" s="307"/>
      <c r="PF5" s="307"/>
      <c r="PG5" s="307"/>
      <c r="PH5" s="307"/>
      <c r="PI5" s="307"/>
      <c r="PJ5" s="307"/>
      <c r="PK5" s="307"/>
      <c r="PL5" s="307"/>
      <c r="PM5" s="307"/>
      <c r="PN5" s="307"/>
      <c r="PO5" s="307"/>
      <c r="PP5" s="307"/>
      <c r="PQ5" s="307"/>
      <c r="PR5" s="307"/>
      <c r="PS5" s="307"/>
      <c r="PT5" s="307"/>
      <c r="PU5" s="307"/>
      <c r="PV5" s="307"/>
      <c r="PW5" s="307"/>
      <c r="PX5" s="307"/>
      <c r="PY5" s="307"/>
      <c r="PZ5" s="307"/>
      <c r="QA5" s="307"/>
      <c r="QB5" s="307"/>
      <c r="QC5" s="307"/>
      <c r="QD5" s="307"/>
      <c r="QE5" s="307"/>
      <c r="QF5" s="307"/>
      <c r="QG5" s="307"/>
      <c r="QH5" s="307"/>
      <c r="QI5" s="307"/>
      <c r="QJ5" s="307"/>
      <c r="QK5" s="307"/>
      <c r="QL5" s="307"/>
      <c r="QM5" s="307"/>
      <c r="QN5" s="307"/>
      <c r="QO5" s="307"/>
      <c r="QP5" s="307"/>
      <c r="QQ5" s="307"/>
      <c r="QR5" s="307"/>
      <c r="QS5" s="307"/>
      <c r="QT5" s="307"/>
      <c r="QU5" s="307"/>
      <c r="QV5" s="307"/>
      <c r="QW5" s="307"/>
      <c r="QX5" s="307"/>
      <c r="QY5" s="307"/>
      <c r="QZ5" s="307"/>
      <c r="RA5" s="307"/>
      <c r="RB5" s="307"/>
      <c r="RC5" s="307"/>
      <c r="RD5" s="307"/>
      <c r="RE5" s="307"/>
      <c r="RF5" s="307"/>
      <c r="RG5" s="307"/>
      <c r="RH5" s="307"/>
      <c r="RI5" s="307"/>
      <c r="RJ5" s="307"/>
      <c r="RK5" s="307"/>
      <c r="RL5" s="307"/>
      <c r="RM5" s="307"/>
      <c r="RN5" s="307"/>
      <c r="RO5" s="307"/>
      <c r="RP5" s="307"/>
      <c r="RQ5" s="307"/>
      <c r="RR5" s="307"/>
      <c r="RS5" s="307"/>
      <c r="RT5" s="307"/>
      <c r="RU5" s="307"/>
      <c r="RV5" s="307"/>
      <c r="RW5" s="307"/>
      <c r="RX5" s="307"/>
      <c r="RY5" s="307"/>
      <c r="RZ5" s="307"/>
      <c r="SA5" s="307"/>
      <c r="SB5" s="307"/>
      <c r="SC5" s="307"/>
      <c r="SD5" s="307"/>
      <c r="SE5" s="307"/>
      <c r="SF5" s="307"/>
      <c r="SG5" s="307"/>
      <c r="SH5" s="307"/>
      <c r="SI5" s="307"/>
      <c r="SJ5" s="307"/>
      <c r="SK5" s="307"/>
      <c r="SL5" s="307"/>
      <c r="SM5" s="307"/>
      <c r="SN5" s="307"/>
      <c r="SO5" s="307"/>
      <c r="SP5" s="307"/>
      <c r="SQ5" s="307"/>
      <c r="SR5" s="307"/>
      <c r="SS5" s="307"/>
      <c r="ST5" s="307"/>
      <c r="SU5" s="307"/>
      <c r="SV5" s="307"/>
      <c r="SW5" s="307"/>
      <c r="SX5" s="307"/>
      <c r="SY5" s="307"/>
      <c r="SZ5" s="307"/>
      <c r="TA5" s="307"/>
      <c r="TB5" s="307"/>
      <c r="TC5" s="307"/>
      <c r="TD5" s="307"/>
      <c r="TE5" s="307"/>
      <c r="TF5" s="307"/>
      <c r="TG5" s="307"/>
      <c r="TH5" s="307"/>
      <c r="TI5" s="307"/>
      <c r="TJ5" s="307"/>
      <c r="TK5" s="307"/>
      <c r="TL5" s="307"/>
      <c r="TM5" s="307"/>
      <c r="TN5" s="307"/>
      <c r="TO5" s="307"/>
      <c r="TP5" s="307"/>
      <c r="TQ5" s="307"/>
      <c r="TR5" s="307"/>
      <c r="TS5" s="307"/>
      <c r="TT5" s="307"/>
      <c r="TU5" s="307"/>
      <c r="TV5" s="307"/>
      <c r="TW5" s="307"/>
      <c r="TX5" s="307"/>
      <c r="TY5" s="307"/>
      <c r="TZ5" s="307"/>
      <c r="UA5" s="307"/>
      <c r="UB5" s="307"/>
      <c r="UC5" s="307"/>
      <c r="UD5" s="307"/>
      <c r="UE5" s="307"/>
    </row>
    <row r="6" spans="1:551" ht="17.25" thickBot="1" x14ac:dyDescent="0.3">
      <c r="A6" s="1072" t="s">
        <v>331</v>
      </c>
      <c r="B6" s="1045" t="s">
        <v>418</v>
      </c>
      <c r="C6" s="1046"/>
      <c r="D6" s="308"/>
      <c r="E6" s="683"/>
      <c r="F6" s="683" t="s">
        <v>69</v>
      </c>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683"/>
      <c r="AS6" s="683"/>
      <c r="AT6" s="683"/>
      <c r="AU6" s="683"/>
      <c r="AV6" s="683"/>
      <c r="AW6" s="683"/>
      <c r="AX6" s="683"/>
      <c r="AY6" s="683"/>
      <c r="AZ6" s="683"/>
      <c r="BA6" s="683"/>
      <c r="BB6" s="683"/>
      <c r="BC6" s="683"/>
      <c r="BD6" s="683"/>
      <c r="BE6" s="683"/>
      <c r="BF6" s="683"/>
      <c r="BG6" s="683"/>
      <c r="BH6" s="683"/>
      <c r="BI6" s="683"/>
      <c r="BJ6" s="683"/>
      <c r="BK6" s="683"/>
      <c r="BL6" s="683"/>
      <c r="BM6" s="683"/>
      <c r="BN6" s="683"/>
      <c r="BO6" s="683"/>
      <c r="BP6" s="683"/>
      <c r="BQ6" s="683"/>
      <c r="BR6" s="683"/>
      <c r="BS6" s="683"/>
      <c r="BT6" s="683"/>
      <c r="BU6" s="683"/>
      <c r="BV6" s="683"/>
      <c r="BW6" s="683"/>
      <c r="BX6" s="683"/>
      <c r="BY6" s="683"/>
      <c r="BZ6" s="683"/>
      <c r="CA6" s="683"/>
      <c r="CB6" s="683"/>
      <c r="CC6" s="683"/>
      <c r="CD6" s="683"/>
      <c r="CE6" s="683"/>
      <c r="CF6" s="683"/>
      <c r="CG6" s="683"/>
      <c r="CH6" s="683"/>
      <c r="CI6" s="683"/>
      <c r="CJ6" s="683"/>
      <c r="CK6" s="683"/>
      <c r="CL6" s="683"/>
      <c r="CM6" s="683"/>
      <c r="CN6" s="683"/>
      <c r="CO6" s="683"/>
      <c r="CP6" s="683"/>
      <c r="CQ6" s="683"/>
      <c r="CR6" s="683"/>
      <c r="CS6" s="683"/>
      <c r="CT6" s="683"/>
      <c r="CU6" s="683"/>
      <c r="CV6" s="683"/>
      <c r="CW6" s="683"/>
      <c r="CX6" s="683"/>
      <c r="CY6" s="683"/>
      <c r="CZ6" s="683"/>
      <c r="DA6" s="683"/>
      <c r="DB6" s="683"/>
      <c r="DC6" s="683"/>
      <c r="DD6" s="683"/>
      <c r="DE6" s="683"/>
      <c r="DF6" s="683"/>
      <c r="DG6" s="683"/>
      <c r="DH6" s="683"/>
      <c r="DI6" s="683"/>
      <c r="DJ6" s="683"/>
      <c r="DK6" s="683"/>
      <c r="DL6" s="683"/>
      <c r="DM6" s="683"/>
      <c r="DN6" s="683"/>
      <c r="DO6" s="683"/>
      <c r="DP6" s="683"/>
      <c r="DQ6" s="683"/>
      <c r="DR6" s="683"/>
      <c r="DS6" s="683"/>
      <c r="DT6" s="683"/>
      <c r="DU6" s="683"/>
      <c r="DV6" s="683"/>
      <c r="DW6" s="683"/>
      <c r="DX6" s="683"/>
      <c r="DY6" s="683"/>
      <c r="DZ6" s="683"/>
      <c r="EA6" s="683"/>
      <c r="EB6" s="683"/>
      <c r="EC6" s="683"/>
      <c r="ED6" s="683"/>
      <c r="EE6" s="683"/>
      <c r="EF6" s="683"/>
      <c r="EG6" s="683"/>
      <c r="EH6" s="683"/>
      <c r="EI6" s="683"/>
      <c r="EJ6" s="683"/>
      <c r="EK6" s="683"/>
      <c r="EL6" s="683"/>
      <c r="EM6" s="683"/>
      <c r="EN6" s="683"/>
      <c r="EO6" s="683"/>
      <c r="EP6" s="683"/>
      <c r="EQ6" s="683"/>
      <c r="ER6" s="683"/>
      <c r="ES6" s="683"/>
      <c r="ET6" s="683"/>
      <c r="EU6" s="683"/>
      <c r="EV6" s="683"/>
      <c r="EW6" s="683"/>
      <c r="EX6" s="683"/>
      <c r="EY6" s="683"/>
      <c r="EZ6" s="683"/>
      <c r="FA6" s="683"/>
      <c r="FB6" s="683"/>
      <c r="FC6" s="683"/>
      <c r="FD6" s="683"/>
      <c r="FE6" s="683"/>
      <c r="FF6" s="683"/>
      <c r="FG6" s="683"/>
      <c r="FH6" s="683"/>
      <c r="FI6" s="683"/>
      <c r="FJ6" s="683"/>
      <c r="FK6" s="683"/>
      <c r="FL6" s="683"/>
      <c r="FM6" s="683"/>
      <c r="FN6" s="683"/>
      <c r="FO6" s="683"/>
      <c r="FP6" s="683"/>
      <c r="FQ6" s="683"/>
      <c r="FR6" s="683"/>
      <c r="FS6" s="683"/>
      <c r="FT6" s="683"/>
      <c r="FU6" s="683"/>
      <c r="FV6" s="683"/>
      <c r="FW6" s="683"/>
      <c r="FX6" s="683"/>
      <c r="FY6" s="683"/>
      <c r="FZ6" s="683"/>
      <c r="GA6" s="683"/>
      <c r="GB6" s="683"/>
      <c r="GC6" s="683"/>
      <c r="GD6" s="683"/>
      <c r="GE6" s="683"/>
      <c r="GF6" s="683"/>
      <c r="GG6" s="683"/>
      <c r="GH6" s="683"/>
      <c r="GI6" s="683"/>
      <c r="GJ6" s="683"/>
      <c r="GK6" s="683"/>
      <c r="GL6" s="683"/>
      <c r="GM6" s="683"/>
      <c r="GN6" s="683"/>
      <c r="GO6" s="683"/>
      <c r="GP6" s="683"/>
      <c r="GQ6" s="683"/>
      <c r="GR6" s="683"/>
      <c r="GS6" s="683"/>
      <c r="GT6" s="683"/>
      <c r="GU6" s="683"/>
      <c r="GV6" s="683"/>
      <c r="GW6" s="683"/>
      <c r="GX6" s="683"/>
      <c r="GY6" s="683"/>
      <c r="GZ6" s="683"/>
      <c r="HA6" s="683"/>
      <c r="HB6" s="683"/>
      <c r="HC6" s="683"/>
      <c r="HD6" s="683"/>
      <c r="HE6" s="683"/>
      <c r="HF6" s="683"/>
      <c r="HG6" s="683"/>
      <c r="HH6" s="683"/>
      <c r="HI6" s="683"/>
      <c r="HJ6" s="683"/>
      <c r="HK6" s="683"/>
      <c r="HL6" s="683"/>
      <c r="HM6" s="683"/>
      <c r="HN6" s="683"/>
      <c r="HO6" s="683"/>
      <c r="HP6" s="683"/>
      <c r="HQ6" s="683"/>
      <c r="HR6" s="683"/>
      <c r="HS6" s="683"/>
      <c r="HT6" s="683"/>
      <c r="HU6" s="683"/>
      <c r="HV6" s="683"/>
      <c r="HW6" s="683"/>
      <c r="HX6" s="683"/>
      <c r="HY6" s="683"/>
      <c r="HZ6" s="683"/>
      <c r="IA6" s="683"/>
      <c r="IB6" s="683"/>
      <c r="IC6" s="683"/>
      <c r="ID6" s="683"/>
      <c r="IE6" s="683"/>
      <c r="IF6" s="683"/>
      <c r="IG6" s="683"/>
      <c r="IH6" s="683"/>
      <c r="II6" s="683"/>
      <c r="IJ6" s="683"/>
      <c r="IK6" s="683"/>
      <c r="IL6" s="683"/>
      <c r="IM6" s="683"/>
      <c r="IN6" s="683"/>
      <c r="IO6" s="683"/>
      <c r="IP6" s="683"/>
      <c r="IQ6" s="683"/>
      <c r="IR6" s="683"/>
      <c r="IS6" s="683"/>
      <c r="IT6" s="683"/>
      <c r="IU6" s="683"/>
      <c r="IV6" s="683"/>
      <c r="IW6" s="683"/>
      <c r="IX6" s="683"/>
      <c r="IY6" s="683"/>
      <c r="IZ6" s="683"/>
      <c r="JA6" s="683"/>
      <c r="JB6" s="683"/>
      <c r="JC6" s="683"/>
      <c r="JD6" s="683"/>
      <c r="JE6" s="683"/>
      <c r="JF6" s="683"/>
      <c r="JG6" s="683"/>
      <c r="JH6" s="683"/>
      <c r="JI6" s="683"/>
      <c r="JJ6" s="683"/>
      <c r="JK6" s="683"/>
      <c r="JL6" s="683"/>
      <c r="JM6" s="683"/>
      <c r="JN6" s="683"/>
      <c r="JO6" s="683"/>
      <c r="JP6" s="683"/>
      <c r="JQ6" s="683"/>
      <c r="JR6" s="683"/>
      <c r="JS6" s="683"/>
      <c r="JT6" s="683"/>
      <c r="JU6" s="683"/>
      <c r="JV6" s="683"/>
      <c r="JW6" s="683"/>
      <c r="JX6" s="683"/>
      <c r="JY6" s="683"/>
      <c r="JZ6" s="683"/>
      <c r="KA6" s="683"/>
      <c r="KB6" s="683"/>
      <c r="KC6" s="683"/>
      <c r="KD6" s="683"/>
      <c r="KE6" s="683"/>
      <c r="KF6" s="683"/>
      <c r="KG6" s="683"/>
      <c r="KH6" s="683"/>
      <c r="KI6" s="683"/>
      <c r="KJ6" s="683"/>
      <c r="KK6" s="683"/>
      <c r="KL6" s="683"/>
      <c r="KM6" s="683"/>
      <c r="KN6" s="683"/>
      <c r="KO6" s="683"/>
      <c r="KP6" s="683"/>
      <c r="KQ6" s="683"/>
      <c r="KR6" s="683"/>
      <c r="KS6" s="683"/>
      <c r="KT6" s="683"/>
      <c r="KU6" s="683"/>
      <c r="KV6" s="683"/>
      <c r="KW6" s="683"/>
      <c r="KX6" s="683"/>
      <c r="KY6" s="683"/>
      <c r="KZ6" s="683"/>
      <c r="LA6" s="683"/>
      <c r="LB6" s="683"/>
      <c r="LC6" s="683"/>
      <c r="LD6" s="683"/>
      <c r="LE6" s="683"/>
      <c r="LF6" s="683"/>
      <c r="LG6" s="683"/>
      <c r="LH6" s="683"/>
      <c r="LI6" s="683"/>
      <c r="LJ6" s="683"/>
      <c r="LK6" s="683"/>
      <c r="LL6" s="683"/>
      <c r="LM6" s="683"/>
      <c r="LN6" s="683"/>
      <c r="LO6" s="683"/>
      <c r="LP6" s="683"/>
      <c r="LQ6" s="683"/>
      <c r="LR6" s="683"/>
      <c r="LS6" s="683"/>
      <c r="LT6" s="683"/>
      <c r="LU6" s="683"/>
      <c r="LV6" s="683"/>
      <c r="LW6" s="683"/>
      <c r="LX6" s="683"/>
      <c r="LY6" s="683"/>
      <c r="LZ6" s="683"/>
      <c r="MA6" s="683"/>
      <c r="MB6" s="683"/>
      <c r="MC6" s="683"/>
      <c r="MD6" s="683"/>
      <c r="ME6" s="683"/>
      <c r="MF6" s="683"/>
      <c r="MG6" s="683"/>
      <c r="MH6" s="683"/>
      <c r="MI6" s="683"/>
      <c r="MJ6" s="683"/>
      <c r="MK6" s="683"/>
      <c r="ML6" s="683"/>
      <c r="MM6" s="683"/>
      <c r="MN6" s="683"/>
      <c r="MO6" s="683"/>
      <c r="MP6" s="683"/>
      <c r="MQ6" s="683"/>
      <c r="MR6" s="683"/>
      <c r="MS6" s="683"/>
      <c r="MT6" s="683"/>
      <c r="MU6" s="683"/>
      <c r="MV6" s="683"/>
      <c r="MW6" s="683"/>
      <c r="MX6" s="683"/>
      <c r="MY6" s="683"/>
      <c r="MZ6" s="683"/>
      <c r="NA6" s="683"/>
      <c r="NB6" s="683"/>
      <c r="NC6" s="683"/>
      <c r="ND6" s="683"/>
      <c r="NE6" s="683"/>
      <c r="NF6" s="683"/>
      <c r="NG6" s="683"/>
      <c r="NH6" s="683"/>
      <c r="NI6" s="683"/>
      <c r="NJ6" s="683"/>
      <c r="NK6" s="683"/>
      <c r="NL6" s="683"/>
      <c r="NM6" s="683"/>
      <c r="NN6" s="683"/>
      <c r="NO6" s="683"/>
      <c r="NP6" s="683"/>
      <c r="NQ6" s="683"/>
      <c r="NR6" s="683"/>
      <c r="NS6" s="683"/>
      <c r="NT6" s="683"/>
      <c r="NU6" s="683"/>
      <c r="NV6" s="683"/>
      <c r="NW6" s="683"/>
      <c r="NX6" s="683"/>
      <c r="NY6" s="683"/>
      <c r="NZ6" s="683"/>
      <c r="OA6" s="683"/>
      <c r="OB6" s="683"/>
      <c r="OC6" s="683"/>
      <c r="OD6" s="683"/>
      <c r="OE6" s="683"/>
      <c r="OF6" s="683"/>
      <c r="OG6" s="683"/>
      <c r="OH6" s="683"/>
      <c r="OI6" s="683"/>
      <c r="OJ6" s="683"/>
      <c r="OK6" s="683"/>
      <c r="OL6" s="683"/>
      <c r="OM6" s="683"/>
      <c r="ON6" s="683"/>
      <c r="OO6" s="683"/>
      <c r="OP6" s="683"/>
      <c r="OQ6" s="683"/>
      <c r="OR6" s="683"/>
      <c r="OS6" s="683"/>
      <c r="OT6" s="683"/>
      <c r="OU6" s="683"/>
      <c r="OV6" s="683"/>
      <c r="OW6" s="683"/>
      <c r="OX6" s="683"/>
      <c r="OY6" s="683"/>
      <c r="OZ6" s="683"/>
      <c r="PA6" s="683"/>
      <c r="PB6" s="683"/>
      <c r="PC6" s="683"/>
      <c r="PD6" s="683"/>
      <c r="PE6" s="683"/>
      <c r="PF6" s="683"/>
      <c r="PG6" s="683"/>
      <c r="PH6" s="683"/>
      <c r="PI6" s="683"/>
      <c r="PJ6" s="683"/>
      <c r="PK6" s="683"/>
      <c r="PL6" s="683"/>
      <c r="PM6" s="683"/>
      <c r="PN6" s="683"/>
      <c r="PO6" s="683"/>
      <c r="PP6" s="683"/>
      <c r="PQ6" s="683"/>
      <c r="PR6" s="683"/>
      <c r="PS6" s="683"/>
      <c r="PT6" s="683"/>
      <c r="PU6" s="683"/>
      <c r="PV6" s="683"/>
      <c r="PW6" s="683"/>
      <c r="PX6" s="683"/>
      <c r="PY6" s="683"/>
      <c r="PZ6" s="683"/>
      <c r="QA6" s="683"/>
      <c r="QB6" s="683"/>
      <c r="QC6" s="683"/>
      <c r="QD6" s="683"/>
      <c r="QE6" s="683"/>
      <c r="QF6" s="683"/>
      <c r="QG6" s="683"/>
      <c r="QH6" s="683"/>
      <c r="QI6" s="683"/>
      <c r="QJ6" s="683"/>
      <c r="QK6" s="683"/>
      <c r="QL6" s="683"/>
      <c r="QM6" s="683"/>
      <c r="QN6" s="683"/>
      <c r="QO6" s="683"/>
      <c r="QP6" s="683"/>
      <c r="QQ6" s="683"/>
      <c r="QR6" s="683"/>
      <c r="QS6" s="683"/>
      <c r="QT6" s="683"/>
      <c r="QU6" s="683"/>
      <c r="QV6" s="683"/>
      <c r="QW6" s="683"/>
      <c r="QX6" s="683"/>
      <c r="QY6" s="683"/>
      <c r="QZ6" s="683"/>
      <c r="RA6" s="683"/>
      <c r="RB6" s="683"/>
      <c r="RC6" s="683"/>
      <c r="RD6" s="683"/>
      <c r="RE6" s="683"/>
      <c r="RF6" s="683"/>
      <c r="RG6" s="683"/>
      <c r="RH6" s="683"/>
      <c r="RI6" s="683"/>
      <c r="RJ6" s="683"/>
      <c r="RK6" s="683"/>
      <c r="RL6" s="683"/>
      <c r="RM6" s="683"/>
      <c r="RN6" s="683"/>
      <c r="RO6" s="683"/>
      <c r="RP6" s="683"/>
      <c r="RQ6" s="683"/>
      <c r="RR6" s="683"/>
      <c r="RS6" s="683"/>
      <c r="RT6" s="683"/>
      <c r="RU6" s="683"/>
      <c r="RV6" s="683"/>
      <c r="RW6" s="683"/>
      <c r="RX6" s="683"/>
      <c r="RY6" s="683"/>
      <c r="RZ6" s="683"/>
      <c r="SA6" s="683"/>
      <c r="SB6" s="683"/>
      <c r="SC6" s="683"/>
      <c r="SD6" s="683"/>
      <c r="SE6" s="683"/>
      <c r="SF6" s="683"/>
      <c r="SG6" s="683"/>
      <c r="SH6" s="683"/>
      <c r="SI6" s="683"/>
      <c r="SJ6" s="683"/>
      <c r="SK6" s="683"/>
      <c r="SL6" s="683"/>
      <c r="SM6" s="683"/>
      <c r="SN6" s="683"/>
      <c r="SO6" s="683"/>
      <c r="SP6" s="683"/>
      <c r="SQ6" s="683"/>
      <c r="SR6" s="683"/>
      <c r="SS6" s="683"/>
      <c r="ST6" s="683"/>
      <c r="SU6" s="683"/>
      <c r="SV6" s="683"/>
      <c r="SW6" s="683"/>
      <c r="SX6" s="683"/>
      <c r="SY6" s="683"/>
      <c r="SZ6" s="683"/>
      <c r="TA6" s="683"/>
      <c r="TB6" s="683"/>
      <c r="TC6" s="683"/>
      <c r="TD6" s="683"/>
      <c r="TE6" s="683"/>
      <c r="TF6" s="683"/>
      <c r="TG6" s="683"/>
      <c r="TH6" s="683"/>
      <c r="TI6" s="683"/>
      <c r="TJ6" s="683"/>
      <c r="TK6" s="683"/>
      <c r="TL6" s="683"/>
      <c r="TM6" s="683"/>
      <c r="TN6" s="683"/>
      <c r="TO6" s="683"/>
      <c r="TP6" s="683"/>
      <c r="TQ6" s="683"/>
      <c r="TR6" s="683"/>
      <c r="TS6" s="683"/>
      <c r="TT6" s="309"/>
      <c r="TU6" s="309"/>
      <c r="TV6" s="309"/>
      <c r="TW6" s="309"/>
      <c r="TX6" s="309"/>
      <c r="TY6" s="309"/>
      <c r="TZ6" s="309"/>
      <c r="UA6" s="309"/>
      <c r="UB6" s="309"/>
      <c r="UC6" s="309"/>
      <c r="UD6" s="307"/>
      <c r="UE6" s="307"/>
    </row>
    <row r="7" spans="1:551" ht="21.95" customHeight="1" thickBot="1" x14ac:dyDescent="0.3">
      <c r="A7" s="1073"/>
      <c r="B7" s="1048"/>
      <c r="C7" s="1050"/>
      <c r="D7" s="1039" t="s">
        <v>419</v>
      </c>
      <c r="E7" s="1040"/>
      <c r="F7" s="1040"/>
      <c r="G7" s="1040"/>
      <c r="H7" s="1040"/>
      <c r="I7" s="1040"/>
      <c r="J7" s="486"/>
      <c r="K7" s="486"/>
      <c r="L7" s="486"/>
      <c r="M7" s="486"/>
      <c r="N7" s="486"/>
      <c r="O7" s="486"/>
      <c r="P7" s="486"/>
      <c r="Q7" s="486"/>
      <c r="R7" s="486"/>
      <c r="S7" s="486"/>
      <c r="T7" s="486"/>
      <c r="U7" s="486"/>
      <c r="V7" s="486"/>
      <c r="W7" s="486"/>
      <c r="X7" s="486"/>
      <c r="Y7" s="486"/>
      <c r="Z7" s="308" t="s">
        <v>420</v>
      </c>
      <c r="AA7" s="683"/>
      <c r="AB7" s="683"/>
      <c r="AC7" s="683"/>
      <c r="AD7" s="683"/>
      <c r="AE7" s="683"/>
      <c r="AF7" s="683"/>
      <c r="AG7" s="683"/>
      <c r="AH7" s="683"/>
      <c r="AI7" s="683"/>
      <c r="AJ7" s="683"/>
      <c r="AK7" s="683"/>
      <c r="AL7" s="683"/>
      <c r="AM7" s="683"/>
      <c r="AN7" s="683"/>
      <c r="AO7" s="683"/>
      <c r="AP7" s="683"/>
      <c r="AQ7" s="683"/>
      <c r="AR7" s="683"/>
      <c r="AS7" s="683"/>
      <c r="AT7" s="683"/>
      <c r="AU7" s="683"/>
      <c r="AV7" s="683"/>
      <c r="AW7" s="683"/>
      <c r="AX7" s="683"/>
      <c r="AY7" s="683"/>
      <c r="AZ7" s="683"/>
      <c r="BA7" s="683"/>
      <c r="BB7" s="683"/>
      <c r="BC7" s="683"/>
      <c r="BD7" s="683"/>
      <c r="BE7" s="683"/>
      <c r="BF7" s="683"/>
      <c r="BG7" s="683"/>
      <c r="BH7" s="683"/>
      <c r="BI7" s="683"/>
      <c r="BJ7" s="683"/>
      <c r="BK7" s="683"/>
      <c r="BL7" s="683"/>
      <c r="BM7" s="683"/>
      <c r="BN7" s="683"/>
      <c r="BO7" s="683"/>
      <c r="BP7" s="683"/>
      <c r="BQ7" s="683"/>
      <c r="BR7" s="683"/>
      <c r="BS7" s="683"/>
      <c r="BT7" s="683"/>
      <c r="BU7" s="683"/>
      <c r="BV7" s="683"/>
      <c r="BW7" s="683"/>
      <c r="BX7" s="683"/>
      <c r="BY7" s="683"/>
      <c r="BZ7" s="683"/>
      <c r="CA7" s="683"/>
      <c r="CB7" s="683"/>
      <c r="CC7" s="683"/>
      <c r="CD7" s="683"/>
      <c r="CE7" s="683"/>
      <c r="CF7" s="683"/>
      <c r="CG7" s="683"/>
      <c r="CH7" s="683"/>
      <c r="CI7" s="683"/>
      <c r="CJ7" s="683"/>
      <c r="CK7" s="683"/>
      <c r="CL7" s="683"/>
      <c r="CM7" s="683"/>
      <c r="CN7" s="683"/>
      <c r="CO7" s="683"/>
      <c r="CP7" s="683"/>
      <c r="CQ7" s="683"/>
      <c r="CR7" s="683"/>
      <c r="CS7" s="683"/>
      <c r="CT7" s="683"/>
      <c r="CU7" s="683"/>
      <c r="CV7" s="683"/>
      <c r="CW7" s="683"/>
      <c r="CX7" s="683"/>
      <c r="CY7" s="683"/>
      <c r="CZ7" s="683"/>
      <c r="DA7" s="683"/>
      <c r="DB7" s="683"/>
      <c r="DC7" s="683"/>
      <c r="DD7" s="683"/>
      <c r="DE7" s="683"/>
      <c r="DF7" s="683"/>
      <c r="DG7" s="683"/>
      <c r="DH7" s="683"/>
      <c r="DI7" s="683"/>
      <c r="DJ7" s="683"/>
      <c r="DK7" s="683"/>
      <c r="DL7" s="683"/>
      <c r="DM7" s="683"/>
      <c r="DN7" s="683"/>
      <c r="DO7" s="683"/>
      <c r="DP7" s="683"/>
      <c r="DQ7" s="683"/>
      <c r="DR7" s="683"/>
      <c r="DS7" s="683"/>
      <c r="DT7" s="683"/>
      <c r="DU7" s="683"/>
      <c r="DV7" s="683"/>
      <c r="DW7" s="683"/>
      <c r="DX7" s="683"/>
      <c r="DY7" s="683"/>
      <c r="DZ7" s="683"/>
      <c r="EA7" s="683"/>
      <c r="EB7" s="683"/>
      <c r="EC7" s="683"/>
      <c r="ED7" s="683"/>
      <c r="EE7" s="683"/>
      <c r="EF7" s="683"/>
      <c r="EG7" s="683"/>
      <c r="EH7" s="683"/>
      <c r="EI7" s="683"/>
      <c r="EJ7" s="683"/>
      <c r="EK7" s="683"/>
      <c r="EL7" s="683"/>
      <c r="EM7" s="683"/>
      <c r="EN7" s="683"/>
      <c r="EO7" s="683"/>
      <c r="EP7" s="683"/>
      <c r="EQ7" s="683"/>
      <c r="ER7" s="683"/>
      <c r="ES7" s="683"/>
      <c r="ET7" s="683"/>
      <c r="EU7" s="683"/>
      <c r="EV7" s="683"/>
      <c r="EW7" s="683"/>
      <c r="EX7" s="683"/>
      <c r="EY7" s="683"/>
      <c r="EZ7" s="683"/>
      <c r="FA7" s="683"/>
      <c r="FB7" s="683"/>
      <c r="FC7" s="683"/>
      <c r="FD7" s="683"/>
      <c r="FE7" s="683"/>
      <c r="FF7" s="683"/>
      <c r="FG7" s="683"/>
      <c r="FH7" s="683"/>
      <c r="FI7" s="683"/>
      <c r="FJ7" s="683"/>
      <c r="FK7" s="683"/>
      <c r="FL7" s="683"/>
      <c r="FM7" s="683"/>
      <c r="FN7" s="683"/>
      <c r="FO7" s="683"/>
      <c r="FP7" s="683"/>
      <c r="FQ7" s="683"/>
      <c r="FR7" s="683"/>
      <c r="FS7" s="683"/>
      <c r="FT7" s="683"/>
      <c r="FU7" s="683"/>
      <c r="FV7" s="683"/>
      <c r="FW7" s="683"/>
      <c r="FX7" s="683"/>
      <c r="FY7" s="683"/>
      <c r="FZ7" s="683"/>
      <c r="GA7" s="683"/>
      <c r="GB7" s="683"/>
      <c r="GC7" s="683"/>
      <c r="GD7" s="683"/>
      <c r="GE7" s="683"/>
      <c r="GF7" s="683"/>
      <c r="GG7" s="683"/>
      <c r="GH7" s="683"/>
      <c r="GI7" s="683"/>
      <c r="GJ7" s="683"/>
      <c r="GK7" s="683"/>
      <c r="GL7" s="683"/>
      <c r="GM7" s="683"/>
      <c r="GN7" s="683"/>
      <c r="GO7" s="683"/>
      <c r="GP7" s="683"/>
      <c r="GQ7" s="683"/>
      <c r="GR7" s="683"/>
      <c r="GS7" s="683"/>
      <c r="GT7" s="683"/>
      <c r="GU7" s="683"/>
      <c r="GV7" s="683"/>
      <c r="GW7" s="683"/>
      <c r="GX7" s="683"/>
      <c r="GY7" s="683"/>
      <c r="GZ7" s="683"/>
      <c r="HA7" s="683"/>
      <c r="HB7" s="683"/>
      <c r="HC7" s="683"/>
      <c r="HD7" s="683"/>
      <c r="HE7" s="683"/>
      <c r="HF7" s="683"/>
      <c r="HG7" s="683"/>
      <c r="HH7" s="683"/>
      <c r="HI7" s="683"/>
      <c r="HJ7" s="683"/>
      <c r="HK7" s="683"/>
      <c r="HL7" s="683"/>
      <c r="HM7" s="683"/>
      <c r="HN7" s="683"/>
      <c r="HO7" s="683"/>
      <c r="HP7" s="683"/>
      <c r="HQ7" s="683"/>
      <c r="HR7" s="683"/>
      <c r="HS7" s="683"/>
      <c r="HT7" s="683"/>
      <c r="HU7" s="683"/>
      <c r="HV7" s="683"/>
      <c r="HW7" s="683"/>
      <c r="HX7" s="683"/>
      <c r="HY7" s="683"/>
      <c r="HZ7" s="683"/>
      <c r="IA7" s="683"/>
      <c r="IB7" s="683"/>
      <c r="IC7" s="683"/>
      <c r="ID7" s="683"/>
      <c r="IE7" s="683"/>
      <c r="IF7" s="683"/>
      <c r="IG7" s="683"/>
      <c r="IH7" s="683"/>
      <c r="II7" s="683"/>
      <c r="IJ7" s="683"/>
      <c r="IK7" s="683"/>
      <c r="IL7" s="683"/>
      <c r="IM7" s="683"/>
      <c r="IN7" s="683"/>
      <c r="IO7" s="683"/>
      <c r="IP7" s="683"/>
      <c r="IQ7" s="683"/>
      <c r="IR7" s="683"/>
      <c r="IS7" s="683"/>
      <c r="IT7" s="683"/>
      <c r="IU7" s="683"/>
      <c r="IV7" s="683"/>
      <c r="IW7" s="683"/>
      <c r="IX7" s="683"/>
      <c r="IY7" s="683"/>
      <c r="IZ7" s="683"/>
      <c r="JA7" s="683"/>
      <c r="JB7" s="683"/>
      <c r="JC7" s="683"/>
      <c r="JD7" s="683"/>
      <c r="JE7" s="683"/>
      <c r="JF7" s="683"/>
      <c r="JG7" s="683"/>
      <c r="JH7" s="683"/>
      <c r="JI7" s="683"/>
      <c r="JJ7" s="683"/>
      <c r="JK7" s="683"/>
      <c r="JL7" s="683"/>
      <c r="JM7" s="683"/>
      <c r="JN7" s="683"/>
      <c r="JO7" s="683"/>
      <c r="JP7" s="683"/>
      <c r="JQ7" s="683"/>
      <c r="JR7" s="683"/>
      <c r="JS7" s="683"/>
      <c r="JT7" s="683"/>
      <c r="JU7" s="683"/>
      <c r="JV7" s="683"/>
      <c r="JW7" s="683"/>
      <c r="JX7" s="683"/>
      <c r="JY7" s="683"/>
      <c r="JZ7" s="683"/>
      <c r="KA7" s="683"/>
      <c r="KB7" s="683"/>
      <c r="KC7" s="683"/>
      <c r="KD7" s="683"/>
      <c r="KE7" s="683"/>
      <c r="KF7" s="683"/>
      <c r="KG7" s="683"/>
      <c r="KH7" s="683"/>
      <c r="KI7" s="683"/>
      <c r="KJ7" s="683"/>
      <c r="KK7" s="683"/>
      <c r="KL7" s="683"/>
      <c r="KM7" s="683"/>
      <c r="KN7" s="683"/>
      <c r="KO7" s="683"/>
      <c r="KP7" s="683"/>
      <c r="KQ7" s="683"/>
      <c r="KR7" s="683"/>
      <c r="KS7" s="683"/>
      <c r="KT7" s="683"/>
      <c r="KU7" s="683"/>
      <c r="KV7" s="683"/>
      <c r="KW7" s="683"/>
      <c r="KX7" s="683"/>
      <c r="KY7" s="683"/>
      <c r="KZ7" s="683"/>
      <c r="LA7" s="683"/>
      <c r="LB7" s="683"/>
      <c r="LC7" s="683"/>
      <c r="LD7" s="683"/>
      <c r="LE7" s="683"/>
      <c r="LF7" s="683"/>
      <c r="LG7" s="683"/>
      <c r="LH7" s="683"/>
      <c r="LI7" s="683"/>
      <c r="LJ7" s="683"/>
      <c r="LK7" s="683"/>
      <c r="LL7" s="683"/>
      <c r="LM7" s="683"/>
      <c r="LN7" s="683"/>
      <c r="LO7" s="683"/>
      <c r="LP7" s="683"/>
      <c r="LQ7" s="683"/>
      <c r="LR7" s="683"/>
      <c r="LS7" s="683"/>
      <c r="LT7" s="683"/>
      <c r="LU7" s="683"/>
      <c r="LV7" s="683"/>
      <c r="LW7" s="683"/>
      <c r="LX7" s="683"/>
      <c r="LY7" s="683"/>
      <c r="LZ7" s="683"/>
      <c r="MA7" s="683"/>
      <c r="MB7" s="683"/>
      <c r="MC7" s="683"/>
      <c r="MD7" s="683"/>
      <c r="ME7" s="683"/>
      <c r="MF7" s="683"/>
      <c r="MG7" s="683"/>
      <c r="MH7" s="683"/>
      <c r="MI7" s="683"/>
      <c r="MJ7" s="683"/>
      <c r="MK7" s="683"/>
      <c r="ML7" s="683"/>
      <c r="MM7" s="683"/>
      <c r="MN7" s="683"/>
      <c r="MO7" s="683"/>
      <c r="MP7" s="683"/>
      <c r="MQ7" s="683"/>
      <c r="MR7" s="683"/>
      <c r="MS7" s="683"/>
      <c r="MT7" s="683"/>
      <c r="MU7" s="683"/>
      <c r="MV7" s="683"/>
      <c r="MW7" s="683"/>
      <c r="MX7" s="683"/>
      <c r="MY7" s="683"/>
      <c r="MZ7" s="683"/>
      <c r="NA7" s="683"/>
      <c r="NB7" s="683"/>
      <c r="NC7" s="683"/>
      <c r="ND7" s="683"/>
      <c r="NE7" s="683"/>
      <c r="NF7" s="683"/>
      <c r="NG7" s="683"/>
      <c r="NH7" s="683"/>
      <c r="NI7" s="683"/>
      <c r="NJ7" s="683"/>
      <c r="NK7" s="683"/>
      <c r="NL7" s="683"/>
      <c r="NM7" s="683"/>
      <c r="NN7" s="683"/>
      <c r="NO7" s="683"/>
      <c r="NP7" s="683"/>
      <c r="NQ7" s="683"/>
      <c r="NR7" s="683"/>
      <c r="NS7" s="683"/>
      <c r="NT7" s="683"/>
      <c r="NU7" s="683"/>
      <c r="NV7" s="683"/>
      <c r="NW7" s="683"/>
      <c r="NX7" s="683"/>
      <c r="NY7" s="683"/>
      <c r="NZ7" s="683"/>
      <c r="OA7" s="683"/>
      <c r="OB7" s="683"/>
      <c r="OC7" s="683"/>
      <c r="OD7" s="683"/>
      <c r="OE7" s="683"/>
      <c r="OF7" s="683"/>
      <c r="OG7" s="683"/>
      <c r="OH7" s="683"/>
      <c r="OI7" s="683"/>
      <c r="OJ7" s="683"/>
      <c r="OK7" s="683"/>
      <c r="OL7" s="683"/>
      <c r="OM7" s="683"/>
      <c r="ON7" s="683"/>
      <c r="OO7" s="683"/>
      <c r="OP7" s="683"/>
      <c r="OQ7" s="683"/>
      <c r="OR7" s="683"/>
      <c r="OS7" s="683"/>
      <c r="OT7" s="683"/>
      <c r="OU7" s="683"/>
      <c r="OV7" s="683"/>
      <c r="OW7" s="683"/>
      <c r="OX7" s="683"/>
      <c r="OY7" s="683"/>
      <c r="OZ7" s="683"/>
      <c r="PA7" s="683"/>
      <c r="PB7" s="683"/>
      <c r="PC7" s="683"/>
      <c r="PD7" s="683"/>
      <c r="PE7" s="683"/>
      <c r="PF7" s="683"/>
      <c r="PG7" s="683"/>
      <c r="PH7" s="683"/>
      <c r="PI7" s="683"/>
      <c r="PJ7" s="683"/>
      <c r="PK7" s="683"/>
      <c r="PL7" s="683"/>
      <c r="PM7" s="683"/>
      <c r="PN7" s="683"/>
      <c r="PO7" s="683"/>
      <c r="PP7" s="683"/>
      <c r="PQ7" s="683"/>
      <c r="PR7" s="683"/>
      <c r="PS7" s="683"/>
      <c r="PT7" s="683"/>
      <c r="PU7" s="683"/>
      <c r="PV7" s="1039" t="s">
        <v>421</v>
      </c>
      <c r="PW7" s="1040"/>
      <c r="PX7" s="1040"/>
      <c r="PY7" s="1040"/>
      <c r="PZ7" s="1040"/>
      <c r="QA7" s="1040"/>
      <c r="QB7" s="1040"/>
      <c r="QC7" s="1040"/>
      <c r="QD7" s="1040"/>
      <c r="QE7" s="1040"/>
      <c r="QF7" s="1040"/>
      <c r="QG7" s="1040"/>
      <c r="QH7" s="486"/>
      <c r="QI7" s="486"/>
      <c r="QJ7" s="486"/>
      <c r="QK7" s="486"/>
      <c r="QL7" s="486"/>
      <c r="QM7" s="486"/>
      <c r="QN7" s="486"/>
      <c r="QO7" s="486"/>
      <c r="QP7" s="486"/>
      <c r="QQ7" s="486"/>
      <c r="QR7" s="486"/>
      <c r="QS7" s="486"/>
      <c r="QT7" s="486"/>
      <c r="QU7" s="486"/>
      <c r="QV7" s="486"/>
      <c r="QW7" s="486"/>
      <c r="QX7" s="486"/>
      <c r="QY7" s="486"/>
      <c r="QZ7" s="486"/>
      <c r="RA7" s="486"/>
      <c r="RB7" s="486"/>
      <c r="RC7" s="486"/>
      <c r="RD7" s="1120" t="s">
        <v>422</v>
      </c>
      <c r="RE7" s="1121"/>
      <c r="RF7" s="1121"/>
      <c r="RG7" s="1121"/>
      <c r="RH7" s="1121"/>
      <c r="RI7" s="1121"/>
      <c r="RJ7" s="1121"/>
      <c r="RK7" s="1121"/>
      <c r="RL7" s="1121"/>
      <c r="RM7" s="1121"/>
      <c r="RN7" s="1121"/>
      <c r="RO7" s="1121"/>
      <c r="RP7" s="1121"/>
      <c r="RQ7" s="1121"/>
      <c r="RR7" s="1121"/>
      <c r="RS7" s="1121"/>
      <c r="RT7" s="1121"/>
      <c r="RU7" s="1121"/>
      <c r="RV7" s="683"/>
      <c r="RW7" s="683"/>
      <c r="RX7" s="683"/>
      <c r="RY7" s="683"/>
      <c r="RZ7" s="683"/>
      <c r="SA7" s="683"/>
      <c r="SB7" s="683"/>
      <c r="SC7" s="683"/>
      <c r="SD7" s="683"/>
      <c r="SE7" s="683"/>
      <c r="SF7" s="683"/>
      <c r="SG7" s="683"/>
      <c r="SH7" s="683"/>
      <c r="SI7" s="683"/>
      <c r="SJ7" s="683"/>
      <c r="SK7" s="683"/>
      <c r="SL7" s="683"/>
      <c r="SM7" s="683"/>
      <c r="SN7" s="683"/>
      <c r="SO7" s="683"/>
      <c r="SP7" s="683"/>
      <c r="SQ7" s="683"/>
      <c r="SR7" s="683"/>
      <c r="SS7" s="683"/>
      <c r="ST7" s="683"/>
      <c r="SU7" s="683"/>
      <c r="SV7" s="683"/>
      <c r="SW7" s="683"/>
      <c r="SX7" s="683"/>
      <c r="SY7" s="683"/>
      <c r="SZ7" s="683"/>
      <c r="TA7" s="683"/>
      <c r="TB7" s="683"/>
      <c r="TC7" s="683"/>
      <c r="TD7" s="683"/>
      <c r="TE7" s="683"/>
      <c r="TF7" s="683"/>
      <c r="TG7" s="683"/>
      <c r="TH7" s="683"/>
      <c r="TI7" s="683"/>
      <c r="TJ7" s="683"/>
      <c r="TK7" s="683"/>
      <c r="TL7" s="683"/>
      <c r="TM7" s="683"/>
      <c r="TN7" s="683"/>
      <c r="TO7" s="683"/>
      <c r="TP7" s="683"/>
      <c r="TQ7" s="683"/>
      <c r="TR7" s="683"/>
      <c r="TS7" s="683"/>
      <c r="TT7" s="1072" t="s">
        <v>4</v>
      </c>
      <c r="TU7" s="1072" t="s">
        <v>5</v>
      </c>
      <c r="TV7" s="1104" t="s">
        <v>423</v>
      </c>
      <c r="TW7" s="1118"/>
      <c r="TX7" s="1118"/>
      <c r="TY7" s="1118"/>
      <c r="TZ7" s="1104" t="s">
        <v>424</v>
      </c>
      <c r="UA7" s="1118"/>
      <c r="UB7" s="1118"/>
      <c r="UC7" s="1105"/>
      <c r="UD7" s="307"/>
      <c r="UE7" s="307"/>
    </row>
    <row r="8" spans="1:551" ht="187.5" customHeight="1" thickBot="1" x14ac:dyDescent="0.3">
      <c r="A8" s="1073"/>
      <c r="B8" s="1051"/>
      <c r="C8" s="1053"/>
      <c r="D8" s="1072" t="s">
        <v>4</v>
      </c>
      <c r="E8" s="1072" t="s">
        <v>5</v>
      </c>
      <c r="F8" s="1090" t="s">
        <v>425</v>
      </c>
      <c r="G8" s="1091"/>
      <c r="H8" s="1091"/>
      <c r="I8" s="1091"/>
      <c r="J8" s="1090" t="s">
        <v>426</v>
      </c>
      <c r="K8" s="1091"/>
      <c r="L8" s="1091"/>
      <c r="M8" s="1091"/>
      <c r="N8" s="1090" t="s">
        <v>427</v>
      </c>
      <c r="O8" s="1091"/>
      <c r="P8" s="1091"/>
      <c r="Q8" s="1091"/>
      <c r="R8" s="1091"/>
      <c r="S8" s="1091"/>
      <c r="T8" s="1091"/>
      <c r="U8" s="1091"/>
      <c r="V8" s="1091"/>
      <c r="W8" s="1091"/>
      <c r="X8" s="1091"/>
      <c r="Y8" s="1091"/>
      <c r="Z8" s="1072" t="s">
        <v>4</v>
      </c>
      <c r="AA8" s="1073" t="s">
        <v>5</v>
      </c>
      <c r="AB8" s="1039" t="s">
        <v>428</v>
      </c>
      <c r="AC8" s="1040"/>
      <c r="AD8" s="1040"/>
      <c r="AE8" s="1040"/>
      <c r="AF8" s="1040"/>
      <c r="AG8" s="1040"/>
      <c r="AH8" s="1040"/>
      <c r="AI8" s="1040"/>
      <c r="AJ8" s="1040"/>
      <c r="AK8" s="1040"/>
      <c r="AL8" s="1040"/>
      <c r="AM8" s="1040"/>
      <c r="AN8" s="1039" t="s">
        <v>915</v>
      </c>
      <c r="AO8" s="1041"/>
      <c r="AP8" s="1039" t="s">
        <v>429</v>
      </c>
      <c r="AQ8" s="1040"/>
      <c r="AR8" s="1040"/>
      <c r="AS8" s="1040"/>
      <c r="AT8" s="1040"/>
      <c r="AU8" s="1041"/>
      <c r="AV8" s="1039" t="s">
        <v>920</v>
      </c>
      <c r="AW8" s="1041"/>
      <c r="AX8" s="1039" t="s">
        <v>430</v>
      </c>
      <c r="AY8" s="1040"/>
      <c r="AZ8" s="1040"/>
      <c r="BA8" s="1040"/>
      <c r="BB8" s="1040"/>
      <c r="BC8" s="1041"/>
      <c r="BD8" s="1039" t="s">
        <v>7</v>
      </c>
      <c r="BE8" s="1040"/>
      <c r="BF8" s="1040"/>
      <c r="BG8" s="1040"/>
      <c r="BH8" s="1040"/>
      <c r="BI8" s="1040"/>
      <c r="BJ8" s="1040"/>
      <c r="BK8" s="1040"/>
      <c r="BL8" s="1040"/>
      <c r="BM8" s="1040"/>
      <c r="BN8" s="1040"/>
      <c r="BO8" s="1040"/>
      <c r="BP8" s="1040"/>
      <c r="BQ8" s="1040"/>
      <c r="BR8" s="1040"/>
      <c r="BS8" s="1040"/>
      <c r="BT8" s="1040"/>
      <c r="BU8" s="1040"/>
      <c r="BV8" s="1040"/>
      <c r="BW8" s="1040"/>
      <c r="BX8" s="1039" t="s">
        <v>431</v>
      </c>
      <c r="BY8" s="1040"/>
      <c r="BZ8" s="1040"/>
      <c r="CA8" s="1040"/>
      <c r="CB8" s="1040"/>
      <c r="CC8" s="1040"/>
      <c r="CD8" s="1039" t="s">
        <v>8</v>
      </c>
      <c r="CE8" s="1040"/>
      <c r="CF8" s="1040"/>
      <c r="CG8" s="1040"/>
      <c r="CH8" s="1040"/>
      <c r="CI8" s="1041"/>
      <c r="CJ8" s="1039" t="s">
        <v>1053</v>
      </c>
      <c r="CK8" s="1040"/>
      <c r="CL8" s="1040"/>
      <c r="CM8" s="1040"/>
      <c r="CN8" s="1040"/>
      <c r="CO8" s="1041"/>
      <c r="CP8" s="1039" t="s">
        <v>867</v>
      </c>
      <c r="CQ8" s="1040"/>
      <c r="CR8" s="1040"/>
      <c r="CS8" s="1040"/>
      <c r="CT8" s="1040"/>
      <c r="CU8" s="1041"/>
      <c r="CV8" s="1039" t="s">
        <v>811</v>
      </c>
      <c r="CW8" s="1040"/>
      <c r="CX8" s="1040"/>
      <c r="CY8" s="1040"/>
      <c r="CZ8" s="1040"/>
      <c r="DA8" s="1040"/>
      <c r="DB8" s="1067" t="s">
        <v>997</v>
      </c>
      <c r="DC8" s="1068"/>
      <c r="DD8" s="1068"/>
      <c r="DE8" s="1068"/>
      <c r="DF8" s="1068"/>
      <c r="DG8" s="1068"/>
      <c r="DH8" s="1068"/>
      <c r="DI8" s="1068"/>
      <c r="DJ8" s="1068"/>
      <c r="DK8" s="1069"/>
      <c r="DL8" s="1039" t="s">
        <v>868</v>
      </c>
      <c r="DM8" s="1040"/>
      <c r="DN8" s="1040"/>
      <c r="DO8" s="1040"/>
      <c r="DP8" s="1040"/>
      <c r="DQ8" s="1041"/>
      <c r="DR8" s="1039" t="s">
        <v>9</v>
      </c>
      <c r="DS8" s="1040"/>
      <c r="DT8" s="1040"/>
      <c r="DU8" s="1040"/>
      <c r="DV8" s="1040"/>
      <c r="DW8" s="1041"/>
      <c r="DX8" s="1039" t="s">
        <v>432</v>
      </c>
      <c r="DY8" s="1040"/>
      <c r="DZ8" s="1040"/>
      <c r="EA8" s="1040"/>
      <c r="EB8" s="1040"/>
      <c r="EC8" s="1040"/>
      <c r="ED8" s="1040"/>
      <c r="EE8" s="1040"/>
      <c r="EF8" s="1040"/>
      <c r="EG8" s="1040"/>
      <c r="EH8" s="1040"/>
      <c r="EI8" s="1040"/>
      <c r="EJ8" s="1039" t="s">
        <v>820</v>
      </c>
      <c r="EK8" s="1040"/>
      <c r="EL8" s="1040"/>
      <c r="EM8" s="1040"/>
      <c r="EN8" s="1040"/>
      <c r="EO8" s="1040"/>
      <c r="EP8" s="1040"/>
      <c r="EQ8" s="1040"/>
      <c r="ER8" s="1039" t="s">
        <v>933</v>
      </c>
      <c r="ES8" s="1040"/>
      <c r="ET8" s="1040"/>
      <c r="EU8" s="1040"/>
      <c r="EV8" s="1040"/>
      <c r="EW8" s="1040"/>
      <c r="EX8" s="1040"/>
      <c r="EY8" s="1040"/>
      <c r="EZ8" s="1040"/>
      <c r="FA8" s="1040"/>
      <c r="FB8" s="1040"/>
      <c r="FC8" s="1040"/>
      <c r="FD8" s="1040"/>
      <c r="FE8" s="1041"/>
      <c r="FF8" s="1039" t="s">
        <v>11</v>
      </c>
      <c r="FG8" s="1040"/>
      <c r="FH8" s="1040"/>
      <c r="FI8" s="1040"/>
      <c r="FJ8" s="1040"/>
      <c r="FK8" s="1041"/>
      <c r="FL8" s="1039" t="s">
        <v>12</v>
      </c>
      <c r="FM8" s="1040"/>
      <c r="FN8" s="1040"/>
      <c r="FO8" s="1040"/>
      <c r="FP8" s="1040"/>
      <c r="FQ8" s="1040"/>
      <c r="FR8" s="1040"/>
      <c r="FS8" s="1040"/>
      <c r="FT8" s="1040"/>
      <c r="FU8" s="1040"/>
      <c r="FV8" s="1040"/>
      <c r="FW8" s="1040"/>
      <c r="FX8" s="1039" t="s">
        <v>433</v>
      </c>
      <c r="FY8" s="1040"/>
      <c r="FZ8" s="1040"/>
      <c r="GA8" s="1040"/>
      <c r="GB8" s="1040"/>
      <c r="GC8" s="1041"/>
      <c r="GD8" s="1039" t="s">
        <v>13</v>
      </c>
      <c r="GE8" s="1040"/>
      <c r="GF8" s="1040"/>
      <c r="GG8" s="1040"/>
      <c r="GH8" s="1040"/>
      <c r="GI8" s="1040"/>
      <c r="GJ8" s="1040"/>
      <c r="GK8" s="1040"/>
      <c r="GL8" s="1040"/>
      <c r="GM8" s="1040"/>
      <c r="GN8" s="1040"/>
      <c r="GO8" s="1040"/>
      <c r="GP8" s="1039" t="s">
        <v>815</v>
      </c>
      <c r="GQ8" s="1040"/>
      <c r="GR8" s="1040"/>
      <c r="GS8" s="1040"/>
      <c r="GT8" s="1040"/>
      <c r="GU8" s="1040"/>
      <c r="GV8" s="1040"/>
      <c r="GW8" s="1040"/>
      <c r="GX8" s="1040"/>
      <c r="GY8" s="1040"/>
      <c r="GZ8" s="1040"/>
      <c r="HA8" s="1040"/>
      <c r="HB8" s="1039" t="s">
        <v>14</v>
      </c>
      <c r="HC8" s="1040"/>
      <c r="HD8" s="1040"/>
      <c r="HE8" s="1040"/>
      <c r="HF8" s="1040"/>
      <c r="HG8" s="1040"/>
      <c r="HH8" s="1040"/>
      <c r="HI8" s="1040"/>
      <c r="HJ8" s="1040"/>
      <c r="HK8" s="1040"/>
      <c r="HL8" s="1040"/>
      <c r="HM8" s="1040"/>
      <c r="HN8" s="1039" t="s">
        <v>15</v>
      </c>
      <c r="HO8" s="1040"/>
      <c r="HP8" s="1040"/>
      <c r="HQ8" s="1040"/>
      <c r="HR8" s="1040"/>
      <c r="HS8" s="1040"/>
      <c r="HT8" s="1039" t="s">
        <v>434</v>
      </c>
      <c r="HU8" s="1040"/>
      <c r="HV8" s="1040"/>
      <c r="HW8" s="1040"/>
      <c r="HX8" s="1040"/>
      <c r="HY8" s="1040"/>
      <c r="HZ8" s="1040"/>
      <c r="IA8" s="1040"/>
      <c r="IB8" s="1040"/>
      <c r="IC8" s="1040"/>
      <c r="ID8" s="1040"/>
      <c r="IE8" s="1040"/>
      <c r="IF8" s="1087" t="s">
        <v>724</v>
      </c>
      <c r="IG8" s="1088"/>
      <c r="IH8" s="1088"/>
      <c r="II8" s="1088"/>
      <c r="IJ8" s="1088"/>
      <c r="IK8" s="1088"/>
      <c r="IL8" s="1088"/>
      <c r="IM8" s="1088"/>
      <c r="IN8" s="1116" t="s">
        <v>824</v>
      </c>
      <c r="IO8" s="1117"/>
      <c r="IP8" s="1117"/>
      <c r="IQ8" s="1117"/>
      <c r="IR8" s="1117"/>
      <c r="IS8" s="1117"/>
      <c r="IT8" s="1117"/>
      <c r="IU8" s="1117"/>
      <c r="IV8" s="1117"/>
      <c r="IW8" s="1117"/>
      <c r="IX8" s="1117"/>
      <c r="IY8" s="1117"/>
      <c r="IZ8" s="1067" t="s">
        <v>17</v>
      </c>
      <c r="JA8" s="1068"/>
      <c r="JB8" s="1068"/>
      <c r="JC8" s="1068"/>
      <c r="JD8" s="1068"/>
      <c r="JE8" s="1068"/>
      <c r="JF8" s="1068"/>
      <c r="JG8" s="1068"/>
      <c r="JH8" s="1068"/>
      <c r="JI8" s="1068"/>
      <c r="JJ8" s="1068"/>
      <c r="JK8" s="1068"/>
      <c r="JL8" s="1068"/>
      <c r="JM8" s="1068"/>
      <c r="JN8" s="1068"/>
      <c r="JO8" s="1068"/>
      <c r="JP8" s="1068"/>
      <c r="JQ8" s="1068"/>
      <c r="JR8" s="1068"/>
      <c r="JS8" s="1068"/>
      <c r="JT8" s="1068"/>
      <c r="JU8" s="1068"/>
      <c r="JV8" s="1068"/>
      <c r="JW8" s="1068"/>
      <c r="JX8" s="1067" t="s">
        <v>961</v>
      </c>
      <c r="JY8" s="1068"/>
      <c r="JZ8" s="1068"/>
      <c r="KA8" s="1068"/>
      <c r="KB8" s="1068"/>
      <c r="KC8" s="1068"/>
      <c r="KD8" s="1039" t="s">
        <v>18</v>
      </c>
      <c r="KE8" s="1040"/>
      <c r="KF8" s="1040"/>
      <c r="KG8" s="1040"/>
      <c r="KH8" s="1040"/>
      <c r="KI8" s="1040"/>
      <c r="KJ8" s="1040"/>
      <c r="KK8" s="1040"/>
      <c r="KL8" s="1040"/>
      <c r="KM8" s="1040"/>
      <c r="KN8" s="1040"/>
      <c r="KO8" s="1040"/>
      <c r="KP8" s="1040"/>
      <c r="KQ8" s="1040"/>
      <c r="KR8" s="1040"/>
      <c r="KS8" s="1040"/>
      <c r="KT8" s="1039" t="s">
        <v>971</v>
      </c>
      <c r="KU8" s="1040"/>
      <c r="KV8" s="1040"/>
      <c r="KW8" s="1040"/>
      <c r="KX8" s="1040"/>
      <c r="KY8" s="1041"/>
      <c r="KZ8" s="1039" t="s">
        <v>435</v>
      </c>
      <c r="LA8" s="1040"/>
      <c r="LB8" s="1040"/>
      <c r="LC8" s="1040"/>
      <c r="LD8" s="1040"/>
      <c r="LE8" s="1040"/>
      <c r="LF8" s="1040"/>
      <c r="LG8" s="1040"/>
      <c r="LH8" s="1040"/>
      <c r="LI8" s="1040"/>
      <c r="LJ8" s="1040"/>
      <c r="LK8" s="1040"/>
      <c r="LL8" s="1040"/>
      <c r="LM8" s="1040"/>
      <c r="LN8" s="1040"/>
      <c r="LO8" s="1040"/>
      <c r="LP8" s="1039" t="s">
        <v>20</v>
      </c>
      <c r="LQ8" s="1040"/>
      <c r="LR8" s="1040"/>
      <c r="LS8" s="1040"/>
      <c r="LT8" s="1040"/>
      <c r="LU8" s="1040"/>
      <c r="LV8" s="1040"/>
      <c r="LW8" s="1040"/>
      <c r="LX8" s="1040"/>
      <c r="LY8" s="1040"/>
      <c r="LZ8" s="1040"/>
      <c r="MA8" s="1040"/>
      <c r="MB8" s="1040"/>
      <c r="MC8" s="1040"/>
      <c r="MD8" s="1040"/>
      <c r="ME8" s="1040"/>
      <c r="MF8" s="1040"/>
      <c r="MG8" s="1040"/>
      <c r="MH8" s="1040"/>
      <c r="MI8" s="1040"/>
      <c r="MJ8" s="1039" t="s">
        <v>21</v>
      </c>
      <c r="MK8" s="1040"/>
      <c r="ML8" s="1040"/>
      <c r="MM8" s="1040"/>
      <c r="MN8" s="1040"/>
      <c r="MO8" s="1040"/>
      <c r="MP8" s="1040"/>
      <c r="MQ8" s="1040"/>
      <c r="MR8" s="1040"/>
      <c r="MS8" s="1040"/>
      <c r="MT8" s="1040"/>
      <c r="MU8" s="1040"/>
      <c r="MV8" s="1039" t="s">
        <v>831</v>
      </c>
      <c r="MW8" s="1040"/>
      <c r="MX8" s="1040"/>
      <c r="MY8" s="1040"/>
      <c r="MZ8" s="1040"/>
      <c r="NA8" s="1040"/>
      <c r="NB8" s="1040"/>
      <c r="NC8" s="1040"/>
      <c r="ND8" s="1040"/>
      <c r="NE8" s="1040"/>
      <c r="NF8" s="1040"/>
      <c r="NG8" s="1040"/>
      <c r="NH8" s="1040"/>
      <c r="NI8" s="1040"/>
      <c r="NJ8" s="1040"/>
      <c r="NK8" s="1040"/>
      <c r="NL8" s="1040"/>
      <c r="NM8" s="1040"/>
      <c r="NN8" s="1040"/>
      <c r="NO8" s="1041"/>
      <c r="NP8" s="1039" t="s">
        <v>289</v>
      </c>
      <c r="NQ8" s="1040"/>
      <c r="NR8" s="1040"/>
      <c r="NS8" s="1040"/>
      <c r="NT8" s="1040"/>
      <c r="NU8" s="1040"/>
      <c r="NV8" s="1040"/>
      <c r="NW8" s="1040"/>
      <c r="NX8" s="1040"/>
      <c r="NY8" s="1040"/>
      <c r="NZ8" s="1040"/>
      <c r="OA8" s="1040"/>
      <c r="OB8" s="1040"/>
      <c r="OC8" s="1040"/>
      <c r="OD8" s="1040"/>
      <c r="OE8" s="1041"/>
      <c r="OF8" s="1039" t="s">
        <v>290</v>
      </c>
      <c r="OG8" s="1040"/>
      <c r="OH8" s="1040"/>
      <c r="OI8" s="1040"/>
      <c r="OJ8" s="1040"/>
      <c r="OK8" s="1041"/>
      <c r="OL8" s="1039" t="s">
        <v>24</v>
      </c>
      <c r="OM8" s="1040"/>
      <c r="ON8" s="1040"/>
      <c r="OO8" s="1040"/>
      <c r="OP8" s="1040"/>
      <c r="OQ8" s="1040"/>
      <c r="OR8" s="1040"/>
      <c r="OS8" s="1040"/>
      <c r="OT8" s="1040"/>
      <c r="OU8" s="1040"/>
      <c r="OV8" s="1040"/>
      <c r="OW8" s="1040"/>
      <c r="OX8" s="1040"/>
      <c r="OY8" s="1040"/>
      <c r="OZ8" s="1040"/>
      <c r="PA8" s="1040"/>
      <c r="PB8" s="1040"/>
      <c r="PC8" s="1040"/>
      <c r="PD8" s="1040"/>
      <c r="PE8" s="1040"/>
      <c r="PF8" s="1040"/>
      <c r="PG8" s="1040"/>
      <c r="PH8" s="1040"/>
      <c r="PI8" s="1040"/>
      <c r="PJ8" s="1040"/>
      <c r="PK8" s="1040"/>
      <c r="PL8" s="1040"/>
      <c r="PM8" s="1040"/>
      <c r="PN8" s="1040"/>
      <c r="PO8" s="1040"/>
      <c r="PP8" s="1040"/>
      <c r="PQ8" s="1040"/>
      <c r="PR8" s="1039" t="s">
        <v>436</v>
      </c>
      <c r="PS8" s="1040"/>
      <c r="PT8" s="1040"/>
      <c r="PU8" s="1040"/>
      <c r="PV8" s="1073" t="s">
        <v>4</v>
      </c>
      <c r="PW8" s="1054" t="s">
        <v>437</v>
      </c>
      <c r="PX8" s="1134" t="s">
        <v>438</v>
      </c>
      <c r="PY8" s="1072" t="s">
        <v>5</v>
      </c>
      <c r="PZ8" s="1055" t="s">
        <v>437</v>
      </c>
      <c r="QA8" s="1134" t="s">
        <v>438</v>
      </c>
      <c r="QB8" s="1051" t="s">
        <v>439</v>
      </c>
      <c r="QC8" s="1149"/>
      <c r="QD8" s="1051" t="s">
        <v>440</v>
      </c>
      <c r="QE8" s="1149"/>
      <c r="QF8" s="1039" t="s">
        <v>441</v>
      </c>
      <c r="QG8" s="1040"/>
      <c r="QH8" s="1040"/>
      <c r="QI8" s="1041"/>
      <c r="QJ8" s="1051" t="s">
        <v>442</v>
      </c>
      <c r="QK8" s="1053"/>
      <c r="QL8" s="1051" t="s">
        <v>443</v>
      </c>
      <c r="QM8" s="1052"/>
      <c r="QN8" s="1039" t="s">
        <v>444</v>
      </c>
      <c r="QO8" s="1041"/>
      <c r="QP8" s="1039" t="s">
        <v>295</v>
      </c>
      <c r="QQ8" s="1041"/>
      <c r="QR8" s="1039" t="s">
        <v>296</v>
      </c>
      <c r="QS8" s="1040"/>
      <c r="QT8" s="1040"/>
      <c r="QU8" s="1040"/>
      <c r="QV8" s="1040"/>
      <c r="QW8" s="1041"/>
      <c r="QX8" s="1090" t="s">
        <v>445</v>
      </c>
      <c r="QY8" s="1091"/>
      <c r="QZ8" s="1091"/>
      <c r="RA8" s="1091"/>
      <c r="RB8" s="1091"/>
      <c r="RC8" s="1091"/>
      <c r="RD8" s="1045" t="s">
        <v>4</v>
      </c>
      <c r="RE8" s="1072" t="s">
        <v>5</v>
      </c>
      <c r="RF8" s="1051" t="s">
        <v>771</v>
      </c>
      <c r="RG8" s="1052"/>
      <c r="RH8" s="1052"/>
      <c r="RI8" s="1052"/>
      <c r="RJ8" s="1052"/>
      <c r="RK8" s="1053"/>
      <c r="RL8" s="1051" t="s">
        <v>298</v>
      </c>
      <c r="RM8" s="1052"/>
      <c r="RN8" s="1052"/>
      <c r="RO8" s="1052"/>
      <c r="RP8" s="1052"/>
      <c r="RQ8" s="1053"/>
      <c r="RR8" s="1039" t="s">
        <v>299</v>
      </c>
      <c r="RS8" s="1040"/>
      <c r="RT8" s="1040"/>
      <c r="RU8" s="1040"/>
      <c r="RV8" s="1040"/>
      <c r="RW8" s="1041"/>
      <c r="RX8" s="1039" t="s">
        <v>300</v>
      </c>
      <c r="RY8" s="1040"/>
      <c r="RZ8" s="1040"/>
      <c r="SA8" s="1040"/>
      <c r="SB8" s="1040"/>
      <c r="SC8" s="1041"/>
      <c r="SD8" s="1039" t="s">
        <v>446</v>
      </c>
      <c r="SE8" s="1040"/>
      <c r="SF8" s="1040"/>
      <c r="SG8" s="1040"/>
      <c r="SH8" s="1040"/>
      <c r="SI8" s="1040"/>
      <c r="SJ8" s="1040"/>
      <c r="SK8" s="1041"/>
      <c r="SL8" s="1045" t="s">
        <v>447</v>
      </c>
      <c r="SM8" s="1046"/>
      <c r="SN8" s="1046"/>
      <c r="SO8" s="1046"/>
      <c r="SP8" s="1046"/>
      <c r="SQ8" s="1046"/>
      <c r="SR8" s="1046"/>
      <c r="SS8" s="1046"/>
      <c r="ST8" s="1046"/>
      <c r="SU8" s="1046"/>
      <c r="SV8" s="1046"/>
      <c r="SW8" s="1046"/>
      <c r="SX8" s="1046"/>
      <c r="SY8" s="1046"/>
      <c r="SZ8" s="1046"/>
      <c r="TA8" s="1046"/>
      <c r="TB8" s="1046"/>
      <c r="TC8" s="1046"/>
      <c r="TD8" s="1046"/>
      <c r="TE8" s="1046"/>
      <c r="TF8" s="1046"/>
      <c r="TG8" s="1046"/>
      <c r="TH8" s="1046"/>
      <c r="TI8" s="1046"/>
      <c r="TJ8" s="1046"/>
      <c r="TK8" s="1046"/>
      <c r="TL8" s="1046"/>
      <c r="TM8" s="1046"/>
      <c r="TN8" s="1046"/>
      <c r="TO8" s="1046"/>
      <c r="TP8" s="1046"/>
      <c r="TQ8" s="1046"/>
      <c r="TR8" s="1046"/>
      <c r="TS8" s="1046"/>
      <c r="TT8" s="1073"/>
      <c r="TU8" s="1073"/>
      <c r="TV8" s="1108"/>
      <c r="TW8" s="1119"/>
      <c r="TX8" s="1119"/>
      <c r="TY8" s="1119"/>
      <c r="TZ8" s="1108"/>
      <c r="UA8" s="1119"/>
      <c r="UB8" s="1119"/>
      <c r="UC8" s="1109"/>
      <c r="UD8" s="307"/>
      <c r="UE8" s="307"/>
    </row>
    <row r="9" spans="1:551" ht="182.45" customHeight="1" thickBot="1" x14ac:dyDescent="0.3">
      <c r="A9" s="1073"/>
      <c r="B9" s="1045" t="s">
        <v>448</v>
      </c>
      <c r="C9" s="1047"/>
      <c r="D9" s="1073"/>
      <c r="E9" s="1073"/>
      <c r="F9" s="1075" t="s">
        <v>449</v>
      </c>
      <c r="G9" s="1076"/>
      <c r="H9" s="1075" t="s">
        <v>495</v>
      </c>
      <c r="I9" s="1077"/>
      <c r="J9" s="1090" t="s">
        <v>450</v>
      </c>
      <c r="K9" s="1096"/>
      <c r="L9" s="1097" t="s">
        <v>497</v>
      </c>
      <c r="M9" s="1098"/>
      <c r="N9" s="1075" t="s">
        <v>451</v>
      </c>
      <c r="O9" s="1076"/>
      <c r="P9" s="1076"/>
      <c r="Q9" s="1076"/>
      <c r="R9" s="1076"/>
      <c r="S9" s="1076"/>
      <c r="T9" s="1076"/>
      <c r="U9" s="1077"/>
      <c r="V9" s="1078" t="s">
        <v>906</v>
      </c>
      <c r="W9" s="1079"/>
      <c r="X9" s="1079"/>
      <c r="Y9" s="1080"/>
      <c r="Z9" s="1073"/>
      <c r="AA9" s="1073"/>
      <c r="AB9" s="1045" t="s">
        <v>452</v>
      </c>
      <c r="AC9" s="1046"/>
      <c r="AD9" s="1046"/>
      <c r="AE9" s="1046"/>
      <c r="AF9" s="1046"/>
      <c r="AG9" s="1046"/>
      <c r="AH9" s="1046"/>
      <c r="AI9" s="1046"/>
      <c r="AJ9" s="1054" t="s">
        <v>500</v>
      </c>
      <c r="AK9" s="1055"/>
      <c r="AL9" s="1055"/>
      <c r="AM9" s="1055"/>
      <c r="AN9" s="1039" t="s">
        <v>912</v>
      </c>
      <c r="AO9" s="1041"/>
      <c r="AP9" s="1039" t="s">
        <v>453</v>
      </c>
      <c r="AQ9" s="1040"/>
      <c r="AR9" s="1040"/>
      <c r="AS9" s="1040"/>
      <c r="AT9" s="1040"/>
      <c r="AU9" s="1041"/>
      <c r="AV9" s="1067" t="s">
        <v>917</v>
      </c>
      <c r="AW9" s="1068"/>
      <c r="AX9" s="1039" t="s">
        <v>454</v>
      </c>
      <c r="AY9" s="1040"/>
      <c r="AZ9" s="1040"/>
      <c r="BA9" s="1040"/>
      <c r="BB9" s="1040"/>
      <c r="BC9" s="1041"/>
      <c r="BD9" s="1039" t="s">
        <v>455</v>
      </c>
      <c r="BE9" s="1040"/>
      <c r="BF9" s="1040"/>
      <c r="BG9" s="1040"/>
      <c r="BH9" s="1040"/>
      <c r="BI9" s="1040"/>
      <c r="BJ9" s="1040"/>
      <c r="BK9" s="1040"/>
      <c r="BL9" s="1040"/>
      <c r="BM9" s="1040"/>
      <c r="BN9" s="1040"/>
      <c r="BO9" s="1040"/>
      <c r="BP9" s="1040"/>
      <c r="BQ9" s="1041"/>
      <c r="BR9" s="1054" t="s">
        <v>504</v>
      </c>
      <c r="BS9" s="1055"/>
      <c r="BT9" s="1055"/>
      <c r="BU9" s="1055"/>
      <c r="BV9" s="1055"/>
      <c r="BW9" s="1056"/>
      <c r="BX9" s="1039" t="s">
        <v>456</v>
      </c>
      <c r="BY9" s="1040"/>
      <c r="BZ9" s="1040"/>
      <c r="CA9" s="1040"/>
      <c r="CB9" s="1040"/>
      <c r="CC9" s="1040"/>
      <c r="CD9" s="1039" t="s">
        <v>457</v>
      </c>
      <c r="CE9" s="1040"/>
      <c r="CF9" s="1040"/>
      <c r="CG9" s="1040"/>
      <c r="CH9" s="1040"/>
      <c r="CI9" s="1041"/>
      <c r="CJ9" s="1039" t="s">
        <v>1057</v>
      </c>
      <c r="CK9" s="1040"/>
      <c r="CL9" s="1040"/>
      <c r="CM9" s="1040"/>
      <c r="CN9" s="1040"/>
      <c r="CO9" s="1041"/>
      <c r="CP9" s="1039" t="s">
        <v>875</v>
      </c>
      <c r="CQ9" s="1040"/>
      <c r="CR9" s="1040"/>
      <c r="CS9" s="1040"/>
      <c r="CT9" s="1040"/>
      <c r="CU9" s="1041"/>
      <c r="CV9" s="1039" t="s">
        <v>812</v>
      </c>
      <c r="CW9" s="1040"/>
      <c r="CX9" s="1040"/>
      <c r="CY9" s="1040"/>
      <c r="CZ9" s="1040"/>
      <c r="DA9" s="1040"/>
      <c r="DB9" s="1067" t="s">
        <v>998</v>
      </c>
      <c r="DC9" s="1068"/>
      <c r="DD9" s="1068"/>
      <c r="DE9" s="1068"/>
      <c r="DF9" s="1068"/>
      <c r="DG9" s="1068"/>
      <c r="DH9" s="1068"/>
      <c r="DI9" s="1068"/>
      <c r="DJ9" s="1068"/>
      <c r="DK9" s="1069"/>
      <c r="DL9" s="1039" t="s">
        <v>878</v>
      </c>
      <c r="DM9" s="1040"/>
      <c r="DN9" s="1040"/>
      <c r="DO9" s="1040"/>
      <c r="DP9" s="1040"/>
      <c r="DQ9" s="1041"/>
      <c r="DR9" s="1039" t="s">
        <v>458</v>
      </c>
      <c r="DS9" s="1040"/>
      <c r="DT9" s="1040"/>
      <c r="DU9" s="1040"/>
      <c r="DV9" s="1040"/>
      <c r="DW9" s="1041"/>
      <c r="DX9" s="1063" t="s">
        <v>459</v>
      </c>
      <c r="DY9" s="1064"/>
      <c r="DZ9" s="1064"/>
      <c r="EA9" s="1064"/>
      <c r="EB9" s="1064"/>
      <c r="EC9" s="1065"/>
      <c r="ED9" s="1054" t="s">
        <v>509</v>
      </c>
      <c r="EE9" s="1055"/>
      <c r="EF9" s="1055"/>
      <c r="EG9" s="1055"/>
      <c r="EH9" s="1055"/>
      <c r="EI9" s="1056"/>
      <c r="EJ9" s="1039" t="s">
        <v>821</v>
      </c>
      <c r="EK9" s="1040"/>
      <c r="EL9" s="1040"/>
      <c r="EM9" s="1040"/>
      <c r="EN9" s="1040"/>
      <c r="EO9" s="1040"/>
      <c r="EP9" s="1040"/>
      <c r="EQ9" s="1040"/>
      <c r="ER9" s="1039" t="s">
        <v>934</v>
      </c>
      <c r="ES9" s="1040"/>
      <c r="ET9" s="1040"/>
      <c r="EU9" s="1040"/>
      <c r="EV9" s="1040"/>
      <c r="EW9" s="1040"/>
      <c r="EX9" s="1040"/>
      <c r="EY9" s="1040"/>
      <c r="EZ9" s="1040"/>
      <c r="FA9" s="1040"/>
      <c r="FB9" s="1040"/>
      <c r="FC9" s="1040"/>
      <c r="FD9" s="1040"/>
      <c r="FE9" s="1041"/>
      <c r="FF9" s="1039" t="s">
        <v>460</v>
      </c>
      <c r="FG9" s="1040"/>
      <c r="FH9" s="1040"/>
      <c r="FI9" s="1040"/>
      <c r="FJ9" s="1040"/>
      <c r="FK9" s="1041"/>
      <c r="FL9" s="1067" t="s">
        <v>461</v>
      </c>
      <c r="FM9" s="1068"/>
      <c r="FN9" s="1068"/>
      <c r="FO9" s="1068"/>
      <c r="FP9" s="1068"/>
      <c r="FQ9" s="1069"/>
      <c r="FR9" s="1054" t="s">
        <v>642</v>
      </c>
      <c r="FS9" s="1055"/>
      <c r="FT9" s="1055"/>
      <c r="FU9" s="1055"/>
      <c r="FV9" s="1055"/>
      <c r="FW9" s="1056"/>
      <c r="FX9" s="1039" t="s">
        <v>462</v>
      </c>
      <c r="FY9" s="1040"/>
      <c r="FZ9" s="1040"/>
      <c r="GA9" s="1040"/>
      <c r="GB9" s="1040"/>
      <c r="GC9" s="1041"/>
      <c r="GD9" s="1039" t="s">
        <v>463</v>
      </c>
      <c r="GE9" s="1040"/>
      <c r="GF9" s="1040"/>
      <c r="GG9" s="1040"/>
      <c r="GH9" s="1040"/>
      <c r="GI9" s="1041"/>
      <c r="GJ9" s="1045" t="s">
        <v>514</v>
      </c>
      <c r="GK9" s="1046"/>
      <c r="GL9" s="1046"/>
      <c r="GM9" s="1046"/>
      <c r="GN9" s="1046"/>
      <c r="GO9" s="1047"/>
      <c r="GP9" s="1039" t="s">
        <v>816</v>
      </c>
      <c r="GQ9" s="1040"/>
      <c r="GR9" s="1040"/>
      <c r="GS9" s="1040"/>
      <c r="GT9" s="1040"/>
      <c r="GU9" s="1040"/>
      <c r="GV9" s="1040"/>
      <c r="GW9" s="1041"/>
      <c r="GX9" s="1054" t="s">
        <v>818</v>
      </c>
      <c r="GY9" s="1055"/>
      <c r="GZ9" s="1055"/>
      <c r="HA9" s="1056"/>
      <c r="HB9" s="1067" t="s">
        <v>464</v>
      </c>
      <c r="HC9" s="1068"/>
      <c r="HD9" s="1068"/>
      <c r="HE9" s="1068"/>
      <c r="HF9" s="1068"/>
      <c r="HG9" s="1069"/>
      <c r="HH9" s="1054" t="s">
        <v>648</v>
      </c>
      <c r="HI9" s="1055"/>
      <c r="HJ9" s="1055"/>
      <c r="HK9" s="1055"/>
      <c r="HL9" s="1055"/>
      <c r="HM9" s="1055"/>
      <c r="HN9" s="1039" t="s">
        <v>465</v>
      </c>
      <c r="HO9" s="1040"/>
      <c r="HP9" s="1040"/>
      <c r="HQ9" s="1040"/>
      <c r="HR9" s="1040"/>
      <c r="HS9" s="1041"/>
      <c r="HT9" s="1045" t="s">
        <v>466</v>
      </c>
      <c r="HU9" s="1046"/>
      <c r="HV9" s="1046"/>
      <c r="HW9" s="1046"/>
      <c r="HX9" s="1046"/>
      <c r="HY9" s="1047"/>
      <c r="HZ9" s="1054" t="s">
        <v>518</v>
      </c>
      <c r="IA9" s="1055"/>
      <c r="IB9" s="1055"/>
      <c r="IC9" s="1055"/>
      <c r="ID9" s="1055"/>
      <c r="IE9" s="1056"/>
      <c r="IF9" s="1087" t="s">
        <v>725</v>
      </c>
      <c r="IG9" s="1088"/>
      <c r="IH9" s="1088"/>
      <c r="II9" s="1088"/>
      <c r="IJ9" s="1088"/>
      <c r="IK9" s="1088"/>
      <c r="IL9" s="1088"/>
      <c r="IM9" s="1088"/>
      <c r="IN9" s="1116" t="s">
        <v>825</v>
      </c>
      <c r="IO9" s="1117"/>
      <c r="IP9" s="1117"/>
      <c r="IQ9" s="1117"/>
      <c r="IR9" s="1117"/>
      <c r="IS9" s="1122"/>
      <c r="IT9" s="1124" t="s">
        <v>829</v>
      </c>
      <c r="IU9" s="1125"/>
      <c r="IV9" s="1125"/>
      <c r="IW9" s="1125"/>
      <c r="IX9" s="1125"/>
      <c r="IY9" s="1126"/>
      <c r="IZ9" s="1116" t="s">
        <v>468</v>
      </c>
      <c r="JA9" s="1117"/>
      <c r="JB9" s="1117"/>
      <c r="JC9" s="1117"/>
      <c r="JD9" s="1117"/>
      <c r="JE9" s="1117"/>
      <c r="JF9" s="1117"/>
      <c r="JG9" s="1117"/>
      <c r="JH9" s="1117"/>
      <c r="JI9" s="1117"/>
      <c r="JJ9" s="1117"/>
      <c r="JK9" s="1117"/>
      <c r="JL9" s="1117"/>
      <c r="JM9" s="1117"/>
      <c r="JN9" s="1117"/>
      <c r="JO9" s="1117"/>
      <c r="JP9" s="1117"/>
      <c r="JQ9" s="1122"/>
      <c r="JR9" s="1124" t="s">
        <v>520</v>
      </c>
      <c r="JS9" s="1125"/>
      <c r="JT9" s="1125"/>
      <c r="JU9" s="1125"/>
      <c r="JV9" s="1125"/>
      <c r="JW9" s="1125"/>
      <c r="JX9" s="1067" t="s">
        <v>962</v>
      </c>
      <c r="JY9" s="1068"/>
      <c r="JZ9" s="1068"/>
      <c r="KA9" s="1068"/>
      <c r="KB9" s="1068"/>
      <c r="KC9" s="1068"/>
      <c r="KD9" s="1045" t="s">
        <v>469</v>
      </c>
      <c r="KE9" s="1046"/>
      <c r="KF9" s="1046"/>
      <c r="KG9" s="1046"/>
      <c r="KH9" s="1046"/>
      <c r="KI9" s="1046"/>
      <c r="KJ9" s="1046"/>
      <c r="KK9" s="1046"/>
      <c r="KL9" s="1046"/>
      <c r="KM9" s="1047"/>
      <c r="KN9" s="1054" t="s">
        <v>522</v>
      </c>
      <c r="KO9" s="1055"/>
      <c r="KP9" s="1055"/>
      <c r="KQ9" s="1055"/>
      <c r="KR9" s="1055"/>
      <c r="KS9" s="1056"/>
      <c r="KT9" s="1039" t="s">
        <v>972</v>
      </c>
      <c r="KU9" s="1040"/>
      <c r="KV9" s="1040"/>
      <c r="KW9" s="1040"/>
      <c r="KX9" s="1040"/>
      <c r="KY9" s="1041"/>
      <c r="KZ9" s="1045" t="s">
        <v>470</v>
      </c>
      <c r="LA9" s="1046"/>
      <c r="LB9" s="1046"/>
      <c r="LC9" s="1046"/>
      <c r="LD9" s="1046"/>
      <c r="LE9" s="1046"/>
      <c r="LF9" s="1046"/>
      <c r="LG9" s="1047"/>
      <c r="LH9" s="1045" t="s">
        <v>524</v>
      </c>
      <c r="LI9" s="1046"/>
      <c r="LJ9" s="1046"/>
      <c r="LK9" s="1046"/>
      <c r="LL9" s="1046"/>
      <c r="LM9" s="1046"/>
      <c r="LN9" s="1046"/>
      <c r="LO9" s="1047"/>
      <c r="LP9" s="1146" t="s">
        <v>471</v>
      </c>
      <c r="LQ9" s="1147"/>
      <c r="LR9" s="1147"/>
      <c r="LS9" s="1147"/>
      <c r="LT9" s="1147"/>
      <c r="LU9" s="1147"/>
      <c r="LV9" s="1147"/>
      <c r="LW9" s="1147"/>
      <c r="LX9" s="1147"/>
      <c r="LY9" s="1147"/>
      <c r="LZ9" s="1147"/>
      <c r="MA9" s="1147"/>
      <c r="MB9" s="1147"/>
      <c r="MC9" s="1148"/>
      <c r="MD9" s="1137" t="s">
        <v>526</v>
      </c>
      <c r="ME9" s="1138"/>
      <c r="MF9" s="1138"/>
      <c r="MG9" s="1138"/>
      <c r="MH9" s="1138"/>
      <c r="MI9" s="1139"/>
      <c r="MJ9" s="1039" t="s">
        <v>472</v>
      </c>
      <c r="MK9" s="1040"/>
      <c r="ML9" s="1040"/>
      <c r="MM9" s="1040"/>
      <c r="MN9" s="1040"/>
      <c r="MO9" s="1040"/>
      <c r="MP9" s="1054" t="s">
        <v>528</v>
      </c>
      <c r="MQ9" s="1055"/>
      <c r="MR9" s="1055"/>
      <c r="MS9" s="1055"/>
      <c r="MT9" s="1055"/>
      <c r="MU9" s="1056"/>
      <c r="MV9" s="1146" t="s">
        <v>832</v>
      </c>
      <c r="MW9" s="1147"/>
      <c r="MX9" s="1147"/>
      <c r="MY9" s="1147"/>
      <c r="MZ9" s="1147"/>
      <c r="NA9" s="1147"/>
      <c r="NB9" s="1147"/>
      <c r="NC9" s="1147"/>
      <c r="ND9" s="1147"/>
      <c r="NE9" s="1148"/>
      <c r="NF9" s="1137" t="s">
        <v>835</v>
      </c>
      <c r="NG9" s="1138"/>
      <c r="NH9" s="1138"/>
      <c r="NI9" s="1138"/>
      <c r="NJ9" s="1138"/>
      <c r="NK9" s="1138"/>
      <c r="NL9" s="1138"/>
      <c r="NM9" s="1138"/>
      <c r="NN9" s="1138"/>
      <c r="NO9" s="1139"/>
      <c r="NP9" s="1039" t="s">
        <v>473</v>
      </c>
      <c r="NQ9" s="1040"/>
      <c r="NR9" s="1040"/>
      <c r="NS9" s="1040"/>
      <c r="NT9" s="1040"/>
      <c r="NU9" s="1040"/>
      <c r="NV9" s="1040"/>
      <c r="NW9" s="1040"/>
      <c r="NX9" s="1040"/>
      <c r="NY9" s="1040"/>
      <c r="NZ9" s="1040"/>
      <c r="OA9" s="1040"/>
      <c r="OB9" s="1040"/>
      <c r="OC9" s="1040"/>
      <c r="OD9" s="1040"/>
      <c r="OE9" s="1041"/>
      <c r="OF9" s="1039" t="s">
        <v>474</v>
      </c>
      <c r="OG9" s="1040"/>
      <c r="OH9" s="1040"/>
      <c r="OI9" s="1040"/>
      <c r="OJ9" s="1040"/>
      <c r="OK9" s="1041"/>
      <c r="OL9" s="1045" t="s">
        <v>475</v>
      </c>
      <c r="OM9" s="1046"/>
      <c r="ON9" s="1046"/>
      <c r="OO9" s="1046"/>
      <c r="OP9" s="1046"/>
      <c r="OQ9" s="1046"/>
      <c r="OR9" s="1046"/>
      <c r="OS9" s="1046"/>
      <c r="OT9" s="1046"/>
      <c r="OU9" s="1046"/>
      <c r="OV9" s="1046"/>
      <c r="OW9" s="1046"/>
      <c r="OX9" s="1046"/>
      <c r="OY9" s="1046"/>
      <c r="OZ9" s="1046"/>
      <c r="PA9" s="1046"/>
      <c r="PB9" s="1046"/>
      <c r="PC9" s="1047"/>
      <c r="PD9" s="1137" t="s">
        <v>530</v>
      </c>
      <c r="PE9" s="1138"/>
      <c r="PF9" s="1138"/>
      <c r="PG9" s="1138"/>
      <c r="PH9" s="1138"/>
      <c r="PI9" s="1138"/>
      <c r="PJ9" s="1138"/>
      <c r="PK9" s="1138"/>
      <c r="PL9" s="1138"/>
      <c r="PM9" s="1138"/>
      <c r="PN9" s="1138"/>
      <c r="PO9" s="1138"/>
      <c r="PP9" s="1138"/>
      <c r="PQ9" s="1139"/>
      <c r="PR9" s="1039" t="s">
        <v>476</v>
      </c>
      <c r="PS9" s="1041"/>
      <c r="PT9" s="1045" t="s">
        <v>532</v>
      </c>
      <c r="PU9" s="1047"/>
      <c r="PV9" s="1073"/>
      <c r="PW9" s="1057"/>
      <c r="PX9" s="1135"/>
      <c r="PY9" s="1073"/>
      <c r="PZ9" s="1058"/>
      <c r="QA9" s="1135"/>
      <c r="QB9" s="1039" t="s">
        <v>477</v>
      </c>
      <c r="QC9" s="1133"/>
      <c r="QD9" s="1039" t="s">
        <v>478</v>
      </c>
      <c r="QE9" s="1133"/>
      <c r="QF9" s="1045" t="s">
        <v>479</v>
      </c>
      <c r="QG9" s="1047"/>
      <c r="QH9" s="1045" t="s">
        <v>480</v>
      </c>
      <c r="QI9" s="1047"/>
      <c r="QJ9" s="1039" t="s">
        <v>481</v>
      </c>
      <c r="QK9" s="1041"/>
      <c r="QL9" s="1039" t="s">
        <v>482</v>
      </c>
      <c r="QM9" s="1041"/>
      <c r="QN9" s="1039" t="s">
        <v>483</v>
      </c>
      <c r="QO9" s="1041"/>
      <c r="QP9" s="1039" t="s">
        <v>484</v>
      </c>
      <c r="QQ9" s="1041"/>
      <c r="QR9" s="1039" t="s">
        <v>485</v>
      </c>
      <c r="QS9" s="1040"/>
      <c r="QT9" s="1040"/>
      <c r="QU9" s="1040"/>
      <c r="QV9" s="1040"/>
      <c r="QW9" s="1041"/>
      <c r="QX9" s="1090" t="s">
        <v>486</v>
      </c>
      <c r="QY9" s="1091"/>
      <c r="QZ9" s="1091"/>
      <c r="RA9" s="1091"/>
      <c r="RB9" s="1091"/>
      <c r="RC9" s="1091"/>
      <c r="RD9" s="1048"/>
      <c r="RE9" s="1073"/>
      <c r="RF9" s="1051" t="s">
        <v>772</v>
      </c>
      <c r="RG9" s="1052"/>
      <c r="RH9" s="1052"/>
      <c r="RI9" s="1052"/>
      <c r="RJ9" s="1052"/>
      <c r="RK9" s="1053"/>
      <c r="RL9" s="1039" t="s">
        <v>487</v>
      </c>
      <c r="RM9" s="1040"/>
      <c r="RN9" s="1040"/>
      <c r="RO9" s="1040"/>
      <c r="RP9" s="1040"/>
      <c r="RQ9" s="1041"/>
      <c r="RR9" s="1039" t="s">
        <v>488</v>
      </c>
      <c r="RS9" s="1040"/>
      <c r="RT9" s="1040"/>
      <c r="RU9" s="1040"/>
      <c r="RV9" s="1040"/>
      <c r="RW9" s="1041"/>
      <c r="RX9" s="1039" t="s">
        <v>489</v>
      </c>
      <c r="RY9" s="1040"/>
      <c r="RZ9" s="1040"/>
      <c r="SA9" s="1040"/>
      <c r="SB9" s="1040"/>
      <c r="SC9" s="1041"/>
      <c r="SD9" s="1045" t="s">
        <v>490</v>
      </c>
      <c r="SE9" s="1046"/>
      <c r="SF9" s="1046"/>
      <c r="SG9" s="1047"/>
      <c r="SH9" s="1045" t="s">
        <v>1075</v>
      </c>
      <c r="SI9" s="1046"/>
      <c r="SJ9" s="1046"/>
      <c r="SK9" s="1047"/>
      <c r="SL9" s="1045" t="s">
        <v>491</v>
      </c>
      <c r="SM9" s="1046"/>
      <c r="SN9" s="1046"/>
      <c r="SO9" s="1046"/>
      <c r="SP9" s="1046"/>
      <c r="SQ9" s="1046"/>
      <c r="SR9" s="1046"/>
      <c r="SS9" s="1046"/>
      <c r="ST9" s="1046"/>
      <c r="SU9" s="1046"/>
      <c r="SV9" s="1046"/>
      <c r="SW9" s="1046"/>
      <c r="SX9" s="1046"/>
      <c r="SY9" s="1046"/>
      <c r="SZ9" s="1046"/>
      <c r="TA9" s="1046"/>
      <c r="TB9" s="1046"/>
      <c r="TC9" s="1046"/>
      <c r="TD9" s="1046"/>
      <c r="TE9" s="1046"/>
      <c r="TF9" s="1046"/>
      <c r="TG9" s="1046"/>
      <c r="TH9" s="1045" t="s">
        <v>546</v>
      </c>
      <c r="TI9" s="1046"/>
      <c r="TJ9" s="1046"/>
      <c r="TK9" s="1046"/>
      <c r="TL9" s="1046"/>
      <c r="TM9" s="1046"/>
      <c r="TN9" s="1046"/>
      <c r="TO9" s="1046"/>
      <c r="TP9" s="1046"/>
      <c r="TQ9" s="1046"/>
      <c r="TR9" s="1046"/>
      <c r="TS9" s="1046"/>
      <c r="TT9" s="1073"/>
      <c r="TU9" s="1073"/>
      <c r="TV9" s="1113" t="s">
        <v>492</v>
      </c>
      <c r="TW9" s="1115"/>
      <c r="TX9" s="1104" t="s">
        <v>548</v>
      </c>
      <c r="TY9" s="1105"/>
      <c r="TZ9" s="1113" t="s">
        <v>493</v>
      </c>
      <c r="UA9" s="1115"/>
      <c r="UB9" s="1104" t="s">
        <v>550</v>
      </c>
      <c r="UC9" s="1105"/>
      <c r="UD9" s="307"/>
      <c r="UE9" s="307"/>
    </row>
    <row r="10" spans="1:551" ht="176.1" customHeight="1" thickBot="1" x14ac:dyDescent="0.3">
      <c r="A10" s="1073"/>
      <c r="B10" s="1048"/>
      <c r="C10" s="1050"/>
      <c r="D10" s="1073"/>
      <c r="E10" s="1073"/>
      <c r="F10" s="1090" t="s">
        <v>494</v>
      </c>
      <c r="G10" s="1091"/>
      <c r="H10" s="1092"/>
      <c r="I10" s="1093"/>
      <c r="J10" s="1090" t="s">
        <v>496</v>
      </c>
      <c r="K10" s="1096"/>
      <c r="L10" s="1099"/>
      <c r="M10" s="1100"/>
      <c r="N10" s="1087" t="s">
        <v>498</v>
      </c>
      <c r="O10" s="1088"/>
      <c r="P10" s="1088"/>
      <c r="Q10" s="1088"/>
      <c r="R10" s="1088"/>
      <c r="S10" s="1088"/>
      <c r="T10" s="1088"/>
      <c r="U10" s="1089"/>
      <c r="V10" s="1081"/>
      <c r="W10" s="1082"/>
      <c r="X10" s="1082"/>
      <c r="Y10" s="1083"/>
      <c r="Z10" s="1073"/>
      <c r="AA10" s="1048"/>
      <c r="AB10" s="1039" t="s">
        <v>499</v>
      </c>
      <c r="AC10" s="1040"/>
      <c r="AD10" s="1040"/>
      <c r="AE10" s="1040"/>
      <c r="AF10" s="1040"/>
      <c r="AG10" s="1040"/>
      <c r="AH10" s="1040"/>
      <c r="AI10" s="1040"/>
      <c r="AJ10" s="1057"/>
      <c r="AK10" s="1058"/>
      <c r="AL10" s="1058"/>
      <c r="AM10" s="1058"/>
      <c r="AN10" s="1039" t="s">
        <v>913</v>
      </c>
      <c r="AO10" s="1041"/>
      <c r="AP10" s="1063" t="s">
        <v>501</v>
      </c>
      <c r="AQ10" s="1064"/>
      <c r="AR10" s="1064"/>
      <c r="AS10" s="1064"/>
      <c r="AT10" s="1064"/>
      <c r="AU10" s="1065"/>
      <c r="AV10" s="1067" t="s">
        <v>918</v>
      </c>
      <c r="AW10" s="1069"/>
      <c r="AX10" s="1063" t="s">
        <v>502</v>
      </c>
      <c r="AY10" s="1064"/>
      <c r="AZ10" s="1064"/>
      <c r="BA10" s="1064"/>
      <c r="BB10" s="1064"/>
      <c r="BC10" s="1065"/>
      <c r="BD10" s="1063" t="s">
        <v>503</v>
      </c>
      <c r="BE10" s="1064"/>
      <c r="BF10" s="1064"/>
      <c r="BG10" s="1064"/>
      <c r="BH10" s="1064"/>
      <c r="BI10" s="1064"/>
      <c r="BJ10" s="1064"/>
      <c r="BK10" s="1064"/>
      <c r="BL10" s="1064"/>
      <c r="BM10" s="1064"/>
      <c r="BN10" s="1064"/>
      <c r="BO10" s="1064"/>
      <c r="BP10" s="1064"/>
      <c r="BQ10" s="1065"/>
      <c r="BR10" s="1057"/>
      <c r="BS10" s="1058"/>
      <c r="BT10" s="1058"/>
      <c r="BU10" s="1058"/>
      <c r="BV10" s="1058"/>
      <c r="BW10" s="1059"/>
      <c r="BX10" s="1063" t="s">
        <v>505</v>
      </c>
      <c r="BY10" s="1064"/>
      <c r="BZ10" s="1064"/>
      <c r="CA10" s="1064"/>
      <c r="CB10" s="1064"/>
      <c r="CC10" s="1064"/>
      <c r="CD10" s="1063" t="s">
        <v>506</v>
      </c>
      <c r="CE10" s="1064"/>
      <c r="CF10" s="1064"/>
      <c r="CG10" s="1064"/>
      <c r="CH10" s="1064"/>
      <c r="CI10" s="1065"/>
      <c r="CJ10" s="1067" t="s">
        <v>1058</v>
      </c>
      <c r="CK10" s="1068"/>
      <c r="CL10" s="1068"/>
      <c r="CM10" s="1068"/>
      <c r="CN10" s="1068"/>
      <c r="CO10" s="1069"/>
      <c r="CP10" s="1063" t="s">
        <v>876</v>
      </c>
      <c r="CQ10" s="1064"/>
      <c r="CR10" s="1064"/>
      <c r="CS10" s="1064"/>
      <c r="CT10" s="1064"/>
      <c r="CU10" s="1065"/>
      <c r="CV10" s="1067" t="s">
        <v>813</v>
      </c>
      <c r="CW10" s="1068"/>
      <c r="CX10" s="1068"/>
      <c r="CY10" s="1068"/>
      <c r="CZ10" s="1068"/>
      <c r="DA10" s="1068"/>
      <c r="DB10" s="1067" t="s">
        <v>999</v>
      </c>
      <c r="DC10" s="1068"/>
      <c r="DD10" s="1068"/>
      <c r="DE10" s="1068"/>
      <c r="DF10" s="1068"/>
      <c r="DG10" s="1068"/>
      <c r="DH10" s="1068"/>
      <c r="DI10" s="1068"/>
      <c r="DJ10" s="1068"/>
      <c r="DK10" s="1069"/>
      <c r="DL10" s="1067" t="s">
        <v>879</v>
      </c>
      <c r="DM10" s="1068"/>
      <c r="DN10" s="1068"/>
      <c r="DO10" s="1068"/>
      <c r="DP10" s="1068"/>
      <c r="DQ10" s="1069"/>
      <c r="DR10" s="1063" t="s">
        <v>507</v>
      </c>
      <c r="DS10" s="1064"/>
      <c r="DT10" s="1064"/>
      <c r="DU10" s="1064"/>
      <c r="DV10" s="1064"/>
      <c r="DW10" s="1065"/>
      <c r="DX10" s="1063" t="s">
        <v>508</v>
      </c>
      <c r="DY10" s="1064"/>
      <c r="DZ10" s="1064"/>
      <c r="EA10" s="1064"/>
      <c r="EB10" s="1064"/>
      <c r="EC10" s="1065"/>
      <c r="ED10" s="1057"/>
      <c r="EE10" s="1058"/>
      <c r="EF10" s="1058"/>
      <c r="EG10" s="1058"/>
      <c r="EH10" s="1058"/>
      <c r="EI10" s="1059"/>
      <c r="EJ10" s="1039" t="s">
        <v>822</v>
      </c>
      <c r="EK10" s="1040"/>
      <c r="EL10" s="1040"/>
      <c r="EM10" s="1040"/>
      <c r="EN10" s="1040"/>
      <c r="EO10" s="1040"/>
      <c r="EP10" s="1040"/>
      <c r="EQ10" s="1040"/>
      <c r="ER10" s="1039" t="s">
        <v>935</v>
      </c>
      <c r="ES10" s="1040"/>
      <c r="ET10" s="1040"/>
      <c r="EU10" s="1040"/>
      <c r="EV10" s="1040"/>
      <c r="EW10" s="1040"/>
      <c r="EX10" s="1040"/>
      <c r="EY10" s="1040"/>
      <c r="EZ10" s="1040"/>
      <c r="FA10" s="1040"/>
      <c r="FB10" s="1040"/>
      <c r="FC10" s="1040"/>
      <c r="FD10" s="1040"/>
      <c r="FE10" s="1041"/>
      <c r="FF10" s="1067" t="s">
        <v>510</v>
      </c>
      <c r="FG10" s="1068"/>
      <c r="FH10" s="1068"/>
      <c r="FI10" s="1068"/>
      <c r="FJ10" s="1068"/>
      <c r="FK10" s="1069"/>
      <c r="FL10" s="1067" t="s">
        <v>511</v>
      </c>
      <c r="FM10" s="1068"/>
      <c r="FN10" s="1068"/>
      <c r="FO10" s="1068"/>
      <c r="FP10" s="1068"/>
      <c r="FQ10" s="1069"/>
      <c r="FR10" s="1057"/>
      <c r="FS10" s="1136"/>
      <c r="FT10" s="1136"/>
      <c r="FU10" s="1136"/>
      <c r="FV10" s="1136"/>
      <c r="FW10" s="1059"/>
      <c r="FX10" s="1063" t="s">
        <v>512</v>
      </c>
      <c r="FY10" s="1064"/>
      <c r="FZ10" s="1064"/>
      <c r="GA10" s="1064"/>
      <c r="GB10" s="1064"/>
      <c r="GC10" s="1065"/>
      <c r="GD10" s="1039" t="s">
        <v>513</v>
      </c>
      <c r="GE10" s="1040"/>
      <c r="GF10" s="1040"/>
      <c r="GG10" s="1040"/>
      <c r="GH10" s="1040"/>
      <c r="GI10" s="1041"/>
      <c r="GJ10" s="1048"/>
      <c r="GK10" s="1110"/>
      <c r="GL10" s="1110"/>
      <c r="GM10" s="1110"/>
      <c r="GN10" s="1110"/>
      <c r="GO10" s="1050"/>
      <c r="GP10" s="1039" t="s">
        <v>817</v>
      </c>
      <c r="GQ10" s="1040"/>
      <c r="GR10" s="1040"/>
      <c r="GS10" s="1040"/>
      <c r="GT10" s="1040"/>
      <c r="GU10" s="1040"/>
      <c r="GV10" s="1040"/>
      <c r="GW10" s="1041"/>
      <c r="GX10" s="1057"/>
      <c r="GY10" s="1058"/>
      <c r="GZ10" s="1058"/>
      <c r="HA10" s="1059"/>
      <c r="HB10" s="1063" t="s">
        <v>515</v>
      </c>
      <c r="HC10" s="1064"/>
      <c r="HD10" s="1064"/>
      <c r="HE10" s="1064"/>
      <c r="HF10" s="1064"/>
      <c r="HG10" s="1065"/>
      <c r="HH10" s="1057"/>
      <c r="HI10" s="1136"/>
      <c r="HJ10" s="1136"/>
      <c r="HK10" s="1136"/>
      <c r="HL10" s="1136"/>
      <c r="HM10" s="1136"/>
      <c r="HN10" s="1039" t="s">
        <v>516</v>
      </c>
      <c r="HO10" s="1040"/>
      <c r="HP10" s="1040"/>
      <c r="HQ10" s="1040"/>
      <c r="HR10" s="1040"/>
      <c r="HS10" s="1041"/>
      <c r="HT10" s="1063" t="s">
        <v>517</v>
      </c>
      <c r="HU10" s="1064"/>
      <c r="HV10" s="1064"/>
      <c r="HW10" s="1064"/>
      <c r="HX10" s="1064"/>
      <c r="HY10" s="1065"/>
      <c r="HZ10" s="1057"/>
      <c r="IA10" s="1058"/>
      <c r="IB10" s="1058"/>
      <c r="IC10" s="1058"/>
      <c r="ID10" s="1058"/>
      <c r="IE10" s="1059"/>
      <c r="IF10" s="1111" t="s">
        <v>726</v>
      </c>
      <c r="IG10" s="1112"/>
      <c r="IH10" s="1112"/>
      <c r="II10" s="1112"/>
      <c r="IJ10" s="1112"/>
      <c r="IK10" s="1112"/>
      <c r="IL10" s="1112"/>
      <c r="IM10" s="1112"/>
      <c r="IN10" s="1111" t="s">
        <v>826</v>
      </c>
      <c r="IO10" s="1112"/>
      <c r="IP10" s="1112"/>
      <c r="IQ10" s="1112"/>
      <c r="IR10" s="1112"/>
      <c r="IS10" s="1123"/>
      <c r="IT10" s="1127"/>
      <c r="IU10" s="1128"/>
      <c r="IV10" s="1128"/>
      <c r="IW10" s="1128"/>
      <c r="IX10" s="1128"/>
      <c r="IY10" s="1129"/>
      <c r="IZ10" s="1151" t="s">
        <v>519</v>
      </c>
      <c r="JA10" s="1152"/>
      <c r="JB10" s="1152"/>
      <c r="JC10" s="1152"/>
      <c r="JD10" s="1152"/>
      <c r="JE10" s="1152"/>
      <c r="JF10" s="1152"/>
      <c r="JG10" s="1152"/>
      <c r="JH10" s="1152"/>
      <c r="JI10" s="1152"/>
      <c r="JJ10" s="1152"/>
      <c r="JK10" s="1152"/>
      <c r="JL10" s="1152"/>
      <c r="JM10" s="1152"/>
      <c r="JN10" s="1152"/>
      <c r="JO10" s="1152"/>
      <c r="JP10" s="1152"/>
      <c r="JQ10" s="1153"/>
      <c r="JR10" s="1127"/>
      <c r="JS10" s="1164"/>
      <c r="JT10" s="1164"/>
      <c r="JU10" s="1164"/>
      <c r="JV10" s="1164"/>
      <c r="JW10" s="1128"/>
      <c r="JX10" s="1067" t="s">
        <v>963</v>
      </c>
      <c r="JY10" s="1068"/>
      <c r="JZ10" s="1068"/>
      <c r="KA10" s="1068"/>
      <c r="KB10" s="1068"/>
      <c r="KC10" s="1068"/>
      <c r="KD10" s="1039" t="s">
        <v>521</v>
      </c>
      <c r="KE10" s="1040"/>
      <c r="KF10" s="1040"/>
      <c r="KG10" s="1040"/>
      <c r="KH10" s="1040"/>
      <c r="KI10" s="1040"/>
      <c r="KJ10" s="1040"/>
      <c r="KK10" s="1040"/>
      <c r="KL10" s="1040"/>
      <c r="KM10" s="1041"/>
      <c r="KN10" s="1057"/>
      <c r="KO10" s="1136"/>
      <c r="KP10" s="1136"/>
      <c r="KQ10" s="1136"/>
      <c r="KR10" s="1136"/>
      <c r="KS10" s="1059"/>
      <c r="KT10" s="1063" t="s">
        <v>973</v>
      </c>
      <c r="KU10" s="1064"/>
      <c r="KV10" s="1064"/>
      <c r="KW10" s="1064"/>
      <c r="KX10" s="1064"/>
      <c r="KY10" s="1065"/>
      <c r="KZ10" s="1039" t="s">
        <v>523</v>
      </c>
      <c r="LA10" s="1040"/>
      <c r="LB10" s="1040"/>
      <c r="LC10" s="1040"/>
      <c r="LD10" s="1040"/>
      <c r="LE10" s="1040"/>
      <c r="LF10" s="1040"/>
      <c r="LG10" s="1041"/>
      <c r="LH10" s="1048"/>
      <c r="LI10" s="1110"/>
      <c r="LJ10" s="1110"/>
      <c r="LK10" s="1110"/>
      <c r="LL10" s="1110"/>
      <c r="LM10" s="1110"/>
      <c r="LN10" s="1110"/>
      <c r="LO10" s="1050"/>
      <c r="LP10" s="1067" t="s">
        <v>525</v>
      </c>
      <c r="LQ10" s="1068"/>
      <c r="LR10" s="1068"/>
      <c r="LS10" s="1068"/>
      <c r="LT10" s="1068"/>
      <c r="LU10" s="1068"/>
      <c r="LV10" s="1068"/>
      <c r="LW10" s="1068"/>
      <c r="LX10" s="1068"/>
      <c r="LY10" s="1068"/>
      <c r="LZ10" s="1068"/>
      <c r="MA10" s="1068"/>
      <c r="MB10" s="1068"/>
      <c r="MC10" s="1069"/>
      <c r="MD10" s="1140"/>
      <c r="ME10" s="1150"/>
      <c r="MF10" s="1150"/>
      <c r="MG10" s="1150"/>
      <c r="MH10" s="1150"/>
      <c r="MI10" s="1142"/>
      <c r="MJ10" s="1039" t="s">
        <v>527</v>
      </c>
      <c r="MK10" s="1040"/>
      <c r="ML10" s="1040"/>
      <c r="MM10" s="1040"/>
      <c r="MN10" s="1040"/>
      <c r="MO10" s="1040"/>
      <c r="MP10" s="1057"/>
      <c r="MQ10" s="1058"/>
      <c r="MR10" s="1058"/>
      <c r="MS10" s="1058"/>
      <c r="MT10" s="1058"/>
      <c r="MU10" s="1059"/>
      <c r="MV10" s="1067" t="s">
        <v>833</v>
      </c>
      <c r="MW10" s="1068"/>
      <c r="MX10" s="1068"/>
      <c r="MY10" s="1068"/>
      <c r="MZ10" s="1068"/>
      <c r="NA10" s="1068"/>
      <c r="NB10" s="1068"/>
      <c r="NC10" s="1068"/>
      <c r="ND10" s="1068"/>
      <c r="NE10" s="1069"/>
      <c r="NF10" s="1140"/>
      <c r="NG10" s="1141"/>
      <c r="NH10" s="1141"/>
      <c r="NI10" s="1141"/>
      <c r="NJ10" s="1141"/>
      <c r="NK10" s="1141"/>
      <c r="NL10" s="1141"/>
      <c r="NM10" s="1141"/>
      <c r="NN10" s="1141"/>
      <c r="NO10" s="1142"/>
      <c r="NP10" s="1039" t="s">
        <v>22</v>
      </c>
      <c r="NQ10" s="1040"/>
      <c r="NR10" s="1040"/>
      <c r="NS10" s="1040"/>
      <c r="NT10" s="1040"/>
      <c r="NU10" s="1040"/>
      <c r="NV10" s="1040"/>
      <c r="NW10" s="1040"/>
      <c r="NX10" s="1040"/>
      <c r="NY10" s="1040"/>
      <c r="NZ10" s="1040"/>
      <c r="OA10" s="1040"/>
      <c r="OB10" s="1040"/>
      <c r="OC10" s="1040"/>
      <c r="OD10" s="1040"/>
      <c r="OE10" s="1041"/>
      <c r="OF10" s="1067" t="s">
        <v>23</v>
      </c>
      <c r="OG10" s="1068"/>
      <c r="OH10" s="1068"/>
      <c r="OI10" s="1068"/>
      <c r="OJ10" s="1068"/>
      <c r="OK10" s="1069"/>
      <c r="OL10" s="1067" t="s">
        <v>529</v>
      </c>
      <c r="OM10" s="1068"/>
      <c r="ON10" s="1068"/>
      <c r="OO10" s="1068"/>
      <c r="OP10" s="1068"/>
      <c r="OQ10" s="1068"/>
      <c r="OR10" s="1068"/>
      <c r="OS10" s="1068"/>
      <c r="OT10" s="1068"/>
      <c r="OU10" s="1068"/>
      <c r="OV10" s="1068"/>
      <c r="OW10" s="1068"/>
      <c r="OX10" s="1068"/>
      <c r="OY10" s="1068"/>
      <c r="OZ10" s="1068"/>
      <c r="PA10" s="1068"/>
      <c r="PB10" s="1068"/>
      <c r="PC10" s="1069"/>
      <c r="PD10" s="1140"/>
      <c r="PE10" s="1150"/>
      <c r="PF10" s="1150"/>
      <c r="PG10" s="1150"/>
      <c r="PH10" s="1150"/>
      <c r="PI10" s="1150"/>
      <c r="PJ10" s="1150"/>
      <c r="PK10" s="1150"/>
      <c r="PL10" s="1150"/>
      <c r="PM10" s="1150"/>
      <c r="PN10" s="1150"/>
      <c r="PO10" s="1150"/>
      <c r="PP10" s="1150"/>
      <c r="PQ10" s="1142"/>
      <c r="PR10" s="1039" t="s">
        <v>531</v>
      </c>
      <c r="PS10" s="1041"/>
      <c r="PT10" s="1048"/>
      <c r="PU10" s="1050"/>
      <c r="PV10" s="1073"/>
      <c r="PW10" s="1057"/>
      <c r="PX10" s="1135"/>
      <c r="PY10" s="1073"/>
      <c r="PZ10" s="1058"/>
      <c r="QA10" s="1135"/>
      <c r="QB10" s="1039" t="s">
        <v>533</v>
      </c>
      <c r="QC10" s="1096"/>
      <c r="QD10" s="1039" t="s">
        <v>534</v>
      </c>
      <c r="QE10" s="1133"/>
      <c r="QF10" s="1048"/>
      <c r="QG10" s="1050"/>
      <c r="QH10" s="1048"/>
      <c r="QI10" s="1050"/>
      <c r="QJ10" s="1039" t="s">
        <v>535</v>
      </c>
      <c r="QK10" s="1041"/>
      <c r="QL10" s="1063" t="s">
        <v>536</v>
      </c>
      <c r="QM10" s="1065"/>
      <c r="QN10" s="1039" t="s">
        <v>537</v>
      </c>
      <c r="QO10" s="1041"/>
      <c r="QP10" s="1039" t="s">
        <v>538</v>
      </c>
      <c r="QQ10" s="1041"/>
      <c r="QR10" s="1039" t="s">
        <v>539</v>
      </c>
      <c r="QS10" s="1040"/>
      <c r="QT10" s="1040"/>
      <c r="QU10" s="1040"/>
      <c r="QV10" s="1040"/>
      <c r="QW10" s="1041"/>
      <c r="QX10" s="1090" t="s">
        <v>540</v>
      </c>
      <c r="QY10" s="1091"/>
      <c r="QZ10" s="1091"/>
      <c r="RA10" s="1091"/>
      <c r="RB10" s="1091"/>
      <c r="RC10" s="1091"/>
      <c r="RD10" s="1048"/>
      <c r="RE10" s="1073"/>
      <c r="RF10" s="1051" t="s">
        <v>773</v>
      </c>
      <c r="RG10" s="1052"/>
      <c r="RH10" s="1052"/>
      <c r="RI10" s="1052"/>
      <c r="RJ10" s="1052"/>
      <c r="RK10" s="1053"/>
      <c r="RL10" s="1063" t="s">
        <v>541</v>
      </c>
      <c r="RM10" s="1064"/>
      <c r="RN10" s="1064"/>
      <c r="RO10" s="1064"/>
      <c r="RP10" s="1064"/>
      <c r="RQ10" s="1065"/>
      <c r="RR10" s="1039" t="s">
        <v>542</v>
      </c>
      <c r="RS10" s="1040"/>
      <c r="RT10" s="1040"/>
      <c r="RU10" s="1040"/>
      <c r="RV10" s="1040"/>
      <c r="RW10" s="1041"/>
      <c r="RX10" s="1039" t="s">
        <v>543</v>
      </c>
      <c r="RY10" s="1040"/>
      <c r="RZ10" s="1040"/>
      <c r="SA10" s="1040"/>
      <c r="SB10" s="1040"/>
      <c r="SC10" s="1041"/>
      <c r="SD10" s="1113" t="s">
        <v>544</v>
      </c>
      <c r="SE10" s="1114"/>
      <c r="SF10" s="1114"/>
      <c r="SG10" s="1115"/>
      <c r="SH10" s="1048"/>
      <c r="SI10" s="1049"/>
      <c r="SJ10" s="1049"/>
      <c r="SK10" s="1050"/>
      <c r="SL10" s="1039" t="s">
        <v>545</v>
      </c>
      <c r="SM10" s="1040"/>
      <c r="SN10" s="1040"/>
      <c r="SO10" s="1040"/>
      <c r="SP10" s="1040"/>
      <c r="SQ10" s="1040"/>
      <c r="SR10" s="1040"/>
      <c r="SS10" s="1040"/>
      <c r="ST10" s="1040"/>
      <c r="SU10" s="1040"/>
      <c r="SV10" s="1040"/>
      <c r="SW10" s="1040"/>
      <c r="SX10" s="1040"/>
      <c r="SY10" s="1040"/>
      <c r="SZ10" s="1040"/>
      <c r="TA10" s="1040"/>
      <c r="TB10" s="1040"/>
      <c r="TC10" s="1040"/>
      <c r="TD10" s="1040"/>
      <c r="TE10" s="1040"/>
      <c r="TF10" s="1040"/>
      <c r="TG10" s="1040"/>
      <c r="TH10" s="1048"/>
      <c r="TI10" s="1110"/>
      <c r="TJ10" s="1110"/>
      <c r="TK10" s="1110"/>
      <c r="TL10" s="1110"/>
      <c r="TM10" s="1110"/>
      <c r="TN10" s="1110"/>
      <c r="TO10" s="1110"/>
      <c r="TP10" s="1110"/>
      <c r="TQ10" s="1110"/>
      <c r="TR10" s="1110"/>
      <c r="TS10" s="1110"/>
      <c r="TT10" s="1073"/>
      <c r="TU10" s="1073"/>
      <c r="TV10" s="1113" t="s">
        <v>547</v>
      </c>
      <c r="TW10" s="1115"/>
      <c r="TX10" s="1106"/>
      <c r="TY10" s="1107"/>
      <c r="TZ10" s="1113" t="s">
        <v>549</v>
      </c>
      <c r="UA10" s="1115"/>
      <c r="UB10" s="1106"/>
      <c r="UC10" s="1107"/>
      <c r="UD10" s="307"/>
      <c r="UE10" s="307"/>
    </row>
    <row r="11" spans="1:551" ht="176.1" customHeight="1" thickBot="1" x14ac:dyDescent="0.3">
      <c r="A11" s="1073"/>
      <c r="B11" s="1048"/>
      <c r="C11" s="1050"/>
      <c r="D11" s="1073"/>
      <c r="E11" s="1048"/>
      <c r="F11" s="1090" t="s">
        <v>551</v>
      </c>
      <c r="G11" s="1091"/>
      <c r="H11" s="1094"/>
      <c r="I11" s="1095"/>
      <c r="J11" s="1090" t="s">
        <v>552</v>
      </c>
      <c r="K11" s="1096"/>
      <c r="L11" s="1101"/>
      <c r="M11" s="1102"/>
      <c r="N11" s="1087" t="s">
        <v>553</v>
      </c>
      <c r="O11" s="1088"/>
      <c r="P11" s="1088"/>
      <c r="Q11" s="1088"/>
      <c r="R11" s="1088"/>
      <c r="S11" s="1088"/>
      <c r="T11" s="1088"/>
      <c r="U11" s="1089"/>
      <c r="V11" s="1084"/>
      <c r="W11" s="1085"/>
      <c r="X11" s="1085"/>
      <c r="Y11" s="1086"/>
      <c r="Z11" s="1073"/>
      <c r="AA11" s="1048"/>
      <c r="AB11" s="1039" t="s">
        <v>554</v>
      </c>
      <c r="AC11" s="1040"/>
      <c r="AD11" s="1040"/>
      <c r="AE11" s="1040"/>
      <c r="AF11" s="1040"/>
      <c r="AG11" s="1040"/>
      <c r="AH11" s="1040"/>
      <c r="AI11" s="1040"/>
      <c r="AJ11" s="1060"/>
      <c r="AK11" s="1061"/>
      <c r="AL11" s="1061"/>
      <c r="AM11" s="1061"/>
      <c r="AN11" s="1039" t="s">
        <v>914</v>
      </c>
      <c r="AO11" s="1041"/>
      <c r="AP11" s="1063" t="s">
        <v>555</v>
      </c>
      <c r="AQ11" s="1064"/>
      <c r="AR11" s="1064"/>
      <c r="AS11" s="1064"/>
      <c r="AT11" s="1064"/>
      <c r="AU11" s="1065"/>
      <c r="AV11" s="1067" t="s">
        <v>919</v>
      </c>
      <c r="AW11" s="1069"/>
      <c r="AX11" s="1063" t="s">
        <v>556</v>
      </c>
      <c r="AY11" s="1064"/>
      <c r="AZ11" s="1064"/>
      <c r="BA11" s="1064"/>
      <c r="BB11" s="1064"/>
      <c r="BC11" s="1065"/>
      <c r="BD11" s="1063" t="s">
        <v>557</v>
      </c>
      <c r="BE11" s="1064"/>
      <c r="BF11" s="1064"/>
      <c r="BG11" s="1064"/>
      <c r="BH11" s="1064"/>
      <c r="BI11" s="1064"/>
      <c r="BJ11" s="1064"/>
      <c r="BK11" s="1064"/>
      <c r="BL11" s="1064"/>
      <c r="BM11" s="1064"/>
      <c r="BN11" s="1064"/>
      <c r="BO11" s="1064"/>
      <c r="BP11" s="1064"/>
      <c r="BQ11" s="1065"/>
      <c r="BR11" s="1060"/>
      <c r="BS11" s="1061"/>
      <c r="BT11" s="1061"/>
      <c r="BU11" s="1061"/>
      <c r="BV11" s="1061"/>
      <c r="BW11" s="1062"/>
      <c r="BX11" s="1063" t="s">
        <v>558</v>
      </c>
      <c r="BY11" s="1064"/>
      <c r="BZ11" s="1064"/>
      <c r="CA11" s="1064"/>
      <c r="CB11" s="1064"/>
      <c r="CC11" s="1064"/>
      <c r="CD11" s="1063" t="s">
        <v>559</v>
      </c>
      <c r="CE11" s="1064"/>
      <c r="CF11" s="1064"/>
      <c r="CG11" s="1064"/>
      <c r="CH11" s="1064"/>
      <c r="CI11" s="1065"/>
      <c r="CJ11" s="1067" t="s">
        <v>1059</v>
      </c>
      <c r="CK11" s="1068"/>
      <c r="CL11" s="1068"/>
      <c r="CM11" s="1068"/>
      <c r="CN11" s="1068"/>
      <c r="CO11" s="1069"/>
      <c r="CP11" s="1063" t="s">
        <v>877</v>
      </c>
      <c r="CQ11" s="1064"/>
      <c r="CR11" s="1064"/>
      <c r="CS11" s="1064"/>
      <c r="CT11" s="1064"/>
      <c r="CU11" s="1065"/>
      <c r="CV11" s="1067" t="s">
        <v>814</v>
      </c>
      <c r="CW11" s="1068"/>
      <c r="CX11" s="1068"/>
      <c r="CY11" s="1068"/>
      <c r="CZ11" s="1068"/>
      <c r="DA11" s="1068"/>
      <c r="DB11" s="1067" t="s">
        <v>1000</v>
      </c>
      <c r="DC11" s="1068"/>
      <c r="DD11" s="1068"/>
      <c r="DE11" s="1068"/>
      <c r="DF11" s="1068"/>
      <c r="DG11" s="1068"/>
      <c r="DH11" s="1068"/>
      <c r="DI11" s="1068"/>
      <c r="DJ11" s="1068"/>
      <c r="DK11" s="1069"/>
      <c r="DL11" s="1067" t="s">
        <v>880</v>
      </c>
      <c r="DM11" s="1068"/>
      <c r="DN11" s="1068"/>
      <c r="DO11" s="1068"/>
      <c r="DP11" s="1068"/>
      <c r="DQ11" s="1069"/>
      <c r="DR11" s="1063" t="s">
        <v>560</v>
      </c>
      <c r="DS11" s="1064"/>
      <c r="DT11" s="1064"/>
      <c r="DU11" s="1064"/>
      <c r="DV11" s="1064"/>
      <c r="DW11" s="1065"/>
      <c r="DX11" s="1063" t="s">
        <v>561</v>
      </c>
      <c r="DY11" s="1064"/>
      <c r="DZ11" s="1064"/>
      <c r="EA11" s="1064"/>
      <c r="EB11" s="1064"/>
      <c r="EC11" s="1065"/>
      <c r="ED11" s="1060"/>
      <c r="EE11" s="1061"/>
      <c r="EF11" s="1061"/>
      <c r="EG11" s="1061"/>
      <c r="EH11" s="1061"/>
      <c r="EI11" s="1062"/>
      <c r="EJ11" s="1039" t="s">
        <v>823</v>
      </c>
      <c r="EK11" s="1040"/>
      <c r="EL11" s="1040"/>
      <c r="EM11" s="1040"/>
      <c r="EN11" s="1040"/>
      <c r="EO11" s="1040"/>
      <c r="EP11" s="1040"/>
      <c r="EQ11" s="1040"/>
      <c r="ER11" s="1039" t="s">
        <v>936</v>
      </c>
      <c r="ES11" s="1040"/>
      <c r="ET11" s="1040"/>
      <c r="EU11" s="1040"/>
      <c r="EV11" s="1040"/>
      <c r="EW11" s="1040"/>
      <c r="EX11" s="1040"/>
      <c r="EY11" s="1040"/>
      <c r="EZ11" s="1040"/>
      <c r="FA11" s="1040"/>
      <c r="FB11" s="1040"/>
      <c r="FC11" s="1040"/>
      <c r="FD11" s="1040"/>
      <c r="FE11" s="1041"/>
      <c r="FF11" s="1067" t="s">
        <v>562</v>
      </c>
      <c r="FG11" s="1068"/>
      <c r="FH11" s="1068"/>
      <c r="FI11" s="1068"/>
      <c r="FJ11" s="1068"/>
      <c r="FK11" s="1069"/>
      <c r="FL11" s="1067" t="s">
        <v>563</v>
      </c>
      <c r="FM11" s="1068"/>
      <c r="FN11" s="1068"/>
      <c r="FO11" s="1068"/>
      <c r="FP11" s="1068"/>
      <c r="FQ11" s="1069"/>
      <c r="FR11" s="1060"/>
      <c r="FS11" s="1061"/>
      <c r="FT11" s="1061"/>
      <c r="FU11" s="1061"/>
      <c r="FV11" s="1061"/>
      <c r="FW11" s="1062"/>
      <c r="FX11" s="1063" t="s">
        <v>564</v>
      </c>
      <c r="FY11" s="1064"/>
      <c r="FZ11" s="1064"/>
      <c r="GA11" s="1064"/>
      <c r="GB11" s="1064"/>
      <c r="GC11" s="1065"/>
      <c r="GD11" s="1039" t="s">
        <v>565</v>
      </c>
      <c r="GE11" s="1040"/>
      <c r="GF11" s="1040"/>
      <c r="GG11" s="1040"/>
      <c r="GH11" s="1040"/>
      <c r="GI11" s="1041"/>
      <c r="GJ11" s="1051"/>
      <c r="GK11" s="1052"/>
      <c r="GL11" s="1052"/>
      <c r="GM11" s="1052"/>
      <c r="GN11" s="1052"/>
      <c r="GO11" s="1053"/>
      <c r="GP11" s="1039" t="s">
        <v>819</v>
      </c>
      <c r="GQ11" s="1040"/>
      <c r="GR11" s="1040"/>
      <c r="GS11" s="1040"/>
      <c r="GT11" s="1040"/>
      <c r="GU11" s="1040"/>
      <c r="GV11" s="1040"/>
      <c r="GW11" s="1041"/>
      <c r="GX11" s="1060"/>
      <c r="GY11" s="1061"/>
      <c r="GZ11" s="1061"/>
      <c r="HA11" s="1062"/>
      <c r="HB11" s="1063" t="s">
        <v>566</v>
      </c>
      <c r="HC11" s="1064"/>
      <c r="HD11" s="1064"/>
      <c r="HE11" s="1064"/>
      <c r="HF11" s="1064"/>
      <c r="HG11" s="1065"/>
      <c r="HH11" s="1060"/>
      <c r="HI11" s="1061"/>
      <c r="HJ11" s="1061"/>
      <c r="HK11" s="1061"/>
      <c r="HL11" s="1061"/>
      <c r="HM11" s="1061"/>
      <c r="HN11" s="1067" t="s">
        <v>567</v>
      </c>
      <c r="HO11" s="1068"/>
      <c r="HP11" s="1068"/>
      <c r="HQ11" s="1068"/>
      <c r="HR11" s="1068"/>
      <c r="HS11" s="1069"/>
      <c r="HT11" s="1063" t="s">
        <v>568</v>
      </c>
      <c r="HU11" s="1064"/>
      <c r="HV11" s="1064"/>
      <c r="HW11" s="1064"/>
      <c r="HX11" s="1064"/>
      <c r="HY11" s="1065"/>
      <c r="HZ11" s="1060"/>
      <c r="IA11" s="1061"/>
      <c r="IB11" s="1061"/>
      <c r="IC11" s="1061"/>
      <c r="ID11" s="1061"/>
      <c r="IE11" s="1062"/>
      <c r="IF11" s="1111" t="s">
        <v>727</v>
      </c>
      <c r="IG11" s="1112"/>
      <c r="IH11" s="1112"/>
      <c r="II11" s="1112"/>
      <c r="IJ11" s="1112"/>
      <c r="IK11" s="1112"/>
      <c r="IL11" s="1112"/>
      <c r="IM11" s="1112"/>
      <c r="IN11" s="1111" t="s">
        <v>827</v>
      </c>
      <c r="IO11" s="1112"/>
      <c r="IP11" s="1112"/>
      <c r="IQ11" s="1112"/>
      <c r="IR11" s="1112"/>
      <c r="IS11" s="1123"/>
      <c r="IT11" s="1130"/>
      <c r="IU11" s="1131"/>
      <c r="IV11" s="1131"/>
      <c r="IW11" s="1131"/>
      <c r="IX11" s="1131"/>
      <c r="IY11" s="1132"/>
      <c r="IZ11" s="1116" t="s">
        <v>569</v>
      </c>
      <c r="JA11" s="1117"/>
      <c r="JB11" s="1117"/>
      <c r="JC11" s="1117"/>
      <c r="JD11" s="1117"/>
      <c r="JE11" s="1117"/>
      <c r="JF11" s="1117"/>
      <c r="JG11" s="1117"/>
      <c r="JH11" s="1117"/>
      <c r="JI11" s="1117"/>
      <c r="JJ11" s="1117"/>
      <c r="JK11" s="1117"/>
      <c r="JL11" s="1117"/>
      <c r="JM11" s="1117"/>
      <c r="JN11" s="1117"/>
      <c r="JO11" s="1117"/>
      <c r="JP11" s="1117"/>
      <c r="JQ11" s="1122"/>
      <c r="JR11" s="1130"/>
      <c r="JS11" s="1131"/>
      <c r="JT11" s="1131"/>
      <c r="JU11" s="1131"/>
      <c r="JV11" s="1131"/>
      <c r="JW11" s="1131"/>
      <c r="JX11" s="1067" t="s">
        <v>964</v>
      </c>
      <c r="JY11" s="1068"/>
      <c r="JZ11" s="1068"/>
      <c r="KA11" s="1068"/>
      <c r="KB11" s="1068"/>
      <c r="KC11" s="1068"/>
      <c r="KD11" s="1039" t="s">
        <v>570</v>
      </c>
      <c r="KE11" s="1040"/>
      <c r="KF11" s="1040"/>
      <c r="KG11" s="1040"/>
      <c r="KH11" s="1040"/>
      <c r="KI11" s="1040"/>
      <c r="KJ11" s="1040"/>
      <c r="KK11" s="1040"/>
      <c r="KL11" s="1040"/>
      <c r="KM11" s="1041"/>
      <c r="KN11" s="1060"/>
      <c r="KO11" s="1061"/>
      <c r="KP11" s="1061"/>
      <c r="KQ11" s="1061"/>
      <c r="KR11" s="1061"/>
      <c r="KS11" s="1062"/>
      <c r="KT11" s="1063" t="s">
        <v>974</v>
      </c>
      <c r="KU11" s="1064"/>
      <c r="KV11" s="1064"/>
      <c r="KW11" s="1064"/>
      <c r="KX11" s="1064"/>
      <c r="KY11" s="1065"/>
      <c r="KZ11" s="1039" t="s">
        <v>571</v>
      </c>
      <c r="LA11" s="1040"/>
      <c r="LB11" s="1040"/>
      <c r="LC11" s="1040"/>
      <c r="LD11" s="1040"/>
      <c r="LE11" s="1040"/>
      <c r="LF11" s="1040"/>
      <c r="LG11" s="1041"/>
      <c r="LH11" s="1051"/>
      <c r="LI11" s="1052"/>
      <c r="LJ11" s="1052"/>
      <c r="LK11" s="1052"/>
      <c r="LL11" s="1052"/>
      <c r="LM11" s="1052"/>
      <c r="LN11" s="1052"/>
      <c r="LO11" s="1053"/>
      <c r="LP11" s="1067" t="s">
        <v>572</v>
      </c>
      <c r="LQ11" s="1068"/>
      <c r="LR11" s="1068"/>
      <c r="LS11" s="1068"/>
      <c r="LT11" s="1068"/>
      <c r="LU11" s="1068"/>
      <c r="LV11" s="1068"/>
      <c r="LW11" s="1068"/>
      <c r="LX11" s="1068"/>
      <c r="LY11" s="1068"/>
      <c r="LZ11" s="1068"/>
      <c r="MA11" s="1068"/>
      <c r="MB11" s="1068"/>
      <c r="MC11" s="1069"/>
      <c r="MD11" s="1143"/>
      <c r="ME11" s="1144"/>
      <c r="MF11" s="1144"/>
      <c r="MG11" s="1144"/>
      <c r="MH11" s="1144"/>
      <c r="MI11" s="1145"/>
      <c r="MJ11" s="1067" t="s">
        <v>573</v>
      </c>
      <c r="MK11" s="1068"/>
      <c r="ML11" s="1068"/>
      <c r="MM11" s="1068"/>
      <c r="MN11" s="1068"/>
      <c r="MO11" s="1068"/>
      <c r="MP11" s="1060"/>
      <c r="MQ11" s="1061"/>
      <c r="MR11" s="1061"/>
      <c r="MS11" s="1061"/>
      <c r="MT11" s="1061"/>
      <c r="MU11" s="1062"/>
      <c r="MV11" s="1067" t="s">
        <v>834</v>
      </c>
      <c r="MW11" s="1068"/>
      <c r="MX11" s="1068"/>
      <c r="MY11" s="1068"/>
      <c r="MZ11" s="1068"/>
      <c r="NA11" s="1068"/>
      <c r="NB11" s="1068"/>
      <c r="NC11" s="1068"/>
      <c r="ND11" s="1068"/>
      <c r="NE11" s="1069"/>
      <c r="NF11" s="1143"/>
      <c r="NG11" s="1144"/>
      <c r="NH11" s="1144"/>
      <c r="NI11" s="1144"/>
      <c r="NJ11" s="1144"/>
      <c r="NK11" s="1144"/>
      <c r="NL11" s="1144"/>
      <c r="NM11" s="1144"/>
      <c r="NN11" s="1144"/>
      <c r="NO11" s="1145"/>
      <c r="NP11" s="1039" t="s">
        <v>574</v>
      </c>
      <c r="NQ11" s="1040"/>
      <c r="NR11" s="1040"/>
      <c r="NS11" s="1040"/>
      <c r="NT11" s="1040"/>
      <c r="NU11" s="1040"/>
      <c r="NV11" s="1040"/>
      <c r="NW11" s="1040"/>
      <c r="NX11" s="1040"/>
      <c r="NY11" s="1040"/>
      <c r="NZ11" s="1040"/>
      <c r="OA11" s="1040"/>
      <c r="OB11" s="1040"/>
      <c r="OC11" s="1040"/>
      <c r="OD11" s="1040"/>
      <c r="OE11" s="1041"/>
      <c r="OF11" s="1067" t="s">
        <v>575</v>
      </c>
      <c r="OG11" s="1068"/>
      <c r="OH11" s="1068"/>
      <c r="OI11" s="1068"/>
      <c r="OJ11" s="1068"/>
      <c r="OK11" s="1069"/>
      <c r="OL11" s="1067" t="s">
        <v>576</v>
      </c>
      <c r="OM11" s="1068"/>
      <c r="ON11" s="1068"/>
      <c r="OO11" s="1068"/>
      <c r="OP11" s="1068"/>
      <c r="OQ11" s="1068"/>
      <c r="OR11" s="1068"/>
      <c r="OS11" s="1068"/>
      <c r="OT11" s="1068"/>
      <c r="OU11" s="1068"/>
      <c r="OV11" s="1068"/>
      <c r="OW11" s="1068"/>
      <c r="OX11" s="1068"/>
      <c r="OY11" s="1068"/>
      <c r="OZ11" s="1068"/>
      <c r="PA11" s="1068"/>
      <c r="PB11" s="1068"/>
      <c r="PC11" s="1069"/>
      <c r="PD11" s="1143"/>
      <c r="PE11" s="1144"/>
      <c r="PF11" s="1144"/>
      <c r="PG11" s="1144"/>
      <c r="PH11" s="1144"/>
      <c r="PI11" s="1144"/>
      <c r="PJ11" s="1144"/>
      <c r="PK11" s="1144"/>
      <c r="PL11" s="1144"/>
      <c r="PM11" s="1144"/>
      <c r="PN11" s="1144"/>
      <c r="PO11" s="1144"/>
      <c r="PP11" s="1144"/>
      <c r="PQ11" s="1145"/>
      <c r="PR11" s="1039" t="s">
        <v>577</v>
      </c>
      <c r="PS11" s="1041"/>
      <c r="PT11" s="1051"/>
      <c r="PU11" s="1053"/>
      <c r="PV11" s="1073"/>
      <c r="PW11" s="1057"/>
      <c r="PX11" s="1135"/>
      <c r="PY11" s="1073"/>
      <c r="PZ11" s="1058"/>
      <c r="QA11" s="1057"/>
      <c r="QB11" s="1039" t="s">
        <v>578</v>
      </c>
      <c r="QC11" s="1096"/>
      <c r="QD11" s="1039" t="s">
        <v>579</v>
      </c>
      <c r="QE11" s="1133"/>
      <c r="QF11" s="1051"/>
      <c r="QG11" s="1053"/>
      <c r="QH11" s="1051"/>
      <c r="QI11" s="1053"/>
      <c r="QJ11" s="1039" t="s">
        <v>580</v>
      </c>
      <c r="QK11" s="1041"/>
      <c r="QL11" s="1063" t="s">
        <v>581</v>
      </c>
      <c r="QM11" s="1065"/>
      <c r="QN11" s="1039" t="s">
        <v>582</v>
      </c>
      <c r="QO11" s="1041"/>
      <c r="QP11" s="1039" t="s">
        <v>583</v>
      </c>
      <c r="QQ11" s="1041"/>
      <c r="QR11" s="1039" t="s">
        <v>584</v>
      </c>
      <c r="QS11" s="1040"/>
      <c r="QT11" s="1040"/>
      <c r="QU11" s="1040"/>
      <c r="QV11" s="1040"/>
      <c r="QW11" s="1041"/>
      <c r="QX11" s="1090" t="s">
        <v>585</v>
      </c>
      <c r="QY11" s="1091"/>
      <c r="QZ11" s="1091"/>
      <c r="RA11" s="1091"/>
      <c r="RB11" s="1091"/>
      <c r="RC11" s="1091"/>
      <c r="RD11" s="1048"/>
      <c r="RE11" s="1073"/>
      <c r="RF11" s="1051" t="s">
        <v>774</v>
      </c>
      <c r="RG11" s="1052"/>
      <c r="RH11" s="1052"/>
      <c r="RI11" s="1052"/>
      <c r="RJ11" s="1052"/>
      <c r="RK11" s="1053"/>
      <c r="RL11" s="1063" t="s">
        <v>586</v>
      </c>
      <c r="RM11" s="1064"/>
      <c r="RN11" s="1064"/>
      <c r="RO11" s="1064"/>
      <c r="RP11" s="1064"/>
      <c r="RQ11" s="1065"/>
      <c r="RR11" s="1039" t="s">
        <v>587</v>
      </c>
      <c r="RS11" s="1040"/>
      <c r="RT11" s="1040"/>
      <c r="RU11" s="1040"/>
      <c r="RV11" s="1040"/>
      <c r="RW11" s="1041"/>
      <c r="RX11" s="1039" t="s">
        <v>588</v>
      </c>
      <c r="RY11" s="1040"/>
      <c r="RZ11" s="1040"/>
      <c r="SA11" s="1040"/>
      <c r="SB11" s="1040"/>
      <c r="SC11" s="1041"/>
      <c r="SD11" s="1113" t="s">
        <v>589</v>
      </c>
      <c r="SE11" s="1114"/>
      <c r="SF11" s="1114"/>
      <c r="SG11" s="1115"/>
      <c r="SH11" s="1051"/>
      <c r="SI11" s="1052"/>
      <c r="SJ11" s="1052"/>
      <c r="SK11" s="1053"/>
      <c r="SL11" s="1045" t="s">
        <v>590</v>
      </c>
      <c r="SM11" s="1040"/>
      <c r="SN11" s="1040"/>
      <c r="SO11" s="1040"/>
      <c r="SP11" s="1040"/>
      <c r="SQ11" s="1046"/>
      <c r="SR11" s="1040"/>
      <c r="SS11" s="1040"/>
      <c r="ST11" s="1040"/>
      <c r="SU11" s="1040"/>
      <c r="SV11" s="1040"/>
      <c r="SW11" s="1040"/>
      <c r="SX11" s="1040"/>
      <c r="SY11" s="1040"/>
      <c r="SZ11" s="1040"/>
      <c r="TA11" s="1040"/>
      <c r="TB11" s="1040"/>
      <c r="TC11" s="1040"/>
      <c r="TD11" s="1040"/>
      <c r="TE11" s="1040"/>
      <c r="TF11" s="1040"/>
      <c r="TG11" s="1040"/>
      <c r="TH11" s="1051"/>
      <c r="TI11" s="1052"/>
      <c r="TJ11" s="1052"/>
      <c r="TK11" s="1052"/>
      <c r="TL11" s="1052"/>
      <c r="TM11" s="1052"/>
      <c r="TN11" s="1052"/>
      <c r="TO11" s="1052"/>
      <c r="TP11" s="1052"/>
      <c r="TQ11" s="1052"/>
      <c r="TR11" s="1052"/>
      <c r="TS11" s="1052"/>
      <c r="TT11" s="1073"/>
      <c r="TU11" s="1073"/>
      <c r="TV11" s="1113" t="s">
        <v>591</v>
      </c>
      <c r="TW11" s="1115"/>
      <c r="TX11" s="1108"/>
      <c r="TY11" s="1109"/>
      <c r="TZ11" s="1113" t="s">
        <v>592</v>
      </c>
      <c r="UA11" s="1115"/>
      <c r="UB11" s="1108"/>
      <c r="UC11" s="1109"/>
      <c r="UD11" s="307"/>
      <c r="UE11" s="307"/>
    </row>
    <row r="12" spans="1:551" ht="27" customHeight="1" thickBot="1" x14ac:dyDescent="0.3">
      <c r="A12" s="1074"/>
      <c r="B12" s="310" t="s">
        <v>26</v>
      </c>
      <c r="C12" s="682" t="s">
        <v>27</v>
      </c>
      <c r="D12" s="1073"/>
      <c r="E12" s="1048"/>
      <c r="F12" s="310" t="s">
        <v>26</v>
      </c>
      <c r="G12" s="671" t="s">
        <v>27</v>
      </c>
      <c r="H12" s="310" t="s">
        <v>26</v>
      </c>
      <c r="I12" s="672" t="s">
        <v>27</v>
      </c>
      <c r="J12" s="310" t="s">
        <v>26</v>
      </c>
      <c r="K12" s="671" t="s">
        <v>27</v>
      </c>
      <c r="L12" s="310" t="s">
        <v>26</v>
      </c>
      <c r="M12" s="671" t="s">
        <v>27</v>
      </c>
      <c r="N12" s="310" t="s">
        <v>26</v>
      </c>
      <c r="O12" s="678" t="s">
        <v>236</v>
      </c>
      <c r="P12" s="311" t="s">
        <v>237</v>
      </c>
      <c r="Q12" s="680" t="s">
        <v>238</v>
      </c>
      <c r="R12" s="672" t="s">
        <v>27</v>
      </c>
      <c r="S12" s="311" t="s">
        <v>236</v>
      </c>
      <c r="T12" s="679" t="s">
        <v>237</v>
      </c>
      <c r="U12" s="311" t="s">
        <v>238</v>
      </c>
      <c r="V12" s="670" t="s">
        <v>26</v>
      </c>
      <c r="W12" s="678" t="s">
        <v>235</v>
      </c>
      <c r="X12" s="310" t="s">
        <v>27</v>
      </c>
      <c r="Y12" s="680" t="s">
        <v>235</v>
      </c>
      <c r="Z12" s="1074"/>
      <c r="AA12" s="1051"/>
      <c r="AB12" s="310" t="s">
        <v>26</v>
      </c>
      <c r="AC12" s="678" t="s">
        <v>152</v>
      </c>
      <c r="AD12" s="678" t="s">
        <v>897</v>
      </c>
      <c r="AE12" s="312" t="s">
        <v>593</v>
      </c>
      <c r="AF12" s="310" t="s">
        <v>27</v>
      </c>
      <c r="AG12" s="313" t="s">
        <v>152</v>
      </c>
      <c r="AH12" s="678" t="s">
        <v>897</v>
      </c>
      <c r="AI12" s="617" t="s">
        <v>593</v>
      </c>
      <c r="AJ12" s="310" t="s">
        <v>26</v>
      </c>
      <c r="AK12" s="312" t="s">
        <v>593</v>
      </c>
      <c r="AL12" s="310" t="s">
        <v>27</v>
      </c>
      <c r="AM12" s="312" t="s">
        <v>593</v>
      </c>
      <c r="AN12" s="674" t="s">
        <v>26</v>
      </c>
      <c r="AO12" s="682" t="s">
        <v>27</v>
      </c>
      <c r="AP12" s="670" t="s">
        <v>26</v>
      </c>
      <c r="AQ12" s="676" t="s">
        <v>650</v>
      </c>
      <c r="AR12" s="314" t="s">
        <v>144</v>
      </c>
      <c r="AS12" s="310" t="s">
        <v>27</v>
      </c>
      <c r="AT12" s="311" t="s">
        <v>650</v>
      </c>
      <c r="AU12" s="315" t="s">
        <v>144</v>
      </c>
      <c r="AV12" s="682" t="s">
        <v>26</v>
      </c>
      <c r="AW12" s="675" t="s">
        <v>27</v>
      </c>
      <c r="AX12" s="670" t="s">
        <v>26</v>
      </c>
      <c r="AY12" s="676" t="s">
        <v>146</v>
      </c>
      <c r="AZ12" s="314" t="s">
        <v>148</v>
      </c>
      <c r="BA12" s="310" t="s">
        <v>27</v>
      </c>
      <c r="BB12" s="311" t="s">
        <v>146</v>
      </c>
      <c r="BC12" s="315" t="s">
        <v>148</v>
      </c>
      <c r="BD12" s="670" t="s">
        <v>26</v>
      </c>
      <c r="BE12" s="315" t="s">
        <v>695</v>
      </c>
      <c r="BF12" s="316" t="s">
        <v>696</v>
      </c>
      <c r="BG12" s="315" t="s">
        <v>697</v>
      </c>
      <c r="BH12" s="316" t="s">
        <v>698</v>
      </c>
      <c r="BI12" s="315" t="s">
        <v>699</v>
      </c>
      <c r="BJ12" s="316" t="s">
        <v>700</v>
      </c>
      <c r="BK12" s="310" t="s">
        <v>27</v>
      </c>
      <c r="BL12" s="315" t="s">
        <v>695</v>
      </c>
      <c r="BM12" s="316" t="s">
        <v>696</v>
      </c>
      <c r="BN12" s="315" t="s">
        <v>697</v>
      </c>
      <c r="BO12" s="316" t="s">
        <v>698</v>
      </c>
      <c r="BP12" s="315" t="s">
        <v>699</v>
      </c>
      <c r="BQ12" s="316" t="s">
        <v>700</v>
      </c>
      <c r="BR12" s="670" t="s">
        <v>26</v>
      </c>
      <c r="BS12" s="315" t="s">
        <v>697</v>
      </c>
      <c r="BT12" s="316" t="s">
        <v>698</v>
      </c>
      <c r="BU12" s="310" t="s">
        <v>27</v>
      </c>
      <c r="BV12" s="315" t="s">
        <v>697</v>
      </c>
      <c r="BW12" s="316" t="s">
        <v>698</v>
      </c>
      <c r="BX12" s="310" t="s">
        <v>26</v>
      </c>
      <c r="BY12" s="318" t="s">
        <v>177</v>
      </c>
      <c r="BZ12" s="314" t="s">
        <v>176</v>
      </c>
      <c r="CA12" s="682" t="s">
        <v>27</v>
      </c>
      <c r="CB12" s="318" t="s">
        <v>177</v>
      </c>
      <c r="CC12" s="314" t="s">
        <v>176</v>
      </c>
      <c r="CD12" s="670" t="s">
        <v>26</v>
      </c>
      <c r="CE12" s="318" t="s">
        <v>594</v>
      </c>
      <c r="CF12" s="525" t="s">
        <v>595</v>
      </c>
      <c r="CG12" s="310" t="s">
        <v>27</v>
      </c>
      <c r="CH12" s="320" t="s">
        <v>594</v>
      </c>
      <c r="CI12" s="319" t="s">
        <v>595</v>
      </c>
      <c r="CJ12" s="670" t="s">
        <v>26</v>
      </c>
      <c r="CK12" s="315" t="s">
        <v>1054</v>
      </c>
      <c r="CL12" s="316" t="s">
        <v>1055</v>
      </c>
      <c r="CM12" s="310" t="s">
        <v>27</v>
      </c>
      <c r="CN12" s="315" t="s">
        <v>1054</v>
      </c>
      <c r="CO12" s="316" t="s">
        <v>1056</v>
      </c>
      <c r="CP12" s="670" t="s">
        <v>26</v>
      </c>
      <c r="CQ12" s="315" t="s">
        <v>873</v>
      </c>
      <c r="CR12" s="316" t="s">
        <v>874</v>
      </c>
      <c r="CS12" s="310" t="s">
        <v>27</v>
      </c>
      <c r="CT12" s="315" t="s">
        <v>873</v>
      </c>
      <c r="CU12" s="316" t="s">
        <v>874</v>
      </c>
      <c r="CV12" s="670" t="s">
        <v>26</v>
      </c>
      <c r="CW12" s="315" t="s">
        <v>742</v>
      </c>
      <c r="CX12" s="316" t="s">
        <v>743</v>
      </c>
      <c r="CY12" s="310" t="s">
        <v>27</v>
      </c>
      <c r="CZ12" s="315" t="s">
        <v>742</v>
      </c>
      <c r="DA12" s="316" t="s">
        <v>743</v>
      </c>
      <c r="DB12" s="670" t="s">
        <v>26</v>
      </c>
      <c r="DC12" s="315" t="s">
        <v>1061</v>
      </c>
      <c r="DD12" s="316" t="s">
        <v>1062</v>
      </c>
      <c r="DE12" s="315" t="s">
        <v>1065</v>
      </c>
      <c r="DF12" s="316" t="s">
        <v>1066</v>
      </c>
      <c r="DG12" s="310" t="s">
        <v>27</v>
      </c>
      <c r="DH12" s="315" t="s">
        <v>1061</v>
      </c>
      <c r="DI12" s="316" t="s">
        <v>1062</v>
      </c>
      <c r="DJ12" s="315" t="s">
        <v>1065</v>
      </c>
      <c r="DK12" s="316" t="s">
        <v>1066</v>
      </c>
      <c r="DL12" s="670" t="s">
        <v>26</v>
      </c>
      <c r="DM12" s="315" t="s">
        <v>881</v>
      </c>
      <c r="DN12" s="316" t="s">
        <v>882</v>
      </c>
      <c r="DO12" s="310" t="s">
        <v>27</v>
      </c>
      <c r="DP12" s="315" t="s">
        <v>881</v>
      </c>
      <c r="DQ12" s="316" t="s">
        <v>882</v>
      </c>
      <c r="DR12" s="670" t="s">
        <v>26</v>
      </c>
      <c r="DS12" s="322" t="s">
        <v>795</v>
      </c>
      <c r="DT12" s="317" t="s">
        <v>796</v>
      </c>
      <c r="DU12" s="310" t="s">
        <v>27</v>
      </c>
      <c r="DV12" s="322" t="s">
        <v>795</v>
      </c>
      <c r="DW12" s="317" t="s">
        <v>796</v>
      </c>
      <c r="DX12" s="670" t="s">
        <v>26</v>
      </c>
      <c r="DY12" s="315" t="s">
        <v>596</v>
      </c>
      <c r="DZ12" s="316" t="s">
        <v>597</v>
      </c>
      <c r="EA12" s="310" t="s">
        <v>27</v>
      </c>
      <c r="EB12" s="315" t="s">
        <v>596</v>
      </c>
      <c r="EC12" s="316" t="s">
        <v>597</v>
      </c>
      <c r="ED12" s="670" t="s">
        <v>26</v>
      </c>
      <c r="EE12" s="315" t="s">
        <v>596</v>
      </c>
      <c r="EF12" s="316" t="s">
        <v>597</v>
      </c>
      <c r="EG12" s="310" t="s">
        <v>27</v>
      </c>
      <c r="EH12" s="315" t="s">
        <v>596</v>
      </c>
      <c r="EI12" s="316" t="s">
        <v>597</v>
      </c>
      <c r="EJ12" s="310" t="s">
        <v>26</v>
      </c>
      <c r="EK12" s="311" t="s">
        <v>801</v>
      </c>
      <c r="EL12" s="311" t="s">
        <v>838</v>
      </c>
      <c r="EM12" s="328" t="s">
        <v>844</v>
      </c>
      <c r="EN12" s="310" t="s">
        <v>27</v>
      </c>
      <c r="EO12" s="311" t="s">
        <v>801</v>
      </c>
      <c r="EP12" s="311" t="s">
        <v>838</v>
      </c>
      <c r="EQ12" s="328" t="s">
        <v>844</v>
      </c>
      <c r="ER12" s="670" t="s">
        <v>26</v>
      </c>
      <c r="ES12" s="320" t="s">
        <v>937</v>
      </c>
      <c r="ET12" s="319" t="s">
        <v>938</v>
      </c>
      <c r="EU12" s="542" t="s">
        <v>939</v>
      </c>
      <c r="EV12" s="319" t="s">
        <v>940</v>
      </c>
      <c r="EW12" s="542" t="s">
        <v>941</v>
      </c>
      <c r="EX12" s="319" t="s">
        <v>942</v>
      </c>
      <c r="EY12" s="310" t="s">
        <v>27</v>
      </c>
      <c r="EZ12" s="320" t="s">
        <v>937</v>
      </c>
      <c r="FA12" s="587" t="s">
        <v>938</v>
      </c>
      <c r="FB12" s="320" t="s">
        <v>939</v>
      </c>
      <c r="FC12" s="587" t="s">
        <v>940</v>
      </c>
      <c r="FD12" s="320" t="s">
        <v>941</v>
      </c>
      <c r="FE12" s="587" t="s">
        <v>942</v>
      </c>
      <c r="FF12" s="310" t="s">
        <v>26</v>
      </c>
      <c r="FG12" s="311" t="s">
        <v>185</v>
      </c>
      <c r="FH12" s="329" t="s">
        <v>598</v>
      </c>
      <c r="FI12" s="310" t="s">
        <v>27</v>
      </c>
      <c r="FJ12" s="311" t="s">
        <v>185</v>
      </c>
      <c r="FK12" s="329" t="s">
        <v>598</v>
      </c>
      <c r="FL12" s="310" t="s">
        <v>26</v>
      </c>
      <c r="FM12" s="676" t="s">
        <v>128</v>
      </c>
      <c r="FN12" s="334" t="s">
        <v>599</v>
      </c>
      <c r="FO12" s="310" t="s">
        <v>27</v>
      </c>
      <c r="FP12" s="311" t="s">
        <v>128</v>
      </c>
      <c r="FQ12" s="329" t="s">
        <v>599</v>
      </c>
      <c r="FR12" s="522" t="s">
        <v>26</v>
      </c>
      <c r="FS12" s="311" t="s">
        <v>128</v>
      </c>
      <c r="FT12" s="329" t="s">
        <v>599</v>
      </c>
      <c r="FU12" s="522" t="s">
        <v>27</v>
      </c>
      <c r="FV12" s="311" t="s">
        <v>128</v>
      </c>
      <c r="FW12" s="329" t="s">
        <v>599</v>
      </c>
      <c r="FX12" s="310" t="s">
        <v>26</v>
      </c>
      <c r="FY12" s="537" t="s">
        <v>717</v>
      </c>
      <c r="FZ12" s="323" t="s">
        <v>718</v>
      </c>
      <c r="GA12" s="310" t="s">
        <v>27</v>
      </c>
      <c r="GB12" s="537" t="s">
        <v>717</v>
      </c>
      <c r="GC12" s="323" t="s">
        <v>718</v>
      </c>
      <c r="GD12" s="310" t="s">
        <v>26</v>
      </c>
      <c r="GE12" s="537" t="s">
        <v>690</v>
      </c>
      <c r="GF12" s="323" t="s">
        <v>691</v>
      </c>
      <c r="GG12" s="310" t="s">
        <v>27</v>
      </c>
      <c r="GH12" s="537" t="s">
        <v>690</v>
      </c>
      <c r="GI12" s="323" t="s">
        <v>691</v>
      </c>
      <c r="GJ12" s="310" t="s">
        <v>26</v>
      </c>
      <c r="GK12" s="537" t="s">
        <v>600</v>
      </c>
      <c r="GL12" s="323" t="s">
        <v>601</v>
      </c>
      <c r="GM12" s="310" t="s">
        <v>27</v>
      </c>
      <c r="GN12" s="537" t="s">
        <v>690</v>
      </c>
      <c r="GO12" s="323" t="s">
        <v>691</v>
      </c>
      <c r="GP12" s="310" t="s">
        <v>26</v>
      </c>
      <c r="GQ12" s="537" t="s">
        <v>767</v>
      </c>
      <c r="GR12" s="323" t="s">
        <v>768</v>
      </c>
      <c r="GS12" s="678" t="s">
        <v>758</v>
      </c>
      <c r="GT12" s="310" t="s">
        <v>27</v>
      </c>
      <c r="GU12" s="537" t="s">
        <v>767</v>
      </c>
      <c r="GV12" s="323" t="s">
        <v>768</v>
      </c>
      <c r="GW12" s="678" t="s">
        <v>758</v>
      </c>
      <c r="GX12" s="522" t="s">
        <v>26</v>
      </c>
      <c r="GY12" s="678" t="s">
        <v>758</v>
      </c>
      <c r="GZ12" s="681" t="s">
        <v>27</v>
      </c>
      <c r="HA12" s="678" t="s">
        <v>758</v>
      </c>
      <c r="HB12" s="682" t="s">
        <v>26</v>
      </c>
      <c r="HC12" s="515" t="s">
        <v>602</v>
      </c>
      <c r="HD12" s="516" t="s">
        <v>603</v>
      </c>
      <c r="HE12" s="310" t="s">
        <v>27</v>
      </c>
      <c r="HF12" s="537" t="s">
        <v>602</v>
      </c>
      <c r="HG12" s="323" t="s">
        <v>603</v>
      </c>
      <c r="HH12" s="517" t="s">
        <v>26</v>
      </c>
      <c r="HI12" s="537" t="s">
        <v>602</v>
      </c>
      <c r="HJ12" s="323" t="s">
        <v>603</v>
      </c>
      <c r="HK12" s="522" t="s">
        <v>27</v>
      </c>
      <c r="HL12" s="537" t="s">
        <v>602</v>
      </c>
      <c r="HM12" s="583" t="s">
        <v>603</v>
      </c>
      <c r="HN12" s="682" t="s">
        <v>26</v>
      </c>
      <c r="HO12" s="515" t="s">
        <v>735</v>
      </c>
      <c r="HP12" s="516" t="s">
        <v>736</v>
      </c>
      <c r="HQ12" s="310" t="s">
        <v>27</v>
      </c>
      <c r="HR12" s="537" t="s">
        <v>735</v>
      </c>
      <c r="HS12" s="323" t="s">
        <v>736</v>
      </c>
      <c r="HT12" s="310" t="s">
        <v>26</v>
      </c>
      <c r="HU12" s="537" t="s">
        <v>604</v>
      </c>
      <c r="HV12" s="323" t="s">
        <v>605</v>
      </c>
      <c r="HW12" s="310" t="s">
        <v>27</v>
      </c>
      <c r="HX12" s="537" t="s">
        <v>604</v>
      </c>
      <c r="HY12" s="323" t="s">
        <v>605</v>
      </c>
      <c r="HZ12" s="310" t="s">
        <v>26</v>
      </c>
      <c r="IA12" s="537" t="s">
        <v>604</v>
      </c>
      <c r="IB12" s="323" t="s">
        <v>605</v>
      </c>
      <c r="IC12" s="310" t="s">
        <v>27</v>
      </c>
      <c r="ID12" s="537" t="s">
        <v>604</v>
      </c>
      <c r="IE12" s="323" t="s">
        <v>605</v>
      </c>
      <c r="IF12" s="310" t="s">
        <v>26</v>
      </c>
      <c r="IG12" s="537" t="s">
        <v>756</v>
      </c>
      <c r="IH12" s="323" t="s">
        <v>757</v>
      </c>
      <c r="II12" s="537" t="s">
        <v>753</v>
      </c>
      <c r="IJ12" s="310" t="s">
        <v>27</v>
      </c>
      <c r="IK12" s="537" t="s">
        <v>756</v>
      </c>
      <c r="IL12" s="323" t="s">
        <v>757</v>
      </c>
      <c r="IM12" s="537" t="s">
        <v>753</v>
      </c>
      <c r="IN12" s="310" t="s">
        <v>26</v>
      </c>
      <c r="IO12" s="537" t="s">
        <v>606</v>
      </c>
      <c r="IP12" s="323" t="s">
        <v>607</v>
      </c>
      <c r="IQ12" s="310" t="s">
        <v>27</v>
      </c>
      <c r="IR12" s="537" t="s">
        <v>606</v>
      </c>
      <c r="IS12" s="323" t="s">
        <v>607</v>
      </c>
      <c r="IT12" s="310" t="s">
        <v>26</v>
      </c>
      <c r="IU12" s="537" t="s">
        <v>606</v>
      </c>
      <c r="IV12" s="323" t="s">
        <v>607</v>
      </c>
      <c r="IW12" s="310" t="s">
        <v>27</v>
      </c>
      <c r="IX12" s="537" t="s">
        <v>606</v>
      </c>
      <c r="IY12" s="323" t="s">
        <v>607</v>
      </c>
      <c r="IZ12" s="682" t="s">
        <v>26</v>
      </c>
      <c r="JA12" s="537" t="s">
        <v>977</v>
      </c>
      <c r="JB12" s="323" t="s">
        <v>978</v>
      </c>
      <c r="JC12" s="320" t="s">
        <v>930</v>
      </c>
      <c r="JD12" s="319" t="s">
        <v>931</v>
      </c>
      <c r="JE12" s="537" t="s">
        <v>989</v>
      </c>
      <c r="JF12" s="323" t="s">
        <v>990</v>
      </c>
      <c r="JG12" s="527" t="s">
        <v>985</v>
      </c>
      <c r="JH12" s="323" t="s">
        <v>986</v>
      </c>
      <c r="JI12" s="310" t="s">
        <v>27</v>
      </c>
      <c r="JJ12" s="537" t="s">
        <v>977</v>
      </c>
      <c r="JK12" s="323" t="s">
        <v>978</v>
      </c>
      <c r="JL12" s="320" t="s">
        <v>930</v>
      </c>
      <c r="JM12" s="319" t="s">
        <v>931</v>
      </c>
      <c r="JN12" s="537" t="s">
        <v>989</v>
      </c>
      <c r="JO12" s="323" t="s">
        <v>990</v>
      </c>
      <c r="JP12" s="324" t="s">
        <v>985</v>
      </c>
      <c r="JQ12" s="326" t="s">
        <v>986</v>
      </c>
      <c r="JR12" s="310" t="s">
        <v>26</v>
      </c>
      <c r="JS12" s="537" t="s">
        <v>977</v>
      </c>
      <c r="JT12" s="323" t="s">
        <v>978</v>
      </c>
      <c r="JU12" s="310" t="s">
        <v>27</v>
      </c>
      <c r="JV12" s="537" t="s">
        <v>977</v>
      </c>
      <c r="JW12" s="323" t="s">
        <v>978</v>
      </c>
      <c r="JX12" s="682" t="s">
        <v>26</v>
      </c>
      <c r="JY12" s="537" t="s">
        <v>959</v>
      </c>
      <c r="JZ12" s="323" t="s">
        <v>960</v>
      </c>
      <c r="KA12" s="310" t="s">
        <v>27</v>
      </c>
      <c r="KB12" s="537" t="s">
        <v>959</v>
      </c>
      <c r="KC12" s="323" t="s">
        <v>960</v>
      </c>
      <c r="KD12" s="670" t="s">
        <v>26</v>
      </c>
      <c r="KE12" s="537" t="s">
        <v>792</v>
      </c>
      <c r="KF12" s="323" t="s">
        <v>793</v>
      </c>
      <c r="KG12" s="325" t="s">
        <v>608</v>
      </c>
      <c r="KH12" s="326" t="s">
        <v>609</v>
      </c>
      <c r="KI12" s="310" t="s">
        <v>27</v>
      </c>
      <c r="KJ12" s="537" t="s">
        <v>792</v>
      </c>
      <c r="KK12" s="323" t="s">
        <v>793</v>
      </c>
      <c r="KL12" s="325" t="s">
        <v>608</v>
      </c>
      <c r="KM12" s="326" t="s">
        <v>609</v>
      </c>
      <c r="KN12" s="671" t="s">
        <v>26</v>
      </c>
      <c r="KO12" s="325" t="s">
        <v>608</v>
      </c>
      <c r="KP12" s="327" t="s">
        <v>609</v>
      </c>
      <c r="KQ12" s="310" t="s">
        <v>27</v>
      </c>
      <c r="KR12" s="325" t="s">
        <v>608</v>
      </c>
      <c r="KS12" s="327" t="s">
        <v>609</v>
      </c>
      <c r="KT12" s="670" t="s">
        <v>26</v>
      </c>
      <c r="KU12" s="537" t="s">
        <v>968</v>
      </c>
      <c r="KV12" s="323" t="s">
        <v>969</v>
      </c>
      <c r="KW12" s="310" t="s">
        <v>27</v>
      </c>
      <c r="KX12" s="537" t="s">
        <v>968</v>
      </c>
      <c r="KY12" s="323" t="s">
        <v>969</v>
      </c>
      <c r="KZ12" s="310" t="s">
        <v>26</v>
      </c>
      <c r="LA12" s="527" t="s">
        <v>687</v>
      </c>
      <c r="LB12" s="323" t="s">
        <v>688</v>
      </c>
      <c r="LC12" s="325" t="s">
        <v>689</v>
      </c>
      <c r="LD12" s="310" t="s">
        <v>27</v>
      </c>
      <c r="LE12" s="527" t="s">
        <v>687</v>
      </c>
      <c r="LF12" s="323" t="s">
        <v>688</v>
      </c>
      <c r="LG12" s="325" t="s">
        <v>689</v>
      </c>
      <c r="LH12" s="310" t="s">
        <v>26</v>
      </c>
      <c r="LI12" s="527" t="s">
        <v>610</v>
      </c>
      <c r="LJ12" s="323" t="s">
        <v>611</v>
      </c>
      <c r="LK12" s="325" t="s">
        <v>612</v>
      </c>
      <c r="LL12" s="671" t="s">
        <v>27</v>
      </c>
      <c r="LM12" s="325" t="s">
        <v>610</v>
      </c>
      <c r="LN12" s="323" t="s">
        <v>611</v>
      </c>
      <c r="LO12" s="325" t="s">
        <v>612</v>
      </c>
      <c r="LP12" s="310" t="s">
        <v>613</v>
      </c>
      <c r="LQ12" s="678" t="s">
        <v>165</v>
      </c>
      <c r="LR12" s="321" t="s">
        <v>614</v>
      </c>
      <c r="LS12" s="311" t="s">
        <v>211</v>
      </c>
      <c r="LT12" s="321" t="s">
        <v>619</v>
      </c>
      <c r="LU12" s="311" t="s">
        <v>1004</v>
      </c>
      <c r="LV12" s="321" t="s">
        <v>1010</v>
      </c>
      <c r="LW12" s="310" t="s">
        <v>27</v>
      </c>
      <c r="LX12" s="678" t="s">
        <v>165</v>
      </c>
      <c r="LY12" s="321" t="s">
        <v>614</v>
      </c>
      <c r="LZ12" s="311" t="s">
        <v>211</v>
      </c>
      <c r="MA12" s="321" t="s">
        <v>619</v>
      </c>
      <c r="MB12" s="311" t="s">
        <v>1004</v>
      </c>
      <c r="MC12" s="321" t="s">
        <v>1010</v>
      </c>
      <c r="MD12" s="310" t="s">
        <v>613</v>
      </c>
      <c r="ME12" s="678" t="s">
        <v>165</v>
      </c>
      <c r="MF12" s="321" t="s">
        <v>614</v>
      </c>
      <c r="MG12" s="310" t="s">
        <v>27</v>
      </c>
      <c r="MH12" s="678" t="s">
        <v>165</v>
      </c>
      <c r="MI12" s="321" t="s">
        <v>614</v>
      </c>
      <c r="MJ12" s="670" t="s">
        <v>26</v>
      </c>
      <c r="MK12" s="537" t="s">
        <v>737</v>
      </c>
      <c r="ML12" s="323" t="s">
        <v>738</v>
      </c>
      <c r="MM12" s="310" t="s">
        <v>27</v>
      </c>
      <c r="MN12" s="537" t="s">
        <v>737</v>
      </c>
      <c r="MO12" s="323" t="s">
        <v>738</v>
      </c>
      <c r="MP12" s="670" t="s">
        <v>26</v>
      </c>
      <c r="MQ12" s="537" t="s">
        <v>737</v>
      </c>
      <c r="MR12" s="323" t="s">
        <v>738</v>
      </c>
      <c r="MS12" s="310" t="s">
        <v>27</v>
      </c>
      <c r="MT12" s="537" t="s">
        <v>737</v>
      </c>
      <c r="MU12" s="323" t="s">
        <v>738</v>
      </c>
      <c r="MV12" s="310" t="s">
        <v>26</v>
      </c>
      <c r="MW12" s="537" t="s">
        <v>670</v>
      </c>
      <c r="MX12" s="323" t="s">
        <v>671</v>
      </c>
      <c r="MY12" s="537" t="s">
        <v>883</v>
      </c>
      <c r="MZ12" s="323" t="s">
        <v>884</v>
      </c>
      <c r="NA12" s="310" t="s">
        <v>27</v>
      </c>
      <c r="NB12" s="537" t="s">
        <v>670</v>
      </c>
      <c r="NC12" s="323" t="s">
        <v>671</v>
      </c>
      <c r="ND12" s="537" t="s">
        <v>883</v>
      </c>
      <c r="NE12" s="323" t="s">
        <v>884</v>
      </c>
      <c r="NF12" s="310" t="s">
        <v>26</v>
      </c>
      <c r="NG12" s="537" t="s">
        <v>670</v>
      </c>
      <c r="NH12" s="323" t="s">
        <v>671</v>
      </c>
      <c r="NI12" s="537" t="s">
        <v>883</v>
      </c>
      <c r="NJ12" s="323" t="s">
        <v>884</v>
      </c>
      <c r="NK12" s="310" t="s">
        <v>27</v>
      </c>
      <c r="NL12" s="537" t="s">
        <v>670</v>
      </c>
      <c r="NM12" s="323" t="s">
        <v>671</v>
      </c>
      <c r="NN12" s="537" t="s">
        <v>883</v>
      </c>
      <c r="NO12" s="323" t="s">
        <v>884</v>
      </c>
      <c r="NP12" s="674" t="s">
        <v>26</v>
      </c>
      <c r="NQ12" s="320" t="s">
        <v>710</v>
      </c>
      <c r="NR12" s="320" t="s">
        <v>797</v>
      </c>
      <c r="NS12" s="319" t="s">
        <v>798</v>
      </c>
      <c r="NT12" s="320" t="s">
        <v>799</v>
      </c>
      <c r="NU12" s="319" t="s">
        <v>800</v>
      </c>
      <c r="NV12" s="315" t="s">
        <v>904</v>
      </c>
      <c r="NW12" s="319" t="s">
        <v>905</v>
      </c>
      <c r="NX12" s="310" t="s">
        <v>27</v>
      </c>
      <c r="NY12" s="315" t="s">
        <v>710</v>
      </c>
      <c r="NZ12" s="320" t="s">
        <v>797</v>
      </c>
      <c r="OA12" s="319" t="s">
        <v>798</v>
      </c>
      <c r="OB12" s="542" t="s">
        <v>799</v>
      </c>
      <c r="OC12" s="587" t="s">
        <v>800</v>
      </c>
      <c r="OD12" s="315" t="s">
        <v>904</v>
      </c>
      <c r="OE12" s="319" t="s">
        <v>905</v>
      </c>
      <c r="OF12" s="670" t="s">
        <v>26</v>
      </c>
      <c r="OG12" s="320" t="s">
        <v>615</v>
      </c>
      <c r="OH12" s="319" t="s">
        <v>616</v>
      </c>
      <c r="OI12" s="310" t="s">
        <v>27</v>
      </c>
      <c r="OJ12" s="320" t="s">
        <v>615</v>
      </c>
      <c r="OK12" s="319" t="s">
        <v>616</v>
      </c>
      <c r="OL12" s="310" t="s">
        <v>613</v>
      </c>
      <c r="OM12" s="311" t="s">
        <v>617</v>
      </c>
      <c r="ON12" s="329" t="s">
        <v>618</v>
      </c>
      <c r="OO12" s="678" t="s">
        <v>664</v>
      </c>
      <c r="OP12" s="321" t="s">
        <v>665</v>
      </c>
      <c r="OQ12" s="311" t="s">
        <v>211</v>
      </c>
      <c r="OR12" s="321" t="s">
        <v>619</v>
      </c>
      <c r="OS12" s="311" t="s">
        <v>1004</v>
      </c>
      <c r="OT12" s="321" t="s">
        <v>1010</v>
      </c>
      <c r="OU12" s="310" t="s">
        <v>27</v>
      </c>
      <c r="OV12" s="311" t="s">
        <v>617</v>
      </c>
      <c r="OW12" s="329" t="s">
        <v>618</v>
      </c>
      <c r="OX12" s="678" t="s">
        <v>664</v>
      </c>
      <c r="OY12" s="321" t="s">
        <v>665</v>
      </c>
      <c r="OZ12" s="678" t="s">
        <v>211</v>
      </c>
      <c r="PA12" s="321" t="s">
        <v>619</v>
      </c>
      <c r="PB12" s="311" t="s">
        <v>1004</v>
      </c>
      <c r="PC12" s="321" t="s">
        <v>1010</v>
      </c>
      <c r="PD12" s="310" t="s">
        <v>613</v>
      </c>
      <c r="PE12" s="311" t="s">
        <v>617</v>
      </c>
      <c r="PF12" s="329" t="s">
        <v>618</v>
      </c>
      <c r="PG12" s="678" t="s">
        <v>664</v>
      </c>
      <c r="PH12" s="321" t="s">
        <v>665</v>
      </c>
      <c r="PI12" s="678" t="s">
        <v>211</v>
      </c>
      <c r="PJ12" s="321" t="s">
        <v>619</v>
      </c>
      <c r="PK12" s="310" t="s">
        <v>27</v>
      </c>
      <c r="PL12" s="311" t="s">
        <v>617</v>
      </c>
      <c r="PM12" s="329" t="s">
        <v>618</v>
      </c>
      <c r="PN12" s="678" t="s">
        <v>664</v>
      </c>
      <c r="PO12" s="321" t="s">
        <v>665</v>
      </c>
      <c r="PP12" s="678" t="s">
        <v>211</v>
      </c>
      <c r="PQ12" s="321" t="s">
        <v>619</v>
      </c>
      <c r="PR12" s="310" t="s">
        <v>26</v>
      </c>
      <c r="PS12" s="310" t="s">
        <v>27</v>
      </c>
      <c r="PT12" s="670" t="s">
        <v>26</v>
      </c>
      <c r="PU12" s="310" t="s">
        <v>27</v>
      </c>
      <c r="PV12" s="1073"/>
      <c r="PW12" s="1057"/>
      <c r="PX12" s="1135"/>
      <c r="PY12" s="1073"/>
      <c r="PZ12" s="1058"/>
      <c r="QA12" s="1057"/>
      <c r="QB12" s="330" t="s">
        <v>26</v>
      </c>
      <c r="QC12" s="331" t="s">
        <v>27</v>
      </c>
      <c r="QD12" s="333" t="s">
        <v>26</v>
      </c>
      <c r="QE12" s="330" t="s">
        <v>27</v>
      </c>
      <c r="QF12" s="547" t="s">
        <v>26</v>
      </c>
      <c r="QG12" s="547" t="s">
        <v>27</v>
      </c>
      <c r="QH12" s="332" t="s">
        <v>26</v>
      </c>
      <c r="QI12" s="332" t="s">
        <v>27</v>
      </c>
      <c r="QJ12" s="333" t="s">
        <v>26</v>
      </c>
      <c r="QK12" s="330" t="s">
        <v>27</v>
      </c>
      <c r="QL12" s="331" t="s">
        <v>26</v>
      </c>
      <c r="QM12" s="330" t="s">
        <v>27</v>
      </c>
      <c r="QN12" s="331" t="s">
        <v>26</v>
      </c>
      <c r="QO12" s="330" t="s">
        <v>27</v>
      </c>
      <c r="QP12" s="331" t="s">
        <v>26</v>
      </c>
      <c r="QQ12" s="330" t="s">
        <v>27</v>
      </c>
      <c r="QR12" s="330" t="s">
        <v>26</v>
      </c>
      <c r="QS12" s="677" t="s">
        <v>620</v>
      </c>
      <c r="QT12" s="334" t="s">
        <v>621</v>
      </c>
      <c r="QU12" s="330" t="s">
        <v>27</v>
      </c>
      <c r="QV12" s="677" t="s">
        <v>620</v>
      </c>
      <c r="QW12" s="334" t="s">
        <v>621</v>
      </c>
      <c r="QX12" s="330" t="s">
        <v>26</v>
      </c>
      <c r="QY12" s="335" t="s">
        <v>622</v>
      </c>
      <c r="QZ12" s="336" t="s">
        <v>623</v>
      </c>
      <c r="RA12" s="330" t="s">
        <v>27</v>
      </c>
      <c r="RB12" s="337" t="s">
        <v>622</v>
      </c>
      <c r="RC12" s="336" t="s">
        <v>623</v>
      </c>
      <c r="RD12" s="1048"/>
      <c r="RE12" s="1073"/>
      <c r="RF12" s="332" t="s">
        <v>26</v>
      </c>
      <c r="RG12" s="338" t="s">
        <v>776</v>
      </c>
      <c r="RH12" s="336" t="s">
        <v>776</v>
      </c>
      <c r="RI12" s="332" t="s">
        <v>27</v>
      </c>
      <c r="RJ12" s="338" t="s">
        <v>776</v>
      </c>
      <c r="RK12" s="336" t="s">
        <v>776</v>
      </c>
      <c r="RL12" s="332" t="s">
        <v>26</v>
      </c>
      <c r="RM12" s="338" t="s">
        <v>713</v>
      </c>
      <c r="RN12" s="336" t="s">
        <v>713</v>
      </c>
      <c r="RO12" s="332" t="s">
        <v>27</v>
      </c>
      <c r="RP12" s="338" t="s">
        <v>713</v>
      </c>
      <c r="RQ12" s="336" t="s">
        <v>713</v>
      </c>
      <c r="RR12" s="332" t="s">
        <v>26</v>
      </c>
      <c r="RS12" s="340" t="s">
        <v>749</v>
      </c>
      <c r="RT12" s="336" t="s">
        <v>749</v>
      </c>
      <c r="RU12" s="332" t="s">
        <v>27</v>
      </c>
      <c r="RV12" s="340" t="s">
        <v>749</v>
      </c>
      <c r="RW12" s="336" t="s">
        <v>749</v>
      </c>
      <c r="RX12" s="330" t="s">
        <v>26</v>
      </c>
      <c r="RY12" s="340" t="s">
        <v>676</v>
      </c>
      <c r="RZ12" s="336" t="s">
        <v>676</v>
      </c>
      <c r="SA12" s="330" t="s">
        <v>27</v>
      </c>
      <c r="SB12" s="339" t="s">
        <v>676</v>
      </c>
      <c r="SC12" s="336" t="s">
        <v>676</v>
      </c>
      <c r="SD12" s="330" t="s">
        <v>26</v>
      </c>
      <c r="SE12" s="514" t="s">
        <v>693</v>
      </c>
      <c r="SF12" s="330" t="s">
        <v>27</v>
      </c>
      <c r="SG12" s="663" t="s">
        <v>693</v>
      </c>
      <c r="SH12" s="330" t="s">
        <v>26</v>
      </c>
      <c r="SI12" s="514" t="s">
        <v>693</v>
      </c>
      <c r="SJ12" s="330" t="s">
        <v>27</v>
      </c>
      <c r="SK12" s="663" t="s">
        <v>693</v>
      </c>
      <c r="SL12" s="330" t="s">
        <v>26</v>
      </c>
      <c r="SM12" s="341" t="s">
        <v>92</v>
      </c>
      <c r="SN12" s="342" t="s">
        <v>744</v>
      </c>
      <c r="SO12" s="341" t="s">
        <v>84</v>
      </c>
      <c r="SP12" s="342" t="s">
        <v>78</v>
      </c>
      <c r="SQ12" s="341" t="s">
        <v>80</v>
      </c>
      <c r="SR12" s="342" t="s">
        <v>98</v>
      </c>
      <c r="SS12" s="341" t="s">
        <v>95</v>
      </c>
      <c r="ST12" s="342" t="s">
        <v>71</v>
      </c>
      <c r="SU12" s="341" t="s">
        <v>72</v>
      </c>
      <c r="SV12" s="342" t="s">
        <v>74</v>
      </c>
      <c r="SW12" s="332" t="s">
        <v>27</v>
      </c>
      <c r="SX12" s="346" t="s">
        <v>92</v>
      </c>
      <c r="SY12" s="343" t="s">
        <v>744</v>
      </c>
      <c r="SZ12" s="343" t="s">
        <v>84</v>
      </c>
      <c r="TA12" s="343" t="s">
        <v>78</v>
      </c>
      <c r="TB12" s="347" t="s">
        <v>80</v>
      </c>
      <c r="TC12" s="343" t="s">
        <v>98</v>
      </c>
      <c r="TD12" s="343" t="s">
        <v>95</v>
      </c>
      <c r="TE12" s="343" t="s">
        <v>71</v>
      </c>
      <c r="TF12" s="346" t="s">
        <v>72</v>
      </c>
      <c r="TG12" s="343" t="s">
        <v>74</v>
      </c>
      <c r="TH12" s="330" t="s">
        <v>26</v>
      </c>
      <c r="TI12" s="345" t="s">
        <v>84</v>
      </c>
      <c r="TJ12" s="342" t="s">
        <v>80</v>
      </c>
      <c r="TK12" s="341" t="s">
        <v>98</v>
      </c>
      <c r="TL12" s="342" t="s">
        <v>95</v>
      </c>
      <c r="TM12" s="344" t="s">
        <v>74</v>
      </c>
      <c r="TN12" s="330" t="s">
        <v>27</v>
      </c>
      <c r="TO12" s="343" t="s">
        <v>84</v>
      </c>
      <c r="TP12" s="347" t="s">
        <v>80</v>
      </c>
      <c r="TQ12" s="343" t="s">
        <v>98</v>
      </c>
      <c r="TR12" s="343" t="s">
        <v>95</v>
      </c>
      <c r="TS12" s="343" t="s">
        <v>74</v>
      </c>
      <c r="TT12" s="1074"/>
      <c r="TU12" s="1074"/>
      <c r="TV12" s="333" t="s">
        <v>26</v>
      </c>
      <c r="TW12" s="332" t="s">
        <v>27</v>
      </c>
      <c r="TX12" s="333" t="s">
        <v>26</v>
      </c>
      <c r="TY12" s="332" t="s">
        <v>27</v>
      </c>
      <c r="TZ12" s="686" t="s">
        <v>26</v>
      </c>
      <c r="UA12" s="332" t="s">
        <v>27</v>
      </c>
      <c r="UB12" s="686" t="s">
        <v>26</v>
      </c>
      <c r="UC12" s="332" t="s">
        <v>27</v>
      </c>
      <c r="UD12" s="684" t="s">
        <v>624</v>
      </c>
      <c r="UE12" s="684" t="s">
        <v>625</v>
      </c>
    </row>
    <row r="13" spans="1:551" ht="20.45" customHeight="1" x14ac:dyDescent="0.25">
      <c r="A13" s="556" t="s">
        <v>656</v>
      </c>
      <c r="B13" s="704">
        <f>D13+Z13+'Проверочная  таблица'!PV13+'Проверочная  таблица'!RD13</f>
        <v>289901771.38999999</v>
      </c>
      <c r="C13" s="705" t="e">
        <f>E13+'Проверочная  таблица'!PY13+AA13+'Проверочная  таблица'!RE13</f>
        <v>#REF!</v>
      </c>
      <c r="D13" s="706">
        <f t="shared" ref="D13:D23" si="0">F13+L13+J13+N13+V13+H13</f>
        <v>0</v>
      </c>
      <c r="E13" s="367">
        <f t="shared" ref="E13:E23" si="1">G13+M13+K13+R13+X13+I13</f>
        <v>0</v>
      </c>
      <c r="F13" s="707">
        <f>'[1]Дотация  из  ОБ_факт'!F8</f>
        <v>0</v>
      </c>
      <c r="G13" s="708"/>
      <c r="H13" s="707">
        <f>'[1]Дотация  из  ОБ_факт'!E8</f>
        <v>0</v>
      </c>
      <c r="I13" s="708"/>
      <c r="J13" s="707">
        <f>'[1]Дотация  из  ОБ_факт'!H8</f>
        <v>0</v>
      </c>
      <c r="K13" s="708"/>
      <c r="L13" s="707">
        <f>'[1]Дотация  из  ОБ_факт'!I8</f>
        <v>0</v>
      </c>
      <c r="M13" s="708"/>
      <c r="N13" s="595">
        <f t="shared" ref="N13:N23" si="2">SUM(O13:Q13)</f>
        <v>0</v>
      </c>
      <c r="O13" s="709">
        <f>'[1]Дотация  из  ОБ_факт'!K8</f>
        <v>0</v>
      </c>
      <c r="P13" s="710">
        <f>'[1]Дотация  из  ОБ_факт'!L8</f>
        <v>0</v>
      </c>
      <c r="Q13" s="710">
        <f>'[1]Дотация  из  ОБ_факт'!M8</f>
        <v>0</v>
      </c>
      <c r="R13" s="640">
        <f t="shared" ref="R13:R23" si="3">SUM(S13:U13)</f>
        <v>0</v>
      </c>
      <c r="S13" s="348"/>
      <c r="T13" s="348"/>
      <c r="U13" s="348"/>
      <c r="V13" s="595">
        <f t="shared" ref="V13:V23" si="4">SUM(W13:W13)</f>
        <v>0</v>
      </c>
      <c r="W13" s="709">
        <f>'[1]Дотация  из  ОБ_факт'!J8</f>
        <v>0</v>
      </c>
      <c r="X13" s="595">
        <f t="shared" ref="X13:X23" si="5">SUM(Y13:Y13)</f>
        <v>0</v>
      </c>
      <c r="Y13" s="589"/>
      <c r="Z13" s="711">
        <f>PR13+PT13+KD13+KN13+CD13+EJ13+BX13+HT13+HZ13+KZ13+LH13+JX13+AB13+AJ13+DX13+ED13+BD13+OL13+PD13+MD13+DR13+CV13+IZ13+JR13+OF13+GP13+ER13+MJ13+MV13+NF13+MP13+NP13+AX13+KT13+FX13+FL13+GD13+GJ13+FF13+BR13+LP13+AP13+HB13+HN13+GX13+FR13+HH13+IF13+IN13+IT13+CP13+DL13+AN13+AV13+DB13+CJ13</f>
        <v>52236812.010000005</v>
      </c>
      <c r="AA13" s="432">
        <f>'Проверочная  таблица'!PS13+'Проверочная  таблица'!PU13+'Проверочная  таблица'!KI13+'Проверочная  таблица'!KQ13+'Проверочная  таблица'!CG13+'Проверочная  таблица'!EN13+CA13+'Проверочная  таблица'!HW13+'Проверочная  таблица'!IC13+'Проверочная  таблица'!LD13+'Проверочная  таблица'!LL13+KA13+AF13+AL13+EA13+EG13+BK13+OU13+PK13+MG13+DU13+CY13+JI13+JU13+OI13+GT13+EY13+MM13+NA13+NK13+MS13+NX13+BA13+KW13+GA13+FO13+GG13+GM13+FI13+BU13+LW13+AS13+HE13+HQ13+GZ13+FU13+HK13+IJ13+IQ13+IW13+CS13+DO13+AO13+AW13+DG13+CM13</f>
        <v>34292.720000000001</v>
      </c>
      <c r="AB13" s="443">
        <f t="shared" ref="AB13:AB23" si="6">SUM(AC13:AE13)</f>
        <v>203753.99</v>
      </c>
      <c r="AC13" s="350">
        <f>[1]Субсидия_факт!CY8</f>
        <v>203753.99</v>
      </c>
      <c r="AD13" s="349">
        <f>[1]Субсидия_факт!DA8</f>
        <v>0</v>
      </c>
      <c r="AE13" s="349">
        <f>[1]Субсидия_факт!FB8</f>
        <v>0</v>
      </c>
      <c r="AF13" s="433">
        <f t="shared" ref="AF13:AF23" si="7">SUM(AG13:AI13)</f>
        <v>0</v>
      </c>
      <c r="AG13" s="349"/>
      <c r="AH13" s="349"/>
      <c r="AI13" s="350"/>
      <c r="AJ13" s="426">
        <f t="shared" ref="AJ13:AJ23" si="8">SUM(AK13:AK13)</f>
        <v>0</v>
      </c>
      <c r="AK13" s="349">
        <f>[1]Субсидия_факт!FD8</f>
        <v>0</v>
      </c>
      <c r="AL13" s="712">
        <f t="shared" ref="AL13:AL23" si="9">SUM(AM13:AM13)</f>
        <v>0</v>
      </c>
      <c r="AM13" s="353"/>
      <c r="AN13" s="713">
        <f>[1]Субсидия_факт!EX8</f>
        <v>0</v>
      </c>
      <c r="AO13" s="612"/>
      <c r="AP13" s="588">
        <f t="shared" ref="AP13:AP23" si="10">SUM(AQ13:AR13)</f>
        <v>0</v>
      </c>
      <c r="AQ13" s="526">
        <f>[1]Субсидия_факт!CT8</f>
        <v>0</v>
      </c>
      <c r="AR13" s="351">
        <f>[1]Субсидия_факт!CU8</f>
        <v>0</v>
      </c>
      <c r="AS13" s="433">
        <f t="shared" ref="AS13:AS23" si="11">SUM(AT13:AU13)</f>
        <v>0</v>
      </c>
      <c r="AT13" s="351"/>
      <c r="AU13" s="526"/>
      <c r="AV13" s="713">
        <f>[1]Субсидия_факт!EY8</f>
        <v>0</v>
      </c>
      <c r="AW13" s="610"/>
      <c r="AX13" s="391">
        <f t="shared" ref="AX13:AX23" si="12">SUM(AY13:AZ13)</f>
        <v>0</v>
      </c>
      <c r="AY13" s="526">
        <f>[1]Субсидия_факт!CV8</f>
        <v>0</v>
      </c>
      <c r="AZ13" s="351">
        <f>[1]Субсидия_факт!CW8</f>
        <v>0</v>
      </c>
      <c r="BA13" s="433">
        <f t="shared" ref="BA13:BA23" si="13">SUM(BB13:BC13)</f>
        <v>0</v>
      </c>
      <c r="BB13" s="351"/>
      <c r="BC13" s="351"/>
      <c r="BD13" s="426">
        <f t="shared" ref="BD13:BD23" si="14">SUM(BE13:BJ13)</f>
        <v>0</v>
      </c>
      <c r="BE13" s="353">
        <f>[1]Субсидия_факт!EP8</f>
        <v>0</v>
      </c>
      <c r="BF13" s="352">
        <f>[1]Субсидия_факт!EQ8</f>
        <v>0</v>
      </c>
      <c r="BG13" s="349">
        <f>[1]Субсидия_факт!ER8</f>
        <v>0</v>
      </c>
      <c r="BH13" s="352">
        <f>[1]Субсидия_факт!ET8</f>
        <v>0</v>
      </c>
      <c r="BI13" s="349">
        <f>[1]Субсидия_факт!EV8</f>
        <v>0</v>
      </c>
      <c r="BJ13" s="352">
        <f>[1]Субсидия_факт!EW8</f>
        <v>0</v>
      </c>
      <c r="BK13" s="426">
        <f t="shared" ref="BK13:BK23" si="15">SUM(BL13:BQ13)</f>
        <v>0</v>
      </c>
      <c r="BL13" s="350"/>
      <c r="BM13" s="352"/>
      <c r="BN13" s="349"/>
      <c r="BO13" s="352"/>
      <c r="BP13" s="349"/>
      <c r="BQ13" s="352"/>
      <c r="BR13" s="432">
        <f t="shared" ref="BR13" si="16">SUM(BS13:BT13)</f>
        <v>0</v>
      </c>
      <c r="BS13" s="353">
        <f>[1]Субсидия_факт!ES8</f>
        <v>0</v>
      </c>
      <c r="BT13" s="352">
        <f>[1]Субсидия_факт!EU8</f>
        <v>0</v>
      </c>
      <c r="BU13" s="426">
        <f t="shared" ref="BU13:BU23" si="17">SUM(BV13:BW13)</f>
        <v>0</v>
      </c>
      <c r="BV13" s="353"/>
      <c r="BW13" s="354"/>
      <c r="BX13" s="367">
        <f t="shared" ref="BX13:BX23" si="18">SUM(BY13:BZ13)</f>
        <v>0</v>
      </c>
      <c r="BY13" s="526">
        <f>[1]Субсидия_факт!K8</f>
        <v>0</v>
      </c>
      <c r="BZ13" s="351">
        <f>[1]Субсидия_факт!L8</f>
        <v>0</v>
      </c>
      <c r="CA13" s="714">
        <f t="shared" ref="CA13:CA23" si="19">SUM(CB13:CC13)</f>
        <v>0</v>
      </c>
      <c r="CB13" s="355"/>
      <c r="CC13" s="355"/>
      <c r="CD13" s="391">
        <f t="shared" ref="CD13:CD23" si="20">SUM(CE13:CF13)</f>
        <v>0</v>
      </c>
      <c r="CE13" s="526">
        <f>[1]Субсидия_факт!W8</f>
        <v>0</v>
      </c>
      <c r="CF13" s="715">
        <f>[1]Субсидия_факт!X8</f>
        <v>0</v>
      </c>
      <c r="CG13" s="426">
        <f t="shared" ref="CG13:CG23" si="21">SUM(CH13:CI13)</f>
        <v>0</v>
      </c>
      <c r="CH13" s="350"/>
      <c r="CI13" s="352"/>
      <c r="CJ13" s="432">
        <f t="shared" ref="CJ13" si="22">SUM(CK13:CL13)</f>
        <v>0</v>
      </c>
      <c r="CK13" s="353">
        <f>[1]Субсидия_факт!S8</f>
        <v>0</v>
      </c>
      <c r="CL13" s="352">
        <f>[1]Субсидия_факт!T8</f>
        <v>0</v>
      </c>
      <c r="CM13" s="426">
        <f t="shared" ref="CM13" si="23">SUM(CN13:CO13)</f>
        <v>0</v>
      </c>
      <c r="CN13" s="353"/>
      <c r="CO13" s="352"/>
      <c r="CP13" s="432">
        <f t="shared" ref="CP13" si="24">SUM(CQ13:CR13)</f>
        <v>0</v>
      </c>
      <c r="CQ13" s="353">
        <f>[1]Субсидия_факт!M8</f>
        <v>0</v>
      </c>
      <c r="CR13" s="352">
        <f>[1]Субсидия_факт!N8</f>
        <v>0</v>
      </c>
      <c r="CS13" s="426">
        <f t="shared" ref="CS13" si="25">SUM(CT13:CU13)</f>
        <v>0</v>
      </c>
      <c r="CT13" s="353"/>
      <c r="CU13" s="352"/>
      <c r="CV13" s="432">
        <f t="shared" ref="CV13:CV23" si="26">SUM(CW13:CX13)</f>
        <v>0</v>
      </c>
      <c r="CW13" s="353">
        <f>[1]Субсидия_факт!CH8</f>
        <v>0</v>
      </c>
      <c r="CX13" s="352">
        <f>[1]Субсидия_факт!CI8</f>
        <v>0</v>
      </c>
      <c r="CY13" s="426">
        <f t="shared" ref="CY13:CY23" si="27">SUM(CZ13:DA13)</f>
        <v>0</v>
      </c>
      <c r="CZ13" s="353"/>
      <c r="DA13" s="352"/>
      <c r="DB13" s="426">
        <f>SUM(DC13:DF13)</f>
        <v>3000000</v>
      </c>
      <c r="DC13" s="353">
        <f>[1]Субсидия_факт!GG8</f>
        <v>1675680.83</v>
      </c>
      <c r="DD13" s="352">
        <f>[1]Субсидия_факт!GI8</f>
        <v>1271689.42</v>
      </c>
      <c r="DE13" s="353">
        <f>[1]Субсидия_факт!GK8</f>
        <v>29921.81</v>
      </c>
      <c r="DF13" s="352">
        <f>[1]Субсидия_факт!GM8</f>
        <v>22707.94</v>
      </c>
      <c r="DG13" s="426">
        <f>SUM(DH13:DK13)</f>
        <v>0</v>
      </c>
      <c r="DH13" s="353"/>
      <c r="DI13" s="352"/>
      <c r="DJ13" s="353"/>
      <c r="DK13" s="352"/>
      <c r="DL13" s="432">
        <f t="shared" ref="DL13:DL20" si="28">SUM(DM13:DN13)</f>
        <v>0</v>
      </c>
      <c r="DM13" s="353">
        <f>[1]Субсидия_факт!O8</f>
        <v>0</v>
      </c>
      <c r="DN13" s="352">
        <f>[1]Субсидия_факт!P8</f>
        <v>0</v>
      </c>
      <c r="DO13" s="426">
        <f t="shared" ref="DO13:DO23" si="29">SUM(DP13:DQ13)</f>
        <v>0</v>
      </c>
      <c r="DP13" s="353"/>
      <c r="DQ13" s="352"/>
      <c r="DR13" s="432">
        <f t="shared" ref="DR13:DR23" si="30">SUM(DS13:DT13)</f>
        <v>0</v>
      </c>
      <c r="DS13" s="353">
        <f>[1]Субсидия_факт!AH8</f>
        <v>0</v>
      </c>
      <c r="DT13" s="352">
        <f>[1]Субсидия_факт!AI8</f>
        <v>0</v>
      </c>
      <c r="DU13" s="432">
        <f t="shared" ref="DU13:DU23" si="31">SUM(DV13:DW13)</f>
        <v>0</v>
      </c>
      <c r="DV13" s="353"/>
      <c r="DW13" s="354"/>
      <c r="DX13" s="432">
        <f t="shared" ref="DX13:DX23" si="32">SUM(DY13:DZ13)</f>
        <v>0</v>
      </c>
      <c r="DY13" s="356">
        <f>[1]Субсидия_факт!GO8</f>
        <v>0</v>
      </c>
      <c r="DZ13" s="357">
        <f>[1]Субсидия_факт!GQ8</f>
        <v>0</v>
      </c>
      <c r="EA13" s="426">
        <f t="shared" ref="EA13:EA23" si="33">SUM(EB13:EC13)</f>
        <v>0</v>
      </c>
      <c r="EB13" s="353"/>
      <c r="EC13" s="354"/>
      <c r="ED13" s="432">
        <f t="shared" ref="ED13:ED23" si="34">SUM(EE13:EF13)</f>
        <v>0</v>
      </c>
      <c r="EE13" s="353">
        <f>[1]Субсидия_факт!GP8</f>
        <v>0</v>
      </c>
      <c r="EF13" s="352">
        <f>[1]Субсидия_факт!GR8</f>
        <v>0</v>
      </c>
      <c r="EG13" s="426">
        <f t="shared" ref="EG13:EG23" si="35">SUM(EH13:EI13)</f>
        <v>0</v>
      </c>
      <c r="EH13" s="353"/>
      <c r="EI13" s="354"/>
      <c r="EJ13" s="450">
        <f>SUM(EK13:EM13)</f>
        <v>0</v>
      </c>
      <c r="EK13" s="360">
        <f>[1]Субсидия_факт!J8</f>
        <v>0</v>
      </c>
      <c r="EL13" s="353">
        <f>[1]Субсидия_факт!H8</f>
        <v>0</v>
      </c>
      <c r="EM13" s="352">
        <f>[1]Субсидия_факт!I8</f>
        <v>0</v>
      </c>
      <c r="EN13" s="450">
        <f>SUM(EO13:EQ13)</f>
        <v>0</v>
      </c>
      <c r="EO13" s="360"/>
      <c r="EP13" s="360"/>
      <c r="EQ13" s="357"/>
      <c r="ER13" s="426">
        <f>SUM(ES13:EX13)</f>
        <v>0</v>
      </c>
      <c r="ES13" s="350">
        <f>[1]Субсидия_факт!AP8</f>
        <v>0</v>
      </c>
      <c r="ET13" s="354">
        <f>[1]Субсидия_факт!AQ8</f>
        <v>0</v>
      </c>
      <c r="EU13" s="350">
        <f>[1]Субсидия_факт!AR8</f>
        <v>0</v>
      </c>
      <c r="EV13" s="354">
        <f>[1]Субсидия_факт!AS8</f>
        <v>0</v>
      </c>
      <c r="EW13" s="350">
        <f>[1]Субсидия_факт!AT8</f>
        <v>0</v>
      </c>
      <c r="EX13" s="354">
        <f>[1]Субсидия_факт!AU8</f>
        <v>0</v>
      </c>
      <c r="EY13" s="426">
        <f>SUM(EZ13:FE13)</f>
        <v>0</v>
      </c>
      <c r="EZ13" s="350"/>
      <c r="FA13" s="352"/>
      <c r="FB13" s="349"/>
      <c r="FC13" s="352"/>
      <c r="FD13" s="349"/>
      <c r="FE13" s="352"/>
      <c r="FF13" s="391">
        <f t="shared" ref="FF13:FF23" si="36">SUM(FG13:FH13)</f>
        <v>0</v>
      </c>
      <c r="FG13" s="353">
        <f>[1]Субсидия_факт!BV8</f>
        <v>0</v>
      </c>
      <c r="FH13" s="354">
        <f>[1]Субсидия_факт!BW8</f>
        <v>0</v>
      </c>
      <c r="FI13" s="426">
        <f t="shared" ref="FI13:FI23" si="37">SUM(FJ13:FK13)</f>
        <v>0</v>
      </c>
      <c r="FJ13" s="353"/>
      <c r="FK13" s="354"/>
      <c r="FL13" s="391">
        <f t="shared" ref="FL13:FL23" si="38">SUM(FM13:FN13)</f>
        <v>0</v>
      </c>
      <c r="FM13" s="526">
        <f>[1]Субсидия_факт!DR8</f>
        <v>0</v>
      </c>
      <c r="FN13" s="715">
        <f>[1]Субсидия_факт!DS8</f>
        <v>0</v>
      </c>
      <c r="FO13" s="433">
        <f t="shared" ref="FO13:FO23" si="39">SUM(FP13:FQ13)</f>
        <v>0</v>
      </c>
      <c r="FP13" s="384"/>
      <c r="FQ13" s="385"/>
      <c r="FR13" s="519">
        <f t="shared" ref="FR13:FR23" si="40">SUM(FS13:FT13)</f>
        <v>0</v>
      </c>
      <c r="FS13" s="353">
        <f>[1]Субсидия_факт!DT8</f>
        <v>0</v>
      </c>
      <c r="FT13" s="354">
        <f>[1]Субсидия_факт!DU8</f>
        <v>0</v>
      </c>
      <c r="FU13" s="716">
        <f t="shared" ref="FU13:FU23" si="41">SUM(FV13:FW13)</f>
        <v>0</v>
      </c>
      <c r="FV13" s="353"/>
      <c r="FW13" s="352"/>
      <c r="FX13" s="453">
        <f t="shared" ref="FX13:FX23" si="42">SUM(FY13:FZ13)</f>
        <v>0</v>
      </c>
      <c r="FY13" s="353">
        <f>[1]Субсидия_факт!ED8</f>
        <v>0</v>
      </c>
      <c r="FZ13" s="354">
        <f>[1]Субсидия_факт!EE8</f>
        <v>0</v>
      </c>
      <c r="GA13" s="426">
        <f t="shared" ref="GA13:GA23" si="43">SUM(GB13:GC13)</f>
        <v>0</v>
      </c>
      <c r="GB13" s="353"/>
      <c r="GC13" s="354"/>
      <c r="GD13" s="453">
        <f t="shared" ref="GD13:GD23" si="44">SUM(GE13:GF13)</f>
        <v>0</v>
      </c>
      <c r="GE13" s="356">
        <f>[1]Субсидия_факт!CJ8</f>
        <v>0</v>
      </c>
      <c r="GF13" s="357">
        <f>[1]Субсидия_факт!CK8</f>
        <v>0</v>
      </c>
      <c r="GG13" s="433">
        <f t="shared" ref="GG13:GG23" si="45">SUM(GH13:GI13)</f>
        <v>0</v>
      </c>
      <c r="GH13" s="384"/>
      <c r="GI13" s="385"/>
      <c r="GJ13" s="453">
        <f t="shared" ref="GJ13:GJ23" si="46">SUM(GK13:GL13)</f>
        <v>0</v>
      </c>
      <c r="GK13" s="353">
        <f>[1]Субсидия_факт!CL8</f>
        <v>0</v>
      </c>
      <c r="GL13" s="352">
        <f>[1]Субсидия_факт!CM8</f>
        <v>0</v>
      </c>
      <c r="GM13" s="426">
        <f t="shared" ref="GM13:GM23" si="47">SUM(GN13:GO13)</f>
        <v>0</v>
      </c>
      <c r="GN13" s="353"/>
      <c r="GO13" s="354"/>
      <c r="GP13" s="717">
        <f t="shared" ref="GP13:GP23" si="48">SUM(GQ13:GS13)</f>
        <v>0</v>
      </c>
      <c r="GQ13" s="353">
        <f>[1]Субсидия_факт!EF8</f>
        <v>0</v>
      </c>
      <c r="GR13" s="354">
        <f>[1]Субсидия_факт!EG8</f>
        <v>0</v>
      </c>
      <c r="GS13" s="353">
        <f>[1]Субсидия_факт!EH8</f>
        <v>0</v>
      </c>
      <c r="GT13" s="379">
        <f t="shared" ref="GT13:GT23" si="49">SUM(GU13:GW13)</f>
        <v>0</v>
      </c>
      <c r="GU13" s="353"/>
      <c r="GV13" s="354"/>
      <c r="GW13" s="349"/>
      <c r="GX13" s="718">
        <f>GY13</f>
        <v>0</v>
      </c>
      <c r="GY13" s="353">
        <f>[1]Субсидия_факт!EI8</f>
        <v>0</v>
      </c>
      <c r="GZ13" s="718">
        <f>HA13</f>
        <v>0</v>
      </c>
      <c r="HA13" s="349"/>
      <c r="HB13" s="453">
        <f t="shared" ref="HB13:HB23" si="50">SUM(HC13:HD13)</f>
        <v>0</v>
      </c>
      <c r="HC13" s="526">
        <f>[1]Субсидия_факт!BP8</f>
        <v>0</v>
      </c>
      <c r="HD13" s="715">
        <f>[1]Субсидия_факт!BQ8</f>
        <v>0</v>
      </c>
      <c r="HE13" s="433">
        <f t="shared" ref="HE13:HE23" si="51">SUM(HF13:HG13)</f>
        <v>0</v>
      </c>
      <c r="HF13" s="384"/>
      <c r="HG13" s="385"/>
      <c r="HH13" s="704">
        <f t="shared" ref="HH13:HH23" si="52">SUM(HI13:HJ13)</f>
        <v>0</v>
      </c>
      <c r="HI13" s="353">
        <f>[1]Субсидия_факт!BR8</f>
        <v>0</v>
      </c>
      <c r="HJ13" s="354">
        <f>[1]Субсидия_факт!BS8</f>
        <v>0</v>
      </c>
      <c r="HK13" s="719">
        <f t="shared" ref="HK13:HK23" si="53">SUM(HL13:HM13)</f>
        <v>0</v>
      </c>
      <c r="HL13" s="353"/>
      <c r="HM13" s="352"/>
      <c r="HN13" s="453">
        <f t="shared" ref="HN13:HN23" si="54">SUM(HO13:HP13)</f>
        <v>0</v>
      </c>
      <c r="HO13" s="526">
        <f>[1]Субсидия_факт!AV8</f>
        <v>0</v>
      </c>
      <c r="HP13" s="715">
        <f>[1]Субсидия_факт!AW8</f>
        <v>0</v>
      </c>
      <c r="HQ13" s="433">
        <f t="shared" ref="HQ13:HQ23" si="55">SUM(HR13:HS13)</f>
        <v>0</v>
      </c>
      <c r="HR13" s="384"/>
      <c r="HS13" s="385"/>
      <c r="HT13" s="426">
        <f t="shared" ref="HT13:HT23" si="56">SUM(HU13:HV13)</f>
        <v>0</v>
      </c>
      <c r="HU13" s="353">
        <f>[1]Субсидия_факт!BZ8</f>
        <v>0</v>
      </c>
      <c r="HV13" s="352">
        <f>[1]Субсидия_факт!CB8</f>
        <v>0</v>
      </c>
      <c r="HW13" s="426">
        <f t="shared" ref="HW13:HW23" si="57">SUM(HX13:HY13)</f>
        <v>0</v>
      </c>
      <c r="HX13" s="353"/>
      <c r="HY13" s="354"/>
      <c r="HZ13" s="426">
        <f t="shared" ref="HZ13:HZ23" si="58">SUM(IA13:IB13)</f>
        <v>0</v>
      </c>
      <c r="IA13" s="353">
        <f>[1]Субсидия_факт!CA8</f>
        <v>0</v>
      </c>
      <c r="IB13" s="354">
        <f>[1]Субсидия_факт!CC8</f>
        <v>0</v>
      </c>
      <c r="IC13" s="426">
        <f t="shared" ref="IC13:IC23" si="59">SUM(ID13:IE13)</f>
        <v>0</v>
      </c>
      <c r="ID13" s="349"/>
      <c r="IE13" s="358"/>
      <c r="IF13" s="707">
        <f t="shared" ref="IF13:IF23" si="60">SUM(IG13:II13)</f>
        <v>0</v>
      </c>
      <c r="IG13" s="349">
        <f>[1]Субсидия_факт!AJ8</f>
        <v>0</v>
      </c>
      <c r="IH13" s="354">
        <f>[1]Субсидия_факт!AK8</f>
        <v>0</v>
      </c>
      <c r="II13" s="349">
        <f>[1]Субсидия_факт!AL8</f>
        <v>0</v>
      </c>
      <c r="IJ13" s="707">
        <f t="shared" ref="IJ13:IJ23" si="61">SUM(IK13:IM13)</f>
        <v>0</v>
      </c>
      <c r="IK13" s="349"/>
      <c r="IL13" s="354"/>
      <c r="IM13" s="349"/>
      <c r="IN13" s="426">
        <f t="shared" ref="IN13:IN23" si="62">SUM(IO13:IP13)</f>
        <v>0</v>
      </c>
      <c r="IO13" s="349">
        <f>[1]Субсидия_факт!FX8</f>
        <v>0</v>
      </c>
      <c r="IP13" s="354">
        <f>[1]Субсидия_факт!FY8</f>
        <v>0</v>
      </c>
      <c r="IQ13" s="426">
        <f t="shared" ref="IQ13:IQ23" si="63">SUM(IR13:IS13)</f>
        <v>0</v>
      </c>
      <c r="IR13" s="349"/>
      <c r="IS13" s="354"/>
      <c r="IT13" s="426">
        <f t="shared" ref="IT13:IT23" si="64">SUM(IU13:IV13)</f>
        <v>0</v>
      </c>
      <c r="IU13" s="371"/>
      <c r="IV13" s="357"/>
      <c r="IW13" s="426">
        <f t="shared" ref="IW13:IW23" si="65">SUM(IX13:IY13)</f>
        <v>0</v>
      </c>
      <c r="IX13" s="349"/>
      <c r="IY13" s="352"/>
      <c r="IZ13" s="714">
        <f>SUM(JA13:JH13)</f>
        <v>0</v>
      </c>
      <c r="JA13" s="359">
        <f>[1]Субсидия_факт!AX8</f>
        <v>0</v>
      </c>
      <c r="JB13" s="354">
        <f>[1]Субсидия_факт!AZ8</f>
        <v>0</v>
      </c>
      <c r="JC13" s="353">
        <f>[1]Субсидия_факт!BB8</f>
        <v>0</v>
      </c>
      <c r="JD13" s="354">
        <f>[1]Субсидия_факт!BC8</f>
        <v>0</v>
      </c>
      <c r="JE13" s="353">
        <f>[1]Субсидия_факт!BD8</f>
        <v>0</v>
      </c>
      <c r="JF13" s="354">
        <f>[1]Субсидия_факт!BE8</f>
        <v>0</v>
      </c>
      <c r="JG13" s="350">
        <f>[1]Субсидия_факт!BF8</f>
        <v>0</v>
      </c>
      <c r="JH13" s="352">
        <f>[1]Субсидия_факт!BG8</f>
        <v>0</v>
      </c>
      <c r="JI13" s="714">
        <f>SUM(JJ13:JQ13)</f>
        <v>0</v>
      </c>
      <c r="JJ13" s="359"/>
      <c r="JK13" s="354"/>
      <c r="JL13" s="349"/>
      <c r="JM13" s="352"/>
      <c r="JN13" s="349"/>
      <c r="JO13" s="358"/>
      <c r="JP13" s="349"/>
      <c r="JQ13" s="354"/>
      <c r="JR13" s="714">
        <f t="shared" ref="JR13:JR23" si="66">SUM(JS13:JT13)</f>
        <v>0</v>
      </c>
      <c r="JS13" s="349">
        <f>[1]Субсидия_факт!AY8</f>
        <v>0</v>
      </c>
      <c r="JT13" s="354">
        <f>[1]Субсидия_факт!BA8</f>
        <v>0</v>
      </c>
      <c r="JU13" s="450">
        <f t="shared" ref="JU13:JU23" si="67">SUM(JV13:JW13)</f>
        <v>0</v>
      </c>
      <c r="JV13" s="349"/>
      <c r="JW13" s="352"/>
      <c r="JX13" s="453">
        <f t="shared" ref="JX13:JX23" si="68">SUM(JY13:JZ13)</f>
        <v>0</v>
      </c>
      <c r="JY13" s="353">
        <f>[1]Субсидия_факт!BX8</f>
        <v>0</v>
      </c>
      <c r="JZ13" s="354">
        <f>[1]Субсидия_факт!BY8</f>
        <v>0</v>
      </c>
      <c r="KA13" s="426">
        <f t="shared" ref="KA13:KA23" si="69">SUM(KB13:KC13)</f>
        <v>0</v>
      </c>
      <c r="KB13" s="353"/>
      <c r="KC13" s="354"/>
      <c r="KD13" s="426">
        <f t="shared" ref="KD13:KD23" si="70">SUM(KE13:KH13)</f>
        <v>171363.74</v>
      </c>
      <c r="KE13" s="349">
        <f>[1]Субсидия_факт!BH8</f>
        <v>0</v>
      </c>
      <c r="KF13" s="352">
        <f>[1]Субсидия_факт!BI8</f>
        <v>0</v>
      </c>
      <c r="KG13" s="353">
        <f>[1]Субсидия_факт!CD8</f>
        <v>51409.119999999995</v>
      </c>
      <c r="KH13" s="352">
        <f>[1]Субсидия_факт!CF8</f>
        <v>119954.62</v>
      </c>
      <c r="KI13" s="426">
        <f t="shared" ref="KI13:KI23" si="71">SUM(KJ13:KM13)</f>
        <v>0</v>
      </c>
      <c r="KJ13" s="349"/>
      <c r="KK13" s="354"/>
      <c r="KL13" s="349"/>
      <c r="KM13" s="354"/>
      <c r="KN13" s="426">
        <f>SUM(KO13:KP13)</f>
        <v>0</v>
      </c>
      <c r="KO13" s="353">
        <f>[1]Субсидия_факт!CE8</f>
        <v>0</v>
      </c>
      <c r="KP13" s="352">
        <f>[1]Субсидия_факт!CG8</f>
        <v>0</v>
      </c>
      <c r="KQ13" s="426">
        <f t="shared" ref="KQ13:KQ23" si="72">SUM(KR13:KS13)</f>
        <v>0</v>
      </c>
      <c r="KR13" s="350"/>
      <c r="KS13" s="354"/>
      <c r="KT13" s="391">
        <f t="shared" ref="KT13:KT23" si="73">SUM(KU13:KV13)</f>
        <v>0</v>
      </c>
      <c r="KU13" s="353">
        <f>[1]Субсидия_факт!BJ8</f>
        <v>0</v>
      </c>
      <c r="KV13" s="354">
        <f>[1]Субсидия_факт!BK8</f>
        <v>0</v>
      </c>
      <c r="KW13" s="426">
        <f t="shared" ref="KW13:KW23" si="74">SUM(KX13:KY13)</f>
        <v>0</v>
      </c>
      <c r="KX13" s="353"/>
      <c r="KY13" s="354"/>
      <c r="KZ13" s="720">
        <f t="shared" ref="KZ13:KZ23" si="75">SUM(LA13:LC13)</f>
        <v>5000000</v>
      </c>
      <c r="LA13" s="353">
        <f>[1]Субсидия_факт!CN8</f>
        <v>450000</v>
      </c>
      <c r="LB13" s="352">
        <f>[1]Субсидия_факт!CP8</f>
        <v>4550000</v>
      </c>
      <c r="LC13" s="360">
        <f>[1]Субсидия_факт!CR8</f>
        <v>0</v>
      </c>
      <c r="LD13" s="720">
        <f t="shared" ref="LD13:LD23" si="76">SUM(LE13:LG13)</f>
        <v>0</v>
      </c>
      <c r="LE13" s="350"/>
      <c r="LF13" s="354"/>
      <c r="LG13" s="349"/>
      <c r="LH13" s="707">
        <f>SUM(LI13:LK13)</f>
        <v>0</v>
      </c>
      <c r="LI13" s="353">
        <f>[1]Субсидия_факт!CO8</f>
        <v>0</v>
      </c>
      <c r="LJ13" s="352">
        <f>[1]Субсидия_факт!CQ8</f>
        <v>0</v>
      </c>
      <c r="LK13" s="349">
        <f>[1]Субсидия_факт!CS8</f>
        <v>0</v>
      </c>
      <c r="LL13" s="707">
        <f t="shared" ref="LL13:LL23" si="77">SUM(LM13:LO13)</f>
        <v>0</v>
      </c>
      <c r="LM13" s="349"/>
      <c r="LN13" s="361"/>
      <c r="LO13" s="349"/>
      <c r="LP13" s="426">
        <f>SUM(LQ13:LV13)</f>
        <v>0</v>
      </c>
      <c r="LQ13" s="353">
        <f>[1]Субсидия_факт!DN8</f>
        <v>0</v>
      </c>
      <c r="LR13" s="354">
        <f>[1]Субсидия_факт!DP8</f>
        <v>0</v>
      </c>
      <c r="LS13" s="353"/>
      <c r="LT13" s="354"/>
      <c r="LU13" s="353"/>
      <c r="LV13" s="354"/>
      <c r="LW13" s="426">
        <f>SUM(LX13:MC13)</f>
        <v>0</v>
      </c>
      <c r="LX13" s="349"/>
      <c r="LY13" s="358"/>
      <c r="LZ13" s="349"/>
      <c r="MA13" s="358"/>
      <c r="MB13" s="353"/>
      <c r="MC13" s="354"/>
      <c r="MD13" s="426">
        <f t="shared" ref="MD13:MD23" si="78">SUM(ME13:MF13)</f>
        <v>0</v>
      </c>
      <c r="ME13" s="353">
        <f>[1]Субсидия_факт!DO8</f>
        <v>0</v>
      </c>
      <c r="MF13" s="354">
        <f>[1]Субсидия_факт!DQ8</f>
        <v>0</v>
      </c>
      <c r="MG13" s="712">
        <f t="shared" ref="MG13:MG23" si="79">SUM(MH13:MI13)</f>
        <v>0</v>
      </c>
      <c r="MH13" s="349"/>
      <c r="MI13" s="358"/>
      <c r="MJ13" s="432">
        <f t="shared" ref="MJ13:MJ23" si="80">SUM(MK13:ML13)</f>
        <v>0</v>
      </c>
      <c r="MK13" s="353">
        <f>[1]Субсидия_факт!BL8</f>
        <v>0</v>
      </c>
      <c r="ML13" s="354">
        <f>[1]Субсидия_факт!BN8</f>
        <v>0</v>
      </c>
      <c r="MM13" s="426">
        <f t="shared" ref="MM13:MM23" si="81">SUM(MN13:MO13)</f>
        <v>0</v>
      </c>
      <c r="MN13" s="353"/>
      <c r="MO13" s="354"/>
      <c r="MP13" s="391">
        <f t="shared" ref="MP13:MP23" si="82">SUM(MQ13:MR13)</f>
        <v>0</v>
      </c>
      <c r="MQ13" s="353">
        <f>[1]Субсидия_факт!BM8</f>
        <v>0</v>
      </c>
      <c r="MR13" s="354">
        <f>[1]Субсидия_факт!BO8</f>
        <v>0</v>
      </c>
      <c r="MS13" s="426">
        <f t="shared" ref="MS13:MS23" si="83">SUM(MT13:MU13)</f>
        <v>0</v>
      </c>
      <c r="MT13" s="353"/>
      <c r="MU13" s="354"/>
      <c r="MV13" s="707">
        <f>SUM(MW13:MZ13)</f>
        <v>0</v>
      </c>
      <c r="MW13" s="349">
        <f>[1]Субсидия_факт!FO8</f>
        <v>0</v>
      </c>
      <c r="MX13" s="354">
        <f>[1]Субсидия_факт!FQ8</f>
        <v>0</v>
      </c>
      <c r="MY13" s="349">
        <f>[1]Субсидия_факт!FS8</f>
        <v>0</v>
      </c>
      <c r="MZ13" s="354">
        <f>[1]Субсидия_факт!FU8</f>
        <v>0</v>
      </c>
      <c r="NA13" s="707">
        <f>SUM(NB13:NE13)</f>
        <v>0</v>
      </c>
      <c r="NB13" s="349"/>
      <c r="NC13" s="354"/>
      <c r="ND13" s="349"/>
      <c r="NE13" s="354"/>
      <c r="NF13" s="707">
        <f>SUM(NG13:NJ13)</f>
        <v>0</v>
      </c>
      <c r="NG13" s="371">
        <f>[1]Субсидия_факт!FP8</f>
        <v>0</v>
      </c>
      <c r="NH13" s="357">
        <f>[1]Субсидия_факт!FR8</f>
        <v>0</v>
      </c>
      <c r="NI13" s="349">
        <f>[1]Субсидия_факт!FT8</f>
        <v>0</v>
      </c>
      <c r="NJ13" s="354">
        <f>[1]Субсидия_факт!FV8</f>
        <v>0</v>
      </c>
      <c r="NK13" s="707">
        <f>SUM(NL13:NO13)</f>
        <v>0</v>
      </c>
      <c r="NL13" s="349"/>
      <c r="NM13" s="354"/>
      <c r="NN13" s="349"/>
      <c r="NO13" s="352"/>
      <c r="NP13" s="714">
        <f>SUM(NQ13:NW13)</f>
        <v>0</v>
      </c>
      <c r="NQ13" s="350">
        <f>[1]Субсидия_факт!AE8</f>
        <v>0</v>
      </c>
      <c r="NR13" s="356">
        <f>[1]Субсидия_факт!Y8</f>
        <v>0</v>
      </c>
      <c r="NS13" s="372">
        <f>[1]Субсидия_факт!Z8</f>
        <v>0</v>
      </c>
      <c r="NT13" s="356">
        <f>[1]Субсидия_факт!AA8</f>
        <v>0</v>
      </c>
      <c r="NU13" s="372">
        <f>[1]Субсидия_факт!AB8</f>
        <v>0</v>
      </c>
      <c r="NV13" s="349">
        <f>[1]Субсидия_факт!AC8</f>
        <v>0</v>
      </c>
      <c r="NW13" s="352">
        <f>[1]Субсидия_факт!AD8</f>
        <v>0</v>
      </c>
      <c r="NX13" s="714">
        <f>SUM(NY13:OE13)</f>
        <v>0</v>
      </c>
      <c r="NY13" s="359"/>
      <c r="NZ13" s="350"/>
      <c r="OA13" s="354"/>
      <c r="OB13" s="350"/>
      <c r="OC13" s="352"/>
      <c r="OD13" s="349"/>
      <c r="OE13" s="352"/>
      <c r="OF13" s="391">
        <f t="shared" ref="OF13:OF23" si="84">SUM(OG13:OH13)</f>
        <v>0</v>
      </c>
      <c r="OG13" s="353">
        <f>[1]Субсидия_факт!Q8</f>
        <v>0</v>
      </c>
      <c r="OH13" s="354">
        <f>[1]Субсидия_факт!R8</f>
        <v>0</v>
      </c>
      <c r="OI13" s="426">
        <f t="shared" ref="OI13:OI23" si="85">SUM(OJ13:OK13)</f>
        <v>0</v>
      </c>
      <c r="OJ13" s="350"/>
      <c r="OK13" s="352"/>
      <c r="OL13" s="426">
        <f>SUM(OM13:OT13)</f>
        <v>0</v>
      </c>
      <c r="OM13" s="353">
        <f>[1]Субсидия_факт!DF8</f>
        <v>0</v>
      </c>
      <c r="ON13" s="354">
        <f>[1]Субсидия_факт!DH8</f>
        <v>0</v>
      </c>
      <c r="OO13" s="350">
        <f>[1]Субсидия_факт!DJ8</f>
        <v>0</v>
      </c>
      <c r="OP13" s="354">
        <f>[1]Субсидия_факт!DL8</f>
        <v>0</v>
      </c>
      <c r="OQ13" s="497">
        <f>[1]Субсидия_факт!DV8-LS13</f>
        <v>0</v>
      </c>
      <c r="OR13" s="352">
        <f>[1]Субсидия_факт!DX8-LT13</f>
        <v>0</v>
      </c>
      <c r="OS13" s="353">
        <f>[1]Субсидия_факт!DZ8-LU13</f>
        <v>0</v>
      </c>
      <c r="OT13" s="354">
        <f>[1]Субсидия_факт!EB8-LV13</f>
        <v>0</v>
      </c>
      <c r="OU13" s="426">
        <f>SUM(OV13:PC13)</f>
        <v>0</v>
      </c>
      <c r="OV13" s="721"/>
      <c r="OW13" s="358"/>
      <c r="OX13" s="721"/>
      <c r="OY13" s="358"/>
      <c r="OZ13" s="497"/>
      <c r="PA13" s="352"/>
      <c r="PB13" s="353"/>
      <c r="PC13" s="354"/>
      <c r="PD13" s="391">
        <f t="shared" ref="PD13:PD23" si="86">SUM(PE13:PJ13)</f>
        <v>0</v>
      </c>
      <c r="PE13" s="353">
        <f>[1]Субсидия_факт!DG8</f>
        <v>0</v>
      </c>
      <c r="PF13" s="354">
        <f>[1]Субсидия_факт!DI8</f>
        <v>0</v>
      </c>
      <c r="PG13" s="350">
        <f>[1]Субсидия_факт!DK8</f>
        <v>0</v>
      </c>
      <c r="PH13" s="354">
        <f>[1]Субсидия_факт!DM8</f>
        <v>0</v>
      </c>
      <c r="PI13" s="350">
        <f>[1]Субсидия_факт!DW8</f>
        <v>0</v>
      </c>
      <c r="PJ13" s="354">
        <f>[1]Субсидия_факт!DY8</f>
        <v>0</v>
      </c>
      <c r="PK13" s="426">
        <f t="shared" ref="PK13:PK23" si="87">SUM(PL13:PQ13)</f>
        <v>0</v>
      </c>
      <c r="PL13" s="349"/>
      <c r="PM13" s="358"/>
      <c r="PN13" s="497"/>
      <c r="PO13" s="358"/>
      <c r="PP13" s="349"/>
      <c r="PQ13" s="358"/>
      <c r="PR13" s="426">
        <f>'Прочая  субсидия_МР  и  ГО'!B8</f>
        <v>43861694.280000001</v>
      </c>
      <c r="PS13" s="426">
        <f>'Прочая  субсидия_МР  и  ГО'!C8</f>
        <v>34292.720000000001</v>
      </c>
      <c r="PT13" s="711">
        <f>'Прочая  субсидия_БП'!B8</f>
        <v>0</v>
      </c>
      <c r="PU13" s="432">
        <f>'Прочая  субсидия_БП'!C8</f>
        <v>0</v>
      </c>
      <c r="PV13" s="367">
        <f t="shared" ref="PV13:PV23" si="88">SUM(PW13:PX13)</f>
        <v>220418553.68000001</v>
      </c>
      <c r="PW13" s="351">
        <f>'Проверочная  таблица'!QY13+'Проверочная  таблица'!QB13+'Проверочная  таблица'!QD13+QS13</f>
        <v>215317309.41</v>
      </c>
      <c r="PX13" s="496">
        <f>'Проверочная  таблица'!QZ13+'Проверочная  таблица'!QH13+'Проверочная  таблица'!QN13+'Проверочная  таблица'!QJ13+'Проверочная  таблица'!QL13+QP13+QT13+QF13</f>
        <v>5101244.2699999996</v>
      </c>
      <c r="PY13" s="714" t="e">
        <f t="shared" ref="PY13:PY23" si="89">SUM(PZ13:QA13)</f>
        <v>#REF!</v>
      </c>
      <c r="PZ13" s="351">
        <f>'Проверочная  таблица'!RB13+'Проверочная  таблица'!QC13+'Проверочная  таблица'!QE13+QV13</f>
        <v>53121748.890000001</v>
      </c>
      <c r="QA13" s="496" t="e">
        <f>'Проверочная  таблица'!RC13+'Проверочная  таблица'!QI13+'Проверочная  таблица'!QO13+'Проверочная  таблица'!QK13+'Проверочная  таблица'!QM13+QQ13+QW13+QG13</f>
        <v>#REF!</v>
      </c>
      <c r="QB13" s="722">
        <f>'Субвенция  на  полномочия'!B8</f>
        <v>204089148.68000001</v>
      </c>
      <c r="QC13" s="706">
        <f>'Субвенция  на  полномочия'!C8</f>
        <v>50773001</v>
      </c>
      <c r="QD13" s="723">
        <f>[1]Субвенция_факт!M9</f>
        <v>7133881</v>
      </c>
      <c r="QE13" s="529">
        <v>1099007</v>
      </c>
      <c r="QF13" s="724">
        <f>[1]Субвенция_факт!AE9</f>
        <v>1347200</v>
      </c>
      <c r="QG13" s="725" t="e">
        <f>#REF!</f>
        <v>#REF!</v>
      </c>
      <c r="QH13" s="724">
        <f>[1]Субвенция_факт!AF9</f>
        <v>0</v>
      </c>
      <c r="QI13" s="725"/>
      <c r="QJ13" s="724">
        <f>[1]Субвенция_факт!AG9</f>
        <v>20000</v>
      </c>
      <c r="QK13" s="529"/>
      <c r="QL13" s="724">
        <f>[1]Субвенция_факт!E9</f>
        <v>0</v>
      </c>
      <c r="QM13" s="529"/>
      <c r="QN13" s="724">
        <f>[1]Субвенция_факт!F9</f>
        <v>0</v>
      </c>
      <c r="QO13" s="529"/>
      <c r="QP13" s="724">
        <f>[1]Субвенция_факт!G9</f>
        <v>0</v>
      </c>
      <c r="QQ13" s="529"/>
      <c r="QR13" s="706">
        <f t="shared" ref="QR13:QR23" si="90">SUM(QS13:QT13)</f>
        <v>4675015</v>
      </c>
      <c r="QS13" s="526">
        <f>[1]Субвенция_факт!P9</f>
        <v>1790970.73</v>
      </c>
      <c r="QT13" s="715">
        <f>[1]Субвенция_факт!Q9</f>
        <v>2884044.27</v>
      </c>
      <c r="QU13" s="714">
        <f t="shared" ref="QU13:QU23" si="91">SUM(QV13:QW13)</f>
        <v>1774344.3900000001</v>
      </c>
      <c r="QV13" s="351">
        <v>679740.89</v>
      </c>
      <c r="QW13" s="362">
        <v>1094603.5</v>
      </c>
      <c r="QX13" s="367">
        <f t="shared" ref="QX13:QX23" si="92">SUM(QY13:QZ13)</f>
        <v>3153309</v>
      </c>
      <c r="QY13" s="363">
        <f>[1]Субвенция_факт!X9</f>
        <v>2303309</v>
      </c>
      <c r="QZ13" s="364">
        <f>[1]Субвенция_факт!W9</f>
        <v>850000</v>
      </c>
      <c r="RA13" s="714">
        <f t="shared" ref="RA13:RA23" si="93">SUM(RB13:RC13)</f>
        <v>720000</v>
      </c>
      <c r="RB13" s="351">
        <v>570000</v>
      </c>
      <c r="RC13" s="362">
        <v>150000</v>
      </c>
      <c r="RD13" s="367">
        <f>RL13+RR13+RX13+SD13+SL13+TH13+RF13+SH13</f>
        <v>17246405.699999999</v>
      </c>
      <c r="RE13" s="714">
        <f>RO13+RU13+SA13+SF13+SW13+TN13+RI13+SJ13</f>
        <v>4035637.72</v>
      </c>
      <c r="RF13" s="706">
        <f t="shared" ref="RF13" si="94">SUM(RG13:RH13)</f>
        <v>312480</v>
      </c>
      <c r="RG13" s="363">
        <f>'[1]Иные межбюджетные трансферты'!D8</f>
        <v>0</v>
      </c>
      <c r="RH13" s="364">
        <f>'[1]Иные межбюджетные трансферты'!E8</f>
        <v>312480</v>
      </c>
      <c r="RI13" s="714">
        <f t="shared" ref="RI13" si="95">SUM(RJ13:RK13)</f>
        <v>78120</v>
      </c>
      <c r="RJ13" s="363"/>
      <c r="RK13" s="364">
        <v>78120</v>
      </c>
      <c r="RL13" s="706">
        <f t="shared" ref="RL13:RL23" si="96">SUM(RM13:RN13)</f>
        <v>0</v>
      </c>
      <c r="RM13" s="363">
        <f>'[1]Иные межбюджетные трансферты'!T8</f>
        <v>0</v>
      </c>
      <c r="RN13" s="364">
        <f>'[1]Иные межбюджетные трансферты'!U8</f>
        <v>0</v>
      </c>
      <c r="RO13" s="714">
        <f t="shared" ref="RO13:RO23" si="97">SUM(RP13:RQ13)</f>
        <v>0</v>
      </c>
      <c r="RP13" s="363"/>
      <c r="RQ13" s="364"/>
      <c r="RR13" s="367">
        <f t="shared" ref="RR13:RR23" si="98">SUM(RS13:RT13)</f>
        <v>1042762.64</v>
      </c>
      <c r="RS13" s="363">
        <f>'[1]Иные межбюджетные трансферты'!F8</f>
        <v>93848.639999999999</v>
      </c>
      <c r="RT13" s="364">
        <f>'[1]Иные межбюджетные трансферты'!G8</f>
        <v>948914</v>
      </c>
      <c r="RU13" s="714">
        <f t="shared" ref="RU13:RU23" si="99">SUM(RV13:RW13)</f>
        <v>260690.66</v>
      </c>
      <c r="RV13" s="363">
        <v>23462.16</v>
      </c>
      <c r="RW13" s="364">
        <v>237228.5</v>
      </c>
      <c r="RX13" s="367">
        <f t="shared" ref="RX13:RX23" si="100">SUM(RY13:RZ13)</f>
        <v>15467760</v>
      </c>
      <c r="RY13" s="363">
        <f>'[1]Иные межбюджетные трансферты'!H8</f>
        <v>0</v>
      </c>
      <c r="RZ13" s="364">
        <f>'[1]Иные межбюджетные трансферты'!I8</f>
        <v>15467760</v>
      </c>
      <c r="SA13" s="714">
        <f t="shared" ref="SA13" si="101">SUM(SB13:SC13)</f>
        <v>3273424</v>
      </c>
      <c r="SB13" s="365"/>
      <c r="SC13" s="364">
        <v>3273424</v>
      </c>
      <c r="SD13" s="714">
        <f t="shared" ref="SD13:SD23" si="102">SUM(SE13:SE13)</f>
        <v>0</v>
      </c>
      <c r="SE13" s="350">
        <f>'[1]Иные межбюджетные трансферты'!K8</f>
        <v>0</v>
      </c>
      <c r="SF13" s="714">
        <f t="shared" ref="SF13:SF23" si="103">SUM(SG13:SG13)</f>
        <v>0</v>
      </c>
      <c r="SG13" s="366"/>
      <c r="SH13" s="714">
        <f t="shared" ref="SH13:SH16" si="104">SUM(SI13:SI13)</f>
        <v>0</v>
      </c>
      <c r="SI13" s="350">
        <f>'[1]Иные межбюджетные трансферты'!L8</f>
        <v>0</v>
      </c>
      <c r="SJ13" s="714">
        <f t="shared" ref="SJ13:SJ16" si="105">SUM(SK13:SK13)</f>
        <v>0</v>
      </c>
      <c r="SK13" s="366"/>
      <c r="SL13" s="367">
        <f>SUM(SM13:SV13)</f>
        <v>423403.06</v>
      </c>
      <c r="SM13" s="363">
        <f>'[1]Иные межбюджетные трансферты'!C8</f>
        <v>0</v>
      </c>
      <c r="SN13" s="365">
        <f>'[1]Иные межбюджетные трансферты'!J8</f>
        <v>0</v>
      </c>
      <c r="SO13" s="726">
        <f>'[1]Иные межбюджетные трансферты'!M8</f>
        <v>0</v>
      </c>
      <c r="SP13" s="365">
        <f>'[1]Иные межбюджетные трансферты'!O8</f>
        <v>0</v>
      </c>
      <c r="SQ13" s="726">
        <f>'[1]Иные межбюджетные трансферты'!P8</f>
        <v>0</v>
      </c>
      <c r="SR13" s="365">
        <f>'[1]Иные межбюджетные трансферты'!R8</f>
        <v>0</v>
      </c>
      <c r="SS13" s="726">
        <f>'[1]Иные межбюджетные трансферты'!V8</f>
        <v>0</v>
      </c>
      <c r="ST13" s="351">
        <f>'[1]Иные межбюджетные трансферты'!X8</f>
        <v>0</v>
      </c>
      <c r="SU13" s="726">
        <f>'[1]Иные межбюджетные трансферты'!Y8</f>
        <v>0</v>
      </c>
      <c r="SV13" s="365">
        <f>'[1]Иные межбюджетные трансферты'!Z8</f>
        <v>423403.06</v>
      </c>
      <c r="SW13" s="714">
        <f>SUM(SX13:TG13)</f>
        <v>423403.06</v>
      </c>
      <c r="SX13" s="348"/>
      <c r="SY13" s="348"/>
      <c r="SZ13" s="350"/>
      <c r="TA13" s="348"/>
      <c r="TB13" s="348"/>
      <c r="TC13" s="348"/>
      <c r="TD13" s="348"/>
      <c r="TE13" s="348"/>
      <c r="TF13" s="348"/>
      <c r="TG13" s="348">
        <f>SV13</f>
        <v>423403.06</v>
      </c>
      <c r="TH13" s="367">
        <f t="shared" ref="TH13:TH23" si="106">SUM(TI13:TM13)</f>
        <v>0</v>
      </c>
      <c r="TI13" s="363">
        <f>'[1]Иные межбюджетные трансферты'!N8</f>
        <v>0</v>
      </c>
      <c r="TJ13" s="365">
        <f>'[1]Иные межбюджетные трансферты'!Q8</f>
        <v>0</v>
      </c>
      <c r="TK13" s="726">
        <f>'[1]Иные межбюджетные трансферты'!S8</f>
        <v>0</v>
      </c>
      <c r="TL13" s="365">
        <f>'[1]Иные межбюджетные трансферты'!W8</f>
        <v>0</v>
      </c>
      <c r="TM13" s="727">
        <f>'[1]Иные межбюджетные трансферты'!AA8</f>
        <v>0</v>
      </c>
      <c r="TN13" s="714">
        <f t="shared" ref="TN13:TN23" si="107">SUM(TO13:TS13)</f>
        <v>0</v>
      </c>
      <c r="TO13" s="496"/>
      <c r="TP13" s="359"/>
      <c r="TQ13" s="359"/>
      <c r="TR13" s="348"/>
      <c r="TS13" s="348"/>
      <c r="TT13" s="450">
        <f>TV13+TX13+TZ13+UB13</f>
        <v>0</v>
      </c>
      <c r="TU13" s="450">
        <f>TW13+UA13</f>
        <v>0</v>
      </c>
      <c r="TV13" s="367"/>
      <c r="TW13" s="367"/>
      <c r="TX13" s="367"/>
      <c r="TY13" s="367"/>
      <c r="TZ13" s="379"/>
      <c r="UA13" s="379"/>
      <c r="UB13" s="432"/>
      <c r="UC13" s="426"/>
      <c r="UD13" s="728">
        <f>'Проверочная  таблица'!TZ13+'Проверочная  таблица'!UB13</f>
        <v>0</v>
      </c>
      <c r="UE13" s="728">
        <f>'Проверочная  таблица'!UA13+'Проверочная  таблица'!UC13</f>
        <v>0</v>
      </c>
    </row>
    <row r="14" spans="1:551" ht="20.45" customHeight="1" x14ac:dyDescent="0.25">
      <c r="A14" s="557" t="s">
        <v>848</v>
      </c>
      <c r="B14" s="718">
        <f>D14+Z14+'Проверочная  таблица'!PV14+'Проверочная  таблица'!RD14</f>
        <v>1600660602.02</v>
      </c>
      <c r="C14" s="729" t="e">
        <f>E14+'Проверочная  таблица'!PY14+AA14+'Проверочная  таблица'!RE14</f>
        <v>#REF!</v>
      </c>
      <c r="D14" s="717">
        <f t="shared" si="0"/>
        <v>0</v>
      </c>
      <c r="E14" s="379">
        <f t="shared" si="1"/>
        <v>0</v>
      </c>
      <c r="F14" s="707">
        <f>'[1]Дотация  из  ОБ_факт'!F9</f>
        <v>0</v>
      </c>
      <c r="G14" s="708"/>
      <c r="H14" s="707">
        <f>'[1]Дотация  из  ОБ_факт'!E9</f>
        <v>0</v>
      </c>
      <c r="I14" s="708"/>
      <c r="J14" s="707">
        <f>'[1]Дотация  из  ОБ_факт'!H9</f>
        <v>0</v>
      </c>
      <c r="K14" s="708"/>
      <c r="L14" s="707">
        <f>'[1]Дотация  из  ОБ_факт'!I9</f>
        <v>0</v>
      </c>
      <c r="M14" s="708"/>
      <c r="N14" s="591">
        <f t="shared" si="2"/>
        <v>0</v>
      </c>
      <c r="O14" s="709">
        <f>'[1]Дотация  из  ОБ_факт'!K9</f>
        <v>0</v>
      </c>
      <c r="P14" s="710">
        <f>'[1]Дотация  из  ОБ_факт'!L9</f>
        <v>0</v>
      </c>
      <c r="Q14" s="710">
        <f>'[1]Дотация  из  ОБ_факт'!M9</f>
        <v>0</v>
      </c>
      <c r="R14" s="592">
        <f t="shared" si="3"/>
        <v>0</v>
      </c>
      <c r="S14" s="348"/>
      <c r="T14" s="348"/>
      <c r="U14" s="369"/>
      <c r="V14" s="591">
        <f t="shared" si="4"/>
        <v>0</v>
      </c>
      <c r="W14" s="709">
        <f>'[1]Дотация  из  ОБ_факт'!J9</f>
        <v>0</v>
      </c>
      <c r="X14" s="591">
        <f t="shared" si="5"/>
        <v>0</v>
      </c>
      <c r="Y14" s="506"/>
      <c r="Z14" s="711">
        <f t="shared" ref="Z14:Z29" si="108">PR14+PT14+KD14+KN14+CD14+EJ14+BX14+HT14+HZ14+KZ14+LH14+JX14+AB14+AJ14+DX14+ED14+BD14+OL14+PD14+MD14+DR14+CV14+IZ14+JR14+OF14+GP14+ER14+MJ14+MV14+NF14+MP14+NP14+AX14+KT14+FX14+FL14+GD14+GJ14+FF14+BR14+LP14+AP14+HB14+HN14+GX14+FR14+HH14+IF14+IN14+IT14+CP14+DL14+AN14+AV14+DB14+CJ14</f>
        <v>177714556.18000001</v>
      </c>
      <c r="AA14" s="432">
        <f>'Проверочная  таблица'!PS14+'Проверочная  таблица'!PU14+'Проверочная  таблица'!KI14+'Проверочная  таблица'!KQ14+'Проверочная  таблица'!CG14+'Проверочная  таблица'!EN14+CA14+'Проверочная  таблица'!HW14+'Проверочная  таблица'!IC14+'Проверочная  таблица'!LD14+'Проверочная  таблица'!LL14+KA14+AF14+AL14+EA14+EG14+BK14+OU14+PK14+MG14+DU14+CY14+JI14+JU14+OI14+GT14+EY14+MM14+NA14+NK14+MS14+NX14+BA14+KW14+GA14+FO14+GG14+GM14+FI14+BU14+LW14+AS14+HE14+HQ14+GZ14+FU14+HK14+IJ14+IQ14+IW14+CS14+DO14+AO14+AW14+DG14+CM14</f>
        <v>1243645.67</v>
      </c>
      <c r="AB14" s="450">
        <f t="shared" si="6"/>
        <v>46000000</v>
      </c>
      <c r="AC14" s="350">
        <f>[1]Субсидия_факт!CY9</f>
        <v>0</v>
      </c>
      <c r="AD14" s="349">
        <f>[1]Субсидия_факт!DA9</f>
        <v>46000000</v>
      </c>
      <c r="AE14" s="349">
        <f>[1]Субсидия_факт!FB9</f>
        <v>0</v>
      </c>
      <c r="AF14" s="450">
        <f t="shared" si="7"/>
        <v>0</v>
      </c>
      <c r="AG14" s="360"/>
      <c r="AH14" s="360"/>
      <c r="AI14" s="371"/>
      <c r="AJ14" s="426">
        <f t="shared" si="8"/>
        <v>0</v>
      </c>
      <c r="AK14" s="349">
        <f>[1]Субсидия_факт!FD9</f>
        <v>0</v>
      </c>
      <c r="AL14" s="712">
        <f t="shared" si="9"/>
        <v>0</v>
      </c>
      <c r="AM14" s="356"/>
      <c r="AN14" s="729">
        <f>[1]Субсидия_факт!EX9</f>
        <v>0</v>
      </c>
      <c r="AO14" s="613"/>
      <c r="AP14" s="717">
        <f t="shared" si="10"/>
        <v>0</v>
      </c>
      <c r="AQ14" s="356">
        <f>[1]Субсидия_факт!CT9</f>
        <v>0</v>
      </c>
      <c r="AR14" s="360">
        <f>[1]Субсидия_факт!CU9</f>
        <v>0</v>
      </c>
      <c r="AS14" s="450">
        <f t="shared" si="11"/>
        <v>0</v>
      </c>
      <c r="AT14" s="360"/>
      <c r="AU14" s="356"/>
      <c r="AV14" s="729">
        <f>[1]Субсидия_факт!EY9</f>
        <v>0</v>
      </c>
      <c r="AW14" s="611"/>
      <c r="AX14" s="379">
        <f t="shared" si="12"/>
        <v>0</v>
      </c>
      <c r="AY14" s="356">
        <f>[1]Субсидия_факт!CV9</f>
        <v>0</v>
      </c>
      <c r="AZ14" s="360">
        <f>[1]Субсидия_факт!CW9</f>
        <v>0</v>
      </c>
      <c r="BA14" s="450">
        <f t="shared" si="13"/>
        <v>0</v>
      </c>
      <c r="BB14" s="360"/>
      <c r="BC14" s="360"/>
      <c r="BD14" s="426">
        <f t="shared" si="14"/>
        <v>0</v>
      </c>
      <c r="BE14" s="353">
        <f>[1]Субсидия_факт!EP9</f>
        <v>0</v>
      </c>
      <c r="BF14" s="352">
        <f>[1]Субсидия_факт!EQ9</f>
        <v>0</v>
      </c>
      <c r="BG14" s="349">
        <f>[1]Субсидия_факт!ER9</f>
        <v>0</v>
      </c>
      <c r="BH14" s="352">
        <f>[1]Субсидия_факт!ET9</f>
        <v>0</v>
      </c>
      <c r="BI14" s="349">
        <f>[1]Субсидия_факт!EV9</f>
        <v>0</v>
      </c>
      <c r="BJ14" s="352">
        <f>[1]Субсидия_факт!EW9</f>
        <v>0</v>
      </c>
      <c r="BK14" s="426">
        <f t="shared" si="15"/>
        <v>0</v>
      </c>
      <c r="BL14" s="350"/>
      <c r="BM14" s="352"/>
      <c r="BN14" s="349"/>
      <c r="BO14" s="352"/>
      <c r="BP14" s="349"/>
      <c r="BQ14" s="352"/>
      <c r="BR14" s="432">
        <f t="shared" ref="BR14:BR23" si="109">SUM(BS14:BT14)</f>
        <v>0</v>
      </c>
      <c r="BS14" s="353">
        <f>[1]Субсидия_факт!ES9</f>
        <v>0</v>
      </c>
      <c r="BT14" s="352">
        <f>[1]Субсидия_факт!EU9</f>
        <v>0</v>
      </c>
      <c r="BU14" s="426">
        <f t="shared" si="17"/>
        <v>0</v>
      </c>
      <c r="BV14" s="353"/>
      <c r="BW14" s="354"/>
      <c r="BX14" s="379">
        <f t="shared" si="18"/>
        <v>0</v>
      </c>
      <c r="BY14" s="356">
        <f>[1]Субсидия_факт!K9</f>
        <v>0</v>
      </c>
      <c r="BZ14" s="360">
        <f>[1]Субсидия_факт!L9</f>
        <v>0</v>
      </c>
      <c r="CA14" s="450">
        <f t="shared" si="19"/>
        <v>0</v>
      </c>
      <c r="CB14" s="360"/>
      <c r="CC14" s="360"/>
      <c r="CD14" s="379">
        <f t="shared" si="20"/>
        <v>0</v>
      </c>
      <c r="CE14" s="356">
        <f>[1]Субсидия_факт!W9</f>
        <v>0</v>
      </c>
      <c r="CF14" s="357">
        <f>[1]Субсидия_факт!X9</f>
        <v>0</v>
      </c>
      <c r="CG14" s="450">
        <f t="shared" si="21"/>
        <v>0</v>
      </c>
      <c r="CH14" s="371"/>
      <c r="CI14" s="372"/>
      <c r="CJ14" s="432">
        <f>SUM(CK14:CL14)</f>
        <v>0</v>
      </c>
      <c r="CK14" s="353">
        <f>[1]Субсидия_факт!S9</f>
        <v>0</v>
      </c>
      <c r="CL14" s="352">
        <f>[1]Субсидия_факт!T9</f>
        <v>0</v>
      </c>
      <c r="CM14" s="426">
        <f>SUM(CN14:CO14)</f>
        <v>0</v>
      </c>
      <c r="CN14" s="353"/>
      <c r="CO14" s="352"/>
      <c r="CP14" s="432">
        <f>SUM(CQ14:CR14)</f>
        <v>0</v>
      </c>
      <c r="CQ14" s="353">
        <f>[1]Субсидия_факт!M9</f>
        <v>0</v>
      </c>
      <c r="CR14" s="352">
        <f>[1]Субсидия_факт!N9</f>
        <v>0</v>
      </c>
      <c r="CS14" s="426">
        <f>SUM(CT14:CU14)</f>
        <v>0</v>
      </c>
      <c r="CT14" s="353"/>
      <c r="CU14" s="352"/>
      <c r="CV14" s="432">
        <f t="shared" si="26"/>
        <v>0</v>
      </c>
      <c r="CW14" s="353">
        <f>[1]Субсидия_факт!CH9</f>
        <v>0</v>
      </c>
      <c r="CX14" s="352">
        <f>[1]Субсидия_факт!CI9</f>
        <v>0</v>
      </c>
      <c r="CY14" s="426">
        <f t="shared" si="27"/>
        <v>0</v>
      </c>
      <c r="CZ14" s="353"/>
      <c r="DA14" s="352"/>
      <c r="DB14" s="426">
        <f t="shared" ref="DB14:DB29" si="110">SUM(DC14:DF14)</f>
        <v>0</v>
      </c>
      <c r="DC14" s="353">
        <f>[1]Субсидия_факт!GG9</f>
        <v>0</v>
      </c>
      <c r="DD14" s="352">
        <f>[1]Субсидия_факт!GI9</f>
        <v>0</v>
      </c>
      <c r="DE14" s="353">
        <f>[1]Субсидия_факт!GK9</f>
        <v>0</v>
      </c>
      <c r="DF14" s="352">
        <f>[1]Субсидия_факт!GM9</f>
        <v>0</v>
      </c>
      <c r="DG14" s="426">
        <f t="shared" ref="DG14:DG29" si="111">SUM(DH14:DK14)</f>
        <v>0</v>
      </c>
      <c r="DH14" s="353"/>
      <c r="DI14" s="352"/>
      <c r="DJ14" s="353"/>
      <c r="DK14" s="352"/>
      <c r="DL14" s="432">
        <f>SUM(DM14:DN14)</f>
        <v>0</v>
      </c>
      <c r="DM14" s="353">
        <f>[1]Субсидия_факт!O9</f>
        <v>0</v>
      </c>
      <c r="DN14" s="352">
        <f>[1]Субсидия_факт!P9</f>
        <v>0</v>
      </c>
      <c r="DO14" s="426">
        <f>SUM(DP14:DQ14)</f>
        <v>0</v>
      </c>
      <c r="DP14" s="353"/>
      <c r="DQ14" s="352"/>
      <c r="DR14" s="432">
        <f t="shared" si="30"/>
        <v>0</v>
      </c>
      <c r="DS14" s="353">
        <f>[1]Субсидия_факт!AH9</f>
        <v>0</v>
      </c>
      <c r="DT14" s="352">
        <f>[1]Субсидия_факт!AI9</f>
        <v>0</v>
      </c>
      <c r="DU14" s="432">
        <f t="shared" si="31"/>
        <v>0</v>
      </c>
      <c r="DV14" s="353"/>
      <c r="DW14" s="354"/>
      <c r="DX14" s="432">
        <f t="shared" si="32"/>
        <v>0</v>
      </c>
      <c r="DY14" s="356">
        <f>[1]Субсидия_факт!GO9</f>
        <v>0</v>
      </c>
      <c r="DZ14" s="357">
        <f>[1]Субсидия_факт!GQ9</f>
        <v>0</v>
      </c>
      <c r="EA14" s="426">
        <f t="shared" si="33"/>
        <v>0</v>
      </c>
      <c r="EB14" s="353"/>
      <c r="EC14" s="354"/>
      <c r="ED14" s="432">
        <f t="shared" si="34"/>
        <v>0</v>
      </c>
      <c r="EE14" s="353">
        <f>[1]Субсидия_факт!GP9</f>
        <v>0</v>
      </c>
      <c r="EF14" s="352">
        <f>[1]Субсидия_факт!GR9</f>
        <v>0</v>
      </c>
      <c r="EG14" s="426">
        <f t="shared" si="35"/>
        <v>0</v>
      </c>
      <c r="EH14" s="353"/>
      <c r="EI14" s="354"/>
      <c r="EJ14" s="450">
        <f t="shared" ref="EJ14:EJ23" si="112">SUM(EK14:EM14)</f>
        <v>0</v>
      </c>
      <c r="EK14" s="360">
        <f>[1]Субсидия_факт!J9</f>
        <v>0</v>
      </c>
      <c r="EL14" s="353">
        <f>[1]Субсидия_факт!H9</f>
        <v>0</v>
      </c>
      <c r="EM14" s="352">
        <f>[1]Субсидия_факт!I9</f>
        <v>0</v>
      </c>
      <c r="EN14" s="450">
        <f t="shared" ref="EN14:EN23" si="113">SUM(EO14:EQ14)</f>
        <v>0</v>
      </c>
      <c r="EO14" s="360"/>
      <c r="EP14" s="360"/>
      <c r="EQ14" s="357"/>
      <c r="ER14" s="426">
        <f t="shared" ref="ER14:ER23" si="114">SUM(ES14:EX14)</f>
        <v>0</v>
      </c>
      <c r="ES14" s="350">
        <f>[1]Субсидия_факт!AP9</f>
        <v>0</v>
      </c>
      <c r="ET14" s="354">
        <f>[1]Субсидия_факт!AQ9</f>
        <v>0</v>
      </c>
      <c r="EU14" s="350">
        <f>[1]Субсидия_факт!AR9</f>
        <v>0</v>
      </c>
      <c r="EV14" s="354">
        <f>[1]Субсидия_факт!AS9</f>
        <v>0</v>
      </c>
      <c r="EW14" s="350">
        <f>[1]Субсидия_факт!AT9</f>
        <v>0</v>
      </c>
      <c r="EX14" s="354">
        <f>[1]Субсидия_факт!AU9</f>
        <v>0</v>
      </c>
      <c r="EY14" s="426">
        <f t="shared" ref="EY14:EY23" si="115">SUM(EZ14:FE14)</f>
        <v>0</v>
      </c>
      <c r="EZ14" s="371"/>
      <c r="FA14" s="372"/>
      <c r="FB14" s="360"/>
      <c r="FC14" s="372"/>
      <c r="FD14" s="360"/>
      <c r="FE14" s="372"/>
      <c r="FF14" s="379">
        <f t="shared" si="36"/>
        <v>0</v>
      </c>
      <c r="FG14" s="353">
        <f>[1]Субсидия_факт!BV9</f>
        <v>0</v>
      </c>
      <c r="FH14" s="354">
        <f>[1]Субсидия_факт!BW9</f>
        <v>0</v>
      </c>
      <c r="FI14" s="450">
        <f t="shared" si="37"/>
        <v>0</v>
      </c>
      <c r="FJ14" s="356"/>
      <c r="FK14" s="357"/>
      <c r="FL14" s="379">
        <f t="shared" si="38"/>
        <v>0</v>
      </c>
      <c r="FM14" s="356">
        <f>[1]Субсидия_факт!DR9</f>
        <v>0</v>
      </c>
      <c r="FN14" s="357">
        <f>[1]Субсидия_факт!DS9</f>
        <v>0</v>
      </c>
      <c r="FO14" s="450">
        <f t="shared" si="39"/>
        <v>0</v>
      </c>
      <c r="FP14" s="356"/>
      <c r="FQ14" s="357"/>
      <c r="FR14" s="718">
        <f t="shared" si="40"/>
        <v>0</v>
      </c>
      <c r="FS14" s="353">
        <f>[1]Субсидия_факт!DT9</f>
        <v>0</v>
      </c>
      <c r="FT14" s="354">
        <f>[1]Субсидия_факт!DU9</f>
        <v>0</v>
      </c>
      <c r="FU14" s="718">
        <f t="shared" si="41"/>
        <v>0</v>
      </c>
      <c r="FV14" s="356"/>
      <c r="FW14" s="372"/>
      <c r="FX14" s="379">
        <f t="shared" si="42"/>
        <v>0</v>
      </c>
      <c r="FY14" s="353">
        <f>[1]Субсидия_факт!ED9</f>
        <v>0</v>
      </c>
      <c r="FZ14" s="354">
        <f>[1]Субсидия_факт!EE9</f>
        <v>0</v>
      </c>
      <c r="GA14" s="450">
        <f t="shared" si="43"/>
        <v>0</v>
      </c>
      <c r="GB14" s="356"/>
      <c r="GC14" s="357"/>
      <c r="GD14" s="379">
        <f t="shared" si="44"/>
        <v>0</v>
      </c>
      <c r="GE14" s="356">
        <f>[1]Субсидия_факт!CJ9</f>
        <v>0</v>
      </c>
      <c r="GF14" s="357">
        <f>[1]Субсидия_факт!CK9</f>
        <v>0</v>
      </c>
      <c r="GG14" s="450">
        <f t="shared" si="45"/>
        <v>0</v>
      </c>
      <c r="GH14" s="356"/>
      <c r="GI14" s="357"/>
      <c r="GJ14" s="379">
        <f t="shared" si="46"/>
        <v>0</v>
      </c>
      <c r="GK14" s="353">
        <f>[1]Субсидия_факт!CL9</f>
        <v>0</v>
      </c>
      <c r="GL14" s="352">
        <f>[1]Субсидия_факт!CM9</f>
        <v>0</v>
      </c>
      <c r="GM14" s="450">
        <f t="shared" si="47"/>
        <v>0</v>
      </c>
      <c r="GN14" s="356"/>
      <c r="GO14" s="357"/>
      <c r="GP14" s="717">
        <f t="shared" si="48"/>
        <v>73250000</v>
      </c>
      <c r="GQ14" s="353">
        <f>[1]Субсидия_факт!EF9</f>
        <v>0</v>
      </c>
      <c r="GR14" s="354">
        <f>[1]Субсидия_факт!EG9</f>
        <v>0</v>
      </c>
      <c r="GS14" s="353">
        <f>[1]Субсидия_факт!EH9</f>
        <v>73250000</v>
      </c>
      <c r="GT14" s="379">
        <f t="shared" si="49"/>
        <v>0</v>
      </c>
      <c r="GU14" s="356"/>
      <c r="GV14" s="357"/>
      <c r="GW14" s="360"/>
      <c r="GX14" s="718">
        <f t="shared" ref="GX14:GZ23" si="116">GY14</f>
        <v>0</v>
      </c>
      <c r="GY14" s="353">
        <f>[1]Субсидия_факт!EI9</f>
        <v>0</v>
      </c>
      <c r="GZ14" s="718">
        <f t="shared" si="116"/>
        <v>0</v>
      </c>
      <c r="HA14" s="360"/>
      <c r="HB14" s="379">
        <f t="shared" si="50"/>
        <v>0</v>
      </c>
      <c r="HC14" s="356">
        <f>[1]Субсидия_факт!BP9</f>
        <v>0</v>
      </c>
      <c r="HD14" s="357">
        <f>[1]Субсидия_факт!BQ9</f>
        <v>0</v>
      </c>
      <c r="HE14" s="450">
        <f t="shared" si="51"/>
        <v>0</v>
      </c>
      <c r="HF14" s="356"/>
      <c r="HG14" s="357"/>
      <c r="HH14" s="718">
        <f t="shared" si="52"/>
        <v>0</v>
      </c>
      <c r="HI14" s="353">
        <f>[1]Субсидия_факт!BR9</f>
        <v>0</v>
      </c>
      <c r="HJ14" s="354">
        <f>[1]Субсидия_факт!BS9</f>
        <v>0</v>
      </c>
      <c r="HK14" s="729">
        <f t="shared" si="53"/>
        <v>0</v>
      </c>
      <c r="HL14" s="356"/>
      <c r="HM14" s="372"/>
      <c r="HN14" s="379">
        <f t="shared" si="54"/>
        <v>0</v>
      </c>
      <c r="HO14" s="356">
        <f>[1]Субсидия_факт!AV9</f>
        <v>0</v>
      </c>
      <c r="HP14" s="357">
        <f>[1]Субсидия_факт!AW9</f>
        <v>0</v>
      </c>
      <c r="HQ14" s="450">
        <f t="shared" si="55"/>
        <v>0</v>
      </c>
      <c r="HR14" s="356"/>
      <c r="HS14" s="357"/>
      <c r="HT14" s="426">
        <f t="shared" si="56"/>
        <v>0</v>
      </c>
      <c r="HU14" s="353">
        <f>[1]Субсидия_факт!BZ9</f>
        <v>0</v>
      </c>
      <c r="HV14" s="352">
        <f>[1]Субсидия_факт!CB9</f>
        <v>0</v>
      </c>
      <c r="HW14" s="426">
        <f t="shared" si="57"/>
        <v>0</v>
      </c>
      <c r="HX14" s="353"/>
      <c r="HY14" s="354"/>
      <c r="HZ14" s="426">
        <f t="shared" si="58"/>
        <v>0</v>
      </c>
      <c r="IA14" s="353">
        <f>[1]Субсидия_факт!CA9</f>
        <v>0</v>
      </c>
      <c r="IB14" s="354">
        <f>[1]Субсидия_факт!CC9</f>
        <v>0</v>
      </c>
      <c r="IC14" s="426">
        <f t="shared" si="59"/>
        <v>0</v>
      </c>
      <c r="ID14" s="349"/>
      <c r="IE14" s="358"/>
      <c r="IF14" s="707">
        <f t="shared" si="60"/>
        <v>0</v>
      </c>
      <c r="IG14" s="349">
        <f>[1]Субсидия_факт!AJ9</f>
        <v>0</v>
      </c>
      <c r="IH14" s="354">
        <f>[1]Субсидия_факт!AK9</f>
        <v>0</v>
      </c>
      <c r="II14" s="349">
        <f>[1]Субсидия_факт!AL9</f>
        <v>0</v>
      </c>
      <c r="IJ14" s="707">
        <f t="shared" si="61"/>
        <v>0</v>
      </c>
      <c r="IK14" s="349"/>
      <c r="IL14" s="354"/>
      <c r="IM14" s="349"/>
      <c r="IN14" s="426">
        <f t="shared" si="62"/>
        <v>0</v>
      </c>
      <c r="IO14" s="349">
        <f>[1]Субсидия_факт!FX9</f>
        <v>0</v>
      </c>
      <c r="IP14" s="354">
        <f>[1]Субсидия_факт!FY9</f>
        <v>0</v>
      </c>
      <c r="IQ14" s="426">
        <f t="shared" si="63"/>
        <v>0</v>
      </c>
      <c r="IR14" s="349"/>
      <c r="IS14" s="354"/>
      <c r="IT14" s="426">
        <f t="shared" si="64"/>
        <v>0</v>
      </c>
      <c r="IU14" s="371"/>
      <c r="IV14" s="357"/>
      <c r="IW14" s="426">
        <f t="shared" si="65"/>
        <v>0</v>
      </c>
      <c r="IX14" s="349"/>
      <c r="IY14" s="352"/>
      <c r="IZ14" s="450">
        <f t="shared" ref="IZ14:IZ23" si="117">SUM(JA14:JH14)</f>
        <v>0</v>
      </c>
      <c r="JA14" s="359">
        <f>[1]Субсидия_факт!AX9</f>
        <v>0</v>
      </c>
      <c r="JB14" s="354">
        <f>[1]Субсидия_факт!AZ9</f>
        <v>0</v>
      </c>
      <c r="JC14" s="353">
        <f>[1]Субсидия_факт!BB9</f>
        <v>0</v>
      </c>
      <c r="JD14" s="354">
        <f>[1]Субсидия_факт!BC9</f>
        <v>0</v>
      </c>
      <c r="JE14" s="353">
        <f>[1]Субсидия_факт!BD9</f>
        <v>0</v>
      </c>
      <c r="JF14" s="354">
        <f>[1]Субсидия_факт!BE9</f>
        <v>0</v>
      </c>
      <c r="JG14" s="350">
        <f>[1]Субсидия_факт!BF9</f>
        <v>0</v>
      </c>
      <c r="JH14" s="352">
        <f>[1]Субсидия_факт!BG9</f>
        <v>0</v>
      </c>
      <c r="JI14" s="450">
        <f t="shared" ref="JI14:JI23" si="118">SUM(JJ14:JQ14)</f>
        <v>0</v>
      </c>
      <c r="JJ14" s="359"/>
      <c r="JK14" s="354"/>
      <c r="JL14" s="360"/>
      <c r="JM14" s="372"/>
      <c r="JN14" s="360"/>
      <c r="JO14" s="373"/>
      <c r="JP14" s="349"/>
      <c r="JQ14" s="354"/>
      <c r="JR14" s="450">
        <f t="shared" si="66"/>
        <v>0</v>
      </c>
      <c r="JS14" s="349">
        <f>[1]Субсидия_факт!AY9</f>
        <v>0</v>
      </c>
      <c r="JT14" s="354">
        <f>[1]Субсидия_факт!BA9</f>
        <v>0</v>
      </c>
      <c r="JU14" s="450">
        <f t="shared" si="67"/>
        <v>0</v>
      </c>
      <c r="JV14" s="349"/>
      <c r="JW14" s="352"/>
      <c r="JX14" s="379">
        <f t="shared" si="68"/>
        <v>0</v>
      </c>
      <c r="JY14" s="353">
        <f>[1]Субсидия_факт!BX9</f>
        <v>0</v>
      </c>
      <c r="JZ14" s="354">
        <f>[1]Субсидия_факт!BY9</f>
        <v>0</v>
      </c>
      <c r="KA14" s="450">
        <f t="shared" si="69"/>
        <v>0</v>
      </c>
      <c r="KB14" s="356"/>
      <c r="KC14" s="357"/>
      <c r="KD14" s="426">
        <f t="shared" si="70"/>
        <v>432071.2</v>
      </c>
      <c r="KE14" s="349">
        <f>[1]Субсидия_факт!BH9</f>
        <v>0</v>
      </c>
      <c r="KF14" s="352">
        <f>[1]Субсидия_факт!BI9</f>
        <v>0</v>
      </c>
      <c r="KG14" s="353">
        <f>[1]Субсидия_факт!CD9</f>
        <v>129621.35999999999</v>
      </c>
      <c r="KH14" s="352">
        <f>[1]Субсидия_факт!CF9</f>
        <v>302449.84000000003</v>
      </c>
      <c r="KI14" s="426">
        <f t="shared" si="71"/>
        <v>0</v>
      </c>
      <c r="KJ14" s="349"/>
      <c r="KK14" s="354"/>
      <c r="KL14" s="349"/>
      <c r="KM14" s="354"/>
      <c r="KN14" s="426">
        <f t="shared" ref="KN14:KN23" si="119">SUM(KO14:KP14)</f>
        <v>0</v>
      </c>
      <c r="KO14" s="353">
        <f>[1]Субсидия_факт!CE9</f>
        <v>0</v>
      </c>
      <c r="KP14" s="352">
        <f>[1]Субсидия_факт!CG9</f>
        <v>0</v>
      </c>
      <c r="KQ14" s="426">
        <f t="shared" si="72"/>
        <v>0</v>
      </c>
      <c r="KR14" s="350"/>
      <c r="KS14" s="354"/>
      <c r="KT14" s="379">
        <f t="shared" si="73"/>
        <v>0</v>
      </c>
      <c r="KU14" s="353">
        <f>[1]Субсидия_факт!BJ9</f>
        <v>0</v>
      </c>
      <c r="KV14" s="354">
        <f>[1]Субсидия_факт!BK9</f>
        <v>0</v>
      </c>
      <c r="KW14" s="450">
        <f t="shared" si="74"/>
        <v>0</v>
      </c>
      <c r="KX14" s="356"/>
      <c r="KY14" s="357"/>
      <c r="KZ14" s="720">
        <f t="shared" si="75"/>
        <v>7000000</v>
      </c>
      <c r="LA14" s="353">
        <f>[1]Субсидия_факт!CN9</f>
        <v>630000</v>
      </c>
      <c r="LB14" s="352">
        <f>[1]Субсидия_факт!CP9</f>
        <v>6370000</v>
      </c>
      <c r="LC14" s="360">
        <f>[1]Субсидия_факт!CR9</f>
        <v>0</v>
      </c>
      <c r="LD14" s="720">
        <f t="shared" si="76"/>
        <v>0</v>
      </c>
      <c r="LE14" s="350"/>
      <c r="LF14" s="354"/>
      <c r="LG14" s="349"/>
      <c r="LH14" s="707">
        <f t="shared" ref="LH14:LH23" si="120">SUM(LI14:LK14)</f>
        <v>0</v>
      </c>
      <c r="LI14" s="353">
        <f>[1]Субсидия_факт!CO9</f>
        <v>0</v>
      </c>
      <c r="LJ14" s="352">
        <f>[1]Субсидия_факт!CQ9</f>
        <v>0</v>
      </c>
      <c r="LK14" s="349">
        <f>[1]Субсидия_факт!CS9</f>
        <v>0</v>
      </c>
      <c r="LL14" s="707">
        <f t="shared" si="77"/>
        <v>0</v>
      </c>
      <c r="LM14" s="349"/>
      <c r="LN14" s="361"/>
      <c r="LO14" s="349"/>
      <c r="LP14" s="426">
        <f t="shared" ref="LP14:LP29" si="121">SUM(LQ14:LV14)</f>
        <v>0</v>
      </c>
      <c r="LQ14" s="353">
        <f>[1]Субсидия_факт!DN9</f>
        <v>0</v>
      </c>
      <c r="LR14" s="354">
        <f>[1]Субсидия_факт!DP9</f>
        <v>0</v>
      </c>
      <c r="LS14" s="356"/>
      <c r="LT14" s="357"/>
      <c r="LU14" s="356"/>
      <c r="LV14" s="357"/>
      <c r="LW14" s="426">
        <f t="shared" ref="LW14:LW29" si="122">SUM(LX14:MC14)</f>
        <v>0</v>
      </c>
      <c r="LX14" s="360"/>
      <c r="LY14" s="373"/>
      <c r="LZ14" s="360"/>
      <c r="MA14" s="373"/>
      <c r="MB14" s="356"/>
      <c r="MC14" s="357"/>
      <c r="MD14" s="450">
        <f t="shared" si="78"/>
        <v>0</v>
      </c>
      <c r="ME14" s="353">
        <f>[1]Субсидия_факт!DO9</f>
        <v>0</v>
      </c>
      <c r="MF14" s="354">
        <f>[1]Субсидия_факт!DQ9</f>
        <v>0</v>
      </c>
      <c r="MG14" s="730">
        <f t="shared" si="79"/>
        <v>0</v>
      </c>
      <c r="MH14" s="360"/>
      <c r="MI14" s="373"/>
      <c r="MJ14" s="379">
        <f t="shared" si="80"/>
        <v>0</v>
      </c>
      <c r="MK14" s="353">
        <f>[1]Субсидия_факт!BL9</f>
        <v>0</v>
      </c>
      <c r="ML14" s="354">
        <f>[1]Субсидия_факт!BN9</f>
        <v>0</v>
      </c>
      <c r="MM14" s="450">
        <f t="shared" si="81"/>
        <v>0</v>
      </c>
      <c r="MN14" s="356"/>
      <c r="MO14" s="357"/>
      <c r="MP14" s="379">
        <f t="shared" si="82"/>
        <v>0</v>
      </c>
      <c r="MQ14" s="353">
        <f>[1]Субсидия_факт!BM9</f>
        <v>0</v>
      </c>
      <c r="MR14" s="354">
        <f>[1]Субсидия_факт!BO9</f>
        <v>0</v>
      </c>
      <c r="MS14" s="450">
        <f t="shared" si="83"/>
        <v>0</v>
      </c>
      <c r="MT14" s="356"/>
      <c r="MU14" s="357"/>
      <c r="MV14" s="707">
        <f>SUM(MW14:MZ14)</f>
        <v>0</v>
      </c>
      <c r="MW14" s="349">
        <f>[1]Субсидия_факт!FO9</f>
        <v>0</v>
      </c>
      <c r="MX14" s="354">
        <f>[1]Субсидия_факт!FQ9</f>
        <v>0</v>
      </c>
      <c r="MY14" s="349">
        <f>[1]Субсидия_факт!FS9</f>
        <v>0</v>
      </c>
      <c r="MZ14" s="354">
        <f>[1]Субсидия_факт!FU9</f>
        <v>0</v>
      </c>
      <c r="NA14" s="707">
        <f>SUM(NB14:NE14)</f>
        <v>0</v>
      </c>
      <c r="NB14" s="349"/>
      <c r="NC14" s="354"/>
      <c r="ND14" s="349"/>
      <c r="NE14" s="354"/>
      <c r="NF14" s="707">
        <f>SUM(NG14:NJ14)</f>
        <v>0</v>
      </c>
      <c r="NG14" s="371">
        <f>[1]Субсидия_факт!FP9</f>
        <v>0</v>
      </c>
      <c r="NH14" s="357">
        <f>[1]Субсидия_факт!FR9</f>
        <v>0</v>
      </c>
      <c r="NI14" s="349">
        <f>[1]Субсидия_факт!FT9</f>
        <v>0</v>
      </c>
      <c r="NJ14" s="354">
        <f>[1]Субсидия_факт!FV9</f>
        <v>0</v>
      </c>
      <c r="NK14" s="707">
        <f>SUM(NL14:NO14)</f>
        <v>0</v>
      </c>
      <c r="NL14" s="349"/>
      <c r="NM14" s="354"/>
      <c r="NN14" s="349"/>
      <c r="NO14" s="352"/>
      <c r="NP14" s="450">
        <f t="shared" ref="NP14:NP23" si="123">SUM(NQ14:NW14)</f>
        <v>0</v>
      </c>
      <c r="NQ14" s="350">
        <f>[1]Субсидия_факт!AE9</f>
        <v>0</v>
      </c>
      <c r="NR14" s="356">
        <f>[1]Субсидия_факт!Y9</f>
        <v>0</v>
      </c>
      <c r="NS14" s="372">
        <f>[1]Субсидия_факт!Z9</f>
        <v>0</v>
      </c>
      <c r="NT14" s="356">
        <f>[1]Субсидия_факт!AA9</f>
        <v>0</v>
      </c>
      <c r="NU14" s="372">
        <f>[1]Субсидия_факт!AB9</f>
        <v>0</v>
      </c>
      <c r="NV14" s="349">
        <f>[1]Субсидия_факт!AC9</f>
        <v>0</v>
      </c>
      <c r="NW14" s="352">
        <f>[1]Субсидия_факт!AD9</f>
        <v>0</v>
      </c>
      <c r="NX14" s="450">
        <f t="shared" ref="NX14:NX23" si="124">SUM(NY14:OE14)</f>
        <v>0</v>
      </c>
      <c r="NY14" s="374"/>
      <c r="NZ14" s="371"/>
      <c r="OA14" s="357"/>
      <c r="OB14" s="371"/>
      <c r="OC14" s="372"/>
      <c r="OD14" s="360"/>
      <c r="OE14" s="372"/>
      <c r="OF14" s="731">
        <f t="shared" si="84"/>
        <v>0</v>
      </c>
      <c r="OG14" s="353">
        <f>[1]Субсидия_факт!Q9</f>
        <v>0</v>
      </c>
      <c r="OH14" s="354">
        <f>[1]Субсидия_факт!R9</f>
        <v>0</v>
      </c>
      <c r="OI14" s="450">
        <f t="shared" si="85"/>
        <v>0</v>
      </c>
      <c r="OJ14" s="371"/>
      <c r="OK14" s="372"/>
      <c r="OL14" s="426">
        <f t="shared" ref="OL14:OL29" si="125">SUM(OM14:OT14)</f>
        <v>0</v>
      </c>
      <c r="OM14" s="353">
        <f>[1]Субсидия_факт!DF9</f>
        <v>0</v>
      </c>
      <c r="ON14" s="354">
        <f>[1]Субсидия_факт!DH9</f>
        <v>0</v>
      </c>
      <c r="OO14" s="350">
        <f>[1]Субсидия_факт!DJ9</f>
        <v>0</v>
      </c>
      <c r="OP14" s="354">
        <f>[1]Субсидия_факт!DL9</f>
        <v>0</v>
      </c>
      <c r="OQ14" s="497">
        <f>[1]Субсидия_факт!DV9-LS14</f>
        <v>0</v>
      </c>
      <c r="OR14" s="352">
        <f>[1]Субсидия_факт!DX9-LT14</f>
        <v>0</v>
      </c>
      <c r="OS14" s="353">
        <f>[1]Субсидия_факт!DZ9-LU14</f>
        <v>0</v>
      </c>
      <c r="OT14" s="354">
        <f>[1]Субсидия_факт!EB9-LV14</f>
        <v>0</v>
      </c>
      <c r="OU14" s="426">
        <f t="shared" ref="OU14:OU29" si="126">SUM(OV14:PC14)</f>
        <v>0</v>
      </c>
      <c r="OV14" s="732"/>
      <c r="OW14" s="373"/>
      <c r="OX14" s="732"/>
      <c r="OY14" s="373"/>
      <c r="OZ14" s="488"/>
      <c r="PA14" s="372"/>
      <c r="PB14" s="356"/>
      <c r="PC14" s="357"/>
      <c r="PD14" s="731">
        <f t="shared" si="86"/>
        <v>0</v>
      </c>
      <c r="PE14" s="353">
        <f>[1]Субсидия_факт!DG9</f>
        <v>0</v>
      </c>
      <c r="PF14" s="354">
        <f>[1]Субсидия_факт!DI9</f>
        <v>0</v>
      </c>
      <c r="PG14" s="350">
        <f>[1]Субсидия_факт!DK9</f>
        <v>0</v>
      </c>
      <c r="PH14" s="354">
        <f>[1]Субсидия_факт!DM9</f>
        <v>0</v>
      </c>
      <c r="PI14" s="350">
        <f>[1]Субсидия_факт!DW9</f>
        <v>0</v>
      </c>
      <c r="PJ14" s="354">
        <f>[1]Субсидия_факт!DY9</f>
        <v>0</v>
      </c>
      <c r="PK14" s="450">
        <f t="shared" si="87"/>
        <v>0</v>
      </c>
      <c r="PL14" s="360"/>
      <c r="PM14" s="373"/>
      <c r="PN14" s="488"/>
      <c r="PO14" s="373"/>
      <c r="PP14" s="360"/>
      <c r="PQ14" s="373"/>
      <c r="PR14" s="450">
        <f>'Прочая  субсидия_МР  и  ГО'!B9</f>
        <v>51032484.980000004</v>
      </c>
      <c r="PS14" s="450">
        <f>'Прочая  субсидия_МР  и  ГО'!C9</f>
        <v>1243645.67</v>
      </c>
      <c r="PT14" s="717">
        <f>'Прочая  субсидия_БП'!B9</f>
        <v>0</v>
      </c>
      <c r="PU14" s="379">
        <f>'Прочая  субсидия_БП'!C9</f>
        <v>0</v>
      </c>
      <c r="PV14" s="379">
        <f t="shared" si="88"/>
        <v>1347925030.25</v>
      </c>
      <c r="PW14" s="360">
        <f>'Проверочная  таблица'!QY14+'Проверочная  таблица'!QB14+'Проверочная  таблица'!QD14+QS14</f>
        <v>1311685108.5799999</v>
      </c>
      <c r="PX14" s="374">
        <f>'Проверочная  таблица'!QZ14+'Проверочная  таблица'!QH14+'Проверочная  таблица'!QN14+'Проверочная  таблица'!QJ14+'Проверочная  таблица'!QL14+QP14+QT14+QF14</f>
        <v>36239921.670000002</v>
      </c>
      <c r="PY14" s="450" t="e">
        <f t="shared" si="89"/>
        <v>#REF!</v>
      </c>
      <c r="PZ14" s="360">
        <f>'Проверочная  таблица'!RB14+'Проверочная  таблица'!QC14+'Проверочная  таблица'!QE14+QV14</f>
        <v>346632030.09999996</v>
      </c>
      <c r="QA14" s="374" t="e">
        <f>'Проверочная  таблица'!RC14+'Проверочная  таблица'!QI14+'Проверочная  таблица'!QO14+'Проверочная  таблица'!QK14+'Проверочная  таблица'!QM14+QQ14+QW14+QG14</f>
        <v>#REF!</v>
      </c>
      <c r="QB14" s="730">
        <f>'Субвенция  на  полномочия'!B9</f>
        <v>1260778981.25</v>
      </c>
      <c r="QC14" s="717">
        <f>'Субвенция  на  полномочия'!C9</f>
        <v>330256054.07999998</v>
      </c>
      <c r="QD14" s="733">
        <f>[1]Субвенция_факт!M10</f>
        <v>28214898</v>
      </c>
      <c r="QE14" s="530">
        <v>7500000</v>
      </c>
      <c r="QF14" s="594">
        <f>[1]Субвенция_факт!AE10</f>
        <v>3441600</v>
      </c>
      <c r="QG14" s="734" t="e">
        <f>#REF!</f>
        <v>#REF!</v>
      </c>
      <c r="QH14" s="594">
        <f>[1]Субвенция_факт!AF10</f>
        <v>0</v>
      </c>
      <c r="QI14" s="734"/>
      <c r="QJ14" s="594">
        <f>[1]Субвенция_факт!AG10</f>
        <v>200000</v>
      </c>
      <c r="QK14" s="530"/>
      <c r="QL14" s="594">
        <f>[1]Субвенция_факт!E10</f>
        <v>0</v>
      </c>
      <c r="QM14" s="530"/>
      <c r="QN14" s="594">
        <f>[1]Субвенция_факт!F10</f>
        <v>0</v>
      </c>
      <c r="QO14" s="530"/>
      <c r="QP14" s="594">
        <f>[1]Субвенция_факт!G10</f>
        <v>0</v>
      </c>
      <c r="QQ14" s="530"/>
      <c r="QR14" s="717">
        <f t="shared" si="90"/>
        <v>50531730</v>
      </c>
      <c r="QS14" s="356">
        <f>[1]Субвенция_факт!P10</f>
        <v>19358408.329999998</v>
      </c>
      <c r="QT14" s="357">
        <f>[1]Субвенция_факт!Q10</f>
        <v>31173321.670000002</v>
      </c>
      <c r="QU14" s="450">
        <f t="shared" si="91"/>
        <v>20999999.02</v>
      </c>
      <c r="QV14" s="360">
        <v>8044976.0199999996</v>
      </c>
      <c r="QW14" s="376">
        <v>12955023</v>
      </c>
      <c r="QX14" s="379">
        <f t="shared" si="92"/>
        <v>4757821</v>
      </c>
      <c r="QY14" s="377">
        <f>[1]Субвенция_факт!X10</f>
        <v>3332821</v>
      </c>
      <c r="QZ14" s="378">
        <f>[1]Субвенция_факт!W10</f>
        <v>1425000</v>
      </c>
      <c r="RA14" s="450">
        <f t="shared" si="93"/>
        <v>1069499.3</v>
      </c>
      <c r="RB14" s="360">
        <v>831000</v>
      </c>
      <c r="RC14" s="376">
        <v>238499.3</v>
      </c>
      <c r="RD14" s="379">
        <f t="shared" ref="RD14:RD29" si="127">RL14+RR14+RX14+SD14+SL14+TH14+RF14+SH14</f>
        <v>75021015.590000004</v>
      </c>
      <c r="RE14" s="450">
        <f t="shared" ref="RE14:RE29" si="128">RO14+RU14+SA14+SF14+SW14+TN14+RI14+SJ14</f>
        <v>18376250.690000001</v>
      </c>
      <c r="RF14" s="717">
        <f>SUM(RG14:RH14)</f>
        <v>1640520</v>
      </c>
      <c r="RG14" s="377">
        <f>'[1]Иные межбюджетные трансферты'!D9</f>
        <v>0</v>
      </c>
      <c r="RH14" s="378">
        <f>'[1]Иные межбюджетные трансферты'!E9</f>
        <v>1640520</v>
      </c>
      <c r="RI14" s="450">
        <f>SUM(RJ14:RK14)</f>
        <v>410130</v>
      </c>
      <c r="RJ14" s="377"/>
      <c r="RK14" s="378">
        <v>410130</v>
      </c>
      <c r="RL14" s="717">
        <f t="shared" si="96"/>
        <v>0</v>
      </c>
      <c r="RM14" s="377">
        <f>'[1]Иные межбюджетные трансферты'!T9</f>
        <v>0</v>
      </c>
      <c r="RN14" s="378">
        <f>'[1]Иные межбюджетные трансферты'!U9</f>
        <v>0</v>
      </c>
      <c r="RO14" s="450">
        <f t="shared" si="97"/>
        <v>0</v>
      </c>
      <c r="RP14" s="377"/>
      <c r="RQ14" s="378"/>
      <c r="RR14" s="379">
        <f t="shared" si="98"/>
        <v>5735194.54</v>
      </c>
      <c r="RS14" s="377">
        <f>'[1]Иные межбюджетные трансферты'!F9</f>
        <v>516167.54000000004</v>
      </c>
      <c r="RT14" s="378">
        <f>'[1]Иные межбюджетные трансферты'!G9</f>
        <v>5219027</v>
      </c>
      <c r="RU14" s="450">
        <f t="shared" si="99"/>
        <v>1433798.6400000001</v>
      </c>
      <c r="RV14" s="377">
        <v>129041.88</v>
      </c>
      <c r="RW14" s="378">
        <v>1304756.76</v>
      </c>
      <c r="RX14" s="379">
        <f t="shared" si="100"/>
        <v>65933280</v>
      </c>
      <c r="RY14" s="377">
        <f>'[1]Иные межбюджетные трансферты'!H9</f>
        <v>0</v>
      </c>
      <c r="RZ14" s="378">
        <f>'[1]Иные межбюджетные трансферты'!I9</f>
        <v>65933280</v>
      </c>
      <c r="SA14" s="450">
        <f t="shared" ref="SA14:SA23" si="129">SUM(SB14:SC14)</f>
        <v>14820301</v>
      </c>
      <c r="SB14" s="369"/>
      <c r="SC14" s="378">
        <v>14820301</v>
      </c>
      <c r="SD14" s="450">
        <f t="shared" si="102"/>
        <v>0</v>
      </c>
      <c r="SE14" s="350">
        <f>'[1]Иные межбюджетные трансферты'!K9</f>
        <v>0</v>
      </c>
      <c r="SF14" s="450">
        <f t="shared" si="103"/>
        <v>0</v>
      </c>
      <c r="SG14" s="371"/>
      <c r="SH14" s="450">
        <f t="shared" si="104"/>
        <v>0</v>
      </c>
      <c r="SI14" s="350">
        <f>'[1]Иные межбюджетные трансферты'!L9</f>
        <v>0</v>
      </c>
      <c r="SJ14" s="450">
        <f t="shared" si="105"/>
        <v>0</v>
      </c>
      <c r="SK14" s="371"/>
      <c r="SL14" s="379">
        <f t="shared" ref="SL14:SL23" si="130">SUM(SM14:SV14)</f>
        <v>1712021.05</v>
      </c>
      <c r="SM14" s="377">
        <f>'[1]Иные межбюджетные трансферты'!C9</f>
        <v>0</v>
      </c>
      <c r="SN14" s="369">
        <f>'[1]Иные межбюджетные трансферты'!J9</f>
        <v>0</v>
      </c>
      <c r="SO14" s="370">
        <f>'[1]Иные межбюджетные трансферты'!M9</f>
        <v>0</v>
      </c>
      <c r="SP14" s="369">
        <f>'[1]Иные межбюджетные трансферты'!O9</f>
        <v>0</v>
      </c>
      <c r="SQ14" s="370">
        <f>'[1]Иные межбюджетные трансферты'!P9</f>
        <v>0</v>
      </c>
      <c r="SR14" s="369">
        <f>'[1]Иные межбюджетные трансферты'!R9</f>
        <v>0</v>
      </c>
      <c r="SS14" s="370">
        <f>'[1]Иные межбюджетные трансферты'!V9</f>
        <v>0</v>
      </c>
      <c r="ST14" s="360">
        <f>'[1]Иные межбюджетные трансферты'!X9</f>
        <v>0</v>
      </c>
      <c r="SU14" s="370">
        <f>'[1]Иные межбюджетные трансферты'!Y9</f>
        <v>0</v>
      </c>
      <c r="SV14" s="369">
        <f>'[1]Иные межбюджетные трансферты'!Z9</f>
        <v>1712021.05</v>
      </c>
      <c r="SW14" s="450">
        <f t="shared" ref="SW14:SW23" si="131">SUM(SX14:TG14)</f>
        <v>1712021.05</v>
      </c>
      <c r="SX14" s="369"/>
      <c r="SY14" s="369"/>
      <c r="SZ14" s="350"/>
      <c r="TA14" s="369"/>
      <c r="TB14" s="348"/>
      <c r="TC14" s="348"/>
      <c r="TD14" s="348"/>
      <c r="TE14" s="348"/>
      <c r="TF14" s="348"/>
      <c r="TG14" s="348">
        <f t="shared" ref="TG14:TG30" si="132">SV14</f>
        <v>1712021.05</v>
      </c>
      <c r="TH14" s="379">
        <f t="shared" si="106"/>
        <v>0</v>
      </c>
      <c r="TI14" s="377">
        <f>'[1]Иные межбюджетные трансферты'!N9</f>
        <v>0</v>
      </c>
      <c r="TJ14" s="369">
        <f>'[1]Иные межбюджетные трансферты'!Q9</f>
        <v>0</v>
      </c>
      <c r="TK14" s="370">
        <f>'[1]Иные межбюджетные трансферты'!S9</f>
        <v>0</v>
      </c>
      <c r="TL14" s="369">
        <f>'[1]Иные межбюджетные трансферты'!W9</f>
        <v>0</v>
      </c>
      <c r="TM14" s="506">
        <f>'[1]Иные межбюджетные трансферты'!AA9</f>
        <v>0</v>
      </c>
      <c r="TN14" s="450">
        <f t="shared" si="107"/>
        <v>0</v>
      </c>
      <c r="TO14" s="359"/>
      <c r="TP14" s="359"/>
      <c r="TQ14" s="359"/>
      <c r="TR14" s="348"/>
      <c r="TS14" s="348"/>
      <c r="TT14" s="450">
        <f t="shared" ref="TT14:TT23" si="133">TV14+TX14+TZ14+UB14</f>
        <v>0</v>
      </c>
      <c r="TU14" s="450">
        <f t="shared" ref="TU14:TU23" si="134">TW14+UA14</f>
        <v>0</v>
      </c>
      <c r="TV14" s="379"/>
      <c r="TW14" s="379"/>
      <c r="TX14" s="379"/>
      <c r="TY14" s="379"/>
      <c r="TZ14" s="379"/>
      <c r="UA14" s="379"/>
      <c r="UB14" s="379"/>
      <c r="UC14" s="450"/>
      <c r="UD14" s="728">
        <f>'Проверочная  таблица'!TZ14+'Проверочная  таблица'!UB14</f>
        <v>0</v>
      </c>
      <c r="UE14" s="728">
        <f>'Проверочная  таблица'!UA14+'Проверочная  таблица'!UC14</f>
        <v>0</v>
      </c>
    </row>
    <row r="15" spans="1:551" ht="20.45" customHeight="1" x14ac:dyDescent="0.25">
      <c r="A15" s="558" t="s">
        <v>849</v>
      </c>
      <c r="B15" s="718">
        <f>D15+Z15+'Проверочная  таблица'!PV15+'Проверочная  таблица'!RD15</f>
        <v>1179166181.6200001</v>
      </c>
      <c r="C15" s="729" t="e">
        <f>E15+'Проверочная  таблица'!PY15+AA15+'Проверочная  таблица'!RE15</f>
        <v>#REF!</v>
      </c>
      <c r="D15" s="717">
        <f t="shared" si="0"/>
        <v>15119000</v>
      </c>
      <c r="E15" s="379">
        <f t="shared" si="1"/>
        <v>0</v>
      </c>
      <c r="F15" s="707">
        <f>'[1]Дотация  из  ОБ_факт'!F10</f>
        <v>0</v>
      </c>
      <c r="G15" s="708"/>
      <c r="H15" s="707">
        <f>'[1]Дотация  из  ОБ_факт'!E10</f>
        <v>0</v>
      </c>
      <c r="I15" s="708"/>
      <c r="J15" s="707">
        <f>'[1]Дотация  из  ОБ_факт'!H10</f>
        <v>15119000</v>
      </c>
      <c r="K15" s="708"/>
      <c r="L15" s="707">
        <f>'[1]Дотация  из  ОБ_факт'!I10</f>
        <v>0</v>
      </c>
      <c r="M15" s="708"/>
      <c r="N15" s="591">
        <f t="shared" si="2"/>
        <v>0</v>
      </c>
      <c r="O15" s="709">
        <f>'[1]Дотация  из  ОБ_факт'!K10</f>
        <v>0</v>
      </c>
      <c r="P15" s="710">
        <f>'[1]Дотация  из  ОБ_факт'!L10</f>
        <v>0</v>
      </c>
      <c r="Q15" s="710">
        <f>'[1]Дотация  из  ОБ_факт'!M10</f>
        <v>0</v>
      </c>
      <c r="R15" s="592">
        <f t="shared" si="3"/>
        <v>0</v>
      </c>
      <c r="S15" s="348"/>
      <c r="T15" s="348"/>
      <c r="U15" s="369"/>
      <c r="V15" s="591">
        <f t="shared" si="4"/>
        <v>0</v>
      </c>
      <c r="W15" s="709">
        <f>'[1]Дотация  из  ОБ_факт'!J10</f>
        <v>0</v>
      </c>
      <c r="X15" s="591">
        <f t="shared" si="5"/>
        <v>0</v>
      </c>
      <c r="Y15" s="506"/>
      <c r="Z15" s="711">
        <f t="shared" si="108"/>
        <v>511184275.68000007</v>
      </c>
      <c r="AA15" s="432">
        <f>'Проверочная  таблица'!PS15+'Проверочная  таблица'!PU15+'Проверочная  таблица'!KI15+'Проверочная  таблица'!KQ15+'Проверочная  таблица'!CG15+'Проверочная  таблица'!EN15+CA15+'Проверочная  таблица'!HW15+'Проверочная  таблица'!IC15+'Проверочная  таблица'!LD15+'Проверочная  таблица'!LL15+KA15+AF15+AL15+EA15+EG15+BK15+OU15+PK15+MG15+DU15+CY15+JI15+JU15+OI15+GT15+EY15+MM15+NA15+NK15+MS15+NX15+BA15+KW15+GA15+FO15+GG15+GM15+FI15+BU15+LW15+AS15+HE15+HQ15+GZ15+FU15+HK15+IJ15+IQ15+IW15+CS15+DO15+AO15+AW15+DG15+CM15</f>
        <v>61813541.240000002</v>
      </c>
      <c r="AB15" s="450">
        <f t="shared" si="6"/>
        <v>62145819.950000003</v>
      </c>
      <c r="AC15" s="350">
        <f>[1]Субсидия_факт!CY10</f>
        <v>62145819.950000003</v>
      </c>
      <c r="AD15" s="349">
        <f>[1]Субсидия_факт!DA10</f>
        <v>0</v>
      </c>
      <c r="AE15" s="349">
        <f>[1]Субсидия_факт!FB10</f>
        <v>0</v>
      </c>
      <c r="AF15" s="450">
        <f t="shared" si="7"/>
        <v>830375</v>
      </c>
      <c r="AG15" s="360">
        <v>830375</v>
      </c>
      <c r="AH15" s="360"/>
      <c r="AI15" s="371"/>
      <c r="AJ15" s="426">
        <f t="shared" si="8"/>
        <v>0</v>
      </c>
      <c r="AK15" s="349">
        <f>[1]Субсидия_факт!FD10</f>
        <v>0</v>
      </c>
      <c r="AL15" s="712">
        <f t="shared" si="9"/>
        <v>0</v>
      </c>
      <c r="AM15" s="356"/>
      <c r="AN15" s="450">
        <f>[1]Субсидия_факт!EX10</f>
        <v>20457517.989999998</v>
      </c>
      <c r="AO15" s="592"/>
      <c r="AP15" s="717">
        <f t="shared" si="10"/>
        <v>0</v>
      </c>
      <c r="AQ15" s="356">
        <f>[1]Субсидия_факт!CT10</f>
        <v>0</v>
      </c>
      <c r="AR15" s="360">
        <f>[1]Субсидия_факт!CU10</f>
        <v>0</v>
      </c>
      <c r="AS15" s="450">
        <f t="shared" si="11"/>
        <v>0</v>
      </c>
      <c r="AT15" s="360"/>
      <c r="AU15" s="356"/>
      <c r="AV15" s="450">
        <f>[1]Субсидия_факт!EY10</f>
        <v>25150982.66</v>
      </c>
      <c r="AW15" s="594"/>
      <c r="AX15" s="379">
        <f t="shared" si="12"/>
        <v>0</v>
      </c>
      <c r="AY15" s="356">
        <f>[1]Субсидия_факт!CV10</f>
        <v>0</v>
      </c>
      <c r="AZ15" s="360">
        <f>[1]Субсидия_факт!CW10</f>
        <v>0</v>
      </c>
      <c r="BA15" s="450">
        <f t="shared" si="13"/>
        <v>0</v>
      </c>
      <c r="BB15" s="360"/>
      <c r="BC15" s="360"/>
      <c r="BD15" s="426">
        <f t="shared" si="14"/>
        <v>0</v>
      </c>
      <c r="BE15" s="353">
        <f>[1]Субсидия_факт!EP10</f>
        <v>0</v>
      </c>
      <c r="BF15" s="352">
        <f>[1]Субсидия_факт!EQ10</f>
        <v>0</v>
      </c>
      <c r="BG15" s="349">
        <f>[1]Субсидия_факт!ER10</f>
        <v>0</v>
      </c>
      <c r="BH15" s="352">
        <f>[1]Субсидия_факт!ET10</f>
        <v>0</v>
      </c>
      <c r="BI15" s="349">
        <f>[1]Субсидия_факт!EV10</f>
        <v>0</v>
      </c>
      <c r="BJ15" s="352">
        <f>[1]Субсидия_факт!EW10</f>
        <v>0</v>
      </c>
      <c r="BK15" s="426">
        <f t="shared" si="15"/>
        <v>0</v>
      </c>
      <c r="BL15" s="350"/>
      <c r="BM15" s="352"/>
      <c r="BN15" s="349"/>
      <c r="BO15" s="352"/>
      <c r="BP15" s="349"/>
      <c r="BQ15" s="352"/>
      <c r="BR15" s="432">
        <f t="shared" si="109"/>
        <v>0</v>
      </c>
      <c r="BS15" s="353">
        <f>[1]Субсидия_факт!ES10</f>
        <v>0</v>
      </c>
      <c r="BT15" s="352">
        <f>[1]Субсидия_факт!EU10</f>
        <v>0</v>
      </c>
      <c r="BU15" s="426">
        <f t="shared" si="17"/>
        <v>0</v>
      </c>
      <c r="BV15" s="353"/>
      <c r="BW15" s="354"/>
      <c r="BX15" s="379">
        <f t="shared" si="18"/>
        <v>0</v>
      </c>
      <c r="BY15" s="356">
        <f>[1]Субсидия_факт!K10</f>
        <v>0</v>
      </c>
      <c r="BZ15" s="360">
        <f>[1]Субсидия_факт!L10</f>
        <v>0</v>
      </c>
      <c r="CA15" s="450">
        <f t="shared" si="19"/>
        <v>0</v>
      </c>
      <c r="CB15" s="360"/>
      <c r="CC15" s="360"/>
      <c r="CD15" s="379">
        <f t="shared" si="20"/>
        <v>0</v>
      </c>
      <c r="CE15" s="356">
        <f>[1]Субсидия_факт!W10</f>
        <v>0</v>
      </c>
      <c r="CF15" s="357">
        <f>[1]Субсидия_факт!X10</f>
        <v>0</v>
      </c>
      <c r="CG15" s="450">
        <f t="shared" si="21"/>
        <v>0</v>
      </c>
      <c r="CH15" s="371"/>
      <c r="CI15" s="372"/>
      <c r="CJ15" s="432">
        <f>SUM(CK15:CL15)</f>
        <v>0</v>
      </c>
      <c r="CK15" s="353">
        <f>[1]Субсидия_факт!S10</f>
        <v>0</v>
      </c>
      <c r="CL15" s="352">
        <f>[1]Субсидия_факт!T10</f>
        <v>0</v>
      </c>
      <c r="CM15" s="426">
        <f>SUM(CN15:CO15)</f>
        <v>0</v>
      </c>
      <c r="CN15" s="353"/>
      <c r="CO15" s="352"/>
      <c r="CP15" s="432">
        <f>SUM(CQ15:CR15)</f>
        <v>0</v>
      </c>
      <c r="CQ15" s="353">
        <f>[1]Субсидия_факт!M10</f>
        <v>0</v>
      </c>
      <c r="CR15" s="352">
        <f>[1]Субсидия_факт!N10</f>
        <v>0</v>
      </c>
      <c r="CS15" s="426">
        <f>SUM(CT15:CU15)</f>
        <v>0</v>
      </c>
      <c r="CT15" s="353"/>
      <c r="CU15" s="352"/>
      <c r="CV15" s="432">
        <f t="shared" si="26"/>
        <v>0</v>
      </c>
      <c r="CW15" s="353">
        <f>[1]Субсидия_факт!CH10</f>
        <v>0</v>
      </c>
      <c r="CX15" s="352">
        <f>[1]Субсидия_факт!CI10</f>
        <v>0</v>
      </c>
      <c r="CY15" s="426">
        <f t="shared" si="27"/>
        <v>0</v>
      </c>
      <c r="CZ15" s="353"/>
      <c r="DA15" s="352"/>
      <c r="DB15" s="426">
        <f t="shared" si="110"/>
        <v>0</v>
      </c>
      <c r="DC15" s="353">
        <f>[1]Субсидия_факт!GG10</f>
        <v>0</v>
      </c>
      <c r="DD15" s="352">
        <f>[1]Субсидия_факт!GI10</f>
        <v>0</v>
      </c>
      <c r="DE15" s="353">
        <f>[1]Субсидия_факт!GK10</f>
        <v>0</v>
      </c>
      <c r="DF15" s="352">
        <f>[1]Субсидия_факт!GM10</f>
        <v>0</v>
      </c>
      <c r="DG15" s="426">
        <f t="shared" si="111"/>
        <v>0</v>
      </c>
      <c r="DH15" s="353"/>
      <c r="DI15" s="352"/>
      <c r="DJ15" s="353"/>
      <c r="DK15" s="352"/>
      <c r="DL15" s="432">
        <f>SUM(DM15:DN15)</f>
        <v>0</v>
      </c>
      <c r="DM15" s="353">
        <f>[1]Субсидия_факт!O10</f>
        <v>0</v>
      </c>
      <c r="DN15" s="352">
        <f>[1]Субсидия_факт!P10</f>
        <v>0</v>
      </c>
      <c r="DO15" s="426">
        <f>SUM(DP15:DQ15)</f>
        <v>0</v>
      </c>
      <c r="DP15" s="353"/>
      <c r="DQ15" s="352"/>
      <c r="DR15" s="432">
        <f t="shared" si="30"/>
        <v>0</v>
      </c>
      <c r="DS15" s="353">
        <f>[1]Субсидия_факт!AH10</f>
        <v>0</v>
      </c>
      <c r="DT15" s="352">
        <f>[1]Субсидия_факт!AI10</f>
        <v>0</v>
      </c>
      <c r="DU15" s="432">
        <f t="shared" si="31"/>
        <v>0</v>
      </c>
      <c r="DV15" s="353"/>
      <c r="DW15" s="354"/>
      <c r="DX15" s="432">
        <f t="shared" si="32"/>
        <v>0</v>
      </c>
      <c r="DY15" s="356">
        <f>[1]Субсидия_факт!GO10</f>
        <v>0</v>
      </c>
      <c r="DZ15" s="357">
        <f>[1]Субсидия_факт!GQ10</f>
        <v>0</v>
      </c>
      <c r="EA15" s="426">
        <f t="shared" si="33"/>
        <v>0</v>
      </c>
      <c r="EB15" s="353"/>
      <c r="EC15" s="354"/>
      <c r="ED15" s="432">
        <f t="shared" si="34"/>
        <v>0</v>
      </c>
      <c r="EE15" s="353">
        <f>[1]Субсидия_факт!GP10</f>
        <v>0</v>
      </c>
      <c r="EF15" s="352">
        <f>[1]Субсидия_факт!GR10</f>
        <v>0</v>
      </c>
      <c r="EG15" s="426">
        <f t="shared" si="35"/>
        <v>0</v>
      </c>
      <c r="EH15" s="353"/>
      <c r="EI15" s="354"/>
      <c r="EJ15" s="450">
        <f t="shared" si="112"/>
        <v>57821142.859999999</v>
      </c>
      <c r="EK15" s="360">
        <f>[1]Субсидия_факт!J10</f>
        <v>0</v>
      </c>
      <c r="EL15" s="353">
        <f>[1]Субсидия_факт!H10</f>
        <v>5203902.8599999994</v>
      </c>
      <c r="EM15" s="352">
        <f>[1]Субсидия_факт!I10</f>
        <v>52617240</v>
      </c>
      <c r="EN15" s="450">
        <f t="shared" si="113"/>
        <v>3355320.63</v>
      </c>
      <c r="EO15" s="360"/>
      <c r="EP15" s="360">
        <v>301978.86</v>
      </c>
      <c r="EQ15" s="357">
        <v>3053341.77</v>
      </c>
      <c r="ER15" s="426">
        <f t="shared" si="114"/>
        <v>0</v>
      </c>
      <c r="ES15" s="350">
        <f>[1]Субсидия_факт!AP10</f>
        <v>0</v>
      </c>
      <c r="ET15" s="354">
        <f>[1]Субсидия_факт!AQ10</f>
        <v>0</v>
      </c>
      <c r="EU15" s="350">
        <f>[1]Субсидия_факт!AR10</f>
        <v>0</v>
      </c>
      <c r="EV15" s="354">
        <f>[1]Субсидия_факт!AS10</f>
        <v>0</v>
      </c>
      <c r="EW15" s="350">
        <f>[1]Субсидия_факт!AT10</f>
        <v>0</v>
      </c>
      <c r="EX15" s="354">
        <f>[1]Субсидия_факт!AU10</f>
        <v>0</v>
      </c>
      <c r="EY15" s="426">
        <f t="shared" si="115"/>
        <v>0</v>
      </c>
      <c r="EZ15" s="371"/>
      <c r="FA15" s="372"/>
      <c r="FB15" s="360"/>
      <c r="FC15" s="372"/>
      <c r="FD15" s="360"/>
      <c r="FE15" s="372"/>
      <c r="FF15" s="391">
        <f t="shared" si="36"/>
        <v>0</v>
      </c>
      <c r="FG15" s="353">
        <f>[1]Субсидия_факт!BV10</f>
        <v>0</v>
      </c>
      <c r="FH15" s="354">
        <f>[1]Субсидия_факт!BW10</f>
        <v>0</v>
      </c>
      <c r="FI15" s="450">
        <f t="shared" si="37"/>
        <v>0</v>
      </c>
      <c r="FJ15" s="356"/>
      <c r="FK15" s="357"/>
      <c r="FL15" s="391">
        <f t="shared" si="38"/>
        <v>77943076.920000002</v>
      </c>
      <c r="FM15" s="356">
        <f>[1]Субсидия_факт!DR10</f>
        <v>7014876.9199999999</v>
      </c>
      <c r="FN15" s="357">
        <f>[1]Субсидия_факт!DS10</f>
        <v>70928200</v>
      </c>
      <c r="FO15" s="450">
        <f t="shared" si="39"/>
        <v>0</v>
      </c>
      <c r="FP15" s="356"/>
      <c r="FQ15" s="357"/>
      <c r="FR15" s="519">
        <f t="shared" si="40"/>
        <v>0</v>
      </c>
      <c r="FS15" s="353">
        <f>[1]Субсидия_факт!DT10</f>
        <v>0</v>
      </c>
      <c r="FT15" s="354">
        <f>[1]Субсидия_факт!DU10</f>
        <v>0</v>
      </c>
      <c r="FU15" s="718">
        <f t="shared" si="41"/>
        <v>0</v>
      </c>
      <c r="FV15" s="356"/>
      <c r="FW15" s="372"/>
      <c r="FX15" s="391">
        <f t="shared" si="42"/>
        <v>0</v>
      </c>
      <c r="FY15" s="353">
        <f>[1]Субсидия_факт!ED10</f>
        <v>0</v>
      </c>
      <c r="FZ15" s="354">
        <f>[1]Субсидия_факт!EE10</f>
        <v>0</v>
      </c>
      <c r="GA15" s="450">
        <f t="shared" si="43"/>
        <v>0</v>
      </c>
      <c r="GB15" s="356"/>
      <c r="GC15" s="357"/>
      <c r="GD15" s="391">
        <f t="shared" si="44"/>
        <v>0</v>
      </c>
      <c r="GE15" s="356">
        <f>[1]Субсидия_факт!CJ10</f>
        <v>0</v>
      </c>
      <c r="GF15" s="357">
        <f>[1]Субсидия_факт!CK10</f>
        <v>0</v>
      </c>
      <c r="GG15" s="450">
        <f t="shared" si="45"/>
        <v>0</v>
      </c>
      <c r="GH15" s="356"/>
      <c r="GI15" s="357"/>
      <c r="GJ15" s="391">
        <f t="shared" si="46"/>
        <v>0</v>
      </c>
      <c r="GK15" s="353">
        <f>[1]Субсидия_факт!CL10</f>
        <v>0</v>
      </c>
      <c r="GL15" s="352">
        <f>[1]Субсидия_факт!CM10</f>
        <v>0</v>
      </c>
      <c r="GM15" s="450">
        <f t="shared" si="47"/>
        <v>0</v>
      </c>
      <c r="GN15" s="356"/>
      <c r="GO15" s="357"/>
      <c r="GP15" s="717">
        <f t="shared" si="48"/>
        <v>0</v>
      </c>
      <c r="GQ15" s="353">
        <f>[1]Субсидия_факт!EF10</f>
        <v>0</v>
      </c>
      <c r="GR15" s="354">
        <f>[1]Субсидия_факт!EG10</f>
        <v>0</v>
      </c>
      <c r="GS15" s="353">
        <f>[1]Субсидия_факт!EH10</f>
        <v>0</v>
      </c>
      <c r="GT15" s="379">
        <f t="shared" si="49"/>
        <v>0</v>
      </c>
      <c r="GU15" s="356"/>
      <c r="GV15" s="357"/>
      <c r="GW15" s="360"/>
      <c r="GX15" s="718">
        <f t="shared" si="116"/>
        <v>0</v>
      </c>
      <c r="GY15" s="353">
        <f>[1]Субсидия_факт!EI10</f>
        <v>0</v>
      </c>
      <c r="GZ15" s="718">
        <f t="shared" si="116"/>
        <v>0</v>
      </c>
      <c r="HA15" s="360"/>
      <c r="HB15" s="391">
        <f t="shared" si="50"/>
        <v>0</v>
      </c>
      <c r="HC15" s="356">
        <f>[1]Субсидия_факт!BP10</f>
        <v>0</v>
      </c>
      <c r="HD15" s="357">
        <f>[1]Субсидия_факт!BQ10</f>
        <v>0</v>
      </c>
      <c r="HE15" s="450">
        <f t="shared" si="51"/>
        <v>0</v>
      </c>
      <c r="HF15" s="356"/>
      <c r="HG15" s="357"/>
      <c r="HH15" s="519">
        <f t="shared" si="52"/>
        <v>0</v>
      </c>
      <c r="HI15" s="353">
        <f>[1]Субсидия_факт!BR10</f>
        <v>0</v>
      </c>
      <c r="HJ15" s="354">
        <f>[1]Субсидия_факт!BS10</f>
        <v>0</v>
      </c>
      <c r="HK15" s="729">
        <f t="shared" si="53"/>
        <v>0</v>
      </c>
      <c r="HL15" s="356"/>
      <c r="HM15" s="372"/>
      <c r="HN15" s="391">
        <f t="shared" si="54"/>
        <v>0</v>
      </c>
      <c r="HO15" s="356">
        <f>[1]Субсидия_факт!AV10</f>
        <v>0</v>
      </c>
      <c r="HP15" s="357">
        <f>[1]Субсидия_факт!AW10</f>
        <v>0</v>
      </c>
      <c r="HQ15" s="450">
        <f t="shared" si="55"/>
        <v>0</v>
      </c>
      <c r="HR15" s="356"/>
      <c r="HS15" s="357"/>
      <c r="HT15" s="426">
        <f t="shared" si="56"/>
        <v>0</v>
      </c>
      <c r="HU15" s="353">
        <f>[1]Субсидия_факт!BZ10</f>
        <v>0</v>
      </c>
      <c r="HV15" s="352">
        <f>[1]Субсидия_факт!CB10</f>
        <v>0</v>
      </c>
      <c r="HW15" s="426">
        <f t="shared" si="57"/>
        <v>0</v>
      </c>
      <c r="HX15" s="353"/>
      <c r="HY15" s="354"/>
      <c r="HZ15" s="426">
        <f t="shared" si="58"/>
        <v>0</v>
      </c>
      <c r="IA15" s="353">
        <f>[1]Субсидия_факт!CA10</f>
        <v>0</v>
      </c>
      <c r="IB15" s="354">
        <f>[1]Субсидия_факт!CC10</f>
        <v>0</v>
      </c>
      <c r="IC15" s="426">
        <f t="shared" si="59"/>
        <v>0</v>
      </c>
      <c r="ID15" s="349"/>
      <c r="IE15" s="358"/>
      <c r="IF15" s="707">
        <f t="shared" si="60"/>
        <v>0</v>
      </c>
      <c r="IG15" s="349">
        <f>[1]Субсидия_факт!AJ10</f>
        <v>0</v>
      </c>
      <c r="IH15" s="354">
        <f>[1]Субсидия_факт!AK10</f>
        <v>0</v>
      </c>
      <c r="II15" s="349">
        <f>[1]Субсидия_факт!AL10</f>
        <v>0</v>
      </c>
      <c r="IJ15" s="707">
        <f t="shared" si="61"/>
        <v>0</v>
      </c>
      <c r="IK15" s="349"/>
      <c r="IL15" s="354"/>
      <c r="IM15" s="349"/>
      <c r="IN15" s="426">
        <f t="shared" si="62"/>
        <v>0</v>
      </c>
      <c r="IO15" s="349">
        <f>[1]Субсидия_факт!FX10</f>
        <v>0</v>
      </c>
      <c r="IP15" s="354">
        <f>[1]Субсидия_факт!FY10</f>
        <v>0</v>
      </c>
      <c r="IQ15" s="426">
        <f t="shared" si="63"/>
        <v>0</v>
      </c>
      <c r="IR15" s="349"/>
      <c r="IS15" s="354"/>
      <c r="IT15" s="426">
        <f t="shared" si="64"/>
        <v>0</v>
      </c>
      <c r="IU15" s="371"/>
      <c r="IV15" s="357"/>
      <c r="IW15" s="426">
        <f t="shared" si="65"/>
        <v>0</v>
      </c>
      <c r="IX15" s="349"/>
      <c r="IY15" s="352"/>
      <c r="IZ15" s="450">
        <f t="shared" si="117"/>
        <v>0</v>
      </c>
      <c r="JA15" s="359">
        <f>[1]Субсидия_факт!AX10</f>
        <v>0</v>
      </c>
      <c r="JB15" s="354">
        <f>[1]Субсидия_факт!AZ10</f>
        <v>0</v>
      </c>
      <c r="JC15" s="353">
        <f>[1]Субсидия_факт!BB10</f>
        <v>0</v>
      </c>
      <c r="JD15" s="354">
        <f>[1]Субсидия_факт!BC10</f>
        <v>0</v>
      </c>
      <c r="JE15" s="353">
        <f>[1]Субсидия_факт!BD10</f>
        <v>0</v>
      </c>
      <c r="JF15" s="354">
        <f>[1]Субсидия_факт!BE10</f>
        <v>0</v>
      </c>
      <c r="JG15" s="350">
        <f>[1]Субсидия_факт!BF10</f>
        <v>0</v>
      </c>
      <c r="JH15" s="352">
        <f>[1]Субсидия_факт!BG10</f>
        <v>0</v>
      </c>
      <c r="JI15" s="450">
        <f t="shared" si="118"/>
        <v>0</v>
      </c>
      <c r="JJ15" s="359"/>
      <c r="JK15" s="354"/>
      <c r="JL15" s="360"/>
      <c r="JM15" s="372"/>
      <c r="JN15" s="360"/>
      <c r="JO15" s="373"/>
      <c r="JP15" s="349"/>
      <c r="JQ15" s="354"/>
      <c r="JR15" s="450">
        <f t="shared" si="66"/>
        <v>0</v>
      </c>
      <c r="JS15" s="349">
        <f>[1]Субсидия_факт!AY10</f>
        <v>0</v>
      </c>
      <c r="JT15" s="354">
        <f>[1]Субсидия_факт!BA10</f>
        <v>0</v>
      </c>
      <c r="JU15" s="450">
        <f t="shared" si="67"/>
        <v>0</v>
      </c>
      <c r="JV15" s="349"/>
      <c r="JW15" s="352"/>
      <c r="JX15" s="391">
        <f t="shared" si="68"/>
        <v>0</v>
      </c>
      <c r="JY15" s="353">
        <f>[1]Субсидия_факт!BX10</f>
        <v>0</v>
      </c>
      <c r="JZ15" s="354">
        <f>[1]Субсидия_факт!BY10</f>
        <v>0</v>
      </c>
      <c r="KA15" s="450">
        <f t="shared" si="69"/>
        <v>0</v>
      </c>
      <c r="KB15" s="356"/>
      <c r="KC15" s="357"/>
      <c r="KD15" s="426">
        <f t="shared" si="70"/>
        <v>310499.53000000003</v>
      </c>
      <c r="KE15" s="349">
        <f>[1]Субсидия_факт!BH10</f>
        <v>0</v>
      </c>
      <c r="KF15" s="352">
        <f>[1]Субсидия_факт!BI10</f>
        <v>0</v>
      </c>
      <c r="KG15" s="353">
        <f>[1]Субсидия_факт!CD10</f>
        <v>93149.860000000015</v>
      </c>
      <c r="KH15" s="352">
        <f>[1]Субсидия_факт!CF10</f>
        <v>217349.67</v>
      </c>
      <c r="KI15" s="426">
        <f t="shared" si="71"/>
        <v>0</v>
      </c>
      <c r="KJ15" s="349"/>
      <c r="KK15" s="354"/>
      <c r="KL15" s="349"/>
      <c r="KM15" s="354"/>
      <c r="KN15" s="426">
        <f t="shared" si="119"/>
        <v>0</v>
      </c>
      <c r="KO15" s="353">
        <f>[1]Субсидия_факт!CE10</f>
        <v>0</v>
      </c>
      <c r="KP15" s="352">
        <f>[1]Субсидия_факт!CG10</f>
        <v>0</v>
      </c>
      <c r="KQ15" s="426">
        <f t="shared" si="72"/>
        <v>0</v>
      </c>
      <c r="KR15" s="350"/>
      <c r="KS15" s="354"/>
      <c r="KT15" s="391">
        <f t="shared" si="73"/>
        <v>0</v>
      </c>
      <c r="KU15" s="353">
        <f>[1]Субсидия_факт!BJ10</f>
        <v>0</v>
      </c>
      <c r="KV15" s="354">
        <f>[1]Субсидия_факт!BK10</f>
        <v>0</v>
      </c>
      <c r="KW15" s="450">
        <f t="shared" si="74"/>
        <v>0</v>
      </c>
      <c r="KX15" s="356"/>
      <c r="KY15" s="357"/>
      <c r="KZ15" s="720">
        <f t="shared" si="75"/>
        <v>33000000</v>
      </c>
      <c r="LA15" s="353">
        <f>[1]Субсидия_факт!CN10</f>
        <v>2160000</v>
      </c>
      <c r="LB15" s="352">
        <f>[1]Субсидия_факт!CP10</f>
        <v>21840000</v>
      </c>
      <c r="LC15" s="360">
        <f>[1]Субсидия_факт!CR10</f>
        <v>9000000</v>
      </c>
      <c r="LD15" s="720">
        <f t="shared" si="76"/>
        <v>0</v>
      </c>
      <c r="LE15" s="350"/>
      <c r="LF15" s="354"/>
      <c r="LG15" s="349"/>
      <c r="LH15" s="707">
        <f t="shared" si="120"/>
        <v>0</v>
      </c>
      <c r="LI15" s="353">
        <f>[1]Субсидия_факт!CO10</f>
        <v>0</v>
      </c>
      <c r="LJ15" s="352">
        <f>[1]Субсидия_факт!CQ10</f>
        <v>0</v>
      </c>
      <c r="LK15" s="349">
        <f>[1]Субсидия_факт!CS10</f>
        <v>0</v>
      </c>
      <c r="LL15" s="707">
        <f t="shared" si="77"/>
        <v>0</v>
      </c>
      <c r="LM15" s="349"/>
      <c r="LN15" s="361"/>
      <c r="LO15" s="349"/>
      <c r="LP15" s="426">
        <f t="shared" si="121"/>
        <v>0</v>
      </c>
      <c r="LQ15" s="353">
        <f>[1]Субсидия_факт!DN10</f>
        <v>0</v>
      </c>
      <c r="LR15" s="354">
        <f>[1]Субсидия_факт!DP10</f>
        <v>0</v>
      </c>
      <c r="LS15" s="356"/>
      <c r="LT15" s="357"/>
      <c r="LU15" s="356"/>
      <c r="LV15" s="357"/>
      <c r="LW15" s="426">
        <f t="shared" si="122"/>
        <v>0</v>
      </c>
      <c r="LX15" s="360"/>
      <c r="LY15" s="373"/>
      <c r="LZ15" s="360"/>
      <c r="MA15" s="373"/>
      <c r="MB15" s="356"/>
      <c r="MC15" s="357"/>
      <c r="MD15" s="450">
        <f t="shared" si="78"/>
        <v>0</v>
      </c>
      <c r="ME15" s="353">
        <f>[1]Субсидия_факт!DO10</f>
        <v>0</v>
      </c>
      <c r="MF15" s="354">
        <f>[1]Субсидия_факт!DQ10</f>
        <v>0</v>
      </c>
      <c r="MG15" s="730">
        <f t="shared" si="79"/>
        <v>0</v>
      </c>
      <c r="MH15" s="360"/>
      <c r="MI15" s="373"/>
      <c r="MJ15" s="379">
        <f t="shared" si="80"/>
        <v>0</v>
      </c>
      <c r="MK15" s="353">
        <f>[1]Субсидия_факт!BL10</f>
        <v>0</v>
      </c>
      <c r="ML15" s="354">
        <f>[1]Субсидия_факт!BN10</f>
        <v>0</v>
      </c>
      <c r="MM15" s="450">
        <f t="shared" si="81"/>
        <v>0</v>
      </c>
      <c r="MN15" s="356"/>
      <c r="MO15" s="357"/>
      <c r="MP15" s="391">
        <f t="shared" si="82"/>
        <v>0</v>
      </c>
      <c r="MQ15" s="353">
        <f>[1]Субсидия_факт!BM10</f>
        <v>0</v>
      </c>
      <c r="MR15" s="354">
        <f>[1]Субсидия_факт!BO10</f>
        <v>0</v>
      </c>
      <c r="MS15" s="450">
        <f t="shared" si="83"/>
        <v>0</v>
      </c>
      <c r="MT15" s="356"/>
      <c r="MU15" s="357"/>
      <c r="MV15" s="707">
        <f>SUM(MW15:MZ15)</f>
        <v>0</v>
      </c>
      <c r="MW15" s="349">
        <f>[1]Субсидия_факт!FO10</f>
        <v>0</v>
      </c>
      <c r="MX15" s="354">
        <f>[1]Субсидия_факт!FQ10</f>
        <v>0</v>
      </c>
      <c r="MY15" s="349">
        <f>[1]Субсидия_факт!FS10</f>
        <v>0</v>
      </c>
      <c r="MZ15" s="354">
        <f>[1]Субсидия_факт!FU10</f>
        <v>0</v>
      </c>
      <c r="NA15" s="707">
        <f>SUM(NB15:NE15)</f>
        <v>0</v>
      </c>
      <c r="NB15" s="349"/>
      <c r="NC15" s="354"/>
      <c r="ND15" s="349"/>
      <c r="NE15" s="354"/>
      <c r="NF15" s="707">
        <f>SUM(NG15:NJ15)</f>
        <v>0</v>
      </c>
      <c r="NG15" s="371">
        <f>[1]Субсидия_факт!FP10</f>
        <v>0</v>
      </c>
      <c r="NH15" s="357">
        <f>[1]Субсидия_факт!FR10</f>
        <v>0</v>
      </c>
      <c r="NI15" s="349">
        <f>[1]Субсидия_факт!FT10</f>
        <v>0</v>
      </c>
      <c r="NJ15" s="354">
        <f>[1]Субсидия_факт!FV10</f>
        <v>0</v>
      </c>
      <c r="NK15" s="707">
        <f>SUM(NL15:NO15)</f>
        <v>0</v>
      </c>
      <c r="NL15" s="349"/>
      <c r="NM15" s="354"/>
      <c r="NN15" s="349"/>
      <c r="NO15" s="352"/>
      <c r="NP15" s="450">
        <f t="shared" si="123"/>
        <v>127062818.19</v>
      </c>
      <c r="NQ15" s="350">
        <f>[1]Субсидия_факт!AE10</f>
        <v>0</v>
      </c>
      <c r="NR15" s="356">
        <f>[1]Субсидия_факт!Y10</f>
        <v>43201358.189999998</v>
      </c>
      <c r="NS15" s="372">
        <f>[1]Субсидия_факт!Z10</f>
        <v>83861460</v>
      </c>
      <c r="NT15" s="356">
        <f>[1]Субсидия_факт!AA10</f>
        <v>0</v>
      </c>
      <c r="NU15" s="372">
        <f>[1]Субсидия_факт!AB10</f>
        <v>0</v>
      </c>
      <c r="NV15" s="349">
        <f>[1]Субсидия_факт!AC10</f>
        <v>0</v>
      </c>
      <c r="NW15" s="352">
        <f>[1]Субсидия_факт!AD10</f>
        <v>0</v>
      </c>
      <c r="NX15" s="450">
        <f t="shared" si="124"/>
        <v>0</v>
      </c>
      <c r="NY15" s="374"/>
      <c r="NZ15" s="371"/>
      <c r="OA15" s="357"/>
      <c r="OB15" s="371"/>
      <c r="OC15" s="372"/>
      <c r="OD15" s="360"/>
      <c r="OE15" s="372"/>
      <c r="OF15" s="379">
        <f t="shared" si="84"/>
        <v>0</v>
      </c>
      <c r="OG15" s="353">
        <f>[1]Субсидия_факт!Q10</f>
        <v>0</v>
      </c>
      <c r="OH15" s="354">
        <f>[1]Субсидия_факт!R10</f>
        <v>0</v>
      </c>
      <c r="OI15" s="450">
        <f t="shared" si="85"/>
        <v>0</v>
      </c>
      <c r="OJ15" s="371"/>
      <c r="OK15" s="372"/>
      <c r="OL15" s="426">
        <f t="shared" si="125"/>
        <v>0</v>
      </c>
      <c r="OM15" s="353">
        <f>[1]Субсидия_факт!DF10</f>
        <v>0</v>
      </c>
      <c r="ON15" s="354">
        <f>[1]Субсидия_факт!DH10</f>
        <v>0</v>
      </c>
      <c r="OO15" s="350">
        <f>[1]Субсидия_факт!DJ10</f>
        <v>0</v>
      </c>
      <c r="OP15" s="354">
        <f>[1]Субсидия_факт!DL10</f>
        <v>0</v>
      </c>
      <c r="OQ15" s="497">
        <f>[1]Субсидия_факт!DV10-LS15</f>
        <v>0</v>
      </c>
      <c r="OR15" s="352">
        <f>[1]Субсидия_факт!DX10-LT15</f>
        <v>0</v>
      </c>
      <c r="OS15" s="353">
        <f>[1]Субсидия_факт!DZ10-LU15</f>
        <v>0</v>
      </c>
      <c r="OT15" s="354">
        <f>[1]Субсидия_факт!EB10-LV15</f>
        <v>0</v>
      </c>
      <c r="OU15" s="426">
        <f t="shared" si="126"/>
        <v>0</v>
      </c>
      <c r="OV15" s="732"/>
      <c r="OW15" s="373"/>
      <c r="OX15" s="732"/>
      <c r="OY15" s="373"/>
      <c r="OZ15" s="488"/>
      <c r="PA15" s="372"/>
      <c r="PB15" s="356"/>
      <c r="PC15" s="357"/>
      <c r="PD15" s="379">
        <f t="shared" si="86"/>
        <v>0</v>
      </c>
      <c r="PE15" s="353">
        <f>[1]Субсидия_факт!DG10</f>
        <v>0</v>
      </c>
      <c r="PF15" s="354">
        <f>[1]Субсидия_факт!DI10</f>
        <v>0</v>
      </c>
      <c r="PG15" s="350">
        <f>[1]Субсидия_факт!DK10</f>
        <v>0</v>
      </c>
      <c r="PH15" s="354">
        <f>[1]Субсидия_факт!DM10</f>
        <v>0</v>
      </c>
      <c r="PI15" s="350">
        <f>[1]Субсидия_факт!DW10</f>
        <v>0</v>
      </c>
      <c r="PJ15" s="354">
        <f>[1]Субсидия_факт!DY10</f>
        <v>0</v>
      </c>
      <c r="PK15" s="450">
        <f t="shared" si="87"/>
        <v>0</v>
      </c>
      <c r="PL15" s="360"/>
      <c r="PM15" s="373"/>
      <c r="PN15" s="488"/>
      <c r="PO15" s="373"/>
      <c r="PP15" s="360"/>
      <c r="PQ15" s="373"/>
      <c r="PR15" s="450">
        <f>'Прочая  субсидия_МР  и  ГО'!B10</f>
        <v>107292417.58</v>
      </c>
      <c r="PS15" s="450">
        <f>'Прочая  субсидия_МР  и  ГО'!C10</f>
        <v>57627845.609999999</v>
      </c>
      <c r="PT15" s="717">
        <f>'Прочая  субсидия_БП'!B10</f>
        <v>0</v>
      </c>
      <c r="PU15" s="379">
        <f>'Прочая  субсидия_БП'!C10</f>
        <v>0</v>
      </c>
      <c r="PV15" s="379">
        <f t="shared" si="88"/>
        <v>618063548.68000007</v>
      </c>
      <c r="PW15" s="360">
        <f>'Проверочная  таблица'!QY15+'Проверочная  таблица'!QB15+'Проверочная  таблица'!QD15+QS15</f>
        <v>604907062.55000007</v>
      </c>
      <c r="PX15" s="374">
        <f>'Проверочная  таблица'!QZ15+'Проверочная  таблица'!QH15+'Проверочная  таблица'!QN15+'Проверочная  таблица'!QJ15+'Проверочная  таблица'!QL15+QP15+QT15+QF15</f>
        <v>13156486.130000001</v>
      </c>
      <c r="PY15" s="450" t="e">
        <f t="shared" si="89"/>
        <v>#REF!</v>
      </c>
      <c r="PZ15" s="360">
        <f>'Проверочная  таблица'!RB15+'Проверочная  таблица'!QC15+'Проверочная  таблица'!QE15+QV15</f>
        <v>151732392.19999999</v>
      </c>
      <c r="QA15" s="374" t="e">
        <f>'Проверочная  таблица'!RC15+'Проверочная  таблица'!QI15+'Проверочная  таблица'!QO15+'Проверочная  таблица'!QK15+'Проверочная  таблица'!QM15+QQ15+QW15+QG15</f>
        <v>#REF!</v>
      </c>
      <c r="QB15" s="730">
        <f>'Субвенция  на  полномочия'!B10</f>
        <v>568737344.68000007</v>
      </c>
      <c r="QC15" s="717">
        <f>'Субвенция  на  полномочия'!C10</f>
        <v>141529482</v>
      </c>
      <c r="QD15" s="733">
        <f>[1]Субвенция_факт!M11</f>
        <v>26308479</v>
      </c>
      <c r="QE15" s="530">
        <v>6900000</v>
      </c>
      <c r="QF15" s="594">
        <f>[1]Субвенция_факт!AE11</f>
        <v>1147200</v>
      </c>
      <c r="QG15" s="734" t="e">
        <f>#REF!</f>
        <v>#REF!</v>
      </c>
      <c r="QH15" s="594">
        <f>[1]Субвенция_факт!AF11</f>
        <v>0</v>
      </c>
      <c r="QI15" s="734"/>
      <c r="QJ15" s="594">
        <f>[1]Субвенция_факт!AG11</f>
        <v>50000</v>
      </c>
      <c r="QK15" s="530"/>
      <c r="QL15" s="594">
        <f>[1]Субвенция_факт!E11</f>
        <v>0</v>
      </c>
      <c r="QM15" s="530"/>
      <c r="QN15" s="594">
        <f>[1]Субвенция_факт!F11</f>
        <v>0</v>
      </c>
      <c r="QO15" s="530"/>
      <c r="QP15" s="594">
        <f>[1]Субвенция_факт!G11</f>
        <v>0</v>
      </c>
      <c r="QQ15" s="530"/>
      <c r="QR15" s="717">
        <f t="shared" si="90"/>
        <v>17521775</v>
      </c>
      <c r="QS15" s="356">
        <f>[1]Субвенция_факт!P11</f>
        <v>6712488.8700000001</v>
      </c>
      <c r="QT15" s="357">
        <f>[1]Субвенция_факт!Q11</f>
        <v>10809286.130000001</v>
      </c>
      <c r="QU15" s="450">
        <f t="shared" si="91"/>
        <v>6710910.2000000002</v>
      </c>
      <c r="QV15" s="360">
        <v>2570910.2000000002</v>
      </c>
      <c r="QW15" s="376">
        <v>4140000</v>
      </c>
      <c r="QX15" s="379">
        <f t="shared" si="92"/>
        <v>4298750</v>
      </c>
      <c r="QY15" s="377">
        <f>[1]Субвенция_факт!X11</f>
        <v>3148750</v>
      </c>
      <c r="QZ15" s="378">
        <f>[1]Субвенция_факт!W11</f>
        <v>1150000</v>
      </c>
      <c r="RA15" s="450">
        <f t="shared" si="93"/>
        <v>802930.13</v>
      </c>
      <c r="RB15" s="360">
        <v>732000</v>
      </c>
      <c r="RC15" s="376">
        <v>70930.13</v>
      </c>
      <c r="RD15" s="379">
        <f t="shared" si="127"/>
        <v>34799357.259999998</v>
      </c>
      <c r="RE15" s="450">
        <f t="shared" si="128"/>
        <v>9439385.290000001</v>
      </c>
      <c r="RF15" s="717">
        <f>SUM(RG15:RH15)</f>
        <v>468720</v>
      </c>
      <c r="RG15" s="377">
        <f>'[1]Иные межбюджетные трансферты'!D10</f>
        <v>0</v>
      </c>
      <c r="RH15" s="378">
        <f>'[1]Иные межбюджетные трансферты'!E10</f>
        <v>468720</v>
      </c>
      <c r="RI15" s="450">
        <f>SUM(RJ15:RK15)</f>
        <v>117180</v>
      </c>
      <c r="RJ15" s="377"/>
      <c r="RK15" s="378">
        <v>117180</v>
      </c>
      <c r="RL15" s="717">
        <f t="shared" si="96"/>
        <v>0</v>
      </c>
      <c r="RM15" s="377">
        <f>'[1]Иные межбюджетные трансферты'!T10</f>
        <v>0</v>
      </c>
      <c r="RN15" s="378">
        <f>'[1]Иные межбюджетные трансферты'!U10</f>
        <v>0</v>
      </c>
      <c r="RO15" s="450">
        <f t="shared" si="97"/>
        <v>0</v>
      </c>
      <c r="RP15" s="377"/>
      <c r="RQ15" s="378"/>
      <c r="RR15" s="379">
        <f t="shared" si="98"/>
        <v>1564143.96</v>
      </c>
      <c r="RS15" s="377">
        <f>'[1]Иные межбюджетные трансферты'!F10</f>
        <v>140772.96000000002</v>
      </c>
      <c r="RT15" s="378">
        <f>'[1]Иные межбюджетные трансферты'!G10</f>
        <v>1423371</v>
      </c>
      <c r="RU15" s="450">
        <f t="shared" si="99"/>
        <v>391035.99</v>
      </c>
      <c r="RV15" s="377">
        <v>35193.24</v>
      </c>
      <c r="RW15" s="378">
        <v>355842.75</v>
      </c>
      <c r="RX15" s="379">
        <f t="shared" si="100"/>
        <v>31404240</v>
      </c>
      <c r="RY15" s="377">
        <f>'[1]Иные межбюджетные трансферты'!H10</f>
        <v>0</v>
      </c>
      <c r="RZ15" s="378">
        <f>'[1]Иные межбюджетные трансферты'!I10</f>
        <v>31404240</v>
      </c>
      <c r="SA15" s="450">
        <f t="shared" si="129"/>
        <v>7568916</v>
      </c>
      <c r="SB15" s="369"/>
      <c r="SC15" s="378">
        <v>7568916</v>
      </c>
      <c r="SD15" s="450">
        <f t="shared" si="102"/>
        <v>0</v>
      </c>
      <c r="SE15" s="350">
        <f>'[1]Иные межбюджетные трансферты'!K10</f>
        <v>0</v>
      </c>
      <c r="SF15" s="450">
        <f t="shared" si="103"/>
        <v>0</v>
      </c>
      <c r="SG15" s="371"/>
      <c r="SH15" s="450">
        <f t="shared" si="104"/>
        <v>0</v>
      </c>
      <c r="SI15" s="350">
        <f>'[1]Иные межбюджетные трансферты'!L10</f>
        <v>0</v>
      </c>
      <c r="SJ15" s="450">
        <f t="shared" si="105"/>
        <v>0</v>
      </c>
      <c r="SK15" s="371"/>
      <c r="SL15" s="379">
        <f t="shared" si="130"/>
        <v>1362253.3</v>
      </c>
      <c r="SM15" s="377">
        <f>'[1]Иные межбюджетные трансферты'!C10</f>
        <v>0</v>
      </c>
      <c r="SN15" s="369">
        <f>'[1]Иные межбюджетные трансферты'!J10</f>
        <v>0</v>
      </c>
      <c r="SO15" s="370">
        <f>'[1]Иные межбюджетные трансферты'!M10</f>
        <v>0</v>
      </c>
      <c r="SP15" s="369">
        <f>'[1]Иные межбюджетные трансферты'!O10</f>
        <v>0</v>
      </c>
      <c r="SQ15" s="370">
        <f>'[1]Иные межбюджетные трансферты'!P10</f>
        <v>0</v>
      </c>
      <c r="SR15" s="369">
        <f>'[1]Иные межбюджетные трансферты'!R10</f>
        <v>0</v>
      </c>
      <c r="SS15" s="370">
        <f>'[1]Иные межбюджетные трансферты'!V10</f>
        <v>0</v>
      </c>
      <c r="ST15" s="360">
        <f>'[1]Иные межбюджетные трансферты'!X10</f>
        <v>0</v>
      </c>
      <c r="SU15" s="370">
        <f>'[1]Иные межбюджетные трансферты'!Y10</f>
        <v>0</v>
      </c>
      <c r="SV15" s="369">
        <f>'[1]Иные межбюджетные трансферты'!Z10</f>
        <v>1362253.3</v>
      </c>
      <c r="SW15" s="450">
        <f t="shared" si="131"/>
        <v>1362253.3</v>
      </c>
      <c r="SX15" s="369"/>
      <c r="SY15" s="369"/>
      <c r="SZ15" s="350"/>
      <c r="TA15" s="369"/>
      <c r="TB15" s="348"/>
      <c r="TC15" s="348"/>
      <c r="TD15" s="348"/>
      <c r="TE15" s="348"/>
      <c r="TF15" s="348"/>
      <c r="TG15" s="348">
        <f t="shared" si="132"/>
        <v>1362253.3</v>
      </c>
      <c r="TH15" s="379">
        <f t="shared" si="106"/>
        <v>0</v>
      </c>
      <c r="TI15" s="377">
        <f>'[1]Иные межбюджетные трансферты'!N10</f>
        <v>0</v>
      </c>
      <c r="TJ15" s="369">
        <f>'[1]Иные межбюджетные трансферты'!Q10</f>
        <v>0</v>
      </c>
      <c r="TK15" s="370">
        <f>'[1]Иные межбюджетные трансферты'!S10</f>
        <v>0</v>
      </c>
      <c r="TL15" s="369">
        <f>'[1]Иные межбюджетные трансферты'!W10</f>
        <v>0</v>
      </c>
      <c r="TM15" s="506">
        <f>'[1]Иные межбюджетные трансферты'!AA10</f>
        <v>0</v>
      </c>
      <c r="TN15" s="450">
        <f t="shared" si="107"/>
        <v>0</v>
      </c>
      <c r="TO15" s="359"/>
      <c r="TP15" s="359"/>
      <c r="TQ15" s="359"/>
      <c r="TR15" s="348"/>
      <c r="TS15" s="348"/>
      <c r="TT15" s="450">
        <f t="shared" si="133"/>
        <v>0</v>
      </c>
      <c r="TU15" s="450">
        <f t="shared" si="134"/>
        <v>0</v>
      </c>
      <c r="TV15" s="379"/>
      <c r="TW15" s="379"/>
      <c r="TX15" s="379"/>
      <c r="TY15" s="379"/>
      <c r="TZ15" s="379"/>
      <c r="UA15" s="379"/>
      <c r="UB15" s="379"/>
      <c r="UC15" s="450"/>
      <c r="UD15" s="728">
        <f>'Проверочная  таблица'!TZ15+'Проверочная  таблица'!UB15</f>
        <v>0</v>
      </c>
      <c r="UE15" s="728">
        <f>'Проверочная  таблица'!UA15+'Проверочная  таблица'!UC15</f>
        <v>0</v>
      </c>
    </row>
    <row r="16" spans="1:551" ht="20.45" customHeight="1" x14ac:dyDescent="0.25">
      <c r="A16" s="557" t="s">
        <v>850</v>
      </c>
      <c r="B16" s="718">
        <f>D16+Z16+'Проверочная  таблица'!PV16+'Проверочная  таблица'!RD16</f>
        <v>863400995.45000005</v>
      </c>
      <c r="C16" s="729" t="e">
        <f>E16+'Проверочная  таблица'!PY16+AA16+'Проверочная  таблица'!RE16</f>
        <v>#REF!</v>
      </c>
      <c r="D16" s="717">
        <f t="shared" si="0"/>
        <v>0</v>
      </c>
      <c r="E16" s="379">
        <f t="shared" si="1"/>
        <v>0</v>
      </c>
      <c r="F16" s="707">
        <f>'[1]Дотация  из  ОБ_факт'!F11</f>
        <v>0</v>
      </c>
      <c r="G16" s="708"/>
      <c r="H16" s="707">
        <f>'[1]Дотация  из  ОБ_факт'!E11</f>
        <v>0</v>
      </c>
      <c r="I16" s="708"/>
      <c r="J16" s="707">
        <f>'[1]Дотация  из  ОБ_факт'!H11</f>
        <v>0</v>
      </c>
      <c r="K16" s="708"/>
      <c r="L16" s="707">
        <f>'[1]Дотация  из  ОБ_факт'!I11</f>
        <v>0</v>
      </c>
      <c r="M16" s="708"/>
      <c r="N16" s="591">
        <f t="shared" si="2"/>
        <v>0</v>
      </c>
      <c r="O16" s="709">
        <f>'[1]Дотация  из  ОБ_факт'!K11</f>
        <v>0</v>
      </c>
      <c r="P16" s="710">
        <f>'[1]Дотация  из  ОБ_факт'!L11</f>
        <v>0</v>
      </c>
      <c r="Q16" s="710">
        <f>'[1]Дотация  из  ОБ_факт'!M11</f>
        <v>0</v>
      </c>
      <c r="R16" s="592">
        <f t="shared" si="3"/>
        <v>0</v>
      </c>
      <c r="S16" s="348"/>
      <c r="T16" s="348"/>
      <c r="U16" s="369"/>
      <c r="V16" s="591">
        <f t="shared" si="4"/>
        <v>0</v>
      </c>
      <c r="W16" s="709">
        <f>'[1]Дотация  из  ОБ_факт'!J11</f>
        <v>0</v>
      </c>
      <c r="X16" s="591">
        <f t="shared" si="5"/>
        <v>0</v>
      </c>
      <c r="Y16" s="506"/>
      <c r="Z16" s="711">
        <f t="shared" si="108"/>
        <v>272457719.84000003</v>
      </c>
      <c r="AA16" s="432">
        <f>'Проверочная  таблица'!PS16+'Проверочная  таблица'!PU16+'Проверочная  таблица'!KI16+'Проверочная  таблица'!KQ16+'Проверочная  таблица'!CG16+'Проверочная  таблица'!EN16+CA16+'Проверочная  таблица'!HW16+'Проверочная  таблица'!IC16+'Проверочная  таблица'!LD16+'Проверочная  таблица'!LL16+KA16+AF16+AL16+EA16+EG16+BK16+OU16+PK16+MG16+DU16+CY16+JI16+JU16+OI16+GT16+EY16+MM16+NA16+NK16+MS16+NX16+BA16+KW16+GA16+FO16+GG16+GM16+FI16+BU16+LW16+AS16+HE16+HQ16+GZ16+FU16+HK16+IJ16+IQ16+IW16+CS16+DO16+AO16+AW16+DG16+CM16</f>
        <v>11309139.85</v>
      </c>
      <c r="AB16" s="433">
        <f t="shared" si="6"/>
        <v>46878866.979999997</v>
      </c>
      <c r="AC16" s="350">
        <f>[1]Субсидия_факт!CY11</f>
        <v>0</v>
      </c>
      <c r="AD16" s="349">
        <f>[1]Субсидия_факт!DA11</f>
        <v>46878866.979999997</v>
      </c>
      <c r="AE16" s="349">
        <f>[1]Субсидия_факт!FB11</f>
        <v>0</v>
      </c>
      <c r="AF16" s="433">
        <f t="shared" si="7"/>
        <v>0</v>
      </c>
      <c r="AG16" s="360"/>
      <c r="AH16" s="349"/>
      <c r="AI16" s="371"/>
      <c r="AJ16" s="426">
        <f t="shared" si="8"/>
        <v>0</v>
      </c>
      <c r="AK16" s="349">
        <f>[1]Субсидия_факт!FD11</f>
        <v>0</v>
      </c>
      <c r="AL16" s="712">
        <f t="shared" si="9"/>
        <v>0</v>
      </c>
      <c r="AM16" s="356"/>
      <c r="AN16" s="450">
        <f>[1]Субсидия_факт!EX11</f>
        <v>0</v>
      </c>
      <c r="AO16" s="592"/>
      <c r="AP16" s="588">
        <f t="shared" si="10"/>
        <v>0</v>
      </c>
      <c r="AQ16" s="356">
        <f>[1]Субсидия_факт!CT11</f>
        <v>0</v>
      </c>
      <c r="AR16" s="360">
        <f>[1]Субсидия_факт!CU11</f>
        <v>0</v>
      </c>
      <c r="AS16" s="433">
        <f t="shared" si="11"/>
        <v>0</v>
      </c>
      <c r="AT16" s="360"/>
      <c r="AU16" s="356"/>
      <c r="AV16" s="450">
        <f>[1]Субсидия_факт!EY11</f>
        <v>0</v>
      </c>
      <c r="AW16" s="594"/>
      <c r="AX16" s="391">
        <f t="shared" si="12"/>
        <v>0</v>
      </c>
      <c r="AY16" s="356">
        <f>[1]Субсидия_факт!CV11</f>
        <v>0</v>
      </c>
      <c r="AZ16" s="360">
        <f>[1]Субсидия_факт!CW11</f>
        <v>0</v>
      </c>
      <c r="BA16" s="433">
        <f t="shared" si="13"/>
        <v>0</v>
      </c>
      <c r="BB16" s="360"/>
      <c r="BC16" s="360"/>
      <c r="BD16" s="426">
        <f t="shared" si="14"/>
        <v>0</v>
      </c>
      <c r="BE16" s="353">
        <f>[1]Субсидия_факт!EP11</f>
        <v>0</v>
      </c>
      <c r="BF16" s="352">
        <f>[1]Субсидия_факт!EQ11</f>
        <v>0</v>
      </c>
      <c r="BG16" s="349">
        <f>[1]Субсидия_факт!ER11</f>
        <v>0</v>
      </c>
      <c r="BH16" s="352">
        <f>[1]Субсидия_факт!ET11</f>
        <v>0</v>
      </c>
      <c r="BI16" s="349">
        <f>[1]Субсидия_факт!EV11</f>
        <v>0</v>
      </c>
      <c r="BJ16" s="352">
        <f>[1]Субсидия_факт!EW11</f>
        <v>0</v>
      </c>
      <c r="BK16" s="426">
        <f t="shared" si="15"/>
        <v>0</v>
      </c>
      <c r="BL16" s="350"/>
      <c r="BM16" s="352"/>
      <c r="BN16" s="349"/>
      <c r="BO16" s="352"/>
      <c r="BP16" s="349"/>
      <c r="BQ16" s="352"/>
      <c r="BR16" s="432">
        <f t="shared" si="109"/>
        <v>0</v>
      </c>
      <c r="BS16" s="353">
        <f>[1]Субсидия_факт!ES11</f>
        <v>0</v>
      </c>
      <c r="BT16" s="352">
        <f>[1]Субсидия_факт!EU11</f>
        <v>0</v>
      </c>
      <c r="BU16" s="426">
        <f t="shared" si="17"/>
        <v>0</v>
      </c>
      <c r="BV16" s="353"/>
      <c r="BW16" s="354"/>
      <c r="BX16" s="379">
        <f t="shared" si="18"/>
        <v>0</v>
      </c>
      <c r="BY16" s="356">
        <f>[1]Субсидия_факт!K11</f>
        <v>0</v>
      </c>
      <c r="BZ16" s="360">
        <f>[1]Субсидия_факт!L11</f>
        <v>0</v>
      </c>
      <c r="CA16" s="450">
        <f t="shared" si="19"/>
        <v>0</v>
      </c>
      <c r="CB16" s="381"/>
      <c r="CC16" s="381"/>
      <c r="CD16" s="391">
        <f t="shared" si="20"/>
        <v>0</v>
      </c>
      <c r="CE16" s="356">
        <f>[1]Субсидия_факт!W11</f>
        <v>0</v>
      </c>
      <c r="CF16" s="357">
        <f>[1]Субсидия_факт!X11</f>
        <v>0</v>
      </c>
      <c r="CG16" s="450">
        <f t="shared" si="21"/>
        <v>0</v>
      </c>
      <c r="CH16" s="371"/>
      <c r="CI16" s="372"/>
      <c r="CJ16" s="432">
        <f>SUM(CK16:CL16)</f>
        <v>0</v>
      </c>
      <c r="CK16" s="353">
        <f>[1]Субсидия_факт!S11</f>
        <v>0</v>
      </c>
      <c r="CL16" s="352">
        <f>[1]Субсидия_факт!T11</f>
        <v>0</v>
      </c>
      <c r="CM16" s="426">
        <f>SUM(CN16:CO16)</f>
        <v>0</v>
      </c>
      <c r="CN16" s="353"/>
      <c r="CO16" s="352"/>
      <c r="CP16" s="432">
        <f>SUM(CQ16:CR16)</f>
        <v>0</v>
      </c>
      <c r="CQ16" s="353">
        <f>[1]Субсидия_факт!M11</f>
        <v>0</v>
      </c>
      <c r="CR16" s="352">
        <f>[1]Субсидия_факт!N11</f>
        <v>0</v>
      </c>
      <c r="CS16" s="426">
        <f>SUM(CT16:CU16)</f>
        <v>0</v>
      </c>
      <c r="CT16" s="353"/>
      <c r="CU16" s="352"/>
      <c r="CV16" s="432">
        <f t="shared" si="26"/>
        <v>0</v>
      </c>
      <c r="CW16" s="353">
        <f>[1]Субсидия_факт!CH11</f>
        <v>0</v>
      </c>
      <c r="CX16" s="352">
        <f>[1]Субсидия_факт!CI11</f>
        <v>0</v>
      </c>
      <c r="CY16" s="426">
        <f t="shared" si="27"/>
        <v>0</v>
      </c>
      <c r="CZ16" s="353"/>
      <c r="DA16" s="352"/>
      <c r="DB16" s="426">
        <f t="shared" si="110"/>
        <v>0</v>
      </c>
      <c r="DC16" s="353">
        <f>[1]Субсидия_факт!GG11</f>
        <v>0</v>
      </c>
      <c r="DD16" s="352">
        <f>[1]Субсидия_факт!GI11</f>
        <v>0</v>
      </c>
      <c r="DE16" s="353">
        <f>[1]Субсидия_факт!GK11</f>
        <v>0</v>
      </c>
      <c r="DF16" s="352">
        <f>[1]Субсидия_факт!GM11</f>
        <v>0</v>
      </c>
      <c r="DG16" s="426">
        <f t="shared" si="111"/>
        <v>0</v>
      </c>
      <c r="DH16" s="353"/>
      <c r="DI16" s="352"/>
      <c r="DJ16" s="353"/>
      <c r="DK16" s="352"/>
      <c r="DL16" s="432">
        <f>SUM(DM16:DN16)</f>
        <v>0</v>
      </c>
      <c r="DM16" s="353">
        <f>[1]Субсидия_факт!O11</f>
        <v>0</v>
      </c>
      <c r="DN16" s="352">
        <f>[1]Субсидия_факт!P11</f>
        <v>0</v>
      </c>
      <c r="DO16" s="426">
        <f>SUM(DP16:DQ16)</f>
        <v>0</v>
      </c>
      <c r="DP16" s="353"/>
      <c r="DQ16" s="352"/>
      <c r="DR16" s="432">
        <f t="shared" si="30"/>
        <v>0</v>
      </c>
      <c r="DS16" s="353">
        <f>[1]Субсидия_факт!AH11</f>
        <v>0</v>
      </c>
      <c r="DT16" s="352">
        <f>[1]Субсидия_факт!AI11</f>
        <v>0</v>
      </c>
      <c r="DU16" s="432">
        <f t="shared" si="31"/>
        <v>0</v>
      </c>
      <c r="DV16" s="353"/>
      <c r="DW16" s="354"/>
      <c r="DX16" s="432">
        <f t="shared" si="32"/>
        <v>0</v>
      </c>
      <c r="DY16" s="356">
        <f>[1]Субсидия_факт!GO11</f>
        <v>0</v>
      </c>
      <c r="DZ16" s="357">
        <f>[1]Субсидия_факт!GQ11</f>
        <v>0</v>
      </c>
      <c r="EA16" s="426">
        <f t="shared" si="33"/>
        <v>0</v>
      </c>
      <c r="EB16" s="353"/>
      <c r="EC16" s="354"/>
      <c r="ED16" s="432">
        <f t="shared" si="34"/>
        <v>0</v>
      </c>
      <c r="EE16" s="353">
        <f>[1]Субсидия_факт!GP11</f>
        <v>0</v>
      </c>
      <c r="EF16" s="352">
        <f>[1]Субсидия_факт!GR11</f>
        <v>0</v>
      </c>
      <c r="EG16" s="426">
        <f t="shared" si="35"/>
        <v>0</v>
      </c>
      <c r="EH16" s="353"/>
      <c r="EI16" s="354"/>
      <c r="EJ16" s="450">
        <f t="shared" si="112"/>
        <v>0</v>
      </c>
      <c r="EK16" s="360">
        <f>[1]Субсидия_факт!J11</f>
        <v>0</v>
      </c>
      <c r="EL16" s="353">
        <f>[1]Субсидия_факт!H11</f>
        <v>0</v>
      </c>
      <c r="EM16" s="352">
        <f>[1]Субсидия_факт!I11</f>
        <v>0</v>
      </c>
      <c r="EN16" s="450">
        <f t="shared" si="113"/>
        <v>0</v>
      </c>
      <c r="EO16" s="360"/>
      <c r="EP16" s="360"/>
      <c r="EQ16" s="357"/>
      <c r="ER16" s="426">
        <f t="shared" si="114"/>
        <v>4175824.18</v>
      </c>
      <c r="ES16" s="350">
        <f>[1]Субсидия_факт!AP11</f>
        <v>375824.18</v>
      </c>
      <c r="ET16" s="354">
        <f>[1]Субсидия_факт!AQ11</f>
        <v>3800000</v>
      </c>
      <c r="EU16" s="350">
        <f>[1]Субсидия_факт!AR11</f>
        <v>0</v>
      </c>
      <c r="EV16" s="354">
        <f>[1]Субсидия_факт!AS11</f>
        <v>0</v>
      </c>
      <c r="EW16" s="350">
        <f>[1]Субсидия_факт!AT11</f>
        <v>0</v>
      </c>
      <c r="EX16" s="354">
        <f>[1]Субсидия_факт!AU11</f>
        <v>0</v>
      </c>
      <c r="EY16" s="426">
        <f t="shared" si="115"/>
        <v>0</v>
      </c>
      <c r="EZ16" s="371"/>
      <c r="FA16" s="372"/>
      <c r="FB16" s="360"/>
      <c r="FC16" s="372"/>
      <c r="FD16" s="360"/>
      <c r="FE16" s="372"/>
      <c r="FF16" s="379">
        <f t="shared" si="36"/>
        <v>0</v>
      </c>
      <c r="FG16" s="353">
        <f>[1]Субсидия_факт!BV11</f>
        <v>0</v>
      </c>
      <c r="FH16" s="354">
        <f>[1]Субсидия_факт!BW11</f>
        <v>0</v>
      </c>
      <c r="FI16" s="450">
        <f t="shared" si="37"/>
        <v>0</v>
      </c>
      <c r="FJ16" s="356"/>
      <c r="FK16" s="357"/>
      <c r="FL16" s="379">
        <f t="shared" si="38"/>
        <v>0</v>
      </c>
      <c r="FM16" s="356">
        <f>[1]Субсидия_факт!DR11</f>
        <v>0</v>
      </c>
      <c r="FN16" s="357">
        <f>[1]Субсидия_факт!DS11</f>
        <v>0</v>
      </c>
      <c r="FO16" s="450">
        <f t="shared" si="39"/>
        <v>0</v>
      </c>
      <c r="FP16" s="356"/>
      <c r="FQ16" s="357"/>
      <c r="FR16" s="718">
        <f t="shared" si="40"/>
        <v>0</v>
      </c>
      <c r="FS16" s="353">
        <f>[1]Субсидия_факт!DT11</f>
        <v>0</v>
      </c>
      <c r="FT16" s="354">
        <f>[1]Субсидия_факт!DU11</f>
        <v>0</v>
      </c>
      <c r="FU16" s="718">
        <f t="shared" si="41"/>
        <v>0</v>
      </c>
      <c r="FV16" s="356"/>
      <c r="FW16" s="372"/>
      <c r="FX16" s="379">
        <f t="shared" si="42"/>
        <v>0</v>
      </c>
      <c r="FY16" s="353">
        <f>[1]Субсидия_факт!ED11</f>
        <v>0</v>
      </c>
      <c r="FZ16" s="354">
        <f>[1]Субсидия_факт!EE11</f>
        <v>0</v>
      </c>
      <c r="GA16" s="450">
        <f t="shared" si="43"/>
        <v>0</v>
      </c>
      <c r="GB16" s="356"/>
      <c r="GC16" s="357"/>
      <c r="GD16" s="379">
        <f t="shared" si="44"/>
        <v>0</v>
      </c>
      <c r="GE16" s="356">
        <f>[1]Субсидия_факт!CJ11</f>
        <v>0</v>
      </c>
      <c r="GF16" s="357">
        <f>[1]Субсидия_факт!CK11</f>
        <v>0</v>
      </c>
      <c r="GG16" s="450">
        <f t="shared" si="45"/>
        <v>0</v>
      </c>
      <c r="GH16" s="356"/>
      <c r="GI16" s="357"/>
      <c r="GJ16" s="379">
        <f t="shared" si="46"/>
        <v>0</v>
      </c>
      <c r="GK16" s="353">
        <f>[1]Субсидия_факт!CL11</f>
        <v>0</v>
      </c>
      <c r="GL16" s="352">
        <f>[1]Субсидия_факт!CM11</f>
        <v>0</v>
      </c>
      <c r="GM16" s="450">
        <f t="shared" si="47"/>
        <v>0</v>
      </c>
      <c r="GN16" s="356"/>
      <c r="GO16" s="357"/>
      <c r="GP16" s="717">
        <f t="shared" si="48"/>
        <v>0</v>
      </c>
      <c r="GQ16" s="353">
        <f>[1]Субсидия_факт!EF11</f>
        <v>0</v>
      </c>
      <c r="GR16" s="354">
        <f>[1]Субсидия_факт!EG11</f>
        <v>0</v>
      </c>
      <c r="GS16" s="353">
        <f>[1]Субсидия_факт!EH11</f>
        <v>0</v>
      </c>
      <c r="GT16" s="379">
        <f t="shared" si="49"/>
        <v>0</v>
      </c>
      <c r="GU16" s="356"/>
      <c r="GV16" s="357"/>
      <c r="GW16" s="360"/>
      <c r="GX16" s="718">
        <f t="shared" si="116"/>
        <v>0</v>
      </c>
      <c r="GY16" s="353">
        <f>[1]Субсидия_факт!EI11</f>
        <v>0</v>
      </c>
      <c r="GZ16" s="718">
        <f t="shared" si="116"/>
        <v>0</v>
      </c>
      <c r="HA16" s="360"/>
      <c r="HB16" s="379">
        <f t="shared" si="50"/>
        <v>0</v>
      </c>
      <c r="HC16" s="356">
        <f>[1]Субсидия_факт!BP11</f>
        <v>0</v>
      </c>
      <c r="HD16" s="357">
        <f>[1]Субсидия_факт!BQ11</f>
        <v>0</v>
      </c>
      <c r="HE16" s="450">
        <f t="shared" si="51"/>
        <v>0</v>
      </c>
      <c r="HF16" s="356"/>
      <c r="HG16" s="357"/>
      <c r="HH16" s="718">
        <f t="shared" si="52"/>
        <v>0</v>
      </c>
      <c r="HI16" s="353">
        <f>[1]Субсидия_факт!BR11</f>
        <v>0</v>
      </c>
      <c r="HJ16" s="354">
        <f>[1]Субсидия_факт!BS11</f>
        <v>0</v>
      </c>
      <c r="HK16" s="729">
        <f t="shared" si="53"/>
        <v>0</v>
      </c>
      <c r="HL16" s="356"/>
      <c r="HM16" s="372"/>
      <c r="HN16" s="379">
        <f t="shared" si="54"/>
        <v>0</v>
      </c>
      <c r="HO16" s="356">
        <f>[1]Субсидия_факт!AV11</f>
        <v>0</v>
      </c>
      <c r="HP16" s="357">
        <f>[1]Субсидия_факт!AW11</f>
        <v>0</v>
      </c>
      <c r="HQ16" s="450">
        <f t="shared" si="55"/>
        <v>0</v>
      </c>
      <c r="HR16" s="356"/>
      <c r="HS16" s="357"/>
      <c r="HT16" s="426">
        <f t="shared" si="56"/>
        <v>0</v>
      </c>
      <c r="HU16" s="353">
        <f>[1]Субсидия_факт!BZ11</f>
        <v>0</v>
      </c>
      <c r="HV16" s="352">
        <f>[1]Субсидия_факт!CB11</f>
        <v>0</v>
      </c>
      <c r="HW16" s="426">
        <f t="shared" si="57"/>
        <v>0</v>
      </c>
      <c r="HX16" s="353"/>
      <c r="HY16" s="354"/>
      <c r="HZ16" s="426">
        <f t="shared" si="58"/>
        <v>0</v>
      </c>
      <c r="IA16" s="353">
        <f>[1]Субсидия_факт!CA11</f>
        <v>0</v>
      </c>
      <c r="IB16" s="354">
        <f>[1]Субсидия_факт!CC11</f>
        <v>0</v>
      </c>
      <c r="IC16" s="426">
        <f t="shared" si="59"/>
        <v>0</v>
      </c>
      <c r="ID16" s="349"/>
      <c r="IE16" s="358"/>
      <c r="IF16" s="707">
        <f t="shared" si="60"/>
        <v>0</v>
      </c>
      <c r="IG16" s="349">
        <f>[1]Субсидия_факт!AJ11</f>
        <v>0</v>
      </c>
      <c r="IH16" s="354">
        <f>[1]Субсидия_факт!AK11</f>
        <v>0</v>
      </c>
      <c r="II16" s="349">
        <f>[1]Субсидия_факт!AL11</f>
        <v>0</v>
      </c>
      <c r="IJ16" s="707">
        <f t="shared" si="61"/>
        <v>0</v>
      </c>
      <c r="IK16" s="349"/>
      <c r="IL16" s="354"/>
      <c r="IM16" s="349"/>
      <c r="IN16" s="426">
        <f t="shared" si="62"/>
        <v>0</v>
      </c>
      <c r="IO16" s="349">
        <f>[1]Субсидия_факт!FX11</f>
        <v>0</v>
      </c>
      <c r="IP16" s="354">
        <f>[1]Субсидия_факт!FY11</f>
        <v>0</v>
      </c>
      <c r="IQ16" s="426">
        <f t="shared" si="63"/>
        <v>0</v>
      </c>
      <c r="IR16" s="349"/>
      <c r="IS16" s="354"/>
      <c r="IT16" s="426">
        <f t="shared" si="64"/>
        <v>0</v>
      </c>
      <c r="IU16" s="371"/>
      <c r="IV16" s="357"/>
      <c r="IW16" s="426">
        <f t="shared" si="65"/>
        <v>0</v>
      </c>
      <c r="IX16" s="349"/>
      <c r="IY16" s="352"/>
      <c r="IZ16" s="450">
        <f t="shared" si="117"/>
        <v>0</v>
      </c>
      <c r="JA16" s="359">
        <f>[1]Субсидия_факт!AX11</f>
        <v>0</v>
      </c>
      <c r="JB16" s="354">
        <f>[1]Субсидия_факт!AZ11</f>
        <v>0</v>
      </c>
      <c r="JC16" s="353">
        <f>[1]Субсидия_факт!BB11</f>
        <v>0</v>
      </c>
      <c r="JD16" s="354">
        <f>[1]Субсидия_факт!BC11</f>
        <v>0</v>
      </c>
      <c r="JE16" s="353">
        <f>[1]Субсидия_факт!BD11</f>
        <v>0</v>
      </c>
      <c r="JF16" s="354">
        <f>[1]Субсидия_факт!BE11</f>
        <v>0</v>
      </c>
      <c r="JG16" s="350">
        <f>[1]Субсидия_факт!BF11</f>
        <v>0</v>
      </c>
      <c r="JH16" s="352">
        <f>[1]Субсидия_факт!BG11</f>
        <v>0</v>
      </c>
      <c r="JI16" s="450">
        <f t="shared" si="118"/>
        <v>0</v>
      </c>
      <c r="JJ16" s="359"/>
      <c r="JK16" s="354"/>
      <c r="JL16" s="360"/>
      <c r="JM16" s="372"/>
      <c r="JN16" s="360"/>
      <c r="JO16" s="373"/>
      <c r="JP16" s="349"/>
      <c r="JQ16" s="354"/>
      <c r="JR16" s="450">
        <f t="shared" si="66"/>
        <v>0</v>
      </c>
      <c r="JS16" s="349">
        <f>[1]Субсидия_факт!AY11</f>
        <v>0</v>
      </c>
      <c r="JT16" s="354">
        <f>[1]Субсидия_факт!BA11</f>
        <v>0</v>
      </c>
      <c r="JU16" s="450">
        <f t="shared" si="67"/>
        <v>0</v>
      </c>
      <c r="JV16" s="349"/>
      <c r="JW16" s="352"/>
      <c r="JX16" s="379">
        <f t="shared" si="68"/>
        <v>0</v>
      </c>
      <c r="JY16" s="353">
        <f>[1]Субсидия_факт!BX11</f>
        <v>0</v>
      </c>
      <c r="JZ16" s="354">
        <f>[1]Субсидия_факт!BY11</f>
        <v>0</v>
      </c>
      <c r="KA16" s="450">
        <f t="shared" si="69"/>
        <v>0</v>
      </c>
      <c r="KB16" s="356"/>
      <c r="KC16" s="357"/>
      <c r="KD16" s="426">
        <f t="shared" si="70"/>
        <v>0</v>
      </c>
      <c r="KE16" s="349">
        <f>[1]Субсидия_факт!BH11</f>
        <v>0</v>
      </c>
      <c r="KF16" s="352">
        <f>[1]Субсидия_факт!BI11</f>
        <v>0</v>
      </c>
      <c r="KG16" s="353">
        <f>[1]Субсидия_факт!CD11</f>
        <v>0</v>
      </c>
      <c r="KH16" s="352">
        <f>[1]Субсидия_факт!CF11</f>
        <v>0</v>
      </c>
      <c r="KI16" s="426">
        <f t="shared" si="71"/>
        <v>0</v>
      </c>
      <c r="KJ16" s="349"/>
      <c r="KK16" s="354"/>
      <c r="KL16" s="349"/>
      <c r="KM16" s="354"/>
      <c r="KN16" s="426">
        <f t="shared" si="119"/>
        <v>0</v>
      </c>
      <c r="KO16" s="353">
        <f>[1]Субсидия_факт!CE11</f>
        <v>0</v>
      </c>
      <c r="KP16" s="352">
        <f>[1]Субсидия_факт!CG11</f>
        <v>0</v>
      </c>
      <c r="KQ16" s="426">
        <f t="shared" si="72"/>
        <v>0</v>
      </c>
      <c r="KR16" s="350"/>
      <c r="KS16" s="354"/>
      <c r="KT16" s="379">
        <f t="shared" si="73"/>
        <v>0</v>
      </c>
      <c r="KU16" s="353">
        <f>[1]Субсидия_факт!BJ11</f>
        <v>0</v>
      </c>
      <c r="KV16" s="354">
        <f>[1]Субсидия_факт!BK11</f>
        <v>0</v>
      </c>
      <c r="KW16" s="450">
        <f t="shared" si="74"/>
        <v>0</v>
      </c>
      <c r="KX16" s="356"/>
      <c r="KY16" s="357"/>
      <c r="KZ16" s="720">
        <f t="shared" si="75"/>
        <v>5000000</v>
      </c>
      <c r="LA16" s="353">
        <f>[1]Субсидия_факт!CN11</f>
        <v>450000</v>
      </c>
      <c r="LB16" s="352">
        <f>[1]Субсидия_факт!CP11</f>
        <v>4550000</v>
      </c>
      <c r="LC16" s="360">
        <f>[1]Субсидия_факт!CR11</f>
        <v>0</v>
      </c>
      <c r="LD16" s="720">
        <f t="shared" si="76"/>
        <v>0</v>
      </c>
      <c r="LE16" s="350"/>
      <c r="LF16" s="354"/>
      <c r="LG16" s="349"/>
      <c r="LH16" s="707">
        <f t="shared" si="120"/>
        <v>0</v>
      </c>
      <c r="LI16" s="353">
        <f>[1]Субсидия_факт!CO11</f>
        <v>0</v>
      </c>
      <c r="LJ16" s="352">
        <f>[1]Субсидия_факт!CQ11</f>
        <v>0</v>
      </c>
      <c r="LK16" s="349">
        <f>[1]Субсидия_факт!CS11</f>
        <v>0</v>
      </c>
      <c r="LL16" s="707">
        <f t="shared" si="77"/>
        <v>0</v>
      </c>
      <c r="LM16" s="349"/>
      <c r="LN16" s="361"/>
      <c r="LO16" s="349"/>
      <c r="LP16" s="426">
        <f t="shared" si="121"/>
        <v>0</v>
      </c>
      <c r="LQ16" s="353">
        <f>[1]Субсидия_факт!DN11</f>
        <v>0</v>
      </c>
      <c r="LR16" s="354">
        <f>[1]Субсидия_факт!DP11</f>
        <v>0</v>
      </c>
      <c r="LS16" s="735"/>
      <c r="LT16" s="736"/>
      <c r="LU16" s="735"/>
      <c r="LV16" s="736"/>
      <c r="LW16" s="426">
        <f t="shared" si="122"/>
        <v>0</v>
      </c>
      <c r="LX16" s="737"/>
      <c r="LY16" s="738"/>
      <c r="LZ16" s="737"/>
      <c r="MA16" s="738"/>
      <c r="MB16" s="735"/>
      <c r="MC16" s="736"/>
      <c r="MD16" s="739">
        <f t="shared" si="78"/>
        <v>0</v>
      </c>
      <c r="ME16" s="353">
        <f>[1]Субсидия_факт!DO11</f>
        <v>0</v>
      </c>
      <c r="MF16" s="354">
        <f>[1]Субсидия_факт!DQ11</f>
        <v>0</v>
      </c>
      <c r="MG16" s="740">
        <f t="shared" si="79"/>
        <v>0</v>
      </c>
      <c r="MH16" s="737"/>
      <c r="MI16" s="738"/>
      <c r="MJ16" s="379">
        <f t="shared" si="80"/>
        <v>0</v>
      </c>
      <c r="MK16" s="353">
        <f>[1]Субсидия_факт!BL11</f>
        <v>0</v>
      </c>
      <c r="ML16" s="354">
        <f>[1]Субсидия_факт!BN11</f>
        <v>0</v>
      </c>
      <c r="MM16" s="450">
        <f t="shared" si="81"/>
        <v>0</v>
      </c>
      <c r="MN16" s="356"/>
      <c r="MO16" s="357"/>
      <c r="MP16" s="379">
        <f t="shared" si="82"/>
        <v>0</v>
      </c>
      <c r="MQ16" s="353">
        <f>[1]Субсидия_факт!BM11</f>
        <v>0</v>
      </c>
      <c r="MR16" s="354">
        <f>[1]Субсидия_факт!BO11</f>
        <v>0</v>
      </c>
      <c r="MS16" s="450">
        <f t="shared" si="83"/>
        <v>0</v>
      </c>
      <c r="MT16" s="356"/>
      <c r="MU16" s="357"/>
      <c r="MV16" s="707">
        <f>SUM(MW16:MZ16)</f>
        <v>0</v>
      </c>
      <c r="MW16" s="349">
        <f>[1]Субсидия_факт!FO11</f>
        <v>0</v>
      </c>
      <c r="MX16" s="354">
        <f>[1]Субсидия_факт!FQ11</f>
        <v>0</v>
      </c>
      <c r="MY16" s="349">
        <f>[1]Субсидия_факт!FS11</f>
        <v>0</v>
      </c>
      <c r="MZ16" s="354">
        <f>[1]Субсидия_факт!FU11</f>
        <v>0</v>
      </c>
      <c r="NA16" s="707">
        <f>SUM(NB16:NE16)</f>
        <v>0</v>
      </c>
      <c r="NB16" s="349"/>
      <c r="NC16" s="354"/>
      <c r="ND16" s="349"/>
      <c r="NE16" s="354"/>
      <c r="NF16" s="707">
        <f>SUM(NG16:NJ16)</f>
        <v>0</v>
      </c>
      <c r="NG16" s="371">
        <f>[1]Субсидия_факт!FP11</f>
        <v>0</v>
      </c>
      <c r="NH16" s="357">
        <f>[1]Субсидия_факт!FR11</f>
        <v>0</v>
      </c>
      <c r="NI16" s="349">
        <f>[1]Субсидия_факт!FT11</f>
        <v>0</v>
      </c>
      <c r="NJ16" s="354">
        <f>[1]Субсидия_факт!FV11</f>
        <v>0</v>
      </c>
      <c r="NK16" s="707">
        <f>SUM(NL16:NO16)</f>
        <v>0</v>
      </c>
      <c r="NL16" s="349"/>
      <c r="NM16" s="354"/>
      <c r="NN16" s="349"/>
      <c r="NO16" s="352"/>
      <c r="NP16" s="450">
        <f t="shared" si="123"/>
        <v>166899212.12</v>
      </c>
      <c r="NQ16" s="350">
        <f>[1]Субсидия_факт!AE11</f>
        <v>0</v>
      </c>
      <c r="NR16" s="356">
        <f>[1]Субсидия_факт!Y11</f>
        <v>56745732.120000005</v>
      </c>
      <c r="NS16" s="372">
        <f>[1]Субсидия_факт!Z11</f>
        <v>110153480</v>
      </c>
      <c r="NT16" s="356">
        <f>[1]Субсидия_факт!AA11</f>
        <v>0</v>
      </c>
      <c r="NU16" s="372">
        <f>[1]Субсидия_факт!AB11</f>
        <v>0</v>
      </c>
      <c r="NV16" s="349">
        <f>[1]Субсидия_факт!AC11</f>
        <v>0</v>
      </c>
      <c r="NW16" s="352">
        <f>[1]Субсидия_факт!AD11</f>
        <v>0</v>
      </c>
      <c r="NX16" s="450">
        <f t="shared" si="124"/>
        <v>0</v>
      </c>
      <c r="NY16" s="374"/>
      <c r="NZ16" s="371"/>
      <c r="OA16" s="357"/>
      <c r="OB16" s="371"/>
      <c r="OC16" s="372"/>
      <c r="OD16" s="360"/>
      <c r="OE16" s="372"/>
      <c r="OF16" s="391">
        <f t="shared" si="84"/>
        <v>0</v>
      </c>
      <c r="OG16" s="353">
        <f>[1]Субсидия_факт!Q11</f>
        <v>0</v>
      </c>
      <c r="OH16" s="354">
        <f>[1]Субсидия_факт!R11</f>
        <v>0</v>
      </c>
      <c r="OI16" s="450">
        <f t="shared" si="85"/>
        <v>0</v>
      </c>
      <c r="OJ16" s="371"/>
      <c r="OK16" s="372"/>
      <c r="OL16" s="426">
        <f t="shared" si="125"/>
        <v>0</v>
      </c>
      <c r="OM16" s="353">
        <f>[1]Субсидия_факт!DF11</f>
        <v>0</v>
      </c>
      <c r="ON16" s="354">
        <f>[1]Субсидия_факт!DH11</f>
        <v>0</v>
      </c>
      <c r="OO16" s="350">
        <f>[1]Субсидия_факт!DJ11</f>
        <v>0</v>
      </c>
      <c r="OP16" s="354">
        <f>[1]Субсидия_факт!DL11</f>
        <v>0</v>
      </c>
      <c r="OQ16" s="497">
        <f>[1]Субсидия_факт!DV11-LS16</f>
        <v>0</v>
      </c>
      <c r="OR16" s="352">
        <f>[1]Субсидия_факт!DX11-LT16</f>
        <v>0</v>
      </c>
      <c r="OS16" s="353">
        <f>[1]Субсидия_факт!DZ11-LU16</f>
        <v>0</v>
      </c>
      <c r="OT16" s="354">
        <f>[1]Субсидия_факт!EB11-LV16</f>
        <v>0</v>
      </c>
      <c r="OU16" s="426">
        <f t="shared" si="126"/>
        <v>0</v>
      </c>
      <c r="OV16" s="732"/>
      <c r="OW16" s="373"/>
      <c r="OX16" s="732"/>
      <c r="OY16" s="373"/>
      <c r="OZ16" s="488"/>
      <c r="PA16" s="372"/>
      <c r="PB16" s="735"/>
      <c r="PC16" s="736"/>
      <c r="PD16" s="391">
        <f t="shared" si="86"/>
        <v>0</v>
      </c>
      <c r="PE16" s="353">
        <f>[1]Субсидия_факт!DG11</f>
        <v>0</v>
      </c>
      <c r="PF16" s="354">
        <f>[1]Субсидия_факт!DI11</f>
        <v>0</v>
      </c>
      <c r="PG16" s="350">
        <f>[1]Субсидия_факт!DK11</f>
        <v>0</v>
      </c>
      <c r="PH16" s="354">
        <f>[1]Субсидия_факт!DM11</f>
        <v>0</v>
      </c>
      <c r="PI16" s="350">
        <f>[1]Субсидия_факт!DW11</f>
        <v>0</v>
      </c>
      <c r="PJ16" s="354">
        <f>[1]Субсидия_факт!DY11</f>
        <v>0</v>
      </c>
      <c r="PK16" s="450">
        <f t="shared" si="87"/>
        <v>0</v>
      </c>
      <c r="PL16" s="360"/>
      <c r="PM16" s="373"/>
      <c r="PN16" s="488"/>
      <c r="PO16" s="373"/>
      <c r="PP16" s="360"/>
      <c r="PQ16" s="373"/>
      <c r="PR16" s="450">
        <f>'Прочая  субсидия_МР  и  ГО'!B11</f>
        <v>49503816.560000002</v>
      </c>
      <c r="PS16" s="450">
        <f>'Прочая  субсидия_МР  и  ГО'!C11</f>
        <v>11309139.85</v>
      </c>
      <c r="PT16" s="717">
        <f>'Прочая  субсидия_БП'!B11</f>
        <v>0</v>
      </c>
      <c r="PU16" s="379">
        <f>'Прочая  субсидия_БП'!C11</f>
        <v>0</v>
      </c>
      <c r="PV16" s="379">
        <f t="shared" si="88"/>
        <v>560961027.68000007</v>
      </c>
      <c r="PW16" s="360">
        <f>'Проверочная  таблица'!QY16+'Проверочная  таблица'!QB16+'Проверочная  таблица'!QD16+QS16</f>
        <v>548554370.31000006</v>
      </c>
      <c r="PX16" s="374">
        <f>'Проверочная  таблица'!QZ16+'Проверочная  таблица'!QH16+'Проверочная  таблица'!QN16+'Проверочная  таблица'!QJ16+'Проверочная  таблица'!QL16+QP16+QT16+QF16</f>
        <v>12406657.369999999</v>
      </c>
      <c r="PY16" s="450" t="e">
        <f t="shared" si="89"/>
        <v>#REF!</v>
      </c>
      <c r="PZ16" s="360">
        <f>'Проверочная  таблица'!RB16+'Проверочная  таблица'!QC16+'Проверочная  таблица'!QE16+QV16</f>
        <v>142997664.59999999</v>
      </c>
      <c r="QA16" s="374" t="e">
        <f>'Проверочная  таблица'!RC16+'Проверочная  таблица'!QI16+'Проверочная  таблица'!QO16+'Проверочная  таблица'!QK16+'Проверочная  таблица'!QM16+QQ16+QW16+QG16</f>
        <v>#REF!</v>
      </c>
      <c r="QB16" s="730">
        <f>'Субвенция  на  полномочия'!B11</f>
        <v>531570210.68000001</v>
      </c>
      <c r="QC16" s="717">
        <f>'Субвенция  на  полномочия'!C11</f>
        <v>137608572</v>
      </c>
      <c r="QD16" s="733">
        <f>[1]Субвенция_факт!M12</f>
        <v>9751279</v>
      </c>
      <c r="QE16" s="530">
        <v>2650000</v>
      </c>
      <c r="QF16" s="594">
        <f>[1]Субвенция_факт!AE12</f>
        <v>2868000</v>
      </c>
      <c r="QG16" s="734" t="e">
        <f>#REF!</f>
        <v>#REF!</v>
      </c>
      <c r="QH16" s="594">
        <f>[1]Субвенция_факт!AF12</f>
        <v>0</v>
      </c>
      <c r="QI16" s="734"/>
      <c r="QJ16" s="594">
        <f>[1]Субвенция_факт!AG12</f>
        <v>82000</v>
      </c>
      <c r="QK16" s="530"/>
      <c r="QL16" s="594">
        <f>[1]Субвенция_факт!E12</f>
        <v>0</v>
      </c>
      <c r="QM16" s="530"/>
      <c r="QN16" s="594">
        <f>[1]Субвенция_факт!F12</f>
        <v>0</v>
      </c>
      <c r="QO16" s="530"/>
      <c r="QP16" s="594">
        <f>[1]Субвенция_факт!G12</f>
        <v>0</v>
      </c>
      <c r="QQ16" s="530"/>
      <c r="QR16" s="717">
        <f t="shared" si="90"/>
        <v>13870280</v>
      </c>
      <c r="QS16" s="356">
        <f>[1]Субвенция_факт!P12</f>
        <v>5313622.63</v>
      </c>
      <c r="QT16" s="357">
        <f>[1]Субвенция_факт!Q12</f>
        <v>8556657.3699999992</v>
      </c>
      <c r="QU16" s="450">
        <f t="shared" si="91"/>
        <v>6030091.5999999996</v>
      </c>
      <c r="QV16" s="360">
        <v>2310092.6</v>
      </c>
      <c r="QW16" s="376">
        <v>3719999</v>
      </c>
      <c r="QX16" s="379">
        <f t="shared" si="92"/>
        <v>2819258</v>
      </c>
      <c r="QY16" s="377">
        <f>[1]Субвенция_факт!X12</f>
        <v>1919258</v>
      </c>
      <c r="QZ16" s="378">
        <f>[1]Субвенция_факт!W12</f>
        <v>900000</v>
      </c>
      <c r="RA16" s="450">
        <f t="shared" si="93"/>
        <v>535764.07999999996</v>
      </c>
      <c r="RB16" s="360">
        <v>429000</v>
      </c>
      <c r="RC16" s="376">
        <v>106764.08</v>
      </c>
      <c r="RD16" s="379">
        <f t="shared" si="127"/>
        <v>29982247.93</v>
      </c>
      <c r="RE16" s="450">
        <f t="shared" si="128"/>
        <v>7695912.5099999998</v>
      </c>
      <c r="RF16" s="717">
        <f>SUM(RG16:RH16)</f>
        <v>390600</v>
      </c>
      <c r="RG16" s="377">
        <f>'[1]Иные межбюджетные трансферты'!D11</f>
        <v>0</v>
      </c>
      <c r="RH16" s="378">
        <f>'[1]Иные межбюджетные трансферты'!E11</f>
        <v>390600</v>
      </c>
      <c r="RI16" s="450">
        <f>SUM(RJ16:RK16)</f>
        <v>97650</v>
      </c>
      <c r="RJ16" s="377"/>
      <c r="RK16" s="378">
        <v>97650</v>
      </c>
      <c r="RL16" s="717">
        <f t="shared" si="96"/>
        <v>0</v>
      </c>
      <c r="RM16" s="377">
        <f>'[1]Иные межбюджетные трансферты'!T11</f>
        <v>0</v>
      </c>
      <c r="RN16" s="378">
        <f>'[1]Иные межбюджетные трансферты'!U11</f>
        <v>0</v>
      </c>
      <c r="RO16" s="450">
        <f t="shared" si="97"/>
        <v>0</v>
      </c>
      <c r="RP16" s="377"/>
      <c r="RQ16" s="378"/>
      <c r="RR16" s="379">
        <f t="shared" si="98"/>
        <v>1824834.63</v>
      </c>
      <c r="RS16" s="377">
        <f>'[1]Иные межбюджетные трансферты'!F11</f>
        <v>164235.13</v>
      </c>
      <c r="RT16" s="378">
        <f>'[1]Иные межбюджетные трансферты'!G11</f>
        <v>1660599.5</v>
      </c>
      <c r="RU16" s="450">
        <f t="shared" si="99"/>
        <v>412760.20999999996</v>
      </c>
      <c r="RV16" s="377">
        <v>37148.42</v>
      </c>
      <c r="RW16" s="378">
        <v>375611.79</v>
      </c>
      <c r="RX16" s="379">
        <f t="shared" si="100"/>
        <v>26404560</v>
      </c>
      <c r="RY16" s="377">
        <f>'[1]Иные межбюджетные трансферты'!H11</f>
        <v>0</v>
      </c>
      <c r="RZ16" s="378">
        <f>'[1]Иные межбюджетные трансферты'!I11</f>
        <v>26404560</v>
      </c>
      <c r="SA16" s="450">
        <f t="shared" si="129"/>
        <v>5823249</v>
      </c>
      <c r="SB16" s="369"/>
      <c r="SC16" s="378">
        <v>5823249</v>
      </c>
      <c r="SD16" s="450">
        <f t="shared" si="102"/>
        <v>0</v>
      </c>
      <c r="SE16" s="350">
        <f>'[1]Иные межбюджетные трансферты'!K11</f>
        <v>0</v>
      </c>
      <c r="SF16" s="450">
        <f t="shared" si="103"/>
        <v>0</v>
      </c>
      <c r="SG16" s="371"/>
      <c r="SH16" s="450">
        <f t="shared" si="104"/>
        <v>0</v>
      </c>
      <c r="SI16" s="350">
        <f>'[1]Иные межбюджетные трансферты'!L11</f>
        <v>0</v>
      </c>
      <c r="SJ16" s="450">
        <f t="shared" si="105"/>
        <v>0</v>
      </c>
      <c r="SK16" s="371"/>
      <c r="SL16" s="379">
        <f t="shared" si="130"/>
        <v>1362253.3</v>
      </c>
      <c r="SM16" s="377">
        <f>'[1]Иные межбюджетные трансферты'!C11</f>
        <v>0</v>
      </c>
      <c r="SN16" s="369">
        <f>'[1]Иные межбюджетные трансферты'!J11</f>
        <v>0</v>
      </c>
      <c r="SO16" s="370">
        <f>'[1]Иные межбюджетные трансферты'!M11</f>
        <v>0</v>
      </c>
      <c r="SP16" s="369">
        <f>'[1]Иные межбюджетные трансферты'!O11</f>
        <v>0</v>
      </c>
      <c r="SQ16" s="370">
        <f>'[1]Иные межбюджетные трансферты'!P11</f>
        <v>0</v>
      </c>
      <c r="SR16" s="369">
        <f>'[1]Иные межбюджетные трансферты'!R11</f>
        <v>0</v>
      </c>
      <c r="SS16" s="370">
        <f>'[1]Иные межбюджетные трансферты'!V11</f>
        <v>0</v>
      </c>
      <c r="ST16" s="360">
        <f>'[1]Иные межбюджетные трансферты'!X11</f>
        <v>0</v>
      </c>
      <c r="SU16" s="370">
        <f>'[1]Иные межбюджетные трансферты'!Y11</f>
        <v>0</v>
      </c>
      <c r="SV16" s="369">
        <f>'[1]Иные межбюджетные трансферты'!Z11</f>
        <v>1362253.3</v>
      </c>
      <c r="SW16" s="450">
        <f t="shared" si="131"/>
        <v>1362253.3</v>
      </c>
      <c r="SX16" s="348"/>
      <c r="SY16" s="348"/>
      <c r="SZ16" s="350"/>
      <c r="TA16" s="348"/>
      <c r="TB16" s="348"/>
      <c r="TC16" s="348"/>
      <c r="TD16" s="348"/>
      <c r="TE16" s="348"/>
      <c r="TF16" s="348"/>
      <c r="TG16" s="348">
        <f t="shared" si="132"/>
        <v>1362253.3</v>
      </c>
      <c r="TH16" s="379">
        <f t="shared" si="106"/>
        <v>0</v>
      </c>
      <c r="TI16" s="377">
        <f>'[1]Иные межбюджетные трансферты'!N11</f>
        <v>0</v>
      </c>
      <c r="TJ16" s="369">
        <f>'[1]Иные межбюджетные трансферты'!Q11</f>
        <v>0</v>
      </c>
      <c r="TK16" s="370">
        <f>'[1]Иные межбюджетные трансферты'!S11</f>
        <v>0</v>
      </c>
      <c r="TL16" s="369">
        <f>'[1]Иные межбюджетные трансферты'!W11</f>
        <v>0</v>
      </c>
      <c r="TM16" s="506">
        <f>'[1]Иные межбюджетные трансферты'!AA11</f>
        <v>0</v>
      </c>
      <c r="TN16" s="450">
        <f t="shared" si="107"/>
        <v>0</v>
      </c>
      <c r="TO16" s="359"/>
      <c r="TP16" s="359"/>
      <c r="TQ16" s="359"/>
      <c r="TR16" s="348"/>
      <c r="TS16" s="348"/>
      <c r="TT16" s="450">
        <f t="shared" si="133"/>
        <v>0</v>
      </c>
      <c r="TU16" s="450">
        <f t="shared" si="134"/>
        <v>0</v>
      </c>
      <c r="TV16" s="379"/>
      <c r="TW16" s="379"/>
      <c r="TX16" s="379"/>
      <c r="TY16" s="379"/>
      <c r="TZ16" s="379"/>
      <c r="UA16" s="379"/>
      <c r="UB16" s="379"/>
      <c r="UC16" s="450"/>
      <c r="UD16" s="728">
        <f>'Проверочная  таблица'!TZ16+'Проверочная  таблица'!UB16</f>
        <v>0</v>
      </c>
      <c r="UE16" s="728">
        <f>'Проверочная  таблица'!UA16+'Проверочная  таблица'!UC16</f>
        <v>0</v>
      </c>
    </row>
    <row r="17" spans="1:551" ht="20.45" customHeight="1" x14ac:dyDescent="0.25">
      <c r="A17" s="557" t="s">
        <v>657</v>
      </c>
      <c r="B17" s="718">
        <f>D17+Z17+'Проверочная  таблица'!PV17+'Проверочная  таблица'!RD17</f>
        <v>1469526869.3300002</v>
      </c>
      <c r="C17" s="729" t="e">
        <f>E17+'Проверочная  таблица'!PY17+AA17+'Проверочная  таблица'!RE17</f>
        <v>#REF!</v>
      </c>
      <c r="D17" s="717">
        <f t="shared" si="0"/>
        <v>47300000</v>
      </c>
      <c r="E17" s="379">
        <f t="shared" si="1"/>
        <v>0</v>
      </c>
      <c r="F17" s="707">
        <f>'[1]Дотация  из  ОБ_факт'!F12</f>
        <v>0</v>
      </c>
      <c r="G17" s="708"/>
      <c r="H17" s="707">
        <f>'[1]Дотация  из  ОБ_факт'!E12</f>
        <v>0</v>
      </c>
      <c r="I17" s="708"/>
      <c r="J17" s="707">
        <f>'[1]Дотация  из  ОБ_факт'!H12</f>
        <v>47300000</v>
      </c>
      <c r="K17" s="708"/>
      <c r="L17" s="707">
        <f>'[1]Дотация  из  ОБ_факт'!I12</f>
        <v>0</v>
      </c>
      <c r="M17" s="708"/>
      <c r="N17" s="591">
        <f t="shared" si="2"/>
        <v>0</v>
      </c>
      <c r="O17" s="709">
        <f>'[1]Дотация  из  ОБ_факт'!K12</f>
        <v>0</v>
      </c>
      <c r="P17" s="710">
        <f>'[1]Дотация  из  ОБ_факт'!L12</f>
        <v>0</v>
      </c>
      <c r="Q17" s="710">
        <f>'[1]Дотация  из  ОБ_факт'!M12</f>
        <v>0</v>
      </c>
      <c r="R17" s="592">
        <f t="shared" si="3"/>
        <v>0</v>
      </c>
      <c r="S17" s="348"/>
      <c r="T17" s="348"/>
      <c r="U17" s="369"/>
      <c r="V17" s="591">
        <f t="shared" si="4"/>
        <v>0</v>
      </c>
      <c r="W17" s="709">
        <f>'[1]Дотация  из  ОБ_факт'!J12</f>
        <v>0</v>
      </c>
      <c r="X17" s="591">
        <f t="shared" si="5"/>
        <v>0</v>
      </c>
      <c r="Y17" s="506"/>
      <c r="Z17" s="711">
        <f t="shared" si="108"/>
        <v>715418598.25</v>
      </c>
      <c r="AA17" s="432">
        <f>'Проверочная  таблица'!PS17+'Проверочная  таблица'!PU17+'Проверочная  таблица'!KI17+'Проверочная  таблица'!KQ17+'Проверочная  таблица'!CG17+'Проверочная  таблица'!EN17+CA17+'Проверочная  таблица'!HW17+'Проверочная  таблица'!IC17+'Проверочная  таблица'!LD17+'Проверочная  таблица'!LL17+KA17+AF17+AL17+EA17+EG17+BK17+OU17+PK17+MG17+DU17+CY17+JI17+JU17+OI17+GT17+EY17+MM17+NA17+NK17+MS17+NX17+BA17+KW17+GA17+FO17+GG17+GM17+FI17+BU17+LW17+AS17+HE17+HQ17+GZ17+FU17+HK17+IJ17+IQ17+IW17+CS17+DO17+AO17+AW17+DG17+CM17</f>
        <v>13962944.25</v>
      </c>
      <c r="AB17" s="450">
        <f t="shared" si="6"/>
        <v>0</v>
      </c>
      <c r="AC17" s="350">
        <f>[1]Субсидия_факт!CY12</f>
        <v>0</v>
      </c>
      <c r="AD17" s="349">
        <f>[1]Субсидия_факт!DA12</f>
        <v>0</v>
      </c>
      <c r="AE17" s="349">
        <f>[1]Субсидия_факт!FB12</f>
        <v>0</v>
      </c>
      <c r="AF17" s="450">
        <f t="shared" si="7"/>
        <v>0</v>
      </c>
      <c r="AG17" s="360"/>
      <c r="AH17" s="360"/>
      <c r="AI17" s="371"/>
      <c r="AJ17" s="426">
        <f t="shared" si="8"/>
        <v>0</v>
      </c>
      <c r="AK17" s="349">
        <f>[1]Субсидия_факт!FD12</f>
        <v>0</v>
      </c>
      <c r="AL17" s="712">
        <f t="shared" si="9"/>
        <v>0</v>
      </c>
      <c r="AM17" s="356"/>
      <c r="AN17" s="450">
        <f>[1]Субсидия_факт!EX12</f>
        <v>0</v>
      </c>
      <c r="AO17" s="592"/>
      <c r="AP17" s="717">
        <f>SUM(AQ17:AR17)</f>
        <v>0</v>
      </c>
      <c r="AQ17" s="356">
        <f>[1]Субсидия_факт!CT12</f>
        <v>0</v>
      </c>
      <c r="AR17" s="360">
        <f>[1]Субсидия_факт!CU12</f>
        <v>0</v>
      </c>
      <c r="AS17" s="450">
        <f>SUM(AT17:AU17)</f>
        <v>0</v>
      </c>
      <c r="AT17" s="360"/>
      <c r="AU17" s="356"/>
      <c r="AV17" s="450">
        <f>[1]Субсидия_факт!EY12</f>
        <v>0</v>
      </c>
      <c r="AW17" s="594"/>
      <c r="AX17" s="379">
        <f>SUM(AY17:AZ17)</f>
        <v>0</v>
      </c>
      <c r="AY17" s="356">
        <f>[1]Субсидия_факт!CV12</f>
        <v>0</v>
      </c>
      <c r="AZ17" s="360">
        <f>[1]Субсидия_факт!CW12</f>
        <v>0</v>
      </c>
      <c r="BA17" s="450">
        <f>SUM(BB17:BC17)</f>
        <v>0</v>
      </c>
      <c r="BB17" s="360"/>
      <c r="BC17" s="360"/>
      <c r="BD17" s="426">
        <f>SUM(BE17:BJ17)</f>
        <v>0</v>
      </c>
      <c r="BE17" s="353">
        <f>[1]Субсидия_факт!EP12</f>
        <v>0</v>
      </c>
      <c r="BF17" s="352">
        <f>[1]Субсидия_факт!EQ12</f>
        <v>0</v>
      </c>
      <c r="BG17" s="349">
        <f>[1]Субсидия_факт!ER12</f>
        <v>0</v>
      </c>
      <c r="BH17" s="352">
        <f>[1]Субсидия_факт!ET12</f>
        <v>0</v>
      </c>
      <c r="BI17" s="349">
        <f>[1]Субсидия_факт!EV12</f>
        <v>0</v>
      </c>
      <c r="BJ17" s="352">
        <f>[1]Субсидия_факт!EW12</f>
        <v>0</v>
      </c>
      <c r="BK17" s="426">
        <f>SUM(BL17:BQ17)</f>
        <v>0</v>
      </c>
      <c r="BL17" s="350"/>
      <c r="BM17" s="352"/>
      <c r="BN17" s="349"/>
      <c r="BO17" s="352"/>
      <c r="BP17" s="349"/>
      <c r="BQ17" s="352"/>
      <c r="BR17" s="432">
        <f>SUM(BS17:BT17)</f>
        <v>0</v>
      </c>
      <c r="BS17" s="353">
        <f>[1]Субсидия_факт!ES12</f>
        <v>0</v>
      </c>
      <c r="BT17" s="352">
        <f>[1]Субсидия_факт!EU12</f>
        <v>0</v>
      </c>
      <c r="BU17" s="426">
        <f>SUM(BV17:BW17)</f>
        <v>0</v>
      </c>
      <c r="BV17" s="353"/>
      <c r="BW17" s="354"/>
      <c r="BX17" s="379">
        <f t="shared" si="18"/>
        <v>0</v>
      </c>
      <c r="BY17" s="356">
        <f>[1]Субсидия_факт!K12</f>
        <v>0</v>
      </c>
      <c r="BZ17" s="360">
        <f>[1]Субсидия_факт!L12</f>
        <v>0</v>
      </c>
      <c r="CA17" s="450">
        <f t="shared" si="19"/>
        <v>0</v>
      </c>
      <c r="CB17" s="360"/>
      <c r="CC17" s="360"/>
      <c r="CD17" s="379">
        <f>SUM(CE17:CF17)</f>
        <v>0</v>
      </c>
      <c r="CE17" s="356">
        <f>[1]Субсидия_факт!W12</f>
        <v>0</v>
      </c>
      <c r="CF17" s="357">
        <f>[1]Субсидия_факт!X12</f>
        <v>0</v>
      </c>
      <c r="CG17" s="450">
        <f>SUM(CH17:CI17)</f>
        <v>0</v>
      </c>
      <c r="CH17" s="371"/>
      <c r="CI17" s="372"/>
      <c r="CJ17" s="432">
        <f>SUM(CK17:CL17)</f>
        <v>0</v>
      </c>
      <c r="CK17" s="353">
        <f>[1]Субсидия_факт!S12</f>
        <v>0</v>
      </c>
      <c r="CL17" s="352">
        <f>[1]Субсидия_факт!T12</f>
        <v>0</v>
      </c>
      <c r="CM17" s="426">
        <f>SUM(CN17:CO17)</f>
        <v>0</v>
      </c>
      <c r="CN17" s="353"/>
      <c r="CO17" s="352"/>
      <c r="CP17" s="432">
        <f>SUM(CQ17:CR17)</f>
        <v>0</v>
      </c>
      <c r="CQ17" s="353">
        <f>[1]Субсидия_факт!M12</f>
        <v>0</v>
      </c>
      <c r="CR17" s="352">
        <f>[1]Субсидия_факт!N12</f>
        <v>0</v>
      </c>
      <c r="CS17" s="426">
        <f>SUM(CT17:CU17)</f>
        <v>0</v>
      </c>
      <c r="CT17" s="353"/>
      <c r="CU17" s="352"/>
      <c r="CV17" s="432">
        <f>SUM(CW17:CX17)</f>
        <v>0</v>
      </c>
      <c r="CW17" s="353">
        <f>[1]Субсидия_факт!CH12</f>
        <v>0</v>
      </c>
      <c r="CX17" s="352">
        <f>[1]Субсидия_факт!CI12</f>
        <v>0</v>
      </c>
      <c r="CY17" s="426">
        <f>SUM(CZ17:DA17)</f>
        <v>0</v>
      </c>
      <c r="CZ17" s="353"/>
      <c r="DA17" s="352"/>
      <c r="DB17" s="426">
        <f t="shared" si="110"/>
        <v>0</v>
      </c>
      <c r="DC17" s="353">
        <f>[1]Субсидия_факт!GG12</f>
        <v>0</v>
      </c>
      <c r="DD17" s="352">
        <f>[1]Субсидия_факт!GI12</f>
        <v>0</v>
      </c>
      <c r="DE17" s="353">
        <f>[1]Субсидия_факт!GK12</f>
        <v>0</v>
      </c>
      <c r="DF17" s="352">
        <f>[1]Субсидия_факт!GM12</f>
        <v>0</v>
      </c>
      <c r="DG17" s="426">
        <f t="shared" si="111"/>
        <v>0</v>
      </c>
      <c r="DH17" s="353"/>
      <c r="DI17" s="352"/>
      <c r="DJ17" s="353"/>
      <c r="DK17" s="352"/>
      <c r="DL17" s="432">
        <f>SUM(DM17:DN17)</f>
        <v>0</v>
      </c>
      <c r="DM17" s="353">
        <f>[1]Субсидия_факт!O12</f>
        <v>0</v>
      </c>
      <c r="DN17" s="352">
        <f>[1]Субсидия_факт!P12</f>
        <v>0</v>
      </c>
      <c r="DO17" s="426">
        <f>SUM(DP17:DQ17)</f>
        <v>0</v>
      </c>
      <c r="DP17" s="353"/>
      <c r="DQ17" s="352"/>
      <c r="DR17" s="432">
        <f t="shared" si="30"/>
        <v>0</v>
      </c>
      <c r="DS17" s="353">
        <f>[1]Субсидия_факт!AH12</f>
        <v>0</v>
      </c>
      <c r="DT17" s="352">
        <f>[1]Субсидия_факт!AI12</f>
        <v>0</v>
      </c>
      <c r="DU17" s="432">
        <f t="shared" si="31"/>
        <v>0</v>
      </c>
      <c r="DV17" s="353"/>
      <c r="DW17" s="354"/>
      <c r="DX17" s="432">
        <f>SUM(DY17:DZ17)</f>
        <v>0</v>
      </c>
      <c r="DY17" s="356">
        <f>[1]Субсидия_факт!GO12</f>
        <v>0</v>
      </c>
      <c r="DZ17" s="357">
        <f>[1]Субсидия_факт!GQ12</f>
        <v>0</v>
      </c>
      <c r="EA17" s="426">
        <f>SUM(EB17:EC17)</f>
        <v>0</v>
      </c>
      <c r="EB17" s="353"/>
      <c r="EC17" s="354"/>
      <c r="ED17" s="432">
        <f>SUM(EE17:EF17)</f>
        <v>0</v>
      </c>
      <c r="EE17" s="353">
        <f>[1]Субсидия_факт!GP12</f>
        <v>0</v>
      </c>
      <c r="EF17" s="352">
        <f>[1]Субсидия_факт!GR12</f>
        <v>0</v>
      </c>
      <c r="EG17" s="426">
        <f>SUM(EH17:EI17)</f>
        <v>0</v>
      </c>
      <c r="EH17" s="353"/>
      <c r="EI17" s="354"/>
      <c r="EJ17" s="450">
        <f t="shared" si="112"/>
        <v>0</v>
      </c>
      <c r="EK17" s="360">
        <f>[1]Субсидия_факт!J12</f>
        <v>0</v>
      </c>
      <c r="EL17" s="353">
        <f>[1]Субсидия_факт!H12</f>
        <v>0</v>
      </c>
      <c r="EM17" s="352">
        <f>[1]Субсидия_факт!I12</f>
        <v>0</v>
      </c>
      <c r="EN17" s="450">
        <f t="shared" si="113"/>
        <v>0</v>
      </c>
      <c r="EO17" s="360"/>
      <c r="EP17" s="360"/>
      <c r="EQ17" s="357"/>
      <c r="ER17" s="426">
        <f t="shared" si="114"/>
        <v>3296703.3</v>
      </c>
      <c r="ES17" s="350">
        <f>[1]Субсидия_факт!AP12</f>
        <v>0</v>
      </c>
      <c r="ET17" s="354">
        <f>[1]Субсидия_факт!AQ12</f>
        <v>0</v>
      </c>
      <c r="EU17" s="350">
        <f>[1]Субсидия_факт!AR12</f>
        <v>0</v>
      </c>
      <c r="EV17" s="354">
        <f>[1]Субсидия_факт!AS12</f>
        <v>0</v>
      </c>
      <c r="EW17" s="350">
        <f>[1]Субсидия_факт!AT12</f>
        <v>296703.3</v>
      </c>
      <c r="EX17" s="354">
        <f>[1]Субсидия_факт!AU12</f>
        <v>3000000</v>
      </c>
      <c r="EY17" s="426">
        <f t="shared" si="115"/>
        <v>0</v>
      </c>
      <c r="EZ17" s="371"/>
      <c r="FA17" s="372"/>
      <c r="FB17" s="360"/>
      <c r="FC17" s="372"/>
      <c r="FD17" s="360"/>
      <c r="FE17" s="372"/>
      <c r="FF17" s="391">
        <f>SUM(FG17:FH17)</f>
        <v>0</v>
      </c>
      <c r="FG17" s="353">
        <f>[1]Субсидия_факт!BV12</f>
        <v>0</v>
      </c>
      <c r="FH17" s="354">
        <f>[1]Субсидия_факт!BW12</f>
        <v>0</v>
      </c>
      <c r="FI17" s="450">
        <f>SUM(FJ17:FK17)</f>
        <v>0</v>
      </c>
      <c r="FJ17" s="356"/>
      <c r="FK17" s="357"/>
      <c r="FL17" s="379">
        <f>SUM(FM17:FN17)</f>
        <v>0</v>
      </c>
      <c r="FM17" s="356">
        <f>[1]Субсидия_факт!DR12</f>
        <v>0</v>
      </c>
      <c r="FN17" s="357">
        <f>[1]Субсидия_факт!DS12</f>
        <v>0</v>
      </c>
      <c r="FO17" s="450">
        <f>SUM(FP17:FQ17)</f>
        <v>0</v>
      </c>
      <c r="FP17" s="356"/>
      <c r="FQ17" s="357"/>
      <c r="FR17" s="729">
        <f>SUM(FS17:FT17)</f>
        <v>0</v>
      </c>
      <c r="FS17" s="353">
        <f>[1]Субсидия_факт!DT12</f>
        <v>0</v>
      </c>
      <c r="FT17" s="354">
        <f>[1]Субсидия_факт!DU12</f>
        <v>0</v>
      </c>
      <c r="FU17" s="718">
        <f>SUM(FV17:FW17)</f>
        <v>0</v>
      </c>
      <c r="FV17" s="356"/>
      <c r="FW17" s="372"/>
      <c r="FX17" s="450">
        <f>SUM(FY17:FZ17)</f>
        <v>0</v>
      </c>
      <c r="FY17" s="353">
        <f>[1]Субсидия_факт!ED12</f>
        <v>0</v>
      </c>
      <c r="FZ17" s="354">
        <f>[1]Субсидия_факт!EE12</f>
        <v>0</v>
      </c>
      <c r="GA17" s="450">
        <f>SUM(GB17:GC17)</f>
        <v>0</v>
      </c>
      <c r="GB17" s="356"/>
      <c r="GC17" s="357"/>
      <c r="GD17" s="379">
        <f>SUM(GE17:GF17)</f>
        <v>84110303.810000002</v>
      </c>
      <c r="GE17" s="356">
        <f>[1]Субсидия_факт!CJ12</f>
        <v>7569923.8099999996</v>
      </c>
      <c r="GF17" s="357">
        <f>[1]Субсидия_факт!CK12</f>
        <v>76540380</v>
      </c>
      <c r="GG17" s="450">
        <f>SUM(GH17:GI17)</f>
        <v>0</v>
      </c>
      <c r="GH17" s="356"/>
      <c r="GI17" s="357"/>
      <c r="GJ17" s="450">
        <f>SUM(GK17:GL17)</f>
        <v>0</v>
      </c>
      <c r="GK17" s="353">
        <f>[1]Субсидия_факт!CL12</f>
        <v>0</v>
      </c>
      <c r="GL17" s="352">
        <f>[1]Субсидия_факт!CM12</f>
        <v>0</v>
      </c>
      <c r="GM17" s="450">
        <f>SUM(GN17:GO17)</f>
        <v>0</v>
      </c>
      <c r="GN17" s="356"/>
      <c r="GO17" s="357"/>
      <c r="GP17" s="717">
        <f>SUM(GQ17:GS17)</f>
        <v>0</v>
      </c>
      <c r="GQ17" s="353">
        <f>[1]Субсидия_факт!EF12</f>
        <v>0</v>
      </c>
      <c r="GR17" s="354">
        <f>[1]Субсидия_факт!EG12</f>
        <v>0</v>
      </c>
      <c r="GS17" s="353">
        <f>[1]Субсидия_факт!EH12</f>
        <v>0</v>
      </c>
      <c r="GT17" s="379">
        <f>SUM(GU17:GW17)</f>
        <v>0</v>
      </c>
      <c r="GU17" s="356"/>
      <c r="GV17" s="357"/>
      <c r="GW17" s="360"/>
      <c r="GX17" s="718">
        <f>GY17</f>
        <v>0</v>
      </c>
      <c r="GY17" s="353">
        <f>[1]Субсидия_факт!EI12</f>
        <v>0</v>
      </c>
      <c r="GZ17" s="718">
        <f>HA17</f>
        <v>0</v>
      </c>
      <c r="HA17" s="360"/>
      <c r="HB17" s="379">
        <f>SUM(HC17:HD17)</f>
        <v>0</v>
      </c>
      <c r="HC17" s="356">
        <f>[1]Субсидия_факт!BP12</f>
        <v>0</v>
      </c>
      <c r="HD17" s="357">
        <f>[1]Субсидия_факт!BQ12</f>
        <v>0</v>
      </c>
      <c r="HE17" s="450">
        <f>SUM(HF17:HG17)</f>
        <v>0</v>
      </c>
      <c r="HF17" s="356"/>
      <c r="HG17" s="357"/>
      <c r="HH17" s="729">
        <f>SUM(HI17:HJ17)</f>
        <v>0</v>
      </c>
      <c r="HI17" s="353">
        <f>[1]Субсидия_факт!BR12</f>
        <v>0</v>
      </c>
      <c r="HJ17" s="354">
        <f>[1]Субсидия_факт!BS12</f>
        <v>0</v>
      </c>
      <c r="HK17" s="729">
        <f>SUM(HL17:HM17)</f>
        <v>0</v>
      </c>
      <c r="HL17" s="356"/>
      <c r="HM17" s="372"/>
      <c r="HN17" s="379">
        <f>SUM(HO17:HP17)</f>
        <v>0</v>
      </c>
      <c r="HO17" s="356">
        <f>[1]Субсидия_факт!AV12</f>
        <v>0</v>
      </c>
      <c r="HP17" s="357">
        <f>[1]Субсидия_факт!AW12</f>
        <v>0</v>
      </c>
      <c r="HQ17" s="450">
        <f>SUM(HR17:HS17)</f>
        <v>0</v>
      </c>
      <c r="HR17" s="356"/>
      <c r="HS17" s="357"/>
      <c r="HT17" s="426">
        <f>SUM(HU17:HV17)</f>
        <v>0</v>
      </c>
      <c r="HU17" s="353">
        <f>[1]Субсидия_факт!BZ12</f>
        <v>0</v>
      </c>
      <c r="HV17" s="352">
        <f>[1]Субсидия_факт!CB12</f>
        <v>0</v>
      </c>
      <c r="HW17" s="426">
        <f>SUM(HX17:HY17)</f>
        <v>0</v>
      </c>
      <c r="HX17" s="353"/>
      <c r="HY17" s="354"/>
      <c r="HZ17" s="426">
        <f>SUM(IA17:IB17)</f>
        <v>0</v>
      </c>
      <c r="IA17" s="353">
        <f>[1]Субсидия_факт!CA12</f>
        <v>0</v>
      </c>
      <c r="IB17" s="354">
        <f>[1]Субсидия_факт!CC12</f>
        <v>0</v>
      </c>
      <c r="IC17" s="426">
        <f>SUM(ID17:IE17)</f>
        <v>0</v>
      </c>
      <c r="ID17" s="349"/>
      <c r="IE17" s="358"/>
      <c r="IF17" s="707">
        <f t="shared" si="60"/>
        <v>0</v>
      </c>
      <c r="IG17" s="349">
        <f>[1]Субсидия_факт!AJ12</f>
        <v>0</v>
      </c>
      <c r="IH17" s="354">
        <f>[1]Субсидия_факт!AK12</f>
        <v>0</v>
      </c>
      <c r="II17" s="349">
        <f>[1]Субсидия_факт!AL12</f>
        <v>0</v>
      </c>
      <c r="IJ17" s="707">
        <f t="shared" si="61"/>
        <v>0</v>
      </c>
      <c r="IK17" s="349"/>
      <c r="IL17" s="354"/>
      <c r="IM17" s="349"/>
      <c r="IN17" s="426">
        <f>SUM(IO17:IP17)</f>
        <v>0</v>
      </c>
      <c r="IO17" s="349">
        <f>[1]Субсидия_факт!FX12</f>
        <v>0</v>
      </c>
      <c r="IP17" s="354">
        <f>[1]Субсидия_факт!FY12</f>
        <v>0</v>
      </c>
      <c r="IQ17" s="426">
        <f>SUM(IR17:IS17)</f>
        <v>0</v>
      </c>
      <c r="IR17" s="349"/>
      <c r="IS17" s="354"/>
      <c r="IT17" s="426">
        <f>SUM(IU17:IV17)</f>
        <v>0</v>
      </c>
      <c r="IU17" s="371"/>
      <c r="IV17" s="357"/>
      <c r="IW17" s="426">
        <f>SUM(IX17:IY17)</f>
        <v>0</v>
      </c>
      <c r="IX17" s="349"/>
      <c r="IY17" s="352"/>
      <c r="IZ17" s="450">
        <f t="shared" si="117"/>
        <v>0</v>
      </c>
      <c r="JA17" s="359">
        <f>[1]Субсидия_факт!AX12</f>
        <v>0</v>
      </c>
      <c r="JB17" s="354">
        <f>[1]Субсидия_факт!AZ12</f>
        <v>0</v>
      </c>
      <c r="JC17" s="353">
        <f>[1]Субсидия_факт!BB12</f>
        <v>0</v>
      </c>
      <c r="JD17" s="354">
        <f>[1]Субсидия_факт!BC12</f>
        <v>0</v>
      </c>
      <c r="JE17" s="353">
        <f>[1]Субсидия_факт!BD12</f>
        <v>0</v>
      </c>
      <c r="JF17" s="354">
        <f>[1]Субсидия_факт!BE12</f>
        <v>0</v>
      </c>
      <c r="JG17" s="350">
        <f>[1]Субсидия_факт!BF12</f>
        <v>0</v>
      </c>
      <c r="JH17" s="352">
        <f>[1]Субсидия_факт!BG12</f>
        <v>0</v>
      </c>
      <c r="JI17" s="450">
        <f t="shared" si="118"/>
        <v>0</v>
      </c>
      <c r="JJ17" s="359"/>
      <c r="JK17" s="354"/>
      <c r="JL17" s="360"/>
      <c r="JM17" s="372"/>
      <c r="JN17" s="360"/>
      <c r="JO17" s="373"/>
      <c r="JP17" s="349"/>
      <c r="JQ17" s="354"/>
      <c r="JR17" s="450">
        <f t="shared" si="66"/>
        <v>0</v>
      </c>
      <c r="JS17" s="349">
        <f>[1]Субсидия_факт!AY12</f>
        <v>0</v>
      </c>
      <c r="JT17" s="354">
        <f>[1]Субсидия_факт!BA12</f>
        <v>0</v>
      </c>
      <c r="JU17" s="450">
        <f t="shared" si="67"/>
        <v>0</v>
      </c>
      <c r="JV17" s="349"/>
      <c r="JW17" s="352"/>
      <c r="JX17" s="450">
        <f>SUM(JY17:JZ17)</f>
        <v>0</v>
      </c>
      <c r="JY17" s="353">
        <f>[1]Субсидия_факт!BX12</f>
        <v>0</v>
      </c>
      <c r="JZ17" s="354">
        <f>[1]Субсидия_факт!BY12</f>
        <v>0</v>
      </c>
      <c r="KA17" s="450">
        <f>SUM(KB17:KC17)</f>
        <v>0</v>
      </c>
      <c r="KB17" s="356"/>
      <c r="KC17" s="357"/>
      <c r="KD17" s="426">
        <f t="shared" si="70"/>
        <v>330542.73</v>
      </c>
      <c r="KE17" s="349">
        <f>[1]Субсидия_факт!BH12</f>
        <v>0</v>
      </c>
      <c r="KF17" s="352">
        <f>[1]Субсидия_факт!BI12</f>
        <v>0</v>
      </c>
      <c r="KG17" s="353">
        <f>[1]Субсидия_факт!CD12</f>
        <v>99162.819999999978</v>
      </c>
      <c r="KH17" s="352">
        <f>[1]Субсидия_факт!CF12</f>
        <v>231379.91</v>
      </c>
      <c r="KI17" s="426">
        <f t="shared" si="71"/>
        <v>0</v>
      </c>
      <c r="KJ17" s="349"/>
      <c r="KK17" s="354"/>
      <c r="KL17" s="349"/>
      <c r="KM17" s="354"/>
      <c r="KN17" s="426">
        <f>SUM(KO17:KP17)</f>
        <v>0</v>
      </c>
      <c r="KO17" s="353">
        <f>[1]Субсидия_факт!CE12</f>
        <v>0</v>
      </c>
      <c r="KP17" s="352">
        <f>[1]Субсидия_факт!CG12</f>
        <v>0</v>
      </c>
      <c r="KQ17" s="426">
        <f>SUM(KR17:KS17)</f>
        <v>0</v>
      </c>
      <c r="KR17" s="350"/>
      <c r="KS17" s="354"/>
      <c r="KT17" s="450">
        <f>SUM(KU17:KV17)</f>
        <v>0</v>
      </c>
      <c r="KU17" s="353">
        <f>[1]Субсидия_факт!BJ12</f>
        <v>0</v>
      </c>
      <c r="KV17" s="354">
        <f>[1]Субсидия_факт!BK12</f>
        <v>0</v>
      </c>
      <c r="KW17" s="450">
        <f>SUM(KX17:KY17)</f>
        <v>0</v>
      </c>
      <c r="KX17" s="356"/>
      <c r="KY17" s="357"/>
      <c r="KZ17" s="720">
        <f>SUM(LA17:LC17)</f>
        <v>10000000</v>
      </c>
      <c r="LA17" s="353">
        <f>[1]Субсидия_факт!CN12</f>
        <v>900000</v>
      </c>
      <c r="LB17" s="352">
        <f>[1]Субсидия_факт!CP12</f>
        <v>9100000</v>
      </c>
      <c r="LC17" s="360">
        <f>[1]Субсидия_факт!CR12</f>
        <v>0</v>
      </c>
      <c r="LD17" s="720">
        <f>SUM(LE17:LG17)</f>
        <v>0</v>
      </c>
      <c r="LE17" s="350"/>
      <c r="LF17" s="354"/>
      <c r="LG17" s="349"/>
      <c r="LH17" s="707">
        <f>SUM(LI17:LK17)</f>
        <v>0</v>
      </c>
      <c r="LI17" s="353">
        <f>[1]Субсидия_факт!CO12</f>
        <v>0</v>
      </c>
      <c r="LJ17" s="352">
        <f>[1]Субсидия_факт!CQ12</f>
        <v>0</v>
      </c>
      <c r="LK17" s="349">
        <f>[1]Субсидия_факт!CS12</f>
        <v>0</v>
      </c>
      <c r="LL17" s="707">
        <f>SUM(LM17:LO17)</f>
        <v>0</v>
      </c>
      <c r="LM17" s="349"/>
      <c r="LN17" s="361"/>
      <c r="LO17" s="349"/>
      <c r="LP17" s="426">
        <f t="shared" si="121"/>
        <v>0</v>
      </c>
      <c r="LQ17" s="353">
        <f>[1]Субсидия_факт!DN12</f>
        <v>0</v>
      </c>
      <c r="LR17" s="354">
        <f>[1]Субсидия_факт!DP12</f>
        <v>0</v>
      </c>
      <c r="LS17" s="356"/>
      <c r="LT17" s="357"/>
      <c r="LU17" s="356"/>
      <c r="LV17" s="357"/>
      <c r="LW17" s="426">
        <f t="shared" si="122"/>
        <v>0</v>
      </c>
      <c r="LX17" s="360"/>
      <c r="LY17" s="373"/>
      <c r="LZ17" s="360"/>
      <c r="MA17" s="373"/>
      <c r="MB17" s="356"/>
      <c r="MC17" s="357"/>
      <c r="MD17" s="450">
        <f>SUM(ME17:MF17)</f>
        <v>0</v>
      </c>
      <c r="ME17" s="353">
        <f>[1]Субсидия_факт!DO12</f>
        <v>0</v>
      </c>
      <c r="MF17" s="354">
        <f>[1]Субсидия_факт!DQ12</f>
        <v>0</v>
      </c>
      <c r="MG17" s="730">
        <f>SUM(MH17:MI17)</f>
        <v>0</v>
      </c>
      <c r="MH17" s="360"/>
      <c r="MI17" s="373"/>
      <c r="MJ17" s="379">
        <f>SUM(MK17:ML17)</f>
        <v>0</v>
      </c>
      <c r="MK17" s="353">
        <f>[1]Субсидия_факт!BL12</f>
        <v>0</v>
      </c>
      <c r="ML17" s="354">
        <f>[1]Субсидия_факт!BN12</f>
        <v>0</v>
      </c>
      <c r="MM17" s="450">
        <f>SUM(MN17:MO17)</f>
        <v>0</v>
      </c>
      <c r="MN17" s="356"/>
      <c r="MO17" s="357"/>
      <c r="MP17" s="391">
        <f>SUM(MQ17:MR17)</f>
        <v>0</v>
      </c>
      <c r="MQ17" s="353">
        <f>[1]Субсидия_факт!BM12</f>
        <v>0</v>
      </c>
      <c r="MR17" s="354">
        <f>[1]Субсидия_факт!BO12</f>
        <v>0</v>
      </c>
      <c r="MS17" s="450">
        <f>SUM(MT17:MU17)</f>
        <v>0</v>
      </c>
      <c r="MT17" s="356"/>
      <c r="MU17" s="357"/>
      <c r="MV17" s="707">
        <f>SUM(MW17:MZ17)</f>
        <v>0</v>
      </c>
      <c r="MW17" s="349">
        <f>[1]Субсидия_факт!FO12</f>
        <v>0</v>
      </c>
      <c r="MX17" s="354">
        <f>[1]Субсидия_факт!FQ12</f>
        <v>0</v>
      </c>
      <c r="MY17" s="349">
        <f>[1]Субсидия_факт!FS12</f>
        <v>0</v>
      </c>
      <c r="MZ17" s="354">
        <f>[1]Субсидия_факт!FU12</f>
        <v>0</v>
      </c>
      <c r="NA17" s="707">
        <f>SUM(NB17:NE17)</f>
        <v>0</v>
      </c>
      <c r="NB17" s="349"/>
      <c r="NC17" s="354"/>
      <c r="ND17" s="349"/>
      <c r="NE17" s="354"/>
      <c r="NF17" s="707">
        <f>SUM(NG17:NJ17)</f>
        <v>0</v>
      </c>
      <c r="NG17" s="371">
        <f>[1]Субсидия_факт!FP12</f>
        <v>0</v>
      </c>
      <c r="NH17" s="357">
        <f>[1]Субсидия_факт!FR12</f>
        <v>0</v>
      </c>
      <c r="NI17" s="349">
        <f>[1]Субсидия_факт!FT12</f>
        <v>0</v>
      </c>
      <c r="NJ17" s="354">
        <f>[1]Субсидия_факт!FV12</f>
        <v>0</v>
      </c>
      <c r="NK17" s="707">
        <f>SUM(NL17:NO17)</f>
        <v>0</v>
      </c>
      <c r="NL17" s="349"/>
      <c r="NM17" s="354"/>
      <c r="NN17" s="349"/>
      <c r="NO17" s="352"/>
      <c r="NP17" s="450">
        <f t="shared" si="123"/>
        <v>113431090.91</v>
      </c>
      <c r="NQ17" s="350">
        <f>[1]Субсидия_факт!AE12</f>
        <v>0</v>
      </c>
      <c r="NR17" s="356">
        <f>[1]Субсидия_факт!Y12</f>
        <v>38566570.909999996</v>
      </c>
      <c r="NS17" s="372">
        <f>[1]Субсидия_факт!Z12</f>
        <v>74864520</v>
      </c>
      <c r="NT17" s="356">
        <f>[1]Субсидия_факт!AA12</f>
        <v>0</v>
      </c>
      <c r="NU17" s="372">
        <f>[1]Субсидия_факт!AB12</f>
        <v>0</v>
      </c>
      <c r="NV17" s="349">
        <f>[1]Субсидия_факт!AC12</f>
        <v>0</v>
      </c>
      <c r="NW17" s="352">
        <f>[1]Субсидия_факт!AD12</f>
        <v>0</v>
      </c>
      <c r="NX17" s="450">
        <f t="shared" si="124"/>
        <v>0</v>
      </c>
      <c r="NY17" s="374"/>
      <c r="NZ17" s="371"/>
      <c r="OA17" s="357"/>
      <c r="OB17" s="371"/>
      <c r="OC17" s="372"/>
      <c r="OD17" s="360"/>
      <c r="OE17" s="372"/>
      <c r="OF17" s="379">
        <f>SUM(OG17:OH17)</f>
        <v>0</v>
      </c>
      <c r="OG17" s="353">
        <f>[1]Субсидия_факт!Q12</f>
        <v>0</v>
      </c>
      <c r="OH17" s="354">
        <f>[1]Субсидия_факт!R12</f>
        <v>0</v>
      </c>
      <c r="OI17" s="450">
        <f>SUM(OJ17:OK17)</f>
        <v>0</v>
      </c>
      <c r="OJ17" s="371"/>
      <c r="OK17" s="372"/>
      <c r="OL17" s="426">
        <f t="shared" si="125"/>
        <v>433230329.67000002</v>
      </c>
      <c r="OM17" s="353">
        <f>[1]Субсидия_факт!DF12</f>
        <v>0</v>
      </c>
      <c r="ON17" s="354">
        <f>[1]Субсидия_факт!DH12</f>
        <v>0</v>
      </c>
      <c r="OO17" s="350">
        <f>[1]Субсидия_факт!DJ12</f>
        <v>0</v>
      </c>
      <c r="OP17" s="354">
        <f>[1]Субсидия_факт!DL12</f>
        <v>0</v>
      </c>
      <c r="OQ17" s="497">
        <f>[1]Субсидия_факт!DV12-LS17</f>
        <v>38990729.670000002</v>
      </c>
      <c r="OR17" s="352">
        <f>[1]Субсидия_факт!DX12-LT17</f>
        <v>394239600</v>
      </c>
      <c r="OS17" s="353">
        <f>[1]Субсидия_факт!DZ12-LU17</f>
        <v>0</v>
      </c>
      <c r="OT17" s="354">
        <f>[1]Субсидия_факт!EB12-LV17</f>
        <v>0</v>
      </c>
      <c r="OU17" s="426">
        <f t="shared" si="126"/>
        <v>0</v>
      </c>
      <c r="OV17" s="732"/>
      <c r="OW17" s="373"/>
      <c r="OX17" s="732"/>
      <c r="OY17" s="373"/>
      <c r="OZ17" s="488"/>
      <c r="PA17" s="372"/>
      <c r="PB17" s="356"/>
      <c r="PC17" s="357"/>
      <c r="PD17" s="379">
        <f>SUM(PE17:PJ17)</f>
        <v>0</v>
      </c>
      <c r="PE17" s="353">
        <f>[1]Субсидия_факт!DG12</f>
        <v>0</v>
      </c>
      <c r="PF17" s="354">
        <f>[1]Субсидия_факт!DI12</f>
        <v>0</v>
      </c>
      <c r="PG17" s="350">
        <f>[1]Субсидия_факт!DK12</f>
        <v>0</v>
      </c>
      <c r="PH17" s="354">
        <f>[1]Субсидия_факт!DM12</f>
        <v>0</v>
      </c>
      <c r="PI17" s="350">
        <f>[1]Субсидия_факт!DW12</f>
        <v>0</v>
      </c>
      <c r="PJ17" s="354">
        <f>[1]Субсидия_факт!DY12</f>
        <v>0</v>
      </c>
      <c r="PK17" s="450">
        <f>SUM(PL17:PQ17)</f>
        <v>0</v>
      </c>
      <c r="PL17" s="360"/>
      <c r="PM17" s="373"/>
      <c r="PN17" s="488"/>
      <c r="PO17" s="373"/>
      <c r="PP17" s="360"/>
      <c r="PQ17" s="373"/>
      <c r="PR17" s="450">
        <f>'Прочая  субсидия_МР  и  ГО'!B12</f>
        <v>71019627.829999998</v>
      </c>
      <c r="PS17" s="450">
        <f>'Прочая  субсидия_МР  и  ГО'!C12</f>
        <v>13962944.25</v>
      </c>
      <c r="PT17" s="717">
        <f>'Прочая  субсидия_БП'!B12</f>
        <v>0</v>
      </c>
      <c r="PU17" s="379">
        <f>'Прочая  субсидия_БП'!C12</f>
        <v>0</v>
      </c>
      <c r="PV17" s="379">
        <f>SUM(PW17:PX17)</f>
        <v>656835571.68000007</v>
      </c>
      <c r="PW17" s="360">
        <f>'Проверочная  таблица'!QY17+'Проверочная  таблица'!QB17+'Проверочная  таблица'!QD17+QS17</f>
        <v>646268299.25000012</v>
      </c>
      <c r="PX17" s="374">
        <f>'Проверочная  таблица'!QZ17+'Проверочная  таблица'!QH17+'Проверочная  таблица'!QN17+'Проверочная  таблица'!QJ17+'Проверочная  таблица'!QL17+QP17+QT17+QF17</f>
        <v>10567272.43</v>
      </c>
      <c r="PY17" s="450" t="e">
        <f>SUM(PZ17:QA17)</f>
        <v>#REF!</v>
      </c>
      <c r="PZ17" s="360">
        <f>'Проверочная  таблица'!RB17+'Проверочная  таблица'!QC17+'Проверочная  таблица'!QE17+QV17</f>
        <v>183963363.38999999</v>
      </c>
      <c r="QA17" s="374" t="e">
        <f>'Проверочная  таблица'!RC17+'Проверочная  таблица'!QI17+'Проверочная  таблица'!QO17+'Проверочная  таблица'!QK17+'Проверочная  таблица'!QM17+QQ17+QW17+QG17</f>
        <v>#REF!</v>
      </c>
      <c r="QB17" s="730">
        <f>'Субвенция  на  полномочия'!B12</f>
        <v>626857935.68000007</v>
      </c>
      <c r="QC17" s="717">
        <f>'Субвенция  на  полномочия'!C12</f>
        <v>176985400</v>
      </c>
      <c r="QD17" s="733">
        <f>[1]Субвенция_факт!M13</f>
        <v>12208487</v>
      </c>
      <c r="QE17" s="530">
        <v>3300000</v>
      </c>
      <c r="QF17" s="594">
        <f>[1]Субвенция_факт!AE13</f>
        <v>1720800</v>
      </c>
      <c r="QG17" s="734" t="e">
        <f>#REF!</f>
        <v>#REF!</v>
      </c>
      <c r="QH17" s="594">
        <f>[1]Субвенция_факт!AF13</f>
        <v>0</v>
      </c>
      <c r="QI17" s="734"/>
      <c r="QJ17" s="594">
        <f>[1]Субвенция_факт!AG13</f>
        <v>35000</v>
      </c>
      <c r="QK17" s="530"/>
      <c r="QL17" s="594">
        <f>[1]Субвенция_факт!E13</f>
        <v>0</v>
      </c>
      <c r="QM17" s="530"/>
      <c r="QN17" s="594">
        <f>[1]Субвенция_факт!F13</f>
        <v>0</v>
      </c>
      <c r="QO17" s="530"/>
      <c r="QP17" s="594">
        <f>[1]Субвенция_факт!G13</f>
        <v>0</v>
      </c>
      <c r="QQ17" s="530"/>
      <c r="QR17" s="717">
        <f>SUM(QS17:QT17)</f>
        <v>12792020</v>
      </c>
      <c r="QS17" s="356">
        <f>[1]Субвенция_факт!P13</f>
        <v>4900547.57</v>
      </c>
      <c r="QT17" s="357">
        <f>[1]Субвенция_факт!Q13</f>
        <v>7891472.4299999997</v>
      </c>
      <c r="QU17" s="450">
        <f>SUM(QV17:QW17)</f>
        <v>8104962.3900000006</v>
      </c>
      <c r="QV17" s="360">
        <v>3104963.39</v>
      </c>
      <c r="QW17" s="376">
        <v>4999999</v>
      </c>
      <c r="QX17" s="379">
        <f>SUM(QY17:QZ17)</f>
        <v>3221329</v>
      </c>
      <c r="QY17" s="377">
        <f>[1]Субвенция_факт!X13</f>
        <v>2301329</v>
      </c>
      <c r="QZ17" s="378">
        <f>[1]Субвенция_факт!W13</f>
        <v>920000</v>
      </c>
      <c r="RA17" s="450">
        <f>SUM(RB17:RC17)</f>
        <v>729312.11</v>
      </c>
      <c r="RB17" s="360">
        <v>573000</v>
      </c>
      <c r="RC17" s="376">
        <v>156312.10999999999</v>
      </c>
      <c r="RD17" s="379">
        <f t="shared" si="127"/>
        <v>49972699.400000006</v>
      </c>
      <c r="RE17" s="450">
        <f t="shared" si="128"/>
        <v>9106525.9900000002</v>
      </c>
      <c r="RF17" s="717">
        <f t="shared" ref="RF17:RF23" si="135">SUM(RG17:RH17)</f>
        <v>1015560</v>
      </c>
      <c r="RG17" s="377">
        <f>'[1]Иные межбюджетные трансферты'!D12</f>
        <v>0</v>
      </c>
      <c r="RH17" s="378">
        <f>'[1]Иные межбюджетные трансферты'!E12</f>
        <v>1015560</v>
      </c>
      <c r="RI17" s="450">
        <f t="shared" ref="RI17:RI23" si="136">SUM(RJ17:RK17)</f>
        <v>253890</v>
      </c>
      <c r="RJ17" s="377"/>
      <c r="RK17" s="378">
        <v>253890</v>
      </c>
      <c r="RL17" s="717">
        <f>SUM(RM17:RN17)</f>
        <v>0</v>
      </c>
      <c r="RM17" s="377">
        <f>'[1]Иные межбюджетные трансферты'!T12</f>
        <v>0</v>
      </c>
      <c r="RN17" s="378">
        <f>'[1]Иные межбюджетные трансферты'!U12</f>
        <v>0</v>
      </c>
      <c r="RO17" s="450">
        <f>SUM(RP17:RQ17)</f>
        <v>0</v>
      </c>
      <c r="RP17" s="377"/>
      <c r="RQ17" s="378"/>
      <c r="RR17" s="379">
        <f>SUM(RS17:RT17)</f>
        <v>3388978.59</v>
      </c>
      <c r="RS17" s="377">
        <f>'[1]Иные межбюджетные трансферты'!F12</f>
        <v>305008.08999999997</v>
      </c>
      <c r="RT17" s="378">
        <f>'[1]Иные межбюджетные трансферты'!G12</f>
        <v>3083970.5</v>
      </c>
      <c r="RU17" s="450">
        <f>SUM(RV17:RW17)</f>
        <v>847244.65</v>
      </c>
      <c r="RV17" s="377">
        <v>76252.02</v>
      </c>
      <c r="RW17" s="378">
        <v>770992.63</v>
      </c>
      <c r="RX17" s="379">
        <f>SUM(RY17:RZ17)</f>
        <v>30466800</v>
      </c>
      <c r="RY17" s="377">
        <f>'[1]Иные межбюджетные трансферты'!H12</f>
        <v>0</v>
      </c>
      <c r="RZ17" s="378">
        <f>'[1]Иные межбюджетные трансферты'!I12</f>
        <v>30466800</v>
      </c>
      <c r="SA17" s="450">
        <f>SUM(SB17:SC17)</f>
        <v>6753591</v>
      </c>
      <c r="SB17" s="369"/>
      <c r="SC17" s="378">
        <v>6753591</v>
      </c>
      <c r="SD17" s="450">
        <f>SUM(SE17:SE17)</f>
        <v>13849560.470000001</v>
      </c>
      <c r="SE17" s="350">
        <f>'[1]Иные межбюджетные трансферты'!K12</f>
        <v>13849560.470000001</v>
      </c>
      <c r="SF17" s="450">
        <f>SUM(SG17:SG17)</f>
        <v>0</v>
      </c>
      <c r="SG17" s="371"/>
      <c r="SH17" s="450">
        <f>SUM(SI17:SI17)</f>
        <v>0</v>
      </c>
      <c r="SI17" s="350">
        <f>'[1]Иные межбюджетные трансферты'!L12</f>
        <v>0</v>
      </c>
      <c r="SJ17" s="450">
        <f>SUM(SK17:SK17)</f>
        <v>0</v>
      </c>
      <c r="SK17" s="371"/>
      <c r="SL17" s="379">
        <f>SUM(SM17:SV17)</f>
        <v>1251800.3400000001</v>
      </c>
      <c r="SM17" s="377">
        <f>'[1]Иные межбюджетные трансферты'!C12</f>
        <v>0</v>
      </c>
      <c r="SN17" s="369">
        <f>'[1]Иные межбюджетные трансферты'!J12</f>
        <v>0</v>
      </c>
      <c r="SO17" s="370">
        <f>'[1]Иные межбюджетные трансферты'!M12</f>
        <v>0</v>
      </c>
      <c r="SP17" s="369">
        <f>'[1]Иные межбюджетные трансферты'!O12</f>
        <v>0</v>
      </c>
      <c r="SQ17" s="370">
        <f>'[1]Иные межбюджетные трансферты'!P12</f>
        <v>0</v>
      </c>
      <c r="SR17" s="369">
        <f>'[1]Иные межбюджетные трансферты'!R12</f>
        <v>0</v>
      </c>
      <c r="SS17" s="370">
        <f>'[1]Иные межбюджетные трансферты'!V12</f>
        <v>0</v>
      </c>
      <c r="ST17" s="360">
        <f>'[1]Иные межбюджетные трансферты'!X12</f>
        <v>0</v>
      </c>
      <c r="SU17" s="370">
        <f>'[1]Иные межбюджетные трансферты'!Y12</f>
        <v>0</v>
      </c>
      <c r="SV17" s="369">
        <f>'[1]Иные межбюджетные трансферты'!Z12</f>
        <v>1251800.3400000001</v>
      </c>
      <c r="SW17" s="450">
        <f>SUM(SX17:TG17)</f>
        <v>1251800.3400000001</v>
      </c>
      <c r="SX17" s="369"/>
      <c r="SY17" s="369"/>
      <c r="SZ17" s="350"/>
      <c r="TA17" s="369"/>
      <c r="TB17" s="348"/>
      <c r="TC17" s="348"/>
      <c r="TD17" s="348"/>
      <c r="TE17" s="348"/>
      <c r="TF17" s="348"/>
      <c r="TG17" s="348">
        <f t="shared" si="132"/>
        <v>1251800.3400000001</v>
      </c>
      <c r="TH17" s="379">
        <f>SUM(TI17:TM17)</f>
        <v>0</v>
      </c>
      <c r="TI17" s="377">
        <f>'[1]Иные межбюджетные трансферты'!N12</f>
        <v>0</v>
      </c>
      <c r="TJ17" s="369">
        <f>'[1]Иные межбюджетные трансферты'!Q12</f>
        <v>0</v>
      </c>
      <c r="TK17" s="370">
        <f>'[1]Иные межбюджетные трансферты'!S12</f>
        <v>0</v>
      </c>
      <c r="TL17" s="369">
        <f>'[1]Иные межбюджетные трансферты'!W12</f>
        <v>0</v>
      </c>
      <c r="TM17" s="506">
        <f>'[1]Иные межбюджетные трансферты'!AA12</f>
        <v>0</v>
      </c>
      <c r="TN17" s="450">
        <f>SUM(TO17:TS17)</f>
        <v>0</v>
      </c>
      <c r="TO17" s="359"/>
      <c r="TP17" s="359"/>
      <c r="TQ17" s="359"/>
      <c r="TR17" s="348"/>
      <c r="TS17" s="348"/>
      <c r="TT17" s="450">
        <f t="shared" si="133"/>
        <v>0</v>
      </c>
      <c r="TU17" s="450">
        <f t="shared" si="134"/>
        <v>0</v>
      </c>
      <c r="TV17" s="379"/>
      <c r="TW17" s="379"/>
      <c r="TX17" s="379"/>
      <c r="TY17" s="379"/>
      <c r="TZ17" s="379"/>
      <c r="UA17" s="379"/>
      <c r="UB17" s="379"/>
      <c r="UC17" s="450"/>
      <c r="UD17" s="728">
        <f>'Проверочная  таблица'!TZ17+'Проверочная  таблица'!UB17</f>
        <v>0</v>
      </c>
      <c r="UE17" s="728">
        <f>'Проверочная  таблица'!UA17+'Проверочная  таблица'!UC17</f>
        <v>0</v>
      </c>
    </row>
    <row r="18" spans="1:551" ht="20.45" customHeight="1" x14ac:dyDescent="0.25">
      <c r="A18" s="557" t="s">
        <v>851</v>
      </c>
      <c r="B18" s="718">
        <f>D18+Z18+'Проверочная  таблица'!PV18+'Проверочная  таблица'!RD18</f>
        <v>469852600.04000002</v>
      </c>
      <c r="C18" s="729" t="e">
        <f>E18+'Проверочная  таблица'!PY18+AA18+'Проверочная  таблица'!RE18</f>
        <v>#REF!</v>
      </c>
      <c r="D18" s="717">
        <f t="shared" si="0"/>
        <v>0</v>
      </c>
      <c r="E18" s="379">
        <f t="shared" si="1"/>
        <v>0</v>
      </c>
      <c r="F18" s="707">
        <f>'[1]Дотация  из  ОБ_факт'!F13</f>
        <v>0</v>
      </c>
      <c r="G18" s="708"/>
      <c r="H18" s="707">
        <f>'[1]Дотация  из  ОБ_факт'!E13</f>
        <v>0</v>
      </c>
      <c r="I18" s="708"/>
      <c r="J18" s="707">
        <f>'[1]Дотация  из  ОБ_факт'!H13</f>
        <v>0</v>
      </c>
      <c r="K18" s="708"/>
      <c r="L18" s="707">
        <f>'[1]Дотация  из  ОБ_факт'!I13</f>
        <v>0</v>
      </c>
      <c r="M18" s="708"/>
      <c r="N18" s="591">
        <f t="shared" si="2"/>
        <v>0</v>
      </c>
      <c r="O18" s="709">
        <f>'[1]Дотация  из  ОБ_факт'!K13</f>
        <v>0</v>
      </c>
      <c r="P18" s="710">
        <f>'[1]Дотация  из  ОБ_факт'!L13</f>
        <v>0</v>
      </c>
      <c r="Q18" s="710">
        <f>'[1]Дотация  из  ОБ_факт'!M13</f>
        <v>0</v>
      </c>
      <c r="R18" s="592">
        <f t="shared" si="3"/>
        <v>0</v>
      </c>
      <c r="S18" s="348"/>
      <c r="T18" s="348"/>
      <c r="U18" s="369"/>
      <c r="V18" s="591">
        <f t="shared" si="4"/>
        <v>0</v>
      </c>
      <c r="W18" s="709">
        <f>'[1]Дотация  из  ОБ_факт'!J13</f>
        <v>0</v>
      </c>
      <c r="X18" s="591">
        <f t="shared" si="5"/>
        <v>0</v>
      </c>
      <c r="Y18" s="506"/>
      <c r="Z18" s="711">
        <f t="shared" si="108"/>
        <v>80485485.189999998</v>
      </c>
      <c r="AA18" s="432">
        <f>'Проверочная  таблица'!PS18+'Проверочная  таблица'!PU18+'Проверочная  таблица'!KI18+'Проверочная  таблица'!KQ18+'Проверочная  таблица'!CG18+'Проверочная  таблица'!EN18+CA18+'Проверочная  таблица'!HW18+'Проверочная  таблица'!IC18+'Проверочная  таблица'!LD18+'Проверочная  таблица'!LL18+KA18+AF18+AL18+EA18+EG18+BK18+OU18+PK18+MG18+DU18+CY18+JI18+JU18+OI18+GT18+EY18+MM18+NA18+NK18+MS18+NX18+BA18+KW18+GA18+FO18+GG18+GM18+FI18+BU18+LW18+AS18+HE18+HQ18+GZ18+FU18+HK18+IJ18+IQ18+IW18+CS18+DO18+AO18+AW18+DG18+CM18</f>
        <v>10094416.800000001</v>
      </c>
      <c r="AB18" s="450">
        <f t="shared" si="6"/>
        <v>19624768.350000001</v>
      </c>
      <c r="AC18" s="350">
        <f>[1]Субсидия_факт!CY13</f>
        <v>19624768.350000001</v>
      </c>
      <c r="AD18" s="349">
        <f>[1]Субсидия_факт!DA13</f>
        <v>0</v>
      </c>
      <c r="AE18" s="349">
        <f>[1]Субсидия_факт!FB13</f>
        <v>0</v>
      </c>
      <c r="AF18" s="450">
        <f t="shared" si="7"/>
        <v>0</v>
      </c>
      <c r="AG18" s="360"/>
      <c r="AH18" s="360"/>
      <c r="AI18" s="371"/>
      <c r="AJ18" s="426">
        <f t="shared" si="8"/>
        <v>0</v>
      </c>
      <c r="AK18" s="349">
        <f>[1]Субсидия_факт!FD13</f>
        <v>0</v>
      </c>
      <c r="AL18" s="712">
        <f t="shared" si="9"/>
        <v>0</v>
      </c>
      <c r="AM18" s="356"/>
      <c r="AN18" s="450">
        <f>[1]Субсидия_факт!EX13</f>
        <v>0</v>
      </c>
      <c r="AO18" s="592"/>
      <c r="AP18" s="717">
        <f t="shared" si="10"/>
        <v>0</v>
      </c>
      <c r="AQ18" s="356">
        <f>[1]Субсидия_факт!CT13</f>
        <v>0</v>
      </c>
      <c r="AR18" s="360">
        <f>[1]Субсидия_факт!CU13</f>
        <v>0</v>
      </c>
      <c r="AS18" s="450">
        <f t="shared" si="11"/>
        <v>0</v>
      </c>
      <c r="AT18" s="360"/>
      <c r="AU18" s="356"/>
      <c r="AV18" s="450">
        <f>[1]Субсидия_факт!EY13</f>
        <v>0</v>
      </c>
      <c r="AW18" s="594"/>
      <c r="AX18" s="379">
        <f t="shared" si="12"/>
        <v>0</v>
      </c>
      <c r="AY18" s="356">
        <f>[1]Субсидия_факт!CV13</f>
        <v>0</v>
      </c>
      <c r="AZ18" s="360">
        <f>[1]Субсидия_факт!CW13</f>
        <v>0</v>
      </c>
      <c r="BA18" s="450">
        <f t="shared" si="13"/>
        <v>0</v>
      </c>
      <c r="BB18" s="360"/>
      <c r="BC18" s="360"/>
      <c r="BD18" s="426">
        <f t="shared" si="14"/>
        <v>0</v>
      </c>
      <c r="BE18" s="353">
        <f>[1]Субсидия_факт!EP13</f>
        <v>0</v>
      </c>
      <c r="BF18" s="352">
        <f>[1]Субсидия_факт!EQ13</f>
        <v>0</v>
      </c>
      <c r="BG18" s="349">
        <f>[1]Субсидия_факт!ER13</f>
        <v>0</v>
      </c>
      <c r="BH18" s="352">
        <f>[1]Субсидия_факт!ET13</f>
        <v>0</v>
      </c>
      <c r="BI18" s="349">
        <f>[1]Субсидия_факт!EV13</f>
        <v>0</v>
      </c>
      <c r="BJ18" s="352">
        <f>[1]Субсидия_факт!EW13</f>
        <v>0</v>
      </c>
      <c r="BK18" s="426">
        <f t="shared" si="15"/>
        <v>0</v>
      </c>
      <c r="BL18" s="350"/>
      <c r="BM18" s="352"/>
      <c r="BN18" s="349"/>
      <c r="BO18" s="352"/>
      <c r="BP18" s="349"/>
      <c r="BQ18" s="352"/>
      <c r="BR18" s="432">
        <f t="shared" si="109"/>
        <v>0</v>
      </c>
      <c r="BS18" s="353">
        <f>[1]Субсидия_факт!ES13</f>
        <v>0</v>
      </c>
      <c r="BT18" s="352">
        <f>[1]Субсидия_факт!EU13</f>
        <v>0</v>
      </c>
      <c r="BU18" s="426">
        <f t="shared" si="17"/>
        <v>0</v>
      </c>
      <c r="BV18" s="353"/>
      <c r="BW18" s="354"/>
      <c r="BX18" s="379">
        <f t="shared" si="18"/>
        <v>0</v>
      </c>
      <c r="BY18" s="356">
        <f>[1]Субсидия_факт!K13</f>
        <v>0</v>
      </c>
      <c r="BZ18" s="360">
        <f>[1]Субсидия_факт!L13</f>
        <v>0</v>
      </c>
      <c r="CA18" s="450">
        <f t="shared" si="19"/>
        <v>0</v>
      </c>
      <c r="CB18" s="360"/>
      <c r="CC18" s="360"/>
      <c r="CD18" s="379">
        <f t="shared" si="20"/>
        <v>0</v>
      </c>
      <c r="CE18" s="356">
        <f>[1]Субсидия_факт!W13</f>
        <v>0</v>
      </c>
      <c r="CF18" s="357">
        <f>[1]Субсидия_факт!X13</f>
        <v>0</v>
      </c>
      <c r="CG18" s="450">
        <f t="shared" si="21"/>
        <v>0</v>
      </c>
      <c r="CH18" s="371"/>
      <c r="CI18" s="372"/>
      <c r="CJ18" s="432">
        <f t="shared" ref="CJ18:CJ23" si="137">SUM(CK18:CL18)</f>
        <v>0</v>
      </c>
      <c r="CK18" s="353">
        <f>[1]Субсидия_факт!S13</f>
        <v>0</v>
      </c>
      <c r="CL18" s="352">
        <f>[1]Субсидия_факт!T13</f>
        <v>0</v>
      </c>
      <c r="CM18" s="426">
        <f t="shared" ref="CM18:CM29" si="138">SUM(CN18:CO18)</f>
        <v>0</v>
      </c>
      <c r="CN18" s="353"/>
      <c r="CO18" s="352"/>
      <c r="CP18" s="432">
        <f t="shared" ref="CP18:CP23" si="139">SUM(CQ18:CR18)</f>
        <v>0</v>
      </c>
      <c r="CQ18" s="353">
        <f>[1]Субсидия_факт!M13</f>
        <v>0</v>
      </c>
      <c r="CR18" s="352">
        <f>[1]Субсидия_факт!N13</f>
        <v>0</v>
      </c>
      <c r="CS18" s="426">
        <f t="shared" ref="CS18:CS23" si="140">SUM(CT18:CU18)</f>
        <v>0</v>
      </c>
      <c r="CT18" s="353"/>
      <c r="CU18" s="352"/>
      <c r="CV18" s="432">
        <f t="shared" si="26"/>
        <v>0</v>
      </c>
      <c r="CW18" s="353">
        <f>[1]Субсидия_факт!CH13</f>
        <v>0</v>
      </c>
      <c r="CX18" s="352">
        <f>[1]Субсидия_факт!CI13</f>
        <v>0</v>
      </c>
      <c r="CY18" s="426">
        <f t="shared" si="27"/>
        <v>0</v>
      </c>
      <c r="CZ18" s="353"/>
      <c r="DA18" s="352"/>
      <c r="DB18" s="426">
        <f t="shared" si="110"/>
        <v>0</v>
      </c>
      <c r="DC18" s="353">
        <f>[1]Субсидия_факт!GG13</f>
        <v>0</v>
      </c>
      <c r="DD18" s="352">
        <f>[1]Субсидия_факт!GI13</f>
        <v>0</v>
      </c>
      <c r="DE18" s="353">
        <f>[1]Субсидия_факт!GK13</f>
        <v>0</v>
      </c>
      <c r="DF18" s="352">
        <f>[1]Субсидия_факт!GM13</f>
        <v>0</v>
      </c>
      <c r="DG18" s="426">
        <f t="shared" si="111"/>
        <v>0</v>
      </c>
      <c r="DH18" s="353"/>
      <c r="DI18" s="352"/>
      <c r="DJ18" s="353"/>
      <c r="DK18" s="352"/>
      <c r="DL18" s="432">
        <f t="shared" si="28"/>
        <v>0</v>
      </c>
      <c r="DM18" s="353">
        <f>[1]Субсидия_факт!O13</f>
        <v>0</v>
      </c>
      <c r="DN18" s="352">
        <f>[1]Субсидия_факт!P13</f>
        <v>0</v>
      </c>
      <c r="DO18" s="426">
        <f t="shared" si="29"/>
        <v>0</v>
      </c>
      <c r="DP18" s="353"/>
      <c r="DQ18" s="352"/>
      <c r="DR18" s="432">
        <f t="shared" si="30"/>
        <v>0</v>
      </c>
      <c r="DS18" s="353">
        <f>[1]Субсидия_факт!AH13</f>
        <v>0</v>
      </c>
      <c r="DT18" s="352">
        <f>[1]Субсидия_факт!AI13</f>
        <v>0</v>
      </c>
      <c r="DU18" s="432">
        <f t="shared" si="31"/>
        <v>0</v>
      </c>
      <c r="DV18" s="353"/>
      <c r="DW18" s="354"/>
      <c r="DX18" s="432">
        <f t="shared" si="32"/>
        <v>0</v>
      </c>
      <c r="DY18" s="356">
        <f>[1]Субсидия_факт!GO13</f>
        <v>0</v>
      </c>
      <c r="DZ18" s="357">
        <f>[1]Субсидия_факт!GQ13</f>
        <v>0</v>
      </c>
      <c r="EA18" s="426">
        <f t="shared" si="33"/>
        <v>0</v>
      </c>
      <c r="EB18" s="353"/>
      <c r="EC18" s="354"/>
      <c r="ED18" s="432">
        <f t="shared" si="34"/>
        <v>0</v>
      </c>
      <c r="EE18" s="353">
        <f>[1]Субсидия_факт!GP13</f>
        <v>0</v>
      </c>
      <c r="EF18" s="352">
        <f>[1]Субсидия_факт!GR13</f>
        <v>0</v>
      </c>
      <c r="EG18" s="426">
        <f t="shared" si="35"/>
        <v>0</v>
      </c>
      <c r="EH18" s="353"/>
      <c r="EI18" s="354"/>
      <c r="EJ18" s="450">
        <f t="shared" si="112"/>
        <v>0</v>
      </c>
      <c r="EK18" s="360">
        <f>[1]Субсидия_факт!J13</f>
        <v>0</v>
      </c>
      <c r="EL18" s="353">
        <f>[1]Субсидия_факт!H13</f>
        <v>0</v>
      </c>
      <c r="EM18" s="352">
        <f>[1]Субсидия_факт!I13</f>
        <v>0</v>
      </c>
      <c r="EN18" s="450">
        <f t="shared" si="113"/>
        <v>0</v>
      </c>
      <c r="EO18" s="360"/>
      <c r="EP18" s="360"/>
      <c r="EQ18" s="357"/>
      <c r="ER18" s="426">
        <f t="shared" si="114"/>
        <v>0</v>
      </c>
      <c r="ES18" s="350">
        <f>[1]Субсидия_факт!AP13</f>
        <v>0</v>
      </c>
      <c r="ET18" s="354">
        <f>[1]Субсидия_факт!AQ13</f>
        <v>0</v>
      </c>
      <c r="EU18" s="350">
        <f>[1]Субсидия_факт!AR13</f>
        <v>0</v>
      </c>
      <c r="EV18" s="354">
        <f>[1]Субсидия_факт!AS13</f>
        <v>0</v>
      </c>
      <c r="EW18" s="350">
        <f>[1]Субсидия_факт!AT13</f>
        <v>0</v>
      </c>
      <c r="EX18" s="354">
        <f>[1]Субсидия_факт!AU13</f>
        <v>0</v>
      </c>
      <c r="EY18" s="426">
        <f t="shared" si="115"/>
        <v>0</v>
      </c>
      <c r="EZ18" s="371"/>
      <c r="FA18" s="372"/>
      <c r="FB18" s="360"/>
      <c r="FC18" s="372"/>
      <c r="FD18" s="360"/>
      <c r="FE18" s="372"/>
      <c r="FF18" s="379">
        <f t="shared" si="36"/>
        <v>0</v>
      </c>
      <c r="FG18" s="353">
        <f>[1]Субсидия_факт!BV13</f>
        <v>0</v>
      </c>
      <c r="FH18" s="354">
        <f>[1]Субсидия_факт!BW13</f>
        <v>0</v>
      </c>
      <c r="FI18" s="450">
        <f t="shared" si="37"/>
        <v>0</v>
      </c>
      <c r="FJ18" s="356"/>
      <c r="FK18" s="357"/>
      <c r="FL18" s="379">
        <f t="shared" si="38"/>
        <v>0</v>
      </c>
      <c r="FM18" s="356">
        <f>[1]Субсидия_факт!DR13</f>
        <v>0</v>
      </c>
      <c r="FN18" s="357">
        <f>[1]Субсидия_факт!DS13</f>
        <v>0</v>
      </c>
      <c r="FO18" s="450">
        <f t="shared" si="39"/>
        <v>0</v>
      </c>
      <c r="FP18" s="356"/>
      <c r="FQ18" s="357"/>
      <c r="FR18" s="718">
        <f t="shared" si="40"/>
        <v>0</v>
      </c>
      <c r="FS18" s="353">
        <f>[1]Субсидия_факт!DT13</f>
        <v>0</v>
      </c>
      <c r="FT18" s="354">
        <f>[1]Субсидия_факт!DU13</f>
        <v>0</v>
      </c>
      <c r="FU18" s="718">
        <f t="shared" si="41"/>
        <v>0</v>
      </c>
      <c r="FV18" s="356"/>
      <c r="FW18" s="372"/>
      <c r="FX18" s="379">
        <f t="shared" si="42"/>
        <v>0</v>
      </c>
      <c r="FY18" s="353">
        <f>[1]Субсидия_факт!ED13</f>
        <v>0</v>
      </c>
      <c r="FZ18" s="354">
        <f>[1]Субсидия_факт!EE13</f>
        <v>0</v>
      </c>
      <c r="GA18" s="450">
        <f t="shared" si="43"/>
        <v>0</v>
      </c>
      <c r="GB18" s="356"/>
      <c r="GC18" s="357"/>
      <c r="GD18" s="379">
        <f t="shared" si="44"/>
        <v>0</v>
      </c>
      <c r="GE18" s="356">
        <f>[1]Субсидия_факт!CJ13</f>
        <v>0</v>
      </c>
      <c r="GF18" s="357">
        <f>[1]Субсидия_факт!CK13</f>
        <v>0</v>
      </c>
      <c r="GG18" s="450">
        <f t="shared" si="45"/>
        <v>0</v>
      </c>
      <c r="GH18" s="356"/>
      <c r="GI18" s="357"/>
      <c r="GJ18" s="379">
        <f t="shared" si="46"/>
        <v>0</v>
      </c>
      <c r="GK18" s="353">
        <f>[1]Субсидия_факт!CL13</f>
        <v>0</v>
      </c>
      <c r="GL18" s="352">
        <f>[1]Субсидия_факт!CM13</f>
        <v>0</v>
      </c>
      <c r="GM18" s="450">
        <f t="shared" si="47"/>
        <v>0</v>
      </c>
      <c r="GN18" s="356"/>
      <c r="GO18" s="357"/>
      <c r="GP18" s="717">
        <f t="shared" si="48"/>
        <v>0</v>
      </c>
      <c r="GQ18" s="353">
        <f>[1]Субсидия_факт!EF13</f>
        <v>0</v>
      </c>
      <c r="GR18" s="354">
        <f>[1]Субсидия_факт!EG13</f>
        <v>0</v>
      </c>
      <c r="GS18" s="353">
        <f>[1]Субсидия_факт!EH13</f>
        <v>0</v>
      </c>
      <c r="GT18" s="379">
        <f t="shared" si="49"/>
        <v>0</v>
      </c>
      <c r="GU18" s="356"/>
      <c r="GV18" s="357"/>
      <c r="GW18" s="360"/>
      <c r="GX18" s="718">
        <f t="shared" si="116"/>
        <v>0</v>
      </c>
      <c r="GY18" s="353">
        <f>[1]Субсидия_факт!EI13</f>
        <v>0</v>
      </c>
      <c r="GZ18" s="718">
        <f t="shared" si="116"/>
        <v>0</v>
      </c>
      <c r="HA18" s="360"/>
      <c r="HB18" s="379">
        <f t="shared" si="50"/>
        <v>0</v>
      </c>
      <c r="HC18" s="356">
        <f>[1]Субсидия_факт!BP13</f>
        <v>0</v>
      </c>
      <c r="HD18" s="357">
        <f>[1]Субсидия_факт!BQ13</f>
        <v>0</v>
      </c>
      <c r="HE18" s="450">
        <f t="shared" si="51"/>
        <v>0</v>
      </c>
      <c r="HF18" s="356"/>
      <c r="HG18" s="357"/>
      <c r="HH18" s="718">
        <f t="shared" si="52"/>
        <v>0</v>
      </c>
      <c r="HI18" s="353">
        <f>[1]Субсидия_факт!BR13</f>
        <v>0</v>
      </c>
      <c r="HJ18" s="354">
        <f>[1]Субсидия_факт!BS13</f>
        <v>0</v>
      </c>
      <c r="HK18" s="729">
        <f t="shared" si="53"/>
        <v>0</v>
      </c>
      <c r="HL18" s="356"/>
      <c r="HM18" s="372"/>
      <c r="HN18" s="379">
        <f t="shared" si="54"/>
        <v>0</v>
      </c>
      <c r="HO18" s="356">
        <f>[1]Субсидия_факт!AV13</f>
        <v>0</v>
      </c>
      <c r="HP18" s="357">
        <f>[1]Субсидия_факт!AW13</f>
        <v>0</v>
      </c>
      <c r="HQ18" s="450">
        <f t="shared" si="55"/>
        <v>0</v>
      </c>
      <c r="HR18" s="356"/>
      <c r="HS18" s="357"/>
      <c r="HT18" s="426">
        <f t="shared" si="56"/>
        <v>0</v>
      </c>
      <c r="HU18" s="353">
        <f>[1]Субсидия_факт!BZ13</f>
        <v>0</v>
      </c>
      <c r="HV18" s="352">
        <f>[1]Субсидия_факт!CB13</f>
        <v>0</v>
      </c>
      <c r="HW18" s="426">
        <f t="shared" si="57"/>
        <v>0</v>
      </c>
      <c r="HX18" s="353"/>
      <c r="HY18" s="354"/>
      <c r="HZ18" s="426">
        <f t="shared" si="58"/>
        <v>0</v>
      </c>
      <c r="IA18" s="353">
        <f>[1]Субсидия_факт!CA13</f>
        <v>0</v>
      </c>
      <c r="IB18" s="354">
        <f>[1]Субсидия_факт!CC13</f>
        <v>0</v>
      </c>
      <c r="IC18" s="426">
        <f t="shared" si="59"/>
        <v>0</v>
      </c>
      <c r="ID18" s="349"/>
      <c r="IE18" s="358"/>
      <c r="IF18" s="707">
        <f t="shared" si="60"/>
        <v>0</v>
      </c>
      <c r="IG18" s="349">
        <f>[1]Субсидия_факт!AJ13</f>
        <v>0</v>
      </c>
      <c r="IH18" s="354">
        <f>[1]Субсидия_факт!AK13</f>
        <v>0</v>
      </c>
      <c r="II18" s="349">
        <f>[1]Субсидия_факт!AL13</f>
        <v>0</v>
      </c>
      <c r="IJ18" s="707">
        <f t="shared" si="61"/>
        <v>0</v>
      </c>
      <c r="IK18" s="349"/>
      <c r="IL18" s="354"/>
      <c r="IM18" s="349"/>
      <c r="IN18" s="426">
        <f t="shared" si="62"/>
        <v>0</v>
      </c>
      <c r="IO18" s="349">
        <f>[1]Субсидия_факт!FX13</f>
        <v>0</v>
      </c>
      <c r="IP18" s="354">
        <f>[1]Субсидия_факт!FY13</f>
        <v>0</v>
      </c>
      <c r="IQ18" s="426">
        <f t="shared" si="63"/>
        <v>0</v>
      </c>
      <c r="IR18" s="349"/>
      <c r="IS18" s="354"/>
      <c r="IT18" s="426">
        <f t="shared" si="64"/>
        <v>0</v>
      </c>
      <c r="IU18" s="371"/>
      <c r="IV18" s="357"/>
      <c r="IW18" s="426">
        <f t="shared" si="65"/>
        <v>0</v>
      </c>
      <c r="IX18" s="349"/>
      <c r="IY18" s="352"/>
      <c r="IZ18" s="450">
        <f t="shared" si="117"/>
        <v>0</v>
      </c>
      <c r="JA18" s="359">
        <f>[1]Субсидия_факт!AX13</f>
        <v>0</v>
      </c>
      <c r="JB18" s="354">
        <f>[1]Субсидия_факт!AZ13</f>
        <v>0</v>
      </c>
      <c r="JC18" s="353">
        <f>[1]Субсидия_факт!BB13</f>
        <v>0</v>
      </c>
      <c r="JD18" s="354">
        <f>[1]Субсидия_факт!BC13</f>
        <v>0</v>
      </c>
      <c r="JE18" s="353">
        <f>[1]Субсидия_факт!BD13</f>
        <v>0</v>
      </c>
      <c r="JF18" s="354">
        <f>[1]Субсидия_факт!BE13</f>
        <v>0</v>
      </c>
      <c r="JG18" s="350">
        <f>[1]Субсидия_факт!BF13</f>
        <v>0</v>
      </c>
      <c r="JH18" s="352">
        <f>[1]Субсидия_факт!BG13</f>
        <v>0</v>
      </c>
      <c r="JI18" s="450">
        <f t="shared" si="118"/>
        <v>0</v>
      </c>
      <c r="JJ18" s="359"/>
      <c r="JK18" s="354"/>
      <c r="JL18" s="360"/>
      <c r="JM18" s="372"/>
      <c r="JN18" s="360"/>
      <c r="JO18" s="373"/>
      <c r="JP18" s="349"/>
      <c r="JQ18" s="354"/>
      <c r="JR18" s="450">
        <f t="shared" si="66"/>
        <v>0</v>
      </c>
      <c r="JS18" s="349">
        <f>[1]Субсидия_факт!AY13</f>
        <v>0</v>
      </c>
      <c r="JT18" s="354">
        <f>[1]Субсидия_факт!BA13</f>
        <v>0</v>
      </c>
      <c r="JU18" s="450">
        <f t="shared" si="67"/>
        <v>0</v>
      </c>
      <c r="JV18" s="349"/>
      <c r="JW18" s="352"/>
      <c r="JX18" s="379">
        <f t="shared" si="68"/>
        <v>0</v>
      </c>
      <c r="JY18" s="353">
        <f>[1]Субсидия_факт!BX13</f>
        <v>0</v>
      </c>
      <c r="JZ18" s="354">
        <f>[1]Субсидия_факт!BY13</f>
        <v>0</v>
      </c>
      <c r="KA18" s="450">
        <f t="shared" si="69"/>
        <v>0</v>
      </c>
      <c r="KB18" s="356"/>
      <c r="KC18" s="357"/>
      <c r="KD18" s="426">
        <f t="shared" si="70"/>
        <v>133626.76</v>
      </c>
      <c r="KE18" s="349">
        <f>[1]Субсидия_факт!BH13</f>
        <v>0</v>
      </c>
      <c r="KF18" s="352">
        <f>[1]Субсидия_факт!BI13</f>
        <v>0</v>
      </c>
      <c r="KG18" s="353">
        <f>[1]Субсидия_факт!CD13</f>
        <v>40088.030000000013</v>
      </c>
      <c r="KH18" s="352">
        <f>[1]Субсидия_факт!CF13</f>
        <v>93538.73</v>
      </c>
      <c r="KI18" s="426">
        <f t="shared" si="71"/>
        <v>0</v>
      </c>
      <c r="KJ18" s="349"/>
      <c r="KK18" s="354"/>
      <c r="KL18" s="349"/>
      <c r="KM18" s="354"/>
      <c r="KN18" s="426">
        <f t="shared" si="119"/>
        <v>0</v>
      </c>
      <c r="KO18" s="353">
        <f>[1]Субсидия_факт!CE13</f>
        <v>0</v>
      </c>
      <c r="KP18" s="352">
        <f>[1]Субсидия_факт!CG13</f>
        <v>0</v>
      </c>
      <c r="KQ18" s="426">
        <f t="shared" si="72"/>
        <v>0</v>
      </c>
      <c r="KR18" s="350"/>
      <c r="KS18" s="354"/>
      <c r="KT18" s="379">
        <f t="shared" si="73"/>
        <v>0</v>
      </c>
      <c r="KU18" s="353">
        <f>[1]Субсидия_факт!BJ13</f>
        <v>0</v>
      </c>
      <c r="KV18" s="354">
        <f>[1]Субсидия_факт!BK13</f>
        <v>0</v>
      </c>
      <c r="KW18" s="450">
        <f t="shared" si="74"/>
        <v>0</v>
      </c>
      <c r="KX18" s="356"/>
      <c r="KY18" s="357"/>
      <c r="KZ18" s="720">
        <f t="shared" si="75"/>
        <v>5000000</v>
      </c>
      <c r="LA18" s="353">
        <f>[1]Субсидия_факт!CN13</f>
        <v>450000</v>
      </c>
      <c r="LB18" s="352">
        <f>[1]Субсидия_факт!CP13</f>
        <v>4550000</v>
      </c>
      <c r="LC18" s="360">
        <f>[1]Субсидия_факт!CR13</f>
        <v>0</v>
      </c>
      <c r="LD18" s="720">
        <f t="shared" si="76"/>
        <v>0</v>
      </c>
      <c r="LE18" s="350"/>
      <c r="LF18" s="354"/>
      <c r="LG18" s="349"/>
      <c r="LH18" s="707">
        <f t="shared" si="120"/>
        <v>0</v>
      </c>
      <c r="LI18" s="353">
        <f>[1]Субсидия_факт!CO13</f>
        <v>0</v>
      </c>
      <c r="LJ18" s="352">
        <f>[1]Субсидия_факт!CQ13</f>
        <v>0</v>
      </c>
      <c r="LK18" s="349">
        <f>[1]Субсидия_факт!CS13</f>
        <v>0</v>
      </c>
      <c r="LL18" s="707">
        <f t="shared" si="77"/>
        <v>0</v>
      </c>
      <c r="LM18" s="349"/>
      <c r="LN18" s="361"/>
      <c r="LO18" s="349"/>
      <c r="LP18" s="426">
        <f t="shared" si="121"/>
        <v>0</v>
      </c>
      <c r="LQ18" s="353">
        <f>[1]Субсидия_факт!DN13</f>
        <v>0</v>
      </c>
      <c r="LR18" s="354">
        <f>[1]Субсидия_факт!DP13</f>
        <v>0</v>
      </c>
      <c r="LS18" s="356"/>
      <c r="LT18" s="357"/>
      <c r="LU18" s="356"/>
      <c r="LV18" s="357"/>
      <c r="LW18" s="426">
        <f t="shared" si="122"/>
        <v>0</v>
      </c>
      <c r="LX18" s="360"/>
      <c r="LY18" s="373"/>
      <c r="LZ18" s="360"/>
      <c r="MA18" s="373"/>
      <c r="MB18" s="356"/>
      <c r="MC18" s="357"/>
      <c r="MD18" s="450">
        <f t="shared" si="78"/>
        <v>0</v>
      </c>
      <c r="ME18" s="353">
        <f>[1]Субсидия_факт!DO13</f>
        <v>0</v>
      </c>
      <c r="MF18" s="354">
        <f>[1]Субсидия_факт!DQ13</f>
        <v>0</v>
      </c>
      <c r="MG18" s="730">
        <f t="shared" si="79"/>
        <v>0</v>
      </c>
      <c r="MH18" s="360"/>
      <c r="MI18" s="373"/>
      <c r="MJ18" s="379">
        <f t="shared" si="80"/>
        <v>0</v>
      </c>
      <c r="MK18" s="353">
        <f>[1]Субсидия_факт!BL13</f>
        <v>0</v>
      </c>
      <c r="ML18" s="354">
        <f>[1]Субсидия_факт!BN13</f>
        <v>0</v>
      </c>
      <c r="MM18" s="450">
        <f t="shared" si="81"/>
        <v>0</v>
      </c>
      <c r="MN18" s="356"/>
      <c r="MO18" s="357"/>
      <c r="MP18" s="379">
        <f t="shared" si="82"/>
        <v>0</v>
      </c>
      <c r="MQ18" s="353">
        <f>[1]Субсидия_факт!BM13</f>
        <v>0</v>
      </c>
      <c r="MR18" s="354">
        <f>[1]Субсидия_факт!BO13</f>
        <v>0</v>
      </c>
      <c r="MS18" s="450">
        <f t="shared" si="83"/>
        <v>0</v>
      </c>
      <c r="MT18" s="356"/>
      <c r="MU18" s="357"/>
      <c r="MV18" s="707">
        <f t="shared" ref="MV18:MV23" si="141">SUM(MW18:MZ18)</f>
        <v>0</v>
      </c>
      <c r="MW18" s="349">
        <f>[1]Субсидия_факт!FO13</f>
        <v>0</v>
      </c>
      <c r="MX18" s="354">
        <f>[1]Субсидия_факт!FQ13</f>
        <v>0</v>
      </c>
      <c r="MY18" s="349">
        <f>[1]Субсидия_факт!FS13</f>
        <v>0</v>
      </c>
      <c r="MZ18" s="354">
        <f>[1]Субсидия_факт!FU13</f>
        <v>0</v>
      </c>
      <c r="NA18" s="707">
        <f t="shared" ref="NA18:NA23" si="142">SUM(NB18:NE18)</f>
        <v>0</v>
      </c>
      <c r="NB18" s="349"/>
      <c r="NC18" s="354"/>
      <c r="ND18" s="349"/>
      <c r="NE18" s="354"/>
      <c r="NF18" s="707">
        <f t="shared" ref="NF18:NF23" si="143">SUM(NG18:NJ18)</f>
        <v>0</v>
      </c>
      <c r="NG18" s="371">
        <f>[1]Субсидия_факт!FP13</f>
        <v>0</v>
      </c>
      <c r="NH18" s="357">
        <f>[1]Субсидия_факт!FR13</f>
        <v>0</v>
      </c>
      <c r="NI18" s="349">
        <f>[1]Субсидия_факт!FT13</f>
        <v>0</v>
      </c>
      <c r="NJ18" s="354">
        <f>[1]Субсидия_факт!FV13</f>
        <v>0</v>
      </c>
      <c r="NK18" s="707">
        <f t="shared" ref="NK18:NK23" si="144">SUM(NL18:NO18)</f>
        <v>0</v>
      </c>
      <c r="NL18" s="349"/>
      <c r="NM18" s="354"/>
      <c r="NN18" s="349"/>
      <c r="NO18" s="352"/>
      <c r="NP18" s="450">
        <f t="shared" si="123"/>
        <v>0</v>
      </c>
      <c r="NQ18" s="350">
        <f>[1]Субсидия_факт!AE13</f>
        <v>0</v>
      </c>
      <c r="NR18" s="356">
        <f>[1]Субсидия_факт!Y13</f>
        <v>0</v>
      </c>
      <c r="NS18" s="372">
        <f>[1]Субсидия_факт!Z13</f>
        <v>0</v>
      </c>
      <c r="NT18" s="356">
        <f>[1]Субсидия_факт!AA13</f>
        <v>0</v>
      </c>
      <c r="NU18" s="372">
        <f>[1]Субсидия_факт!AB13</f>
        <v>0</v>
      </c>
      <c r="NV18" s="349">
        <f>[1]Субсидия_факт!AC13</f>
        <v>0</v>
      </c>
      <c r="NW18" s="352">
        <f>[1]Субсидия_факт!AD13</f>
        <v>0</v>
      </c>
      <c r="NX18" s="450">
        <f t="shared" si="124"/>
        <v>0</v>
      </c>
      <c r="NY18" s="374"/>
      <c r="NZ18" s="371"/>
      <c r="OA18" s="357"/>
      <c r="OB18" s="371"/>
      <c r="OC18" s="372"/>
      <c r="OD18" s="360"/>
      <c r="OE18" s="372"/>
      <c r="OF18" s="391">
        <f t="shared" si="84"/>
        <v>0</v>
      </c>
      <c r="OG18" s="353">
        <f>[1]Субсидия_факт!Q13</f>
        <v>0</v>
      </c>
      <c r="OH18" s="354">
        <f>[1]Субсидия_факт!R13</f>
        <v>0</v>
      </c>
      <c r="OI18" s="450">
        <f t="shared" si="85"/>
        <v>0</v>
      </c>
      <c r="OJ18" s="371"/>
      <c r="OK18" s="372"/>
      <c r="OL18" s="426">
        <f t="shared" si="125"/>
        <v>0</v>
      </c>
      <c r="OM18" s="353">
        <f>[1]Субсидия_факт!DF13</f>
        <v>0</v>
      </c>
      <c r="ON18" s="354">
        <f>[1]Субсидия_факт!DH13</f>
        <v>0</v>
      </c>
      <c r="OO18" s="350">
        <f>[1]Субсидия_факт!DJ13</f>
        <v>0</v>
      </c>
      <c r="OP18" s="354">
        <f>[1]Субсидия_факт!DL13</f>
        <v>0</v>
      </c>
      <c r="OQ18" s="497">
        <f>[1]Субсидия_факт!DV13-LS18</f>
        <v>0</v>
      </c>
      <c r="OR18" s="352">
        <f>[1]Субсидия_факт!DX13-LT18</f>
        <v>0</v>
      </c>
      <c r="OS18" s="353">
        <f>[1]Субсидия_факт!DZ13-LU18</f>
        <v>0</v>
      </c>
      <c r="OT18" s="354">
        <f>[1]Субсидия_факт!EB13-LV18</f>
        <v>0</v>
      </c>
      <c r="OU18" s="426">
        <f t="shared" si="126"/>
        <v>0</v>
      </c>
      <c r="OV18" s="732"/>
      <c r="OW18" s="373"/>
      <c r="OX18" s="732"/>
      <c r="OY18" s="373"/>
      <c r="OZ18" s="488"/>
      <c r="PA18" s="372"/>
      <c r="PB18" s="356"/>
      <c r="PC18" s="357"/>
      <c r="PD18" s="450">
        <f t="shared" si="86"/>
        <v>0</v>
      </c>
      <c r="PE18" s="353">
        <f>[1]Субсидия_факт!DG13</f>
        <v>0</v>
      </c>
      <c r="PF18" s="354">
        <f>[1]Субсидия_факт!DI13</f>
        <v>0</v>
      </c>
      <c r="PG18" s="350">
        <f>[1]Субсидия_факт!DK13</f>
        <v>0</v>
      </c>
      <c r="PH18" s="354">
        <f>[1]Субсидия_факт!DM13</f>
        <v>0</v>
      </c>
      <c r="PI18" s="350">
        <f>[1]Субсидия_факт!DW13</f>
        <v>0</v>
      </c>
      <c r="PJ18" s="354">
        <f>[1]Субсидия_факт!DY13</f>
        <v>0</v>
      </c>
      <c r="PK18" s="450">
        <f t="shared" si="87"/>
        <v>0</v>
      </c>
      <c r="PL18" s="360"/>
      <c r="PM18" s="373"/>
      <c r="PN18" s="488"/>
      <c r="PO18" s="373"/>
      <c r="PP18" s="360"/>
      <c r="PQ18" s="373"/>
      <c r="PR18" s="450">
        <f>'Прочая  субсидия_МР  и  ГО'!B13</f>
        <v>55727090.079999998</v>
      </c>
      <c r="PS18" s="450">
        <f>'Прочая  субсидия_МР  и  ГО'!C13</f>
        <v>10094416.800000001</v>
      </c>
      <c r="PT18" s="717">
        <f>'Прочая  субсидия_БП'!B13</f>
        <v>0</v>
      </c>
      <c r="PU18" s="379">
        <f>'Прочая  субсидия_БП'!C13</f>
        <v>0</v>
      </c>
      <c r="PV18" s="379">
        <f t="shared" si="88"/>
        <v>366205610.68000001</v>
      </c>
      <c r="PW18" s="360">
        <f>'Проверочная  таблица'!QY18+'Проверочная  таблица'!QB18+'Проверочная  таблица'!QD18+QS18</f>
        <v>359337031.81</v>
      </c>
      <c r="PX18" s="374">
        <f>'Проверочная  таблица'!QZ18+'Проверочная  таблица'!QH18+'Проверочная  таблица'!QN18+'Проверочная  таблица'!QJ18+'Проверочная  таблица'!QL18+QP18+QT18+QF18</f>
        <v>6868578.8700000001</v>
      </c>
      <c r="PY18" s="450" t="e">
        <f t="shared" si="89"/>
        <v>#REF!</v>
      </c>
      <c r="PZ18" s="360">
        <f>'Проверочная  таблица'!RB18+'Проверочная  таблица'!QC18+'Проверочная  таблица'!QE18+QV18</f>
        <v>90979462.280000001</v>
      </c>
      <c r="QA18" s="374" t="e">
        <f>'Проверочная  таблица'!RC18+'Проверочная  таблица'!QI18+'Проверочная  таблица'!QO18+'Проверочная  таблица'!QK18+'Проверочная  таблица'!QM18+QQ18+QW18+QG18</f>
        <v>#REF!</v>
      </c>
      <c r="QB18" s="730">
        <f>'Субвенция  на  полномочия'!B13</f>
        <v>346263073.68000001</v>
      </c>
      <c r="QC18" s="717">
        <f>'Субвенция  на  полномочия'!C13</f>
        <v>87017860</v>
      </c>
      <c r="QD18" s="733">
        <f>[1]Субвенция_факт!M14</f>
        <v>7807413</v>
      </c>
      <c r="QE18" s="530">
        <v>2400000</v>
      </c>
      <c r="QF18" s="594">
        <f>[1]Субвенция_факт!AE14</f>
        <v>573600</v>
      </c>
      <c r="QG18" s="734" t="e">
        <f>#REF!</f>
        <v>#REF!</v>
      </c>
      <c r="QH18" s="594">
        <f>[1]Субвенция_факт!AF14</f>
        <v>0</v>
      </c>
      <c r="QI18" s="734"/>
      <c r="QJ18" s="594">
        <f>[1]Субвенция_факт!AG14</f>
        <v>25000</v>
      </c>
      <c r="QK18" s="530"/>
      <c r="QL18" s="594">
        <f>[1]Субвенция_факт!E14</f>
        <v>0</v>
      </c>
      <c r="QM18" s="530"/>
      <c r="QN18" s="594">
        <f>[1]Субвенция_факт!F14</f>
        <v>0</v>
      </c>
      <c r="QO18" s="530"/>
      <c r="QP18" s="594">
        <f>[1]Субвенция_факт!G14</f>
        <v>0</v>
      </c>
      <c r="QQ18" s="530"/>
      <c r="QR18" s="717">
        <f t="shared" si="90"/>
        <v>9174785</v>
      </c>
      <c r="QS18" s="356">
        <f>[1]Субвенция_факт!P14</f>
        <v>3514806.13</v>
      </c>
      <c r="QT18" s="357">
        <f>[1]Субвенция_факт!Q14</f>
        <v>5659978.8700000001</v>
      </c>
      <c r="QU18" s="450">
        <f t="shared" si="91"/>
        <v>3058262.2800000003</v>
      </c>
      <c r="QV18" s="360">
        <v>1171602.28</v>
      </c>
      <c r="QW18" s="376">
        <v>1886660</v>
      </c>
      <c r="QX18" s="379">
        <f t="shared" si="92"/>
        <v>2361739</v>
      </c>
      <c r="QY18" s="377">
        <f>[1]Субвенция_факт!X14</f>
        <v>1751739</v>
      </c>
      <c r="QZ18" s="378">
        <f>[1]Субвенция_факт!W14</f>
        <v>610000</v>
      </c>
      <c r="RA18" s="450">
        <f t="shared" si="93"/>
        <v>523121.9</v>
      </c>
      <c r="RB18" s="360">
        <v>390000</v>
      </c>
      <c r="RC18" s="376">
        <v>133121.9</v>
      </c>
      <c r="RD18" s="379">
        <f t="shared" si="127"/>
        <v>23161504.169999998</v>
      </c>
      <c r="RE18" s="450">
        <f t="shared" si="128"/>
        <v>5550980.2000000002</v>
      </c>
      <c r="RF18" s="717">
        <f t="shared" si="135"/>
        <v>546840</v>
      </c>
      <c r="RG18" s="377">
        <f>'[1]Иные межбюджетные трансферты'!D13</f>
        <v>0</v>
      </c>
      <c r="RH18" s="378">
        <f>'[1]Иные межбюджетные трансферты'!E13</f>
        <v>546840</v>
      </c>
      <c r="RI18" s="450">
        <f t="shared" si="136"/>
        <v>136710</v>
      </c>
      <c r="RJ18" s="377"/>
      <c r="RK18" s="378">
        <v>136710</v>
      </c>
      <c r="RL18" s="717">
        <f t="shared" si="96"/>
        <v>0</v>
      </c>
      <c r="RM18" s="377">
        <f>'[1]Иные межбюджетные трансферты'!T13</f>
        <v>0</v>
      </c>
      <c r="RN18" s="378">
        <f>'[1]Иные межбюджетные трансферты'!U13</f>
        <v>0</v>
      </c>
      <c r="RO18" s="450">
        <f t="shared" si="97"/>
        <v>0</v>
      </c>
      <c r="RP18" s="377"/>
      <c r="RQ18" s="378"/>
      <c r="RR18" s="379">
        <f t="shared" si="98"/>
        <v>1824834.63</v>
      </c>
      <c r="RS18" s="377">
        <f>'[1]Иные межбюджетные трансферты'!F13</f>
        <v>164235.13</v>
      </c>
      <c r="RT18" s="378">
        <f>'[1]Иные межбюджетные трансферты'!G13</f>
        <v>1660599.5</v>
      </c>
      <c r="RU18" s="450">
        <f t="shared" si="99"/>
        <v>456208.66000000003</v>
      </c>
      <c r="RV18" s="377">
        <v>41058.78</v>
      </c>
      <c r="RW18" s="378">
        <v>415149.88</v>
      </c>
      <c r="RX18" s="379">
        <f t="shared" si="100"/>
        <v>20311200</v>
      </c>
      <c r="RY18" s="377">
        <f>'[1]Иные межбюджетные трансферты'!H13</f>
        <v>0</v>
      </c>
      <c r="RZ18" s="378">
        <f>'[1]Иные межбюджетные трансферты'!I13</f>
        <v>20311200</v>
      </c>
      <c r="SA18" s="450">
        <f t="shared" si="129"/>
        <v>4479432</v>
      </c>
      <c r="SB18" s="369"/>
      <c r="SC18" s="378">
        <v>4479432</v>
      </c>
      <c r="SD18" s="450">
        <f t="shared" si="102"/>
        <v>0</v>
      </c>
      <c r="SE18" s="350">
        <f>'[1]Иные межбюджетные трансферты'!K13</f>
        <v>0</v>
      </c>
      <c r="SF18" s="450">
        <f t="shared" si="103"/>
        <v>0</v>
      </c>
      <c r="SG18" s="371"/>
      <c r="SH18" s="450">
        <f t="shared" ref="SH18:SH20" si="145">SUM(SI18:SI18)</f>
        <v>0</v>
      </c>
      <c r="SI18" s="350">
        <f>'[1]Иные межбюджетные трансферты'!L13</f>
        <v>0</v>
      </c>
      <c r="SJ18" s="450">
        <f t="shared" ref="SJ18:SJ20" si="146">SUM(SK18:SK18)</f>
        <v>0</v>
      </c>
      <c r="SK18" s="371"/>
      <c r="SL18" s="379">
        <f t="shared" si="130"/>
        <v>478629.54</v>
      </c>
      <c r="SM18" s="377">
        <f>'[1]Иные межбюджетные трансферты'!C13</f>
        <v>0</v>
      </c>
      <c r="SN18" s="369">
        <f>'[1]Иные межбюджетные трансферты'!J13</f>
        <v>0</v>
      </c>
      <c r="SO18" s="370">
        <f>'[1]Иные межбюджетные трансферты'!M13</f>
        <v>0</v>
      </c>
      <c r="SP18" s="369">
        <f>'[1]Иные межбюджетные трансферты'!O13</f>
        <v>0</v>
      </c>
      <c r="SQ18" s="370">
        <f>'[1]Иные межбюджетные трансферты'!P13</f>
        <v>0</v>
      </c>
      <c r="SR18" s="369">
        <f>'[1]Иные межбюджетные трансферты'!R13</f>
        <v>0</v>
      </c>
      <c r="SS18" s="370">
        <f>'[1]Иные межбюджетные трансферты'!V13</f>
        <v>0</v>
      </c>
      <c r="ST18" s="360">
        <f>'[1]Иные межбюджетные трансферты'!X13</f>
        <v>0</v>
      </c>
      <c r="SU18" s="370">
        <f>'[1]Иные межбюджетные трансферты'!Y13</f>
        <v>0</v>
      </c>
      <c r="SV18" s="369">
        <f>'[1]Иные межбюджетные трансферты'!Z13</f>
        <v>478629.54</v>
      </c>
      <c r="SW18" s="450">
        <f t="shared" si="131"/>
        <v>478629.54</v>
      </c>
      <c r="SX18" s="369"/>
      <c r="SY18" s="369"/>
      <c r="SZ18" s="350"/>
      <c r="TA18" s="369"/>
      <c r="TB18" s="348"/>
      <c r="TC18" s="348"/>
      <c r="TD18" s="348"/>
      <c r="TE18" s="348"/>
      <c r="TF18" s="348"/>
      <c r="TG18" s="348">
        <f t="shared" si="132"/>
        <v>478629.54</v>
      </c>
      <c r="TH18" s="379">
        <f t="shared" si="106"/>
        <v>0</v>
      </c>
      <c r="TI18" s="377">
        <f>'[1]Иные межбюджетные трансферты'!N13</f>
        <v>0</v>
      </c>
      <c r="TJ18" s="369">
        <f>'[1]Иные межбюджетные трансферты'!Q13</f>
        <v>0</v>
      </c>
      <c r="TK18" s="370">
        <f>'[1]Иные межбюджетные трансферты'!S13</f>
        <v>0</v>
      </c>
      <c r="TL18" s="369">
        <f>'[1]Иные межбюджетные трансферты'!W13</f>
        <v>0</v>
      </c>
      <c r="TM18" s="506">
        <f>'[1]Иные межбюджетные трансферты'!AA13</f>
        <v>0</v>
      </c>
      <c r="TN18" s="450">
        <f t="shared" si="107"/>
        <v>0</v>
      </c>
      <c r="TO18" s="359"/>
      <c r="TP18" s="359"/>
      <c r="TQ18" s="359"/>
      <c r="TR18" s="348"/>
      <c r="TS18" s="348"/>
      <c r="TT18" s="450">
        <f t="shared" si="133"/>
        <v>0</v>
      </c>
      <c r="TU18" s="450">
        <f t="shared" si="134"/>
        <v>0</v>
      </c>
      <c r="TV18" s="379"/>
      <c r="TW18" s="379"/>
      <c r="TX18" s="379"/>
      <c r="TY18" s="379"/>
      <c r="TZ18" s="379"/>
      <c r="UA18" s="379"/>
      <c r="UB18" s="379"/>
      <c r="UC18" s="450"/>
      <c r="UD18" s="728">
        <f>'Проверочная  таблица'!TZ18+'Проверочная  таблица'!UB18</f>
        <v>0</v>
      </c>
      <c r="UE18" s="728">
        <f>'Проверочная  таблица'!UA18+'Проверочная  таблица'!UC18</f>
        <v>0</v>
      </c>
    </row>
    <row r="19" spans="1:551" ht="20.45" customHeight="1" x14ac:dyDescent="0.25">
      <c r="A19" s="558" t="s">
        <v>853</v>
      </c>
      <c r="B19" s="718">
        <f>D19+Z19+'Проверочная  таблица'!PV19+'Проверочная  таблица'!RD19</f>
        <v>921977082.79999995</v>
      </c>
      <c r="C19" s="729" t="e">
        <f>E19+'Проверочная  таблица'!PY19+AA19+'Проверочная  таблица'!RE19</f>
        <v>#REF!</v>
      </c>
      <c r="D19" s="717">
        <f t="shared" si="0"/>
        <v>0</v>
      </c>
      <c r="E19" s="379">
        <f t="shared" si="1"/>
        <v>0</v>
      </c>
      <c r="F19" s="707">
        <f>'[1]Дотация  из  ОБ_факт'!F14</f>
        <v>0</v>
      </c>
      <c r="G19" s="708"/>
      <c r="H19" s="707">
        <f>'[1]Дотация  из  ОБ_факт'!E14</f>
        <v>0</v>
      </c>
      <c r="I19" s="708"/>
      <c r="J19" s="707">
        <f>'[1]Дотация  из  ОБ_факт'!H14</f>
        <v>0</v>
      </c>
      <c r="K19" s="708"/>
      <c r="L19" s="707">
        <f>'[1]Дотация  из  ОБ_факт'!I14</f>
        <v>0</v>
      </c>
      <c r="M19" s="708"/>
      <c r="N19" s="591">
        <f t="shared" si="2"/>
        <v>0</v>
      </c>
      <c r="O19" s="709">
        <f>'[1]Дотация  из  ОБ_факт'!K14</f>
        <v>0</v>
      </c>
      <c r="P19" s="710">
        <f>'[1]Дотация  из  ОБ_факт'!L14</f>
        <v>0</v>
      </c>
      <c r="Q19" s="710">
        <f>'[1]Дотация  из  ОБ_факт'!M14</f>
        <v>0</v>
      </c>
      <c r="R19" s="592">
        <f t="shared" si="3"/>
        <v>0</v>
      </c>
      <c r="S19" s="348"/>
      <c r="T19" s="348"/>
      <c r="U19" s="369"/>
      <c r="V19" s="591">
        <f t="shared" si="4"/>
        <v>0</v>
      </c>
      <c r="W19" s="709">
        <f>'[1]Дотация  из  ОБ_факт'!J14</f>
        <v>0</v>
      </c>
      <c r="X19" s="591">
        <f t="shared" si="5"/>
        <v>0</v>
      </c>
      <c r="Y19" s="506"/>
      <c r="Z19" s="711">
        <f t="shared" si="108"/>
        <v>241499923.81999999</v>
      </c>
      <c r="AA19" s="432">
        <f>'Проверочная  таблица'!PS19+'Проверочная  таблица'!PU19+'Проверочная  таблица'!KI19+'Проверочная  таблица'!KQ19+'Проверочная  таблица'!CG19+'Проверочная  таблица'!EN19+CA19+'Проверочная  таблица'!HW19+'Проверочная  таблица'!IC19+'Проверочная  таблица'!LD19+'Проверочная  таблица'!LL19+KA19+AF19+AL19+EA19+EG19+BK19+OU19+PK19+MG19+DU19+CY19+JI19+JU19+OI19+GT19+EY19+MM19+NA19+NK19+MS19+NX19+BA19+KW19+GA19+FO19+GG19+GM19+FI19+BU19+LW19+AS19+HE19+HQ19+GZ19+FU19+HK19+IJ19+IQ19+IW19+CS19+DO19+AO19+AW19+DG19+CM19</f>
        <v>415704.92</v>
      </c>
      <c r="AB19" s="433">
        <f t="shared" si="6"/>
        <v>0</v>
      </c>
      <c r="AC19" s="350">
        <f>[1]Субсидия_факт!CY14</f>
        <v>0</v>
      </c>
      <c r="AD19" s="349">
        <f>[1]Субсидия_факт!DA14</f>
        <v>0</v>
      </c>
      <c r="AE19" s="349">
        <f>[1]Субсидия_факт!FB14</f>
        <v>0</v>
      </c>
      <c r="AF19" s="433">
        <f t="shared" si="7"/>
        <v>0</v>
      </c>
      <c r="AG19" s="360"/>
      <c r="AH19" s="360"/>
      <c r="AI19" s="371"/>
      <c r="AJ19" s="426">
        <f t="shared" si="8"/>
        <v>0</v>
      </c>
      <c r="AK19" s="349">
        <f>[1]Субсидия_факт!FD14</f>
        <v>0</v>
      </c>
      <c r="AL19" s="712">
        <f t="shared" si="9"/>
        <v>0</v>
      </c>
      <c r="AM19" s="356"/>
      <c r="AN19" s="450">
        <f>[1]Субсидия_факт!EX14</f>
        <v>18107590.760000002</v>
      </c>
      <c r="AO19" s="592"/>
      <c r="AP19" s="588">
        <f t="shared" si="10"/>
        <v>0</v>
      </c>
      <c r="AQ19" s="356">
        <f>[1]Субсидия_факт!CT14</f>
        <v>0</v>
      </c>
      <c r="AR19" s="360">
        <f>[1]Субсидия_факт!CU14</f>
        <v>0</v>
      </c>
      <c r="AS19" s="433">
        <f t="shared" si="11"/>
        <v>0</v>
      </c>
      <c r="AT19" s="360"/>
      <c r="AU19" s="356"/>
      <c r="AV19" s="450">
        <f>[1]Субсидия_факт!EY14</f>
        <v>22142860.57</v>
      </c>
      <c r="AW19" s="594"/>
      <c r="AX19" s="391">
        <f t="shared" si="12"/>
        <v>0</v>
      </c>
      <c r="AY19" s="356">
        <f>[1]Субсидия_факт!CV14</f>
        <v>0</v>
      </c>
      <c r="AZ19" s="360">
        <f>[1]Субсидия_факт!CW14</f>
        <v>0</v>
      </c>
      <c r="BA19" s="433">
        <f t="shared" si="13"/>
        <v>0</v>
      </c>
      <c r="BB19" s="360"/>
      <c r="BC19" s="360"/>
      <c r="BD19" s="426">
        <f t="shared" si="14"/>
        <v>0</v>
      </c>
      <c r="BE19" s="353">
        <f>[1]Субсидия_факт!EP14</f>
        <v>0</v>
      </c>
      <c r="BF19" s="352">
        <f>[1]Субсидия_факт!EQ14</f>
        <v>0</v>
      </c>
      <c r="BG19" s="349">
        <f>[1]Субсидия_факт!ER14</f>
        <v>0</v>
      </c>
      <c r="BH19" s="352">
        <f>[1]Субсидия_факт!ET14</f>
        <v>0</v>
      </c>
      <c r="BI19" s="349">
        <f>[1]Субсидия_факт!EV14</f>
        <v>0</v>
      </c>
      <c r="BJ19" s="352">
        <f>[1]Субсидия_факт!EW14</f>
        <v>0</v>
      </c>
      <c r="BK19" s="426">
        <f t="shared" si="15"/>
        <v>0</v>
      </c>
      <c r="BL19" s="350"/>
      <c r="BM19" s="352"/>
      <c r="BN19" s="349"/>
      <c r="BO19" s="352"/>
      <c r="BP19" s="349"/>
      <c r="BQ19" s="352"/>
      <c r="BR19" s="432">
        <f t="shared" si="109"/>
        <v>0</v>
      </c>
      <c r="BS19" s="353">
        <f>[1]Субсидия_факт!ES14</f>
        <v>0</v>
      </c>
      <c r="BT19" s="352">
        <f>[1]Субсидия_факт!EU14</f>
        <v>0</v>
      </c>
      <c r="BU19" s="426">
        <f t="shared" si="17"/>
        <v>0</v>
      </c>
      <c r="BV19" s="353"/>
      <c r="BW19" s="354"/>
      <c r="BX19" s="379">
        <f t="shared" si="18"/>
        <v>0</v>
      </c>
      <c r="BY19" s="356">
        <f>[1]Субсидия_факт!K14</f>
        <v>0</v>
      </c>
      <c r="BZ19" s="360">
        <f>[1]Субсидия_факт!L14</f>
        <v>0</v>
      </c>
      <c r="CA19" s="450">
        <f t="shared" si="19"/>
        <v>0</v>
      </c>
      <c r="CB19" s="381"/>
      <c r="CC19" s="381"/>
      <c r="CD19" s="391">
        <f t="shared" si="20"/>
        <v>0</v>
      </c>
      <c r="CE19" s="356">
        <f>[1]Субсидия_факт!W14</f>
        <v>0</v>
      </c>
      <c r="CF19" s="357">
        <f>[1]Субсидия_факт!X14</f>
        <v>0</v>
      </c>
      <c r="CG19" s="450">
        <f t="shared" si="21"/>
        <v>0</v>
      </c>
      <c r="CH19" s="371"/>
      <c r="CI19" s="372"/>
      <c r="CJ19" s="432">
        <f t="shared" si="137"/>
        <v>0</v>
      </c>
      <c r="CK19" s="353">
        <f>[1]Субсидия_факт!S14</f>
        <v>0</v>
      </c>
      <c r="CL19" s="352">
        <f>[1]Субсидия_факт!T14</f>
        <v>0</v>
      </c>
      <c r="CM19" s="426">
        <f t="shared" si="138"/>
        <v>0</v>
      </c>
      <c r="CN19" s="353"/>
      <c r="CO19" s="352"/>
      <c r="CP19" s="432">
        <f t="shared" si="139"/>
        <v>0</v>
      </c>
      <c r="CQ19" s="353">
        <f>[1]Субсидия_факт!M14</f>
        <v>0</v>
      </c>
      <c r="CR19" s="352">
        <f>[1]Субсидия_факт!N14</f>
        <v>0</v>
      </c>
      <c r="CS19" s="426">
        <f t="shared" si="140"/>
        <v>0</v>
      </c>
      <c r="CT19" s="353"/>
      <c r="CU19" s="352"/>
      <c r="CV19" s="432">
        <f t="shared" si="26"/>
        <v>0</v>
      </c>
      <c r="CW19" s="353">
        <f>[1]Субсидия_факт!CH14</f>
        <v>0</v>
      </c>
      <c r="CX19" s="352">
        <f>[1]Субсидия_факт!CI14</f>
        <v>0</v>
      </c>
      <c r="CY19" s="426">
        <f t="shared" si="27"/>
        <v>0</v>
      </c>
      <c r="CZ19" s="353"/>
      <c r="DA19" s="352"/>
      <c r="DB19" s="426">
        <f t="shared" si="110"/>
        <v>290000.00000000006</v>
      </c>
      <c r="DC19" s="353">
        <f>[1]Субсидия_факт!GG14</f>
        <v>157583.32999999999</v>
      </c>
      <c r="DD19" s="352">
        <f>[1]Субсидия_факт!GI14</f>
        <v>119591.43</v>
      </c>
      <c r="DE19" s="353">
        <f>[1]Субсидия_факт!GK14</f>
        <v>7291.59</v>
      </c>
      <c r="DF19" s="352">
        <f>[1]Субсидия_факт!GM14</f>
        <v>5533.65</v>
      </c>
      <c r="DG19" s="426">
        <f t="shared" si="111"/>
        <v>0</v>
      </c>
      <c r="DH19" s="353"/>
      <c r="DI19" s="352"/>
      <c r="DJ19" s="353"/>
      <c r="DK19" s="352"/>
      <c r="DL19" s="432">
        <f t="shared" si="28"/>
        <v>0</v>
      </c>
      <c r="DM19" s="353">
        <f>[1]Субсидия_факт!O14</f>
        <v>0</v>
      </c>
      <c r="DN19" s="352">
        <f>[1]Субсидия_факт!P14</f>
        <v>0</v>
      </c>
      <c r="DO19" s="426">
        <f t="shared" si="29"/>
        <v>0</v>
      </c>
      <c r="DP19" s="353"/>
      <c r="DQ19" s="352"/>
      <c r="DR19" s="432">
        <f t="shared" si="30"/>
        <v>0</v>
      </c>
      <c r="DS19" s="353">
        <f>[1]Субсидия_факт!AH14</f>
        <v>0</v>
      </c>
      <c r="DT19" s="352">
        <f>[1]Субсидия_факт!AI14</f>
        <v>0</v>
      </c>
      <c r="DU19" s="432">
        <f t="shared" si="31"/>
        <v>0</v>
      </c>
      <c r="DV19" s="353"/>
      <c r="DW19" s="354"/>
      <c r="DX19" s="432">
        <f t="shared" si="32"/>
        <v>0</v>
      </c>
      <c r="DY19" s="356">
        <f>[1]Субсидия_факт!GO14</f>
        <v>0</v>
      </c>
      <c r="DZ19" s="357">
        <f>[1]Субсидия_факт!GQ14</f>
        <v>0</v>
      </c>
      <c r="EA19" s="426">
        <f t="shared" si="33"/>
        <v>0</v>
      </c>
      <c r="EB19" s="353"/>
      <c r="EC19" s="354"/>
      <c r="ED19" s="432">
        <f t="shared" si="34"/>
        <v>0</v>
      </c>
      <c r="EE19" s="353">
        <f>[1]Субсидия_факт!GP14</f>
        <v>0</v>
      </c>
      <c r="EF19" s="352">
        <f>[1]Субсидия_факт!GR14</f>
        <v>0</v>
      </c>
      <c r="EG19" s="426">
        <f t="shared" si="35"/>
        <v>0</v>
      </c>
      <c r="EH19" s="353"/>
      <c r="EI19" s="354"/>
      <c r="EJ19" s="450">
        <f t="shared" si="112"/>
        <v>0</v>
      </c>
      <c r="EK19" s="360">
        <f>[1]Субсидия_факт!J14</f>
        <v>0</v>
      </c>
      <c r="EL19" s="353">
        <f>[1]Субсидия_факт!H14</f>
        <v>0</v>
      </c>
      <c r="EM19" s="352">
        <f>[1]Субсидия_факт!I14</f>
        <v>0</v>
      </c>
      <c r="EN19" s="450">
        <f t="shared" si="113"/>
        <v>0</v>
      </c>
      <c r="EO19" s="360"/>
      <c r="EP19" s="360"/>
      <c r="EQ19" s="357"/>
      <c r="ER19" s="426">
        <f t="shared" si="114"/>
        <v>4175824.18</v>
      </c>
      <c r="ES19" s="350">
        <f>[1]Субсидия_факт!AP14</f>
        <v>375824.18</v>
      </c>
      <c r="ET19" s="354">
        <f>[1]Субсидия_факт!AQ14</f>
        <v>3800000</v>
      </c>
      <c r="EU19" s="350">
        <f>[1]Субсидия_факт!AR14</f>
        <v>0</v>
      </c>
      <c r="EV19" s="354">
        <f>[1]Субсидия_факт!AS14</f>
        <v>0</v>
      </c>
      <c r="EW19" s="350">
        <f>[1]Субсидия_факт!AT14</f>
        <v>0</v>
      </c>
      <c r="EX19" s="354">
        <f>[1]Субсидия_факт!AU14</f>
        <v>0</v>
      </c>
      <c r="EY19" s="426">
        <f t="shared" si="115"/>
        <v>0</v>
      </c>
      <c r="EZ19" s="371"/>
      <c r="FA19" s="372"/>
      <c r="FB19" s="360"/>
      <c r="FC19" s="372"/>
      <c r="FD19" s="360"/>
      <c r="FE19" s="372"/>
      <c r="FF19" s="391">
        <f t="shared" si="36"/>
        <v>0</v>
      </c>
      <c r="FG19" s="353">
        <f>[1]Субсидия_факт!BV14</f>
        <v>0</v>
      </c>
      <c r="FH19" s="354">
        <f>[1]Субсидия_факт!BW14</f>
        <v>0</v>
      </c>
      <c r="FI19" s="450">
        <f t="shared" si="37"/>
        <v>0</v>
      </c>
      <c r="FJ19" s="356"/>
      <c r="FK19" s="357"/>
      <c r="FL19" s="391">
        <f t="shared" si="38"/>
        <v>0</v>
      </c>
      <c r="FM19" s="356">
        <f>[1]Субсидия_факт!DR14</f>
        <v>0</v>
      </c>
      <c r="FN19" s="357">
        <f>[1]Субсидия_факт!DS14</f>
        <v>0</v>
      </c>
      <c r="FO19" s="450">
        <f t="shared" si="39"/>
        <v>0</v>
      </c>
      <c r="FP19" s="356"/>
      <c r="FQ19" s="357"/>
      <c r="FR19" s="519">
        <f t="shared" si="40"/>
        <v>0</v>
      </c>
      <c r="FS19" s="353">
        <f>[1]Субсидия_факт!DT14</f>
        <v>0</v>
      </c>
      <c r="FT19" s="354">
        <f>[1]Субсидия_факт!DU14</f>
        <v>0</v>
      </c>
      <c r="FU19" s="718">
        <f t="shared" si="41"/>
        <v>0</v>
      </c>
      <c r="FV19" s="356"/>
      <c r="FW19" s="372"/>
      <c r="FX19" s="391">
        <f t="shared" si="42"/>
        <v>0</v>
      </c>
      <c r="FY19" s="353">
        <f>[1]Субсидия_факт!ED14</f>
        <v>0</v>
      </c>
      <c r="FZ19" s="354">
        <f>[1]Субсидия_факт!EE14</f>
        <v>0</v>
      </c>
      <c r="GA19" s="450">
        <f t="shared" si="43"/>
        <v>0</v>
      </c>
      <c r="GB19" s="356"/>
      <c r="GC19" s="357"/>
      <c r="GD19" s="391">
        <f t="shared" si="44"/>
        <v>0</v>
      </c>
      <c r="GE19" s="356">
        <f>[1]Субсидия_факт!CJ14</f>
        <v>0</v>
      </c>
      <c r="GF19" s="357">
        <f>[1]Субсидия_факт!CK14</f>
        <v>0</v>
      </c>
      <c r="GG19" s="450">
        <f t="shared" si="45"/>
        <v>0</v>
      </c>
      <c r="GH19" s="356"/>
      <c r="GI19" s="357"/>
      <c r="GJ19" s="391">
        <f t="shared" si="46"/>
        <v>0</v>
      </c>
      <c r="GK19" s="353">
        <f>[1]Субсидия_факт!CL14</f>
        <v>0</v>
      </c>
      <c r="GL19" s="352">
        <f>[1]Субсидия_факт!CM14</f>
        <v>0</v>
      </c>
      <c r="GM19" s="450">
        <f t="shared" si="47"/>
        <v>0</v>
      </c>
      <c r="GN19" s="356"/>
      <c r="GO19" s="357"/>
      <c r="GP19" s="717">
        <f t="shared" si="48"/>
        <v>0</v>
      </c>
      <c r="GQ19" s="353">
        <f>[1]Субсидия_факт!EF14</f>
        <v>0</v>
      </c>
      <c r="GR19" s="354">
        <f>[1]Субсидия_факт!EG14</f>
        <v>0</v>
      </c>
      <c r="GS19" s="353">
        <f>[1]Субсидия_факт!EH14</f>
        <v>0</v>
      </c>
      <c r="GT19" s="379">
        <f t="shared" si="49"/>
        <v>0</v>
      </c>
      <c r="GU19" s="356"/>
      <c r="GV19" s="357"/>
      <c r="GW19" s="360"/>
      <c r="GX19" s="718">
        <f t="shared" si="116"/>
        <v>0</v>
      </c>
      <c r="GY19" s="353">
        <f>[1]Субсидия_факт!EI14</f>
        <v>0</v>
      </c>
      <c r="GZ19" s="718">
        <f t="shared" si="116"/>
        <v>0</v>
      </c>
      <c r="HA19" s="360"/>
      <c r="HB19" s="391">
        <f t="shared" si="50"/>
        <v>0</v>
      </c>
      <c r="HC19" s="356">
        <f>[1]Субсидия_факт!BP14</f>
        <v>0</v>
      </c>
      <c r="HD19" s="357">
        <f>[1]Субсидия_факт!BQ14</f>
        <v>0</v>
      </c>
      <c r="HE19" s="450">
        <f t="shared" si="51"/>
        <v>0</v>
      </c>
      <c r="HF19" s="356"/>
      <c r="HG19" s="357"/>
      <c r="HH19" s="519">
        <f t="shared" si="52"/>
        <v>0</v>
      </c>
      <c r="HI19" s="353">
        <f>[1]Субсидия_факт!BR14</f>
        <v>0</v>
      </c>
      <c r="HJ19" s="354">
        <f>[1]Субсидия_факт!BS14</f>
        <v>0</v>
      </c>
      <c r="HK19" s="729">
        <f t="shared" si="53"/>
        <v>0</v>
      </c>
      <c r="HL19" s="356"/>
      <c r="HM19" s="372"/>
      <c r="HN19" s="391">
        <f t="shared" si="54"/>
        <v>0</v>
      </c>
      <c r="HO19" s="356">
        <f>[1]Субсидия_факт!AV14</f>
        <v>0</v>
      </c>
      <c r="HP19" s="357">
        <f>[1]Субсидия_факт!AW14</f>
        <v>0</v>
      </c>
      <c r="HQ19" s="450">
        <f t="shared" si="55"/>
        <v>0</v>
      </c>
      <c r="HR19" s="356"/>
      <c r="HS19" s="357"/>
      <c r="HT19" s="426">
        <f t="shared" si="56"/>
        <v>0</v>
      </c>
      <c r="HU19" s="353">
        <f>[1]Субсидия_факт!BZ14</f>
        <v>0</v>
      </c>
      <c r="HV19" s="352">
        <f>[1]Субсидия_факт!CB14</f>
        <v>0</v>
      </c>
      <c r="HW19" s="426">
        <f t="shared" si="57"/>
        <v>0</v>
      </c>
      <c r="HX19" s="353"/>
      <c r="HY19" s="354"/>
      <c r="HZ19" s="426">
        <f t="shared" si="58"/>
        <v>0</v>
      </c>
      <c r="IA19" s="353">
        <f>[1]Субсидия_факт!CA14</f>
        <v>0</v>
      </c>
      <c r="IB19" s="354">
        <f>[1]Субсидия_факт!CC14</f>
        <v>0</v>
      </c>
      <c r="IC19" s="426">
        <f t="shared" si="59"/>
        <v>0</v>
      </c>
      <c r="ID19" s="349"/>
      <c r="IE19" s="358"/>
      <c r="IF19" s="707">
        <f t="shared" si="60"/>
        <v>0</v>
      </c>
      <c r="IG19" s="349">
        <f>[1]Субсидия_факт!AJ14</f>
        <v>0</v>
      </c>
      <c r="IH19" s="354">
        <f>[1]Субсидия_факт!AK14</f>
        <v>0</v>
      </c>
      <c r="II19" s="349">
        <f>[1]Субсидия_факт!AL14</f>
        <v>0</v>
      </c>
      <c r="IJ19" s="707">
        <f t="shared" si="61"/>
        <v>0</v>
      </c>
      <c r="IK19" s="349"/>
      <c r="IL19" s="354"/>
      <c r="IM19" s="349"/>
      <c r="IN19" s="426">
        <f t="shared" si="62"/>
        <v>0</v>
      </c>
      <c r="IO19" s="349">
        <f>[1]Субсидия_факт!FX14</f>
        <v>0</v>
      </c>
      <c r="IP19" s="354">
        <f>[1]Субсидия_факт!FY14</f>
        <v>0</v>
      </c>
      <c r="IQ19" s="426">
        <f t="shared" si="63"/>
        <v>0</v>
      </c>
      <c r="IR19" s="349"/>
      <c r="IS19" s="354"/>
      <c r="IT19" s="426">
        <f t="shared" si="64"/>
        <v>0</v>
      </c>
      <c r="IU19" s="371"/>
      <c r="IV19" s="357"/>
      <c r="IW19" s="426">
        <f t="shared" si="65"/>
        <v>0</v>
      </c>
      <c r="IX19" s="349"/>
      <c r="IY19" s="352"/>
      <c r="IZ19" s="450">
        <f t="shared" si="117"/>
        <v>92271869</v>
      </c>
      <c r="JA19" s="359">
        <f>[1]Субсидия_факт!AX14</f>
        <v>0</v>
      </c>
      <c r="JB19" s="354">
        <f>[1]Субсидия_факт!AZ14</f>
        <v>0</v>
      </c>
      <c r="JC19" s="353">
        <f>[1]Субсидия_факт!BB14</f>
        <v>0</v>
      </c>
      <c r="JD19" s="354">
        <f>[1]Субсидия_факт!BC14</f>
        <v>0</v>
      </c>
      <c r="JE19" s="353">
        <f>[1]Субсидия_факт!BD14</f>
        <v>0</v>
      </c>
      <c r="JF19" s="354">
        <f>[1]Субсидия_факт!BE14</f>
        <v>0</v>
      </c>
      <c r="JG19" s="350">
        <f>[1]Субсидия_факт!BF14</f>
        <v>8304469</v>
      </c>
      <c r="JH19" s="352">
        <f>[1]Субсидия_факт!BG14</f>
        <v>83967400</v>
      </c>
      <c r="JI19" s="450">
        <f t="shared" si="118"/>
        <v>0</v>
      </c>
      <c r="JJ19" s="359"/>
      <c r="JK19" s="354"/>
      <c r="JL19" s="360"/>
      <c r="JM19" s="372"/>
      <c r="JN19" s="360"/>
      <c r="JO19" s="373"/>
      <c r="JP19" s="349"/>
      <c r="JQ19" s="354"/>
      <c r="JR19" s="450">
        <f t="shared" si="66"/>
        <v>0</v>
      </c>
      <c r="JS19" s="349">
        <f>[1]Субсидия_факт!AY14</f>
        <v>0</v>
      </c>
      <c r="JT19" s="354">
        <f>[1]Субсидия_факт!BA14</f>
        <v>0</v>
      </c>
      <c r="JU19" s="450">
        <f t="shared" si="67"/>
        <v>0</v>
      </c>
      <c r="JV19" s="349"/>
      <c r="JW19" s="352"/>
      <c r="JX19" s="391">
        <f t="shared" si="68"/>
        <v>0</v>
      </c>
      <c r="JY19" s="353">
        <f>[1]Субсидия_факт!BX14</f>
        <v>0</v>
      </c>
      <c r="JZ19" s="354">
        <f>[1]Субсидия_факт!BY14</f>
        <v>0</v>
      </c>
      <c r="KA19" s="450">
        <f t="shared" si="69"/>
        <v>0</v>
      </c>
      <c r="KB19" s="356"/>
      <c r="KC19" s="357"/>
      <c r="KD19" s="426">
        <f t="shared" si="70"/>
        <v>0</v>
      </c>
      <c r="KE19" s="349">
        <f>[1]Субсидия_факт!BH14</f>
        <v>0</v>
      </c>
      <c r="KF19" s="352">
        <f>[1]Субсидия_факт!BI14</f>
        <v>0</v>
      </c>
      <c r="KG19" s="353">
        <f>[1]Субсидия_факт!CD14</f>
        <v>0</v>
      </c>
      <c r="KH19" s="352">
        <f>[1]Субсидия_факт!CF14</f>
        <v>0</v>
      </c>
      <c r="KI19" s="426">
        <f t="shared" si="71"/>
        <v>0</v>
      </c>
      <c r="KJ19" s="349"/>
      <c r="KK19" s="354"/>
      <c r="KL19" s="349"/>
      <c r="KM19" s="354"/>
      <c r="KN19" s="426">
        <f t="shared" si="119"/>
        <v>0</v>
      </c>
      <c r="KO19" s="353">
        <f>[1]Субсидия_факт!CE14</f>
        <v>0</v>
      </c>
      <c r="KP19" s="352">
        <f>[1]Субсидия_факт!CG14</f>
        <v>0</v>
      </c>
      <c r="KQ19" s="426">
        <f t="shared" si="72"/>
        <v>0</v>
      </c>
      <c r="KR19" s="350"/>
      <c r="KS19" s="354"/>
      <c r="KT19" s="391">
        <f t="shared" si="73"/>
        <v>0</v>
      </c>
      <c r="KU19" s="353">
        <f>[1]Субсидия_факт!BJ14</f>
        <v>0</v>
      </c>
      <c r="KV19" s="354">
        <f>[1]Субсидия_факт!BK14</f>
        <v>0</v>
      </c>
      <c r="KW19" s="450">
        <f t="shared" si="74"/>
        <v>0</v>
      </c>
      <c r="KX19" s="356"/>
      <c r="KY19" s="357"/>
      <c r="KZ19" s="720">
        <f t="shared" si="75"/>
        <v>21470707.050000001</v>
      </c>
      <c r="LA19" s="353">
        <f>[1]Субсидия_факт!CN14</f>
        <v>450000</v>
      </c>
      <c r="LB19" s="352">
        <f>[1]Субсидия_факт!CP14</f>
        <v>4550000</v>
      </c>
      <c r="LC19" s="360">
        <f>[1]Субсидия_факт!CR14</f>
        <v>16470707.050000001</v>
      </c>
      <c r="LD19" s="720">
        <f t="shared" si="76"/>
        <v>0</v>
      </c>
      <c r="LE19" s="350"/>
      <c r="LF19" s="354"/>
      <c r="LG19" s="349"/>
      <c r="LH19" s="707">
        <f t="shared" si="120"/>
        <v>0</v>
      </c>
      <c r="LI19" s="353">
        <f>[1]Субсидия_факт!CO14</f>
        <v>0</v>
      </c>
      <c r="LJ19" s="352">
        <f>[1]Субсидия_факт!CQ14</f>
        <v>0</v>
      </c>
      <c r="LK19" s="349">
        <f>[1]Субсидия_факт!CS14</f>
        <v>0</v>
      </c>
      <c r="LL19" s="707">
        <f t="shared" si="77"/>
        <v>0</v>
      </c>
      <c r="LM19" s="349"/>
      <c r="LN19" s="361"/>
      <c r="LO19" s="349"/>
      <c r="LP19" s="426">
        <f t="shared" si="121"/>
        <v>0</v>
      </c>
      <c r="LQ19" s="353">
        <f>[1]Субсидия_факт!DN14</f>
        <v>0</v>
      </c>
      <c r="LR19" s="354">
        <f>[1]Субсидия_факт!DP14</f>
        <v>0</v>
      </c>
      <c r="LS19" s="356"/>
      <c r="LT19" s="357"/>
      <c r="LU19" s="356"/>
      <c r="LV19" s="357"/>
      <c r="LW19" s="426">
        <f t="shared" si="122"/>
        <v>0</v>
      </c>
      <c r="LX19" s="360"/>
      <c r="LY19" s="373"/>
      <c r="LZ19" s="360"/>
      <c r="MA19" s="373"/>
      <c r="MB19" s="356"/>
      <c r="MC19" s="357"/>
      <c r="MD19" s="450">
        <f t="shared" si="78"/>
        <v>0</v>
      </c>
      <c r="ME19" s="353">
        <f>[1]Субсидия_факт!DO14</f>
        <v>0</v>
      </c>
      <c r="MF19" s="354">
        <f>[1]Субсидия_факт!DQ14</f>
        <v>0</v>
      </c>
      <c r="MG19" s="730">
        <f t="shared" si="79"/>
        <v>0</v>
      </c>
      <c r="MH19" s="360"/>
      <c r="MI19" s="373"/>
      <c r="MJ19" s="379">
        <f t="shared" si="80"/>
        <v>0</v>
      </c>
      <c r="MK19" s="353">
        <f>[1]Субсидия_факт!BL14</f>
        <v>0</v>
      </c>
      <c r="ML19" s="354">
        <f>[1]Субсидия_факт!BN14</f>
        <v>0</v>
      </c>
      <c r="MM19" s="450">
        <f t="shared" si="81"/>
        <v>0</v>
      </c>
      <c r="MN19" s="356"/>
      <c r="MO19" s="357"/>
      <c r="MP19" s="391">
        <f t="shared" si="82"/>
        <v>0</v>
      </c>
      <c r="MQ19" s="353">
        <f>[1]Субсидия_факт!BM14</f>
        <v>0</v>
      </c>
      <c r="MR19" s="354">
        <f>[1]Субсидия_факт!BO14</f>
        <v>0</v>
      </c>
      <c r="MS19" s="450">
        <f t="shared" si="83"/>
        <v>0</v>
      </c>
      <c r="MT19" s="356"/>
      <c r="MU19" s="357"/>
      <c r="MV19" s="707">
        <f t="shared" si="141"/>
        <v>0</v>
      </c>
      <c r="MW19" s="349">
        <f>[1]Субсидия_факт!FO14</f>
        <v>0</v>
      </c>
      <c r="MX19" s="354">
        <f>[1]Субсидия_факт!FQ14</f>
        <v>0</v>
      </c>
      <c r="MY19" s="349">
        <f>[1]Субсидия_факт!FS14</f>
        <v>0</v>
      </c>
      <c r="MZ19" s="354">
        <f>[1]Субсидия_факт!FU14</f>
        <v>0</v>
      </c>
      <c r="NA19" s="707">
        <f t="shared" si="142"/>
        <v>0</v>
      </c>
      <c r="NB19" s="349"/>
      <c r="NC19" s="354"/>
      <c r="ND19" s="349"/>
      <c r="NE19" s="354"/>
      <c r="NF19" s="707">
        <f t="shared" si="143"/>
        <v>0</v>
      </c>
      <c r="NG19" s="371">
        <f>[1]Субсидия_факт!FP14</f>
        <v>0</v>
      </c>
      <c r="NH19" s="357">
        <f>[1]Субсидия_факт!FR14</f>
        <v>0</v>
      </c>
      <c r="NI19" s="349">
        <f>[1]Субсидия_факт!FT14</f>
        <v>0</v>
      </c>
      <c r="NJ19" s="354">
        <f>[1]Субсидия_факт!FV14</f>
        <v>0</v>
      </c>
      <c r="NK19" s="707">
        <f t="shared" si="144"/>
        <v>0</v>
      </c>
      <c r="NL19" s="349"/>
      <c r="NM19" s="354"/>
      <c r="NN19" s="349"/>
      <c r="NO19" s="352"/>
      <c r="NP19" s="450">
        <f t="shared" si="123"/>
        <v>50736136.359999999</v>
      </c>
      <c r="NQ19" s="350">
        <f>[1]Субсидия_факт!AE14</f>
        <v>0</v>
      </c>
      <c r="NR19" s="356">
        <f>[1]Субсидия_факт!Y14</f>
        <v>17250286.359999999</v>
      </c>
      <c r="NS19" s="372">
        <f>[1]Субсидия_факт!Z14</f>
        <v>33485850</v>
      </c>
      <c r="NT19" s="356">
        <f>[1]Субсидия_факт!AA14</f>
        <v>0</v>
      </c>
      <c r="NU19" s="372">
        <f>[1]Субсидия_факт!AB14</f>
        <v>0</v>
      </c>
      <c r="NV19" s="349">
        <f>[1]Субсидия_факт!AC14</f>
        <v>0</v>
      </c>
      <c r="NW19" s="352">
        <f>[1]Субсидия_факт!AD14</f>
        <v>0</v>
      </c>
      <c r="NX19" s="450">
        <f t="shared" si="124"/>
        <v>0</v>
      </c>
      <c r="NY19" s="374"/>
      <c r="NZ19" s="371"/>
      <c r="OA19" s="357"/>
      <c r="OB19" s="371"/>
      <c r="OC19" s="372"/>
      <c r="OD19" s="360"/>
      <c r="OE19" s="372"/>
      <c r="OF19" s="379">
        <f t="shared" si="84"/>
        <v>0</v>
      </c>
      <c r="OG19" s="353">
        <f>[1]Субсидия_факт!Q14</f>
        <v>0</v>
      </c>
      <c r="OH19" s="354">
        <f>[1]Субсидия_факт!R14</f>
        <v>0</v>
      </c>
      <c r="OI19" s="450">
        <f t="shared" si="85"/>
        <v>0</v>
      </c>
      <c r="OJ19" s="371"/>
      <c r="OK19" s="372"/>
      <c r="OL19" s="426">
        <f t="shared" si="125"/>
        <v>0</v>
      </c>
      <c r="OM19" s="353">
        <f>[1]Субсидия_факт!DF14</f>
        <v>0</v>
      </c>
      <c r="ON19" s="354">
        <f>[1]Субсидия_факт!DH14</f>
        <v>0</v>
      </c>
      <c r="OO19" s="350">
        <f>[1]Субсидия_факт!DJ14</f>
        <v>0</v>
      </c>
      <c r="OP19" s="354">
        <f>[1]Субсидия_факт!DL14</f>
        <v>0</v>
      </c>
      <c r="OQ19" s="497">
        <f>[1]Субсидия_факт!DV14-LS19</f>
        <v>0</v>
      </c>
      <c r="OR19" s="352">
        <f>[1]Субсидия_факт!DX14-LT19</f>
        <v>0</v>
      </c>
      <c r="OS19" s="353">
        <f>[1]Субсидия_факт!DZ14-LU19</f>
        <v>0</v>
      </c>
      <c r="OT19" s="354">
        <f>[1]Субсидия_факт!EB14-LV19</f>
        <v>0</v>
      </c>
      <c r="OU19" s="426">
        <f t="shared" si="126"/>
        <v>0</v>
      </c>
      <c r="OV19" s="732"/>
      <c r="OW19" s="373"/>
      <c r="OX19" s="732"/>
      <c r="OY19" s="373"/>
      <c r="OZ19" s="488"/>
      <c r="PA19" s="372"/>
      <c r="PB19" s="356"/>
      <c r="PC19" s="357"/>
      <c r="PD19" s="379">
        <f t="shared" si="86"/>
        <v>0</v>
      </c>
      <c r="PE19" s="353">
        <f>[1]Субсидия_факт!DG14</f>
        <v>0</v>
      </c>
      <c r="PF19" s="354">
        <f>[1]Субсидия_факт!DI14</f>
        <v>0</v>
      </c>
      <c r="PG19" s="350">
        <f>[1]Субсидия_факт!DK14</f>
        <v>0</v>
      </c>
      <c r="PH19" s="354">
        <f>[1]Субсидия_факт!DM14</f>
        <v>0</v>
      </c>
      <c r="PI19" s="350">
        <f>[1]Субсидия_факт!DW14</f>
        <v>0</v>
      </c>
      <c r="PJ19" s="354">
        <f>[1]Субсидия_факт!DY14</f>
        <v>0</v>
      </c>
      <c r="PK19" s="450">
        <f t="shared" si="87"/>
        <v>0</v>
      </c>
      <c r="PL19" s="360"/>
      <c r="PM19" s="373"/>
      <c r="PN19" s="488"/>
      <c r="PO19" s="373"/>
      <c r="PP19" s="360"/>
      <c r="PQ19" s="373"/>
      <c r="PR19" s="450">
        <f>'Прочая  субсидия_МР  и  ГО'!B14</f>
        <v>32304935.899999999</v>
      </c>
      <c r="PS19" s="450">
        <f>'Прочая  субсидия_МР  и  ГО'!C14</f>
        <v>415704.92</v>
      </c>
      <c r="PT19" s="717">
        <f>'Прочая  субсидия_БП'!B14</f>
        <v>0</v>
      </c>
      <c r="PU19" s="379">
        <f>'Прочая  субсидия_БП'!C14</f>
        <v>0</v>
      </c>
      <c r="PV19" s="379">
        <f t="shared" si="88"/>
        <v>648444334.68000007</v>
      </c>
      <c r="PW19" s="360">
        <f>'Проверочная  таблица'!QY19+'Проверочная  таблица'!QB19+'Проверочная  таблица'!QD19+QS19</f>
        <v>636361449.88000011</v>
      </c>
      <c r="PX19" s="374">
        <f>'Проверочная  таблица'!QZ19+'Проверочная  таблица'!QH19+'Проверочная  таблица'!QN19+'Проверочная  таблица'!QJ19+'Проверочная  таблица'!QL19+QP19+QT19+QF19</f>
        <v>12082884.800000001</v>
      </c>
      <c r="PY19" s="450" t="e">
        <f t="shared" si="89"/>
        <v>#REF!</v>
      </c>
      <c r="PZ19" s="360">
        <f>'Проверочная  таблица'!RB19+'Проверочная  таблица'!QC19+'Проверочная  таблица'!QE19+QV19</f>
        <v>159757202.5</v>
      </c>
      <c r="QA19" s="374" t="e">
        <f>'Проверочная  таблица'!RC19+'Проверочная  таблица'!QI19+'Проверочная  таблица'!QO19+'Проверочная  таблица'!QK19+'Проверочная  таблица'!QM19+QQ19+QW19+QG19</f>
        <v>#REF!</v>
      </c>
      <c r="QB19" s="730">
        <f>'Субвенция  на  полномочия'!B14</f>
        <v>611968779.68000007</v>
      </c>
      <c r="QC19" s="717">
        <f>'Субвенция  на  полномочия'!C14</f>
        <v>152925898</v>
      </c>
      <c r="QD19" s="733">
        <f>[1]Субвенция_факт!M15</f>
        <v>16487395</v>
      </c>
      <c r="QE19" s="530">
        <v>4500000</v>
      </c>
      <c r="QF19" s="594">
        <f>[1]Субвенция_факт!AE15</f>
        <v>2868000</v>
      </c>
      <c r="QG19" s="734" t="e">
        <f>#REF!</f>
        <v>#REF!</v>
      </c>
      <c r="QH19" s="594">
        <f>[1]Субвенция_факт!AF15</f>
        <v>0</v>
      </c>
      <c r="QI19" s="734"/>
      <c r="QJ19" s="594">
        <f>[1]Субвенция_факт!AG15</f>
        <v>42000</v>
      </c>
      <c r="QK19" s="530"/>
      <c r="QL19" s="594">
        <f>[1]Субвенция_факт!E15</f>
        <v>0</v>
      </c>
      <c r="QM19" s="530"/>
      <c r="QN19" s="594">
        <f>[1]Субвенция_факт!F15</f>
        <v>0</v>
      </c>
      <c r="QO19" s="530"/>
      <c r="QP19" s="594">
        <f>[1]Субвенция_факт!G15</f>
        <v>0</v>
      </c>
      <c r="QQ19" s="530"/>
      <c r="QR19" s="717">
        <f t="shared" si="90"/>
        <v>12893190</v>
      </c>
      <c r="QS19" s="356">
        <f>[1]Субвенция_факт!P15</f>
        <v>4939305.2</v>
      </c>
      <c r="QT19" s="357">
        <f>[1]Субвенция_факт!Q15</f>
        <v>7953884.7999999998</v>
      </c>
      <c r="QU19" s="450">
        <f t="shared" si="91"/>
        <v>4299999.5</v>
      </c>
      <c r="QV19" s="360">
        <v>1647304.5</v>
      </c>
      <c r="QW19" s="376">
        <v>2652695</v>
      </c>
      <c r="QX19" s="379">
        <f t="shared" si="92"/>
        <v>4184970</v>
      </c>
      <c r="QY19" s="377">
        <f>[1]Субвенция_факт!X15</f>
        <v>2965970</v>
      </c>
      <c r="QZ19" s="378">
        <f>[1]Субвенция_факт!W15</f>
        <v>1219000</v>
      </c>
      <c r="RA19" s="450">
        <f t="shared" si="93"/>
        <v>885215.11</v>
      </c>
      <c r="RB19" s="360">
        <v>684000</v>
      </c>
      <c r="RC19" s="376">
        <v>201215.11</v>
      </c>
      <c r="RD19" s="379">
        <f t="shared" si="127"/>
        <v>32032824.300000001</v>
      </c>
      <c r="RE19" s="450">
        <f t="shared" si="128"/>
        <v>8907996.3300000001</v>
      </c>
      <c r="RF19" s="717">
        <f t="shared" si="135"/>
        <v>468720</v>
      </c>
      <c r="RG19" s="377">
        <f>'[1]Иные межбюджетные трансферты'!D14</f>
        <v>0</v>
      </c>
      <c r="RH19" s="378">
        <f>'[1]Иные межбюджетные трансферты'!E14</f>
        <v>468720</v>
      </c>
      <c r="RI19" s="450">
        <f t="shared" si="136"/>
        <v>117180</v>
      </c>
      <c r="RJ19" s="377"/>
      <c r="RK19" s="378">
        <v>117180</v>
      </c>
      <c r="RL19" s="717">
        <f t="shared" si="96"/>
        <v>0</v>
      </c>
      <c r="RM19" s="377">
        <f>'[1]Иные межбюджетные трансферты'!T14</f>
        <v>0</v>
      </c>
      <c r="RN19" s="378">
        <f>'[1]Иные межбюджетные трансферты'!U14</f>
        <v>0</v>
      </c>
      <c r="RO19" s="450">
        <f t="shared" si="97"/>
        <v>0</v>
      </c>
      <c r="RP19" s="377"/>
      <c r="RQ19" s="378"/>
      <c r="RR19" s="379">
        <f t="shared" si="98"/>
        <v>1564143.96</v>
      </c>
      <c r="RS19" s="377">
        <f>'[1]Иные межбюджетные трансферты'!F14</f>
        <v>140772.96000000002</v>
      </c>
      <c r="RT19" s="378">
        <f>'[1]Иные межбюджетные трансферты'!G14</f>
        <v>1423371</v>
      </c>
      <c r="RU19" s="450">
        <f t="shared" si="99"/>
        <v>391035.99</v>
      </c>
      <c r="RV19" s="377">
        <v>35193.24</v>
      </c>
      <c r="RW19" s="378">
        <v>355842.75</v>
      </c>
      <c r="RX19" s="379">
        <f t="shared" si="100"/>
        <v>28748160</v>
      </c>
      <c r="RY19" s="377">
        <f>'[1]Иные межбюджетные трансферты'!H14</f>
        <v>0</v>
      </c>
      <c r="RZ19" s="378">
        <f>'[1]Иные межбюджетные трансферты'!I14</f>
        <v>28748160</v>
      </c>
      <c r="SA19" s="450">
        <f t="shared" si="129"/>
        <v>7147980</v>
      </c>
      <c r="SB19" s="369"/>
      <c r="SC19" s="378">
        <v>7147980</v>
      </c>
      <c r="SD19" s="450">
        <f t="shared" si="102"/>
        <v>0</v>
      </c>
      <c r="SE19" s="350">
        <f>'[1]Иные межбюджетные трансферты'!K14</f>
        <v>0</v>
      </c>
      <c r="SF19" s="450">
        <f t="shared" si="103"/>
        <v>0</v>
      </c>
      <c r="SG19" s="371"/>
      <c r="SH19" s="450">
        <f t="shared" si="145"/>
        <v>0</v>
      </c>
      <c r="SI19" s="350">
        <f>'[1]Иные межбюджетные трансферты'!L14</f>
        <v>0</v>
      </c>
      <c r="SJ19" s="450">
        <f t="shared" si="146"/>
        <v>0</v>
      </c>
      <c r="SK19" s="371"/>
      <c r="SL19" s="379">
        <f t="shared" si="130"/>
        <v>1251800.3400000001</v>
      </c>
      <c r="SM19" s="377">
        <f>'[1]Иные межбюджетные трансферты'!C14</f>
        <v>0</v>
      </c>
      <c r="SN19" s="369">
        <f>'[1]Иные межбюджетные трансферты'!J14</f>
        <v>0</v>
      </c>
      <c r="SO19" s="370">
        <f>'[1]Иные межбюджетные трансферты'!M14</f>
        <v>0</v>
      </c>
      <c r="SP19" s="369">
        <f>'[1]Иные межбюджетные трансферты'!O14</f>
        <v>0</v>
      </c>
      <c r="SQ19" s="370">
        <f>'[1]Иные межбюджетные трансферты'!P14</f>
        <v>0</v>
      </c>
      <c r="SR19" s="369">
        <f>'[1]Иные межбюджетные трансферты'!R14</f>
        <v>0</v>
      </c>
      <c r="SS19" s="370">
        <f>'[1]Иные межбюджетные трансферты'!V14</f>
        <v>0</v>
      </c>
      <c r="ST19" s="360">
        <f>'[1]Иные межбюджетные трансферты'!X14</f>
        <v>0</v>
      </c>
      <c r="SU19" s="370">
        <f>'[1]Иные межбюджетные трансферты'!Y14</f>
        <v>0</v>
      </c>
      <c r="SV19" s="369">
        <f>'[1]Иные межбюджетные трансферты'!Z14</f>
        <v>1251800.3400000001</v>
      </c>
      <c r="SW19" s="450">
        <f t="shared" si="131"/>
        <v>1251800.3400000001</v>
      </c>
      <c r="SX19" s="369"/>
      <c r="SY19" s="369"/>
      <c r="SZ19" s="350"/>
      <c r="TA19" s="369"/>
      <c r="TB19" s="348"/>
      <c r="TC19" s="348"/>
      <c r="TD19" s="348"/>
      <c r="TE19" s="348"/>
      <c r="TF19" s="348"/>
      <c r="TG19" s="348">
        <f t="shared" si="132"/>
        <v>1251800.3400000001</v>
      </c>
      <c r="TH19" s="379">
        <f t="shared" si="106"/>
        <v>0</v>
      </c>
      <c r="TI19" s="377">
        <f>'[1]Иные межбюджетные трансферты'!N14</f>
        <v>0</v>
      </c>
      <c r="TJ19" s="369">
        <f>'[1]Иные межбюджетные трансферты'!Q14</f>
        <v>0</v>
      </c>
      <c r="TK19" s="370">
        <f>'[1]Иные межбюджетные трансферты'!S14</f>
        <v>0</v>
      </c>
      <c r="TL19" s="369">
        <f>'[1]Иные межбюджетные трансферты'!W14</f>
        <v>0</v>
      </c>
      <c r="TM19" s="506">
        <f>'[1]Иные межбюджетные трансферты'!AA14</f>
        <v>0</v>
      </c>
      <c r="TN19" s="450">
        <f t="shared" si="107"/>
        <v>0</v>
      </c>
      <c r="TO19" s="359"/>
      <c r="TP19" s="359"/>
      <c r="TQ19" s="359"/>
      <c r="TR19" s="348"/>
      <c r="TS19" s="348"/>
      <c r="TT19" s="450">
        <f t="shared" si="133"/>
        <v>0</v>
      </c>
      <c r="TU19" s="450">
        <f t="shared" si="134"/>
        <v>0</v>
      </c>
      <c r="TV19" s="379"/>
      <c r="TW19" s="379"/>
      <c r="TX19" s="379"/>
      <c r="TY19" s="379"/>
      <c r="TZ19" s="379"/>
      <c r="UA19" s="379"/>
      <c r="UB19" s="379"/>
      <c r="UC19" s="450"/>
      <c r="UD19" s="728">
        <f>'Проверочная  таблица'!TZ19+'Проверочная  таблица'!UB19</f>
        <v>0</v>
      </c>
      <c r="UE19" s="728">
        <f>'Проверочная  таблица'!UA19+'Проверочная  таблица'!UC19</f>
        <v>0</v>
      </c>
    </row>
    <row r="20" spans="1:551" ht="20.45" customHeight="1" x14ac:dyDescent="0.25">
      <c r="A20" s="557" t="s">
        <v>852</v>
      </c>
      <c r="B20" s="718">
        <f>D20+Z20+'Проверочная  таблица'!PV20+'Проверочная  таблица'!RD20</f>
        <v>950854888.51999998</v>
      </c>
      <c r="C20" s="729" t="e">
        <f>E20+'Проверочная  таблица'!PY20+AA20+'Проверочная  таблица'!RE20</f>
        <v>#REF!</v>
      </c>
      <c r="D20" s="717">
        <f t="shared" si="0"/>
        <v>0</v>
      </c>
      <c r="E20" s="379">
        <f t="shared" si="1"/>
        <v>0</v>
      </c>
      <c r="F20" s="707">
        <f>'[1]Дотация  из  ОБ_факт'!F15</f>
        <v>0</v>
      </c>
      <c r="G20" s="708"/>
      <c r="H20" s="707">
        <f>'[1]Дотация  из  ОБ_факт'!E15</f>
        <v>0</v>
      </c>
      <c r="I20" s="708"/>
      <c r="J20" s="707">
        <f>'[1]Дотация  из  ОБ_факт'!H15</f>
        <v>0</v>
      </c>
      <c r="K20" s="708"/>
      <c r="L20" s="707">
        <f>'[1]Дотация  из  ОБ_факт'!I15</f>
        <v>0</v>
      </c>
      <c r="M20" s="708"/>
      <c r="N20" s="591">
        <f t="shared" si="2"/>
        <v>0</v>
      </c>
      <c r="O20" s="709">
        <f>'[1]Дотация  из  ОБ_факт'!K15</f>
        <v>0</v>
      </c>
      <c r="P20" s="710">
        <f>'[1]Дотация  из  ОБ_факт'!L15</f>
        <v>0</v>
      </c>
      <c r="Q20" s="710">
        <f>'[1]Дотация  из  ОБ_факт'!M15</f>
        <v>0</v>
      </c>
      <c r="R20" s="592">
        <f t="shared" si="3"/>
        <v>0</v>
      </c>
      <c r="S20" s="348"/>
      <c r="T20" s="348"/>
      <c r="U20" s="369"/>
      <c r="V20" s="591">
        <f t="shared" si="4"/>
        <v>0</v>
      </c>
      <c r="W20" s="709">
        <f>'[1]Дотация  из  ОБ_факт'!J15</f>
        <v>0</v>
      </c>
      <c r="X20" s="591">
        <f t="shared" si="5"/>
        <v>0</v>
      </c>
      <c r="Y20" s="506"/>
      <c r="Z20" s="711">
        <f t="shared" si="108"/>
        <v>441788628.57999998</v>
      </c>
      <c r="AA20" s="432">
        <f>'Проверочная  таблица'!PS20+'Проверочная  таблица'!PU20+'Проверочная  таблица'!KI20+'Проверочная  таблица'!KQ20+'Проверочная  таблица'!CG20+'Проверочная  таблица'!EN20+CA20+'Проверочная  таблица'!HW20+'Проверочная  таблица'!IC20+'Проверочная  таблица'!LD20+'Проверочная  таблица'!LL20+KA20+AF20+AL20+EA20+EG20+BK20+OU20+PK20+MG20+DU20+CY20+JI20+JU20+OI20+GT20+EY20+MM20+NA20+NK20+MS20+NX20+BA20+KW20+GA20+FO20+GG20+GM20+FI20+BU20+LW20+AS20+HE20+HQ20+GZ20+FU20+HK20+IJ20+IQ20+IW20+CS20+DO20+AO20+AW20+DG20+CM20</f>
        <v>0</v>
      </c>
      <c r="AB20" s="450">
        <f t="shared" si="6"/>
        <v>19444449.66</v>
      </c>
      <c r="AC20" s="350">
        <f>[1]Субсидия_факт!CY15</f>
        <v>0</v>
      </c>
      <c r="AD20" s="349">
        <f>[1]Субсидия_факт!DA15</f>
        <v>19444449.66</v>
      </c>
      <c r="AE20" s="349">
        <f>[1]Субсидия_факт!FB15</f>
        <v>0</v>
      </c>
      <c r="AF20" s="450">
        <f t="shared" si="7"/>
        <v>0</v>
      </c>
      <c r="AG20" s="360"/>
      <c r="AH20" s="360"/>
      <c r="AI20" s="371"/>
      <c r="AJ20" s="426">
        <f t="shared" si="8"/>
        <v>0</v>
      </c>
      <c r="AK20" s="349">
        <f>[1]Субсидия_факт!FD15</f>
        <v>0</v>
      </c>
      <c r="AL20" s="712">
        <f t="shared" si="9"/>
        <v>0</v>
      </c>
      <c r="AM20" s="356"/>
      <c r="AN20" s="450">
        <f>[1]Субсидия_факт!EX15</f>
        <v>0</v>
      </c>
      <c r="AO20" s="592"/>
      <c r="AP20" s="717">
        <f t="shared" si="10"/>
        <v>0</v>
      </c>
      <c r="AQ20" s="356">
        <f>[1]Субсидия_факт!CT15</f>
        <v>0</v>
      </c>
      <c r="AR20" s="360">
        <f>[1]Субсидия_факт!CU15</f>
        <v>0</v>
      </c>
      <c r="AS20" s="450">
        <f t="shared" si="11"/>
        <v>0</v>
      </c>
      <c r="AT20" s="360"/>
      <c r="AU20" s="356"/>
      <c r="AV20" s="450">
        <f>[1]Субсидия_факт!EY15</f>
        <v>0</v>
      </c>
      <c r="AW20" s="594"/>
      <c r="AX20" s="379">
        <f t="shared" si="12"/>
        <v>0</v>
      </c>
      <c r="AY20" s="356">
        <f>[1]Субсидия_факт!CV15</f>
        <v>0</v>
      </c>
      <c r="AZ20" s="360">
        <f>[1]Субсидия_факт!CW15</f>
        <v>0</v>
      </c>
      <c r="BA20" s="450">
        <f t="shared" si="13"/>
        <v>0</v>
      </c>
      <c r="BB20" s="360"/>
      <c r="BC20" s="360"/>
      <c r="BD20" s="426">
        <f t="shared" si="14"/>
        <v>0</v>
      </c>
      <c r="BE20" s="353">
        <f>[1]Субсидия_факт!EP15</f>
        <v>0</v>
      </c>
      <c r="BF20" s="352">
        <f>[1]Субсидия_факт!EQ15</f>
        <v>0</v>
      </c>
      <c r="BG20" s="349">
        <f>[1]Субсидия_факт!ER15</f>
        <v>0</v>
      </c>
      <c r="BH20" s="352">
        <f>[1]Субсидия_факт!ET15</f>
        <v>0</v>
      </c>
      <c r="BI20" s="349">
        <f>[1]Субсидия_факт!EV15</f>
        <v>0</v>
      </c>
      <c r="BJ20" s="352">
        <f>[1]Субсидия_факт!EW15</f>
        <v>0</v>
      </c>
      <c r="BK20" s="426">
        <f t="shared" si="15"/>
        <v>0</v>
      </c>
      <c r="BL20" s="350"/>
      <c r="BM20" s="352"/>
      <c r="BN20" s="349"/>
      <c r="BO20" s="352"/>
      <c r="BP20" s="349"/>
      <c r="BQ20" s="352"/>
      <c r="BR20" s="432">
        <f t="shared" si="109"/>
        <v>0</v>
      </c>
      <c r="BS20" s="353">
        <f>[1]Субсидия_факт!ES15</f>
        <v>0</v>
      </c>
      <c r="BT20" s="352">
        <f>[1]Субсидия_факт!EU15</f>
        <v>0</v>
      </c>
      <c r="BU20" s="426">
        <f t="shared" si="17"/>
        <v>0</v>
      </c>
      <c r="BV20" s="353"/>
      <c r="BW20" s="354"/>
      <c r="BX20" s="379">
        <f t="shared" si="18"/>
        <v>0</v>
      </c>
      <c r="BY20" s="356">
        <f>[1]Субсидия_факт!K15</f>
        <v>0</v>
      </c>
      <c r="BZ20" s="360">
        <f>[1]Субсидия_факт!L15</f>
        <v>0</v>
      </c>
      <c r="CA20" s="450">
        <f t="shared" si="19"/>
        <v>0</v>
      </c>
      <c r="CB20" s="360"/>
      <c r="CC20" s="360"/>
      <c r="CD20" s="379">
        <f t="shared" si="20"/>
        <v>0</v>
      </c>
      <c r="CE20" s="356">
        <f>[1]Субсидия_факт!W15</f>
        <v>0</v>
      </c>
      <c r="CF20" s="357">
        <f>[1]Субсидия_факт!X15</f>
        <v>0</v>
      </c>
      <c r="CG20" s="450">
        <f t="shared" si="21"/>
        <v>0</v>
      </c>
      <c r="CH20" s="371"/>
      <c r="CI20" s="372"/>
      <c r="CJ20" s="432">
        <f t="shared" si="137"/>
        <v>0</v>
      </c>
      <c r="CK20" s="353">
        <f>[1]Субсидия_факт!S15</f>
        <v>0</v>
      </c>
      <c r="CL20" s="352">
        <f>[1]Субсидия_факт!T15</f>
        <v>0</v>
      </c>
      <c r="CM20" s="426">
        <f t="shared" si="138"/>
        <v>0</v>
      </c>
      <c r="CN20" s="353"/>
      <c r="CO20" s="352"/>
      <c r="CP20" s="432">
        <f t="shared" si="139"/>
        <v>0</v>
      </c>
      <c r="CQ20" s="353">
        <f>[1]Субсидия_факт!M15</f>
        <v>0</v>
      </c>
      <c r="CR20" s="352">
        <f>[1]Субсидия_факт!N15</f>
        <v>0</v>
      </c>
      <c r="CS20" s="426">
        <f t="shared" si="140"/>
        <v>0</v>
      </c>
      <c r="CT20" s="353"/>
      <c r="CU20" s="352"/>
      <c r="CV20" s="432">
        <f t="shared" si="26"/>
        <v>0</v>
      </c>
      <c r="CW20" s="353">
        <f>[1]Субсидия_факт!CH15</f>
        <v>0</v>
      </c>
      <c r="CX20" s="352">
        <f>[1]Субсидия_факт!CI15</f>
        <v>0</v>
      </c>
      <c r="CY20" s="426">
        <f t="shared" si="27"/>
        <v>0</v>
      </c>
      <c r="CZ20" s="353"/>
      <c r="DA20" s="352"/>
      <c r="DB20" s="426">
        <f t="shared" si="110"/>
        <v>0</v>
      </c>
      <c r="DC20" s="353">
        <f>[1]Субсидия_факт!GG15</f>
        <v>0</v>
      </c>
      <c r="DD20" s="352">
        <f>[1]Субсидия_факт!GI15</f>
        <v>0</v>
      </c>
      <c r="DE20" s="353">
        <f>[1]Субсидия_факт!GK15</f>
        <v>0</v>
      </c>
      <c r="DF20" s="352">
        <f>[1]Субсидия_факт!GM15</f>
        <v>0</v>
      </c>
      <c r="DG20" s="426">
        <f t="shared" si="111"/>
        <v>0</v>
      </c>
      <c r="DH20" s="353"/>
      <c r="DI20" s="352"/>
      <c r="DJ20" s="353"/>
      <c r="DK20" s="352"/>
      <c r="DL20" s="432">
        <f t="shared" si="28"/>
        <v>0</v>
      </c>
      <c r="DM20" s="353">
        <f>[1]Субсидия_факт!O15</f>
        <v>0</v>
      </c>
      <c r="DN20" s="352">
        <f>[1]Субсидия_факт!P15</f>
        <v>0</v>
      </c>
      <c r="DO20" s="426">
        <f t="shared" si="29"/>
        <v>0</v>
      </c>
      <c r="DP20" s="353"/>
      <c r="DQ20" s="352"/>
      <c r="DR20" s="432">
        <f t="shared" si="30"/>
        <v>0</v>
      </c>
      <c r="DS20" s="353">
        <f>[1]Субсидия_факт!AH15</f>
        <v>0</v>
      </c>
      <c r="DT20" s="352">
        <f>[1]Субсидия_факт!AI15</f>
        <v>0</v>
      </c>
      <c r="DU20" s="432">
        <f t="shared" si="31"/>
        <v>0</v>
      </c>
      <c r="DV20" s="353"/>
      <c r="DW20" s="354"/>
      <c r="DX20" s="432">
        <f t="shared" si="32"/>
        <v>0</v>
      </c>
      <c r="DY20" s="356">
        <f>[1]Субсидия_факт!GO15</f>
        <v>0</v>
      </c>
      <c r="DZ20" s="357">
        <f>[1]Субсидия_факт!GQ15</f>
        <v>0</v>
      </c>
      <c r="EA20" s="426">
        <f t="shared" si="33"/>
        <v>0</v>
      </c>
      <c r="EB20" s="353"/>
      <c r="EC20" s="354"/>
      <c r="ED20" s="432">
        <f t="shared" si="34"/>
        <v>0</v>
      </c>
      <c r="EE20" s="353">
        <f>[1]Субсидия_факт!GP15</f>
        <v>0</v>
      </c>
      <c r="EF20" s="352">
        <f>[1]Субсидия_факт!GR15</f>
        <v>0</v>
      </c>
      <c r="EG20" s="426">
        <f t="shared" si="35"/>
        <v>0</v>
      </c>
      <c r="EH20" s="353"/>
      <c r="EI20" s="354"/>
      <c r="EJ20" s="450">
        <f t="shared" si="112"/>
        <v>0</v>
      </c>
      <c r="EK20" s="360">
        <f>[1]Субсидия_факт!J15</f>
        <v>0</v>
      </c>
      <c r="EL20" s="353">
        <f>[1]Субсидия_факт!H15</f>
        <v>0</v>
      </c>
      <c r="EM20" s="352">
        <f>[1]Субсидия_факт!I15</f>
        <v>0</v>
      </c>
      <c r="EN20" s="450">
        <f t="shared" si="113"/>
        <v>0</v>
      </c>
      <c r="EO20" s="360"/>
      <c r="EP20" s="360"/>
      <c r="EQ20" s="357"/>
      <c r="ER20" s="426">
        <f t="shared" si="114"/>
        <v>0</v>
      </c>
      <c r="ES20" s="350">
        <f>[1]Субсидия_факт!AP15</f>
        <v>0</v>
      </c>
      <c r="ET20" s="354">
        <f>[1]Субсидия_факт!AQ15</f>
        <v>0</v>
      </c>
      <c r="EU20" s="350">
        <f>[1]Субсидия_факт!AR15</f>
        <v>0</v>
      </c>
      <c r="EV20" s="354">
        <f>[1]Субсидия_факт!AS15</f>
        <v>0</v>
      </c>
      <c r="EW20" s="350">
        <f>[1]Субсидия_факт!AT15</f>
        <v>0</v>
      </c>
      <c r="EX20" s="354">
        <f>[1]Субсидия_факт!AU15</f>
        <v>0</v>
      </c>
      <c r="EY20" s="426">
        <f t="shared" si="115"/>
        <v>0</v>
      </c>
      <c r="EZ20" s="371"/>
      <c r="FA20" s="372"/>
      <c r="FB20" s="360"/>
      <c r="FC20" s="372"/>
      <c r="FD20" s="360"/>
      <c r="FE20" s="372"/>
      <c r="FF20" s="379">
        <f t="shared" si="36"/>
        <v>0</v>
      </c>
      <c r="FG20" s="353">
        <f>[1]Субсидия_факт!BV15</f>
        <v>0</v>
      </c>
      <c r="FH20" s="354">
        <f>[1]Субсидия_факт!BW15</f>
        <v>0</v>
      </c>
      <c r="FI20" s="450">
        <f t="shared" si="37"/>
        <v>0</v>
      </c>
      <c r="FJ20" s="356"/>
      <c r="FK20" s="357"/>
      <c r="FL20" s="379">
        <f t="shared" si="38"/>
        <v>0</v>
      </c>
      <c r="FM20" s="356">
        <f>[1]Субсидия_факт!DR15</f>
        <v>0</v>
      </c>
      <c r="FN20" s="357">
        <f>[1]Субсидия_факт!DS15</f>
        <v>0</v>
      </c>
      <c r="FO20" s="450">
        <f t="shared" si="39"/>
        <v>0</v>
      </c>
      <c r="FP20" s="356"/>
      <c r="FQ20" s="357"/>
      <c r="FR20" s="718">
        <f t="shared" si="40"/>
        <v>0</v>
      </c>
      <c r="FS20" s="353">
        <f>[1]Субсидия_факт!DT15</f>
        <v>0</v>
      </c>
      <c r="FT20" s="354">
        <f>[1]Субсидия_факт!DU15</f>
        <v>0</v>
      </c>
      <c r="FU20" s="718">
        <f t="shared" si="41"/>
        <v>0</v>
      </c>
      <c r="FV20" s="356"/>
      <c r="FW20" s="372"/>
      <c r="FX20" s="379">
        <f t="shared" si="42"/>
        <v>0</v>
      </c>
      <c r="FY20" s="353">
        <f>[1]Субсидия_факт!ED15</f>
        <v>0</v>
      </c>
      <c r="FZ20" s="354">
        <f>[1]Субсидия_факт!EE15</f>
        <v>0</v>
      </c>
      <c r="GA20" s="450">
        <f t="shared" si="43"/>
        <v>0</v>
      </c>
      <c r="GB20" s="356"/>
      <c r="GC20" s="357"/>
      <c r="GD20" s="379">
        <f t="shared" si="44"/>
        <v>84110303.810000002</v>
      </c>
      <c r="GE20" s="356">
        <f>[1]Субсидия_факт!CJ15</f>
        <v>7569923.8099999996</v>
      </c>
      <c r="GF20" s="357">
        <f>[1]Субсидия_факт!CK15</f>
        <v>76540380</v>
      </c>
      <c r="GG20" s="450">
        <f t="shared" si="45"/>
        <v>0</v>
      </c>
      <c r="GH20" s="356"/>
      <c r="GI20" s="357"/>
      <c r="GJ20" s="379">
        <f t="shared" si="46"/>
        <v>0</v>
      </c>
      <c r="GK20" s="353">
        <f>[1]Субсидия_факт!CL15</f>
        <v>0</v>
      </c>
      <c r="GL20" s="352">
        <f>[1]Субсидия_факт!CM15</f>
        <v>0</v>
      </c>
      <c r="GM20" s="450">
        <f t="shared" si="47"/>
        <v>0</v>
      </c>
      <c r="GN20" s="356"/>
      <c r="GO20" s="357"/>
      <c r="GP20" s="717">
        <f t="shared" si="48"/>
        <v>0</v>
      </c>
      <c r="GQ20" s="353">
        <f>[1]Субсидия_факт!EF15</f>
        <v>0</v>
      </c>
      <c r="GR20" s="354">
        <f>[1]Субсидия_факт!EG15</f>
        <v>0</v>
      </c>
      <c r="GS20" s="353">
        <f>[1]Субсидия_факт!EH15</f>
        <v>0</v>
      </c>
      <c r="GT20" s="379">
        <f t="shared" si="49"/>
        <v>0</v>
      </c>
      <c r="GU20" s="356"/>
      <c r="GV20" s="357"/>
      <c r="GW20" s="360"/>
      <c r="GX20" s="718">
        <f t="shared" si="116"/>
        <v>0</v>
      </c>
      <c r="GY20" s="353">
        <f>[1]Субсидия_факт!EI15</f>
        <v>0</v>
      </c>
      <c r="GZ20" s="718">
        <f t="shared" si="116"/>
        <v>0</v>
      </c>
      <c r="HA20" s="360"/>
      <c r="HB20" s="379">
        <f t="shared" si="50"/>
        <v>0</v>
      </c>
      <c r="HC20" s="356">
        <f>[1]Субсидия_факт!BP15</f>
        <v>0</v>
      </c>
      <c r="HD20" s="357">
        <f>[1]Субсидия_факт!BQ15</f>
        <v>0</v>
      </c>
      <c r="HE20" s="450">
        <f t="shared" si="51"/>
        <v>0</v>
      </c>
      <c r="HF20" s="356"/>
      <c r="HG20" s="357"/>
      <c r="HH20" s="718">
        <f t="shared" si="52"/>
        <v>0</v>
      </c>
      <c r="HI20" s="353">
        <f>[1]Субсидия_факт!BR15</f>
        <v>0</v>
      </c>
      <c r="HJ20" s="354">
        <f>[1]Субсидия_факт!BS15</f>
        <v>0</v>
      </c>
      <c r="HK20" s="729">
        <f t="shared" si="53"/>
        <v>0</v>
      </c>
      <c r="HL20" s="356"/>
      <c r="HM20" s="372"/>
      <c r="HN20" s="379">
        <f t="shared" si="54"/>
        <v>0</v>
      </c>
      <c r="HO20" s="356">
        <f>[1]Субсидия_факт!AV15</f>
        <v>0</v>
      </c>
      <c r="HP20" s="357">
        <f>[1]Субсидия_факт!AW15</f>
        <v>0</v>
      </c>
      <c r="HQ20" s="450">
        <f t="shared" si="55"/>
        <v>0</v>
      </c>
      <c r="HR20" s="356"/>
      <c r="HS20" s="357"/>
      <c r="HT20" s="426">
        <f t="shared" si="56"/>
        <v>0</v>
      </c>
      <c r="HU20" s="353">
        <f>[1]Субсидия_факт!BZ15</f>
        <v>0</v>
      </c>
      <c r="HV20" s="352">
        <f>[1]Субсидия_факт!CB15</f>
        <v>0</v>
      </c>
      <c r="HW20" s="426">
        <f t="shared" si="57"/>
        <v>0</v>
      </c>
      <c r="HX20" s="353"/>
      <c r="HY20" s="354"/>
      <c r="HZ20" s="426">
        <f t="shared" si="58"/>
        <v>0</v>
      </c>
      <c r="IA20" s="353">
        <f>[1]Субсидия_факт!CA15</f>
        <v>0</v>
      </c>
      <c r="IB20" s="354">
        <f>[1]Субсидия_факт!CC15</f>
        <v>0</v>
      </c>
      <c r="IC20" s="426">
        <f t="shared" si="59"/>
        <v>0</v>
      </c>
      <c r="ID20" s="349"/>
      <c r="IE20" s="358"/>
      <c r="IF20" s="707">
        <f t="shared" si="60"/>
        <v>0</v>
      </c>
      <c r="IG20" s="349">
        <f>[1]Субсидия_факт!AJ15</f>
        <v>0</v>
      </c>
      <c r="IH20" s="354">
        <f>[1]Субсидия_факт!AK15</f>
        <v>0</v>
      </c>
      <c r="II20" s="349">
        <f>[1]Субсидия_факт!AL15</f>
        <v>0</v>
      </c>
      <c r="IJ20" s="707">
        <f t="shared" si="61"/>
        <v>0</v>
      </c>
      <c r="IK20" s="349"/>
      <c r="IL20" s="354"/>
      <c r="IM20" s="349"/>
      <c r="IN20" s="426">
        <f t="shared" si="62"/>
        <v>0</v>
      </c>
      <c r="IO20" s="349">
        <f>[1]Субсидия_факт!FX15</f>
        <v>0</v>
      </c>
      <c r="IP20" s="354">
        <f>[1]Субсидия_факт!FY15</f>
        <v>0</v>
      </c>
      <c r="IQ20" s="426">
        <f t="shared" si="63"/>
        <v>0</v>
      </c>
      <c r="IR20" s="349"/>
      <c r="IS20" s="354"/>
      <c r="IT20" s="426">
        <f t="shared" si="64"/>
        <v>0</v>
      </c>
      <c r="IU20" s="371"/>
      <c r="IV20" s="357"/>
      <c r="IW20" s="426">
        <f t="shared" si="65"/>
        <v>0</v>
      </c>
      <c r="IX20" s="349"/>
      <c r="IY20" s="352"/>
      <c r="IZ20" s="450">
        <f t="shared" si="117"/>
        <v>0</v>
      </c>
      <c r="JA20" s="359">
        <f>[1]Субсидия_факт!AX15</f>
        <v>0</v>
      </c>
      <c r="JB20" s="354">
        <f>[1]Субсидия_факт!AZ15</f>
        <v>0</v>
      </c>
      <c r="JC20" s="353">
        <f>[1]Субсидия_факт!BB15</f>
        <v>0</v>
      </c>
      <c r="JD20" s="354">
        <f>[1]Субсидия_факт!BC15</f>
        <v>0</v>
      </c>
      <c r="JE20" s="353">
        <f>[1]Субсидия_факт!BD15</f>
        <v>0</v>
      </c>
      <c r="JF20" s="354">
        <f>[1]Субсидия_факт!BE15</f>
        <v>0</v>
      </c>
      <c r="JG20" s="350">
        <f>[1]Субсидия_факт!BF15</f>
        <v>0</v>
      </c>
      <c r="JH20" s="352">
        <f>[1]Субсидия_факт!BG15</f>
        <v>0</v>
      </c>
      <c r="JI20" s="450">
        <f t="shared" si="118"/>
        <v>0</v>
      </c>
      <c r="JJ20" s="359"/>
      <c r="JK20" s="354"/>
      <c r="JL20" s="360"/>
      <c r="JM20" s="372"/>
      <c r="JN20" s="360"/>
      <c r="JO20" s="373"/>
      <c r="JP20" s="349"/>
      <c r="JQ20" s="354"/>
      <c r="JR20" s="450">
        <f t="shared" si="66"/>
        <v>0</v>
      </c>
      <c r="JS20" s="349">
        <f>[1]Субсидия_факт!AY15</f>
        <v>0</v>
      </c>
      <c r="JT20" s="354">
        <f>[1]Субсидия_факт!BA15</f>
        <v>0</v>
      </c>
      <c r="JU20" s="450">
        <f t="shared" si="67"/>
        <v>0</v>
      </c>
      <c r="JV20" s="349"/>
      <c r="JW20" s="352"/>
      <c r="JX20" s="379">
        <f t="shared" si="68"/>
        <v>0</v>
      </c>
      <c r="JY20" s="353">
        <f>[1]Субсидия_факт!BX15</f>
        <v>0</v>
      </c>
      <c r="JZ20" s="354">
        <f>[1]Субсидия_факт!BY15</f>
        <v>0</v>
      </c>
      <c r="KA20" s="450">
        <f t="shared" si="69"/>
        <v>0</v>
      </c>
      <c r="KB20" s="356"/>
      <c r="KC20" s="357"/>
      <c r="KD20" s="426">
        <f t="shared" si="70"/>
        <v>249170.89</v>
      </c>
      <c r="KE20" s="349">
        <f>[1]Субсидия_факт!BH15</f>
        <v>0</v>
      </c>
      <c r="KF20" s="352">
        <f>[1]Субсидия_факт!BI15</f>
        <v>0</v>
      </c>
      <c r="KG20" s="353">
        <f>[1]Субсидия_факт!CD15</f>
        <v>74751.270000000019</v>
      </c>
      <c r="KH20" s="352">
        <f>[1]Субсидия_факт!CF15</f>
        <v>174419.62</v>
      </c>
      <c r="KI20" s="426">
        <f t="shared" si="71"/>
        <v>0</v>
      </c>
      <c r="KJ20" s="349"/>
      <c r="KK20" s="354"/>
      <c r="KL20" s="349"/>
      <c r="KM20" s="354"/>
      <c r="KN20" s="426">
        <f t="shared" si="119"/>
        <v>0</v>
      </c>
      <c r="KO20" s="353">
        <f>[1]Субсидия_факт!CE15</f>
        <v>0</v>
      </c>
      <c r="KP20" s="352">
        <f>[1]Субсидия_факт!CG15</f>
        <v>0</v>
      </c>
      <c r="KQ20" s="426">
        <f t="shared" si="72"/>
        <v>0</v>
      </c>
      <c r="KR20" s="350"/>
      <c r="KS20" s="354"/>
      <c r="KT20" s="379">
        <f t="shared" si="73"/>
        <v>0</v>
      </c>
      <c r="KU20" s="353">
        <f>[1]Субсидия_факт!BJ15</f>
        <v>0</v>
      </c>
      <c r="KV20" s="354">
        <f>[1]Субсидия_факт!BK15</f>
        <v>0</v>
      </c>
      <c r="KW20" s="450">
        <f t="shared" si="74"/>
        <v>0</v>
      </c>
      <c r="KX20" s="356"/>
      <c r="KY20" s="357"/>
      <c r="KZ20" s="720">
        <f t="shared" si="75"/>
        <v>10000000</v>
      </c>
      <c r="LA20" s="353">
        <f>[1]Субсидия_факт!CN15</f>
        <v>630000</v>
      </c>
      <c r="LB20" s="352">
        <f>[1]Субсидия_факт!CP15</f>
        <v>6370000</v>
      </c>
      <c r="LC20" s="360">
        <f>[1]Субсидия_факт!CR15</f>
        <v>3000000</v>
      </c>
      <c r="LD20" s="720">
        <f t="shared" si="76"/>
        <v>0</v>
      </c>
      <c r="LE20" s="350"/>
      <c r="LF20" s="354"/>
      <c r="LG20" s="349"/>
      <c r="LH20" s="707">
        <f t="shared" si="120"/>
        <v>0</v>
      </c>
      <c r="LI20" s="353">
        <f>[1]Субсидия_факт!CO15</f>
        <v>0</v>
      </c>
      <c r="LJ20" s="352">
        <f>[1]Субсидия_факт!CQ15</f>
        <v>0</v>
      </c>
      <c r="LK20" s="349">
        <f>[1]Субсидия_факт!CS15</f>
        <v>0</v>
      </c>
      <c r="LL20" s="707">
        <f t="shared" si="77"/>
        <v>0</v>
      </c>
      <c r="LM20" s="349"/>
      <c r="LN20" s="361"/>
      <c r="LO20" s="349"/>
      <c r="LP20" s="426">
        <f t="shared" si="121"/>
        <v>0</v>
      </c>
      <c r="LQ20" s="353">
        <f>[1]Субсидия_факт!DN15</f>
        <v>0</v>
      </c>
      <c r="LR20" s="354">
        <f>[1]Субсидия_факт!DP15</f>
        <v>0</v>
      </c>
      <c r="LS20" s="356"/>
      <c r="LT20" s="357"/>
      <c r="LU20" s="356"/>
      <c r="LV20" s="357"/>
      <c r="LW20" s="426">
        <f t="shared" si="122"/>
        <v>0</v>
      </c>
      <c r="LX20" s="360"/>
      <c r="LY20" s="373"/>
      <c r="LZ20" s="360"/>
      <c r="MA20" s="373"/>
      <c r="MB20" s="356"/>
      <c r="MC20" s="357"/>
      <c r="MD20" s="450">
        <f t="shared" si="78"/>
        <v>0</v>
      </c>
      <c r="ME20" s="353">
        <f>[1]Субсидия_факт!DO15</f>
        <v>0</v>
      </c>
      <c r="MF20" s="354">
        <f>[1]Субсидия_факт!DQ15</f>
        <v>0</v>
      </c>
      <c r="MG20" s="730">
        <f t="shared" si="79"/>
        <v>0</v>
      </c>
      <c r="MH20" s="360"/>
      <c r="MI20" s="373"/>
      <c r="MJ20" s="379">
        <f t="shared" si="80"/>
        <v>0</v>
      </c>
      <c r="MK20" s="353">
        <f>[1]Субсидия_факт!BL15</f>
        <v>0</v>
      </c>
      <c r="ML20" s="354">
        <f>[1]Субсидия_факт!BN15</f>
        <v>0</v>
      </c>
      <c r="MM20" s="450">
        <f t="shared" si="81"/>
        <v>0</v>
      </c>
      <c r="MN20" s="356"/>
      <c r="MO20" s="357"/>
      <c r="MP20" s="379">
        <f t="shared" si="82"/>
        <v>0</v>
      </c>
      <c r="MQ20" s="353">
        <f>[1]Субсидия_факт!BM15</f>
        <v>0</v>
      </c>
      <c r="MR20" s="354">
        <f>[1]Субсидия_факт!BO15</f>
        <v>0</v>
      </c>
      <c r="MS20" s="450">
        <f t="shared" si="83"/>
        <v>0</v>
      </c>
      <c r="MT20" s="356"/>
      <c r="MU20" s="357"/>
      <c r="MV20" s="707">
        <f t="shared" si="141"/>
        <v>0</v>
      </c>
      <c r="MW20" s="349">
        <f>[1]Субсидия_факт!FO15</f>
        <v>0</v>
      </c>
      <c r="MX20" s="354">
        <f>[1]Субсидия_факт!FQ15</f>
        <v>0</v>
      </c>
      <c r="MY20" s="349">
        <f>[1]Субсидия_факт!FS15</f>
        <v>0</v>
      </c>
      <c r="MZ20" s="354">
        <f>[1]Субсидия_факт!FU15</f>
        <v>0</v>
      </c>
      <c r="NA20" s="707">
        <f t="shared" si="142"/>
        <v>0</v>
      </c>
      <c r="NB20" s="349"/>
      <c r="NC20" s="354"/>
      <c r="ND20" s="349"/>
      <c r="NE20" s="354"/>
      <c r="NF20" s="707">
        <f t="shared" si="143"/>
        <v>0</v>
      </c>
      <c r="NG20" s="371">
        <f>[1]Субсидия_факт!FP15</f>
        <v>0</v>
      </c>
      <c r="NH20" s="357">
        <f>[1]Субсидия_факт!FR15</f>
        <v>0</v>
      </c>
      <c r="NI20" s="349">
        <f>[1]Субсидия_факт!FT15</f>
        <v>0</v>
      </c>
      <c r="NJ20" s="354">
        <f>[1]Субсидия_факт!FV15</f>
        <v>0</v>
      </c>
      <c r="NK20" s="707">
        <f t="shared" si="144"/>
        <v>0</v>
      </c>
      <c r="NL20" s="349"/>
      <c r="NM20" s="354"/>
      <c r="NN20" s="349"/>
      <c r="NO20" s="352"/>
      <c r="NP20" s="450">
        <f t="shared" si="123"/>
        <v>223410409.09</v>
      </c>
      <c r="NQ20" s="350">
        <f>[1]Субсидия_факт!AE15</f>
        <v>0</v>
      </c>
      <c r="NR20" s="356">
        <f>[1]Субсидия_факт!Y15</f>
        <v>75959539.090000004</v>
      </c>
      <c r="NS20" s="372">
        <f>[1]Субсидия_факт!Z15</f>
        <v>147450870</v>
      </c>
      <c r="NT20" s="356">
        <f>[1]Субсидия_факт!AA15</f>
        <v>0</v>
      </c>
      <c r="NU20" s="372">
        <f>[1]Субсидия_факт!AB15</f>
        <v>0</v>
      </c>
      <c r="NV20" s="349">
        <f>[1]Субсидия_факт!AC15</f>
        <v>0</v>
      </c>
      <c r="NW20" s="352">
        <f>[1]Субсидия_факт!AD15</f>
        <v>0</v>
      </c>
      <c r="NX20" s="450">
        <f t="shared" si="124"/>
        <v>0</v>
      </c>
      <c r="NY20" s="374"/>
      <c r="NZ20" s="371"/>
      <c r="OA20" s="357"/>
      <c r="OB20" s="371"/>
      <c r="OC20" s="372"/>
      <c r="OD20" s="360"/>
      <c r="OE20" s="372"/>
      <c r="OF20" s="391">
        <f t="shared" si="84"/>
        <v>0</v>
      </c>
      <c r="OG20" s="353">
        <f>[1]Субсидия_факт!Q15</f>
        <v>0</v>
      </c>
      <c r="OH20" s="354">
        <f>[1]Субсидия_факт!R15</f>
        <v>0</v>
      </c>
      <c r="OI20" s="450">
        <f t="shared" si="85"/>
        <v>0</v>
      </c>
      <c r="OJ20" s="371"/>
      <c r="OK20" s="372"/>
      <c r="OL20" s="426">
        <f t="shared" si="125"/>
        <v>0</v>
      </c>
      <c r="OM20" s="353">
        <f>[1]Субсидия_факт!DF15</f>
        <v>0</v>
      </c>
      <c r="ON20" s="354">
        <f>[1]Субсидия_факт!DH15</f>
        <v>0</v>
      </c>
      <c r="OO20" s="350">
        <f>[1]Субсидия_факт!DJ15</f>
        <v>0</v>
      </c>
      <c r="OP20" s="354">
        <f>[1]Субсидия_факт!DL15</f>
        <v>0</v>
      </c>
      <c r="OQ20" s="497">
        <f>[1]Субсидия_факт!DV15-LS20</f>
        <v>0</v>
      </c>
      <c r="OR20" s="352">
        <f>[1]Субсидия_факт!DX15-LT20</f>
        <v>0</v>
      </c>
      <c r="OS20" s="353">
        <f>[1]Субсидия_факт!DZ15-LU20</f>
        <v>0</v>
      </c>
      <c r="OT20" s="354">
        <f>[1]Субсидия_факт!EB15-LV20</f>
        <v>0</v>
      </c>
      <c r="OU20" s="426">
        <f t="shared" si="126"/>
        <v>0</v>
      </c>
      <c r="OV20" s="732"/>
      <c r="OW20" s="373"/>
      <c r="OX20" s="732"/>
      <c r="OY20" s="373"/>
      <c r="OZ20" s="488"/>
      <c r="PA20" s="372"/>
      <c r="PB20" s="356"/>
      <c r="PC20" s="357"/>
      <c r="PD20" s="391">
        <f t="shared" si="86"/>
        <v>0</v>
      </c>
      <c r="PE20" s="353">
        <f>[1]Субсидия_факт!DG15</f>
        <v>0</v>
      </c>
      <c r="PF20" s="354">
        <f>[1]Субсидия_факт!DI15</f>
        <v>0</v>
      </c>
      <c r="PG20" s="350">
        <f>[1]Субсидия_факт!DK15</f>
        <v>0</v>
      </c>
      <c r="PH20" s="354">
        <f>[1]Субсидия_факт!DM15</f>
        <v>0</v>
      </c>
      <c r="PI20" s="350">
        <f>[1]Субсидия_факт!DW15</f>
        <v>0</v>
      </c>
      <c r="PJ20" s="354">
        <f>[1]Субсидия_факт!DY15</f>
        <v>0</v>
      </c>
      <c r="PK20" s="450">
        <f t="shared" si="87"/>
        <v>0</v>
      </c>
      <c r="PL20" s="360"/>
      <c r="PM20" s="373"/>
      <c r="PN20" s="488"/>
      <c r="PO20" s="373"/>
      <c r="PP20" s="360"/>
      <c r="PQ20" s="373"/>
      <c r="PR20" s="450">
        <f>'Прочая  субсидия_МР  и  ГО'!B15</f>
        <v>104574295.13</v>
      </c>
      <c r="PS20" s="450">
        <f>'Прочая  субсидия_МР  и  ГО'!C15</f>
        <v>0</v>
      </c>
      <c r="PT20" s="717">
        <f>'Прочая  субсидия_БП'!B15</f>
        <v>0</v>
      </c>
      <c r="PU20" s="379">
        <f>'Прочая  субсидия_БП'!C15</f>
        <v>0</v>
      </c>
      <c r="PV20" s="379">
        <f t="shared" si="88"/>
        <v>472684937.68000001</v>
      </c>
      <c r="PW20" s="360">
        <f>'Проверочная  таблица'!QY20+'Проверочная  таблица'!QB20+'Проверочная  таблица'!QD20+QS20</f>
        <v>460020184.31999999</v>
      </c>
      <c r="PX20" s="374">
        <f>'Проверочная  таблица'!QZ20+'Проверочная  таблица'!QH20+'Проверочная  таблица'!QN20+'Проверочная  таблица'!QJ20+'Проверочная  таблица'!QL20+QP20+QT20+QF20</f>
        <v>12664753.359999999</v>
      </c>
      <c r="PY20" s="450" t="e">
        <f t="shared" si="89"/>
        <v>#REF!</v>
      </c>
      <c r="PZ20" s="360">
        <f>'Проверочная  таблица'!RB20+'Проверочная  таблица'!QC20+'Проверочная  таблица'!QE20+QV20</f>
        <v>177471284.47</v>
      </c>
      <c r="QA20" s="374" t="e">
        <f>'Проверочная  таблица'!RC20+'Проверочная  таблица'!QI20+'Проверочная  таблица'!QO20+'Проверочная  таблица'!QK20+'Проверочная  таблица'!QM20+QQ20+QW20+QG20</f>
        <v>#REF!</v>
      </c>
      <c r="QB20" s="730">
        <f>'Субвенция  на  полномочия'!B15</f>
        <v>437196024.68000001</v>
      </c>
      <c r="QC20" s="717">
        <f>'Субвенция  на  полномочия'!C15</f>
        <v>169960012</v>
      </c>
      <c r="QD20" s="733">
        <f>[1]Субвенция_факт!M16</f>
        <v>13785631</v>
      </c>
      <c r="QE20" s="530">
        <v>4391000</v>
      </c>
      <c r="QF20" s="594">
        <f>[1]Субвенция_факт!AE16</f>
        <v>2294400</v>
      </c>
      <c r="QG20" s="734" t="e">
        <f>#REF!</f>
        <v>#REF!</v>
      </c>
      <c r="QH20" s="594">
        <f>[1]Субвенция_факт!AF16</f>
        <v>0</v>
      </c>
      <c r="QI20" s="734"/>
      <c r="QJ20" s="594">
        <f>[1]Субвенция_факт!AG16</f>
        <v>119900</v>
      </c>
      <c r="QK20" s="530"/>
      <c r="QL20" s="594">
        <f>[1]Субвенция_факт!E16</f>
        <v>0</v>
      </c>
      <c r="QM20" s="530"/>
      <c r="QN20" s="594">
        <f>[1]Субвенция_факт!F16</f>
        <v>0</v>
      </c>
      <c r="QO20" s="530"/>
      <c r="QP20" s="594">
        <f>[1]Субвенция_факт!G16</f>
        <v>0</v>
      </c>
      <c r="QQ20" s="530"/>
      <c r="QR20" s="717">
        <f t="shared" si="90"/>
        <v>14791970</v>
      </c>
      <c r="QS20" s="356">
        <f>[1]Субвенция_факт!P16</f>
        <v>5666716.6399999997</v>
      </c>
      <c r="QT20" s="357">
        <f>[1]Субвенция_факт!Q16</f>
        <v>9125253.3599999994</v>
      </c>
      <c r="QU20" s="450">
        <f t="shared" si="91"/>
        <v>6226335.4700000007</v>
      </c>
      <c r="QV20" s="360">
        <v>2385272.4700000002</v>
      </c>
      <c r="QW20" s="376">
        <v>3841063</v>
      </c>
      <c r="QX20" s="379">
        <f t="shared" si="92"/>
        <v>4497012</v>
      </c>
      <c r="QY20" s="377">
        <f>[1]Субвенция_факт!X16</f>
        <v>3371812</v>
      </c>
      <c r="QZ20" s="378">
        <f>[1]Субвенция_факт!W16</f>
        <v>1125200</v>
      </c>
      <c r="RA20" s="450">
        <f t="shared" si="93"/>
        <v>830000</v>
      </c>
      <c r="RB20" s="360">
        <v>735000</v>
      </c>
      <c r="RC20" s="376">
        <v>95000</v>
      </c>
      <c r="RD20" s="379">
        <f t="shared" si="127"/>
        <v>36381322.260000005</v>
      </c>
      <c r="RE20" s="450">
        <f t="shared" si="128"/>
        <v>6178890.9900000002</v>
      </c>
      <c r="RF20" s="717">
        <f t="shared" si="135"/>
        <v>546840</v>
      </c>
      <c r="RG20" s="377">
        <f>'[1]Иные межбюджетные трансферты'!D15</f>
        <v>0</v>
      </c>
      <c r="RH20" s="378">
        <f>'[1]Иные межбюджетные трансферты'!E15</f>
        <v>546840</v>
      </c>
      <c r="RI20" s="450">
        <f t="shared" si="136"/>
        <v>136710</v>
      </c>
      <c r="RJ20" s="377"/>
      <c r="RK20" s="378">
        <v>136710</v>
      </c>
      <c r="RL20" s="717">
        <f t="shared" si="96"/>
        <v>0</v>
      </c>
      <c r="RM20" s="377">
        <f>'[1]Иные межбюджетные трансферты'!T15</f>
        <v>0</v>
      </c>
      <c r="RN20" s="378">
        <f>'[1]Иные межбюджетные трансферты'!U15</f>
        <v>0</v>
      </c>
      <c r="RO20" s="450">
        <f t="shared" si="97"/>
        <v>0</v>
      </c>
      <c r="RP20" s="377"/>
      <c r="RQ20" s="378"/>
      <c r="RR20" s="379">
        <f t="shared" si="98"/>
        <v>1564143.96</v>
      </c>
      <c r="RS20" s="377">
        <f>'[1]Иные межбюджетные трансферты'!F15</f>
        <v>140772.96000000002</v>
      </c>
      <c r="RT20" s="378">
        <f>'[1]Иные межбюджетные трансферты'!G15</f>
        <v>1423371</v>
      </c>
      <c r="RU20" s="450">
        <f t="shared" si="99"/>
        <v>391035.99</v>
      </c>
      <c r="RV20" s="377">
        <v>35193.24</v>
      </c>
      <c r="RW20" s="378">
        <v>355842.75</v>
      </c>
      <c r="RX20" s="379">
        <f t="shared" si="100"/>
        <v>25623360</v>
      </c>
      <c r="RY20" s="377">
        <f>'[1]Иные межбюджетные трансферты'!H15</f>
        <v>0</v>
      </c>
      <c r="RZ20" s="378">
        <f>'[1]Иные межбюджетные трансферты'!I15</f>
        <v>25623360</v>
      </c>
      <c r="SA20" s="450">
        <f t="shared" si="129"/>
        <v>5651145</v>
      </c>
      <c r="SB20" s="369"/>
      <c r="SC20" s="378">
        <v>5651145</v>
      </c>
      <c r="SD20" s="450">
        <f t="shared" si="102"/>
        <v>8646978.3000000007</v>
      </c>
      <c r="SE20" s="350">
        <f>'[1]Иные межбюджетные трансферты'!K15</f>
        <v>8646978.3000000007</v>
      </c>
      <c r="SF20" s="450">
        <f t="shared" si="103"/>
        <v>0</v>
      </c>
      <c r="SG20" s="371"/>
      <c r="SH20" s="450">
        <f t="shared" si="145"/>
        <v>0</v>
      </c>
      <c r="SI20" s="350">
        <f>'[1]Иные межбюджетные трансферты'!L15</f>
        <v>0</v>
      </c>
      <c r="SJ20" s="450">
        <f t="shared" si="146"/>
        <v>0</v>
      </c>
      <c r="SK20" s="371"/>
      <c r="SL20" s="379">
        <f t="shared" si="130"/>
        <v>0</v>
      </c>
      <c r="SM20" s="377">
        <f>'[1]Иные межбюджетные трансферты'!C15</f>
        <v>0</v>
      </c>
      <c r="SN20" s="369">
        <f>'[1]Иные межбюджетные трансферты'!J15</f>
        <v>0</v>
      </c>
      <c r="SO20" s="370">
        <f>'[1]Иные межбюджетные трансферты'!M15</f>
        <v>0</v>
      </c>
      <c r="SP20" s="369">
        <f>'[1]Иные межбюджетные трансферты'!O15</f>
        <v>0</v>
      </c>
      <c r="SQ20" s="370">
        <f>'[1]Иные межбюджетные трансферты'!P15</f>
        <v>0</v>
      </c>
      <c r="SR20" s="369">
        <f>'[1]Иные межбюджетные трансферты'!R15</f>
        <v>0</v>
      </c>
      <c r="SS20" s="370">
        <f>'[1]Иные межбюджетные трансферты'!V15</f>
        <v>0</v>
      </c>
      <c r="ST20" s="360">
        <f>'[1]Иные межбюджетные трансферты'!X15</f>
        <v>0</v>
      </c>
      <c r="SU20" s="370">
        <f>'[1]Иные межбюджетные трансферты'!Y15</f>
        <v>0</v>
      </c>
      <c r="SV20" s="369">
        <f>'[1]Иные межбюджетные трансферты'!Z15</f>
        <v>0</v>
      </c>
      <c r="SW20" s="450">
        <f t="shared" si="131"/>
        <v>0</v>
      </c>
      <c r="SX20" s="369"/>
      <c r="SY20" s="369"/>
      <c r="SZ20" s="350"/>
      <c r="TA20" s="369"/>
      <c r="TB20" s="348"/>
      <c r="TC20" s="348"/>
      <c r="TD20" s="348"/>
      <c r="TE20" s="348"/>
      <c r="TF20" s="348"/>
      <c r="TG20" s="348">
        <f t="shared" si="132"/>
        <v>0</v>
      </c>
      <c r="TH20" s="379">
        <f t="shared" si="106"/>
        <v>0</v>
      </c>
      <c r="TI20" s="377">
        <f>'[1]Иные межбюджетные трансферты'!N15</f>
        <v>0</v>
      </c>
      <c r="TJ20" s="369">
        <f>'[1]Иные межбюджетные трансферты'!Q15</f>
        <v>0</v>
      </c>
      <c r="TK20" s="370">
        <f>'[1]Иные межбюджетные трансферты'!S15</f>
        <v>0</v>
      </c>
      <c r="TL20" s="369">
        <f>'[1]Иные межбюджетные трансферты'!W15</f>
        <v>0</v>
      </c>
      <c r="TM20" s="506">
        <f>'[1]Иные межбюджетные трансферты'!AA15</f>
        <v>0</v>
      </c>
      <c r="TN20" s="450">
        <f t="shared" si="107"/>
        <v>0</v>
      </c>
      <c r="TO20" s="359"/>
      <c r="TP20" s="359"/>
      <c r="TQ20" s="359"/>
      <c r="TR20" s="348"/>
      <c r="TS20" s="348"/>
      <c r="TT20" s="450">
        <f t="shared" si="133"/>
        <v>0</v>
      </c>
      <c r="TU20" s="450">
        <f t="shared" si="134"/>
        <v>0</v>
      </c>
      <c r="TV20" s="379"/>
      <c r="TW20" s="379"/>
      <c r="TX20" s="379"/>
      <c r="TY20" s="379"/>
      <c r="TZ20" s="379"/>
      <c r="UA20" s="379"/>
      <c r="UB20" s="379"/>
      <c r="UC20" s="450"/>
      <c r="UD20" s="728">
        <f>'Проверочная  таблица'!TZ20+'Проверочная  таблица'!UB20</f>
        <v>0</v>
      </c>
      <c r="UE20" s="728">
        <f>'Проверочная  таблица'!UA20+'Проверочная  таблица'!UC20</f>
        <v>0</v>
      </c>
    </row>
    <row r="21" spans="1:551" ht="20.45" customHeight="1" x14ac:dyDescent="0.25">
      <c r="A21" s="558" t="s">
        <v>658</v>
      </c>
      <c r="B21" s="716">
        <f>D21+Z21+'Проверочная  таблица'!PV21+'Проверочная  таблица'!RD21</f>
        <v>403658018.96999997</v>
      </c>
      <c r="C21" s="719" t="e">
        <f>E21+'Проверочная  таблица'!PY21+AA21+'Проверочная  таблица'!RE21</f>
        <v>#REF!</v>
      </c>
      <c r="D21" s="717">
        <f t="shared" si="0"/>
        <v>0</v>
      </c>
      <c r="E21" s="379">
        <f t="shared" si="1"/>
        <v>0</v>
      </c>
      <c r="F21" s="707">
        <f>'[1]Дотация  из  ОБ_факт'!F16</f>
        <v>0</v>
      </c>
      <c r="G21" s="708"/>
      <c r="H21" s="707">
        <f>'[1]Дотация  из  ОБ_факт'!E16</f>
        <v>0</v>
      </c>
      <c r="I21" s="708"/>
      <c r="J21" s="707">
        <f>'[1]Дотация  из  ОБ_факт'!H16</f>
        <v>0</v>
      </c>
      <c r="K21" s="708"/>
      <c r="L21" s="707">
        <f>'[1]Дотация  из  ОБ_факт'!I16</f>
        <v>0</v>
      </c>
      <c r="M21" s="708"/>
      <c r="N21" s="591">
        <f t="shared" si="2"/>
        <v>0</v>
      </c>
      <c r="O21" s="709">
        <f>'[1]Дотация  из  ОБ_факт'!K16</f>
        <v>0</v>
      </c>
      <c r="P21" s="710">
        <f>'[1]Дотация  из  ОБ_факт'!L16</f>
        <v>0</v>
      </c>
      <c r="Q21" s="710">
        <f>'[1]Дотация  из  ОБ_факт'!M16</f>
        <v>0</v>
      </c>
      <c r="R21" s="592">
        <f t="shared" si="3"/>
        <v>0</v>
      </c>
      <c r="S21" s="348"/>
      <c r="T21" s="348"/>
      <c r="U21" s="369"/>
      <c r="V21" s="591">
        <f t="shared" si="4"/>
        <v>0</v>
      </c>
      <c r="W21" s="709">
        <f>'[1]Дотация  из  ОБ_факт'!J16</f>
        <v>0</v>
      </c>
      <c r="X21" s="591">
        <f t="shared" si="5"/>
        <v>0</v>
      </c>
      <c r="Y21" s="506"/>
      <c r="Z21" s="711">
        <f t="shared" si="108"/>
        <v>43272505.579999998</v>
      </c>
      <c r="AA21" s="432">
        <f>'Проверочная  таблица'!PS21+'Проверочная  таблица'!PU21+'Проверочная  таблица'!KI21+'Проверочная  таблица'!KQ21+'Проверочная  таблица'!CG21+'Проверочная  таблица'!EN21+CA21+'Проверочная  таблица'!HW21+'Проверочная  таблица'!IC21+'Проверочная  таблица'!LD21+'Проверочная  таблица'!LL21+KA21+AF21+AL21+EA21+EG21+BK21+OU21+PK21+MG21+DU21+CY21+JI21+JU21+OI21+GT21+EY21+MM21+NA21+NK21+MS21+NX21+BA21+KW21+GA21+FO21+GG21+GM21+FI21+BU21+LW21+AS21+HE21+HQ21+GZ21+FU21+HK21+IJ21+IQ21+IW21+CS21+DO21+AO21+AW21+DG21+CM21</f>
        <v>15434.19</v>
      </c>
      <c r="AB21" s="433">
        <f t="shared" si="6"/>
        <v>0</v>
      </c>
      <c r="AC21" s="350">
        <f>[1]Субсидия_факт!CY16</f>
        <v>0</v>
      </c>
      <c r="AD21" s="349">
        <f>[1]Субсидия_факт!DA16</f>
        <v>0</v>
      </c>
      <c r="AE21" s="349">
        <f>[1]Субсидия_факт!FB16</f>
        <v>0</v>
      </c>
      <c r="AF21" s="433">
        <f t="shared" si="7"/>
        <v>0</v>
      </c>
      <c r="AG21" s="360"/>
      <c r="AH21" s="360"/>
      <c r="AI21" s="371"/>
      <c r="AJ21" s="426">
        <f t="shared" si="8"/>
        <v>0</v>
      </c>
      <c r="AK21" s="349">
        <f>[1]Субсидия_факт!FD16</f>
        <v>0</v>
      </c>
      <c r="AL21" s="712">
        <f t="shared" si="9"/>
        <v>0</v>
      </c>
      <c r="AM21" s="356"/>
      <c r="AN21" s="450">
        <f>[1]Субсидия_факт!EX16</f>
        <v>0</v>
      </c>
      <c r="AO21" s="592"/>
      <c r="AP21" s="588">
        <f>SUM(AQ21:AR21)</f>
        <v>0</v>
      </c>
      <c r="AQ21" s="356">
        <f>[1]Субсидия_факт!CT16</f>
        <v>0</v>
      </c>
      <c r="AR21" s="360">
        <f>[1]Субсидия_факт!CU16</f>
        <v>0</v>
      </c>
      <c r="AS21" s="433">
        <f>SUM(AT21:AU21)</f>
        <v>0</v>
      </c>
      <c r="AT21" s="360"/>
      <c r="AU21" s="356"/>
      <c r="AV21" s="450">
        <f>[1]Субсидия_факт!EY16</f>
        <v>0</v>
      </c>
      <c r="AW21" s="594"/>
      <c r="AX21" s="391">
        <f>SUM(AY21:AZ21)</f>
        <v>0</v>
      </c>
      <c r="AY21" s="356">
        <f>[1]Субсидия_факт!CV16</f>
        <v>0</v>
      </c>
      <c r="AZ21" s="360">
        <f>[1]Субсидия_факт!CW16</f>
        <v>0</v>
      </c>
      <c r="BA21" s="433">
        <f>SUM(BB21:BC21)</f>
        <v>0</v>
      </c>
      <c r="BB21" s="360"/>
      <c r="BC21" s="360"/>
      <c r="BD21" s="426">
        <f>SUM(BE21:BJ21)</f>
        <v>0</v>
      </c>
      <c r="BE21" s="353">
        <f>[1]Субсидия_факт!EP16</f>
        <v>0</v>
      </c>
      <c r="BF21" s="352">
        <f>[1]Субсидия_факт!EQ16</f>
        <v>0</v>
      </c>
      <c r="BG21" s="349">
        <f>[1]Субсидия_факт!ER16</f>
        <v>0</v>
      </c>
      <c r="BH21" s="352">
        <f>[1]Субсидия_факт!ET16</f>
        <v>0</v>
      </c>
      <c r="BI21" s="349">
        <f>[1]Субсидия_факт!EV16</f>
        <v>0</v>
      </c>
      <c r="BJ21" s="352">
        <f>[1]Субсидия_факт!EW16</f>
        <v>0</v>
      </c>
      <c r="BK21" s="426">
        <f>SUM(BL21:BQ21)</f>
        <v>0</v>
      </c>
      <c r="BL21" s="350"/>
      <c r="BM21" s="352"/>
      <c r="BN21" s="349"/>
      <c r="BO21" s="352"/>
      <c r="BP21" s="349"/>
      <c r="BQ21" s="352"/>
      <c r="BR21" s="432">
        <f>SUM(BS21:BT21)</f>
        <v>0</v>
      </c>
      <c r="BS21" s="353">
        <f>[1]Субсидия_факт!ES16</f>
        <v>0</v>
      </c>
      <c r="BT21" s="352">
        <f>[1]Субсидия_факт!EU16</f>
        <v>0</v>
      </c>
      <c r="BU21" s="426">
        <f>SUM(BV21:BW21)</f>
        <v>0</v>
      </c>
      <c r="BV21" s="353"/>
      <c r="BW21" s="354"/>
      <c r="BX21" s="379">
        <f t="shared" si="18"/>
        <v>0</v>
      </c>
      <c r="BY21" s="356">
        <f>[1]Субсидия_факт!K16</f>
        <v>0</v>
      </c>
      <c r="BZ21" s="360">
        <f>[1]Субсидия_факт!L16</f>
        <v>0</v>
      </c>
      <c r="CA21" s="450">
        <f t="shared" si="19"/>
        <v>0</v>
      </c>
      <c r="CB21" s="381"/>
      <c r="CC21" s="381"/>
      <c r="CD21" s="391">
        <f>SUM(CE21:CF21)</f>
        <v>0</v>
      </c>
      <c r="CE21" s="356">
        <f>[1]Субсидия_факт!W16</f>
        <v>0</v>
      </c>
      <c r="CF21" s="357">
        <f>[1]Субсидия_факт!X16</f>
        <v>0</v>
      </c>
      <c r="CG21" s="450">
        <f>SUM(CH21:CI21)</f>
        <v>0</v>
      </c>
      <c r="CH21" s="371"/>
      <c r="CI21" s="372"/>
      <c r="CJ21" s="432">
        <f t="shared" si="137"/>
        <v>0</v>
      </c>
      <c r="CK21" s="353">
        <f>[1]Субсидия_факт!S16</f>
        <v>0</v>
      </c>
      <c r="CL21" s="352">
        <f>[1]Субсидия_факт!T16</f>
        <v>0</v>
      </c>
      <c r="CM21" s="426">
        <f t="shared" si="138"/>
        <v>0</v>
      </c>
      <c r="CN21" s="353"/>
      <c r="CO21" s="352"/>
      <c r="CP21" s="432">
        <f t="shared" si="139"/>
        <v>0</v>
      </c>
      <c r="CQ21" s="353">
        <f>[1]Субсидия_факт!M16</f>
        <v>0</v>
      </c>
      <c r="CR21" s="352">
        <f>[1]Субсидия_факт!N16</f>
        <v>0</v>
      </c>
      <c r="CS21" s="426">
        <f t="shared" si="140"/>
        <v>0</v>
      </c>
      <c r="CT21" s="353"/>
      <c r="CU21" s="352"/>
      <c r="CV21" s="432">
        <f>SUM(CW21:CX21)</f>
        <v>0</v>
      </c>
      <c r="CW21" s="353">
        <f>[1]Субсидия_факт!CH16</f>
        <v>0</v>
      </c>
      <c r="CX21" s="352">
        <f>[1]Субсидия_факт!CI16</f>
        <v>0</v>
      </c>
      <c r="CY21" s="426">
        <f>SUM(CZ21:DA21)</f>
        <v>0</v>
      </c>
      <c r="CZ21" s="353"/>
      <c r="DA21" s="352"/>
      <c r="DB21" s="426">
        <f t="shared" si="110"/>
        <v>0</v>
      </c>
      <c r="DC21" s="353">
        <f>[1]Субсидия_факт!GG16</f>
        <v>0</v>
      </c>
      <c r="DD21" s="352">
        <f>[1]Субсидия_факт!GI16</f>
        <v>0</v>
      </c>
      <c r="DE21" s="353">
        <f>[1]Субсидия_факт!GK16</f>
        <v>0</v>
      </c>
      <c r="DF21" s="352">
        <f>[1]Субсидия_факт!GM16</f>
        <v>0</v>
      </c>
      <c r="DG21" s="426">
        <f t="shared" si="111"/>
        <v>0</v>
      </c>
      <c r="DH21" s="353"/>
      <c r="DI21" s="352"/>
      <c r="DJ21" s="353"/>
      <c r="DK21" s="352"/>
      <c r="DL21" s="432">
        <f t="shared" ref="DL21:DL23" si="147">SUM(DM21:DN21)</f>
        <v>0</v>
      </c>
      <c r="DM21" s="353">
        <f>[1]Субсидия_факт!O16</f>
        <v>0</v>
      </c>
      <c r="DN21" s="352">
        <f>[1]Субсидия_факт!P16</f>
        <v>0</v>
      </c>
      <c r="DO21" s="426">
        <f t="shared" si="29"/>
        <v>0</v>
      </c>
      <c r="DP21" s="353"/>
      <c r="DQ21" s="352"/>
      <c r="DR21" s="432">
        <f t="shared" si="30"/>
        <v>0</v>
      </c>
      <c r="DS21" s="353">
        <f>[1]Субсидия_факт!AH16</f>
        <v>0</v>
      </c>
      <c r="DT21" s="352">
        <f>[1]Субсидия_факт!AI16</f>
        <v>0</v>
      </c>
      <c r="DU21" s="432">
        <f t="shared" si="31"/>
        <v>0</v>
      </c>
      <c r="DV21" s="353"/>
      <c r="DW21" s="354"/>
      <c r="DX21" s="432">
        <f>SUM(DY21:DZ21)</f>
        <v>0</v>
      </c>
      <c r="DY21" s="356">
        <f>[1]Субсидия_факт!GO16</f>
        <v>0</v>
      </c>
      <c r="DZ21" s="357">
        <f>[1]Субсидия_факт!GQ16</f>
        <v>0</v>
      </c>
      <c r="EA21" s="426">
        <f>SUM(EB21:EC21)</f>
        <v>0</v>
      </c>
      <c r="EB21" s="353"/>
      <c r="EC21" s="354"/>
      <c r="ED21" s="432">
        <f>SUM(EE21:EF21)</f>
        <v>0</v>
      </c>
      <c r="EE21" s="353">
        <f>[1]Субсидия_факт!GP16</f>
        <v>0</v>
      </c>
      <c r="EF21" s="352">
        <f>[1]Субсидия_факт!GR16</f>
        <v>0</v>
      </c>
      <c r="EG21" s="426">
        <f>SUM(EH21:EI21)</f>
        <v>0</v>
      </c>
      <c r="EH21" s="353"/>
      <c r="EI21" s="354"/>
      <c r="EJ21" s="450">
        <f t="shared" si="112"/>
        <v>0</v>
      </c>
      <c r="EK21" s="360">
        <f>[1]Субсидия_факт!J16</f>
        <v>0</v>
      </c>
      <c r="EL21" s="353">
        <f>[1]Субсидия_факт!H16</f>
        <v>0</v>
      </c>
      <c r="EM21" s="352">
        <f>[1]Субсидия_факт!I16</f>
        <v>0</v>
      </c>
      <c r="EN21" s="450">
        <f t="shared" si="113"/>
        <v>0</v>
      </c>
      <c r="EO21" s="360"/>
      <c r="EP21" s="360"/>
      <c r="EQ21" s="357"/>
      <c r="ER21" s="426">
        <f t="shared" si="114"/>
        <v>0</v>
      </c>
      <c r="ES21" s="350">
        <f>[1]Субсидия_факт!AP16</f>
        <v>0</v>
      </c>
      <c r="ET21" s="354">
        <f>[1]Субсидия_факт!AQ16</f>
        <v>0</v>
      </c>
      <c r="EU21" s="350">
        <f>[1]Субсидия_факт!AR16</f>
        <v>0</v>
      </c>
      <c r="EV21" s="354">
        <f>[1]Субсидия_факт!AS16</f>
        <v>0</v>
      </c>
      <c r="EW21" s="350">
        <f>[1]Субсидия_факт!AT16</f>
        <v>0</v>
      </c>
      <c r="EX21" s="354">
        <f>[1]Субсидия_факт!AU16</f>
        <v>0</v>
      </c>
      <c r="EY21" s="426">
        <f t="shared" si="115"/>
        <v>0</v>
      </c>
      <c r="EZ21" s="371"/>
      <c r="FA21" s="372"/>
      <c r="FB21" s="360"/>
      <c r="FC21" s="372"/>
      <c r="FD21" s="360"/>
      <c r="FE21" s="372"/>
      <c r="FF21" s="391">
        <f>SUM(FG21:FH21)</f>
        <v>0</v>
      </c>
      <c r="FG21" s="353">
        <f>[1]Субсидия_факт!BV16</f>
        <v>0</v>
      </c>
      <c r="FH21" s="354">
        <f>[1]Субсидия_факт!BW16</f>
        <v>0</v>
      </c>
      <c r="FI21" s="450">
        <f>SUM(FJ21:FK21)</f>
        <v>0</v>
      </c>
      <c r="FJ21" s="356"/>
      <c r="FK21" s="357"/>
      <c r="FL21" s="391">
        <f>SUM(FM21:FN21)</f>
        <v>0</v>
      </c>
      <c r="FM21" s="356">
        <f>[1]Субсидия_факт!DR16</f>
        <v>0</v>
      </c>
      <c r="FN21" s="357">
        <f>[1]Субсидия_факт!DS16</f>
        <v>0</v>
      </c>
      <c r="FO21" s="433">
        <f>SUM(FP21:FQ21)</f>
        <v>0</v>
      </c>
      <c r="FP21" s="384"/>
      <c r="FQ21" s="385"/>
      <c r="FR21" s="519">
        <f>SUM(FS21:FT21)</f>
        <v>0</v>
      </c>
      <c r="FS21" s="353">
        <f>[1]Субсидия_факт!DT16</f>
        <v>0</v>
      </c>
      <c r="FT21" s="354">
        <f>[1]Субсидия_факт!DU16</f>
        <v>0</v>
      </c>
      <c r="FU21" s="718">
        <f>SUM(FV21:FW21)</f>
        <v>0</v>
      </c>
      <c r="FV21" s="356"/>
      <c r="FW21" s="372"/>
      <c r="FX21" s="391">
        <f>SUM(FY21:FZ21)</f>
        <v>0</v>
      </c>
      <c r="FY21" s="353">
        <f>[1]Субсидия_факт!ED16</f>
        <v>0</v>
      </c>
      <c r="FZ21" s="354">
        <f>[1]Субсидия_факт!EE16</f>
        <v>0</v>
      </c>
      <c r="GA21" s="450">
        <f>SUM(GB21:GC21)</f>
        <v>0</v>
      </c>
      <c r="GB21" s="356"/>
      <c r="GC21" s="357"/>
      <c r="GD21" s="391">
        <f>SUM(GE21:GF21)</f>
        <v>0</v>
      </c>
      <c r="GE21" s="356">
        <f>[1]Субсидия_факт!CJ16</f>
        <v>0</v>
      </c>
      <c r="GF21" s="357">
        <f>[1]Субсидия_факт!CK16</f>
        <v>0</v>
      </c>
      <c r="GG21" s="433">
        <f>SUM(GH21:GI21)</f>
        <v>0</v>
      </c>
      <c r="GH21" s="384"/>
      <c r="GI21" s="385"/>
      <c r="GJ21" s="391">
        <f>SUM(GK21:GL21)</f>
        <v>0</v>
      </c>
      <c r="GK21" s="353">
        <f>[1]Субсидия_факт!CL16</f>
        <v>0</v>
      </c>
      <c r="GL21" s="352">
        <f>[1]Субсидия_факт!CM16</f>
        <v>0</v>
      </c>
      <c r="GM21" s="450">
        <f>SUM(GN21:GO21)</f>
        <v>0</v>
      </c>
      <c r="GN21" s="356"/>
      <c r="GO21" s="357"/>
      <c r="GP21" s="717">
        <f>SUM(GQ21:GS21)</f>
        <v>0</v>
      </c>
      <c r="GQ21" s="353">
        <f>[1]Субсидия_факт!EF16</f>
        <v>0</v>
      </c>
      <c r="GR21" s="354">
        <f>[1]Субсидия_факт!EG16</f>
        <v>0</v>
      </c>
      <c r="GS21" s="353">
        <f>[1]Субсидия_факт!EH16</f>
        <v>0</v>
      </c>
      <c r="GT21" s="379">
        <f>SUM(GU21:GW21)</f>
        <v>0</v>
      </c>
      <c r="GU21" s="356"/>
      <c r="GV21" s="357"/>
      <c r="GW21" s="360"/>
      <c r="GX21" s="718">
        <f>GY21</f>
        <v>0</v>
      </c>
      <c r="GY21" s="353">
        <f>[1]Субсидия_факт!EI16</f>
        <v>0</v>
      </c>
      <c r="GZ21" s="718">
        <f>HA21</f>
        <v>0</v>
      </c>
      <c r="HA21" s="360"/>
      <c r="HB21" s="391">
        <f>SUM(HC21:HD21)</f>
        <v>0</v>
      </c>
      <c r="HC21" s="356">
        <f>[1]Субсидия_факт!BP16</f>
        <v>0</v>
      </c>
      <c r="HD21" s="357">
        <f>[1]Субсидия_факт!BQ16</f>
        <v>0</v>
      </c>
      <c r="HE21" s="433">
        <f>SUM(HF21:HG21)</f>
        <v>0</v>
      </c>
      <c r="HF21" s="384"/>
      <c r="HG21" s="385"/>
      <c r="HH21" s="519">
        <f>SUM(HI21:HJ21)</f>
        <v>0</v>
      </c>
      <c r="HI21" s="353">
        <f>[1]Субсидия_факт!BR16</f>
        <v>0</v>
      </c>
      <c r="HJ21" s="354">
        <f>[1]Субсидия_факт!BS16</f>
        <v>0</v>
      </c>
      <c r="HK21" s="729">
        <f>SUM(HL21:HM21)</f>
        <v>0</v>
      </c>
      <c r="HL21" s="356"/>
      <c r="HM21" s="372"/>
      <c r="HN21" s="379">
        <f>SUM(HO21:HP21)</f>
        <v>0</v>
      </c>
      <c r="HO21" s="356">
        <f>[1]Субсидия_факт!AV16</f>
        <v>0</v>
      </c>
      <c r="HP21" s="357">
        <f>[1]Субсидия_факт!AW16</f>
        <v>0</v>
      </c>
      <c r="HQ21" s="450">
        <f>SUM(HR21:HS21)</f>
        <v>0</v>
      </c>
      <c r="HR21" s="356"/>
      <c r="HS21" s="357"/>
      <c r="HT21" s="426">
        <f>SUM(HU21:HV21)</f>
        <v>0</v>
      </c>
      <c r="HU21" s="353">
        <f>[1]Субсидия_факт!BZ16</f>
        <v>0</v>
      </c>
      <c r="HV21" s="352">
        <f>[1]Субсидия_факт!CB16</f>
        <v>0</v>
      </c>
      <c r="HW21" s="426">
        <f>SUM(HX21:HY21)</f>
        <v>0</v>
      </c>
      <c r="HX21" s="353"/>
      <c r="HY21" s="354"/>
      <c r="HZ21" s="426">
        <f>SUM(IA21:IB21)</f>
        <v>0</v>
      </c>
      <c r="IA21" s="353">
        <f>[1]Субсидия_факт!CA16</f>
        <v>0</v>
      </c>
      <c r="IB21" s="354">
        <f>[1]Субсидия_факт!CC16</f>
        <v>0</v>
      </c>
      <c r="IC21" s="426">
        <f>SUM(ID21:IE21)</f>
        <v>0</v>
      </c>
      <c r="ID21" s="349"/>
      <c r="IE21" s="358"/>
      <c r="IF21" s="707">
        <f t="shared" si="60"/>
        <v>0</v>
      </c>
      <c r="IG21" s="349">
        <f>[1]Субсидия_факт!AJ16</f>
        <v>0</v>
      </c>
      <c r="IH21" s="354">
        <f>[1]Субсидия_факт!AK16</f>
        <v>0</v>
      </c>
      <c r="II21" s="349">
        <f>[1]Субсидия_факт!AL16</f>
        <v>0</v>
      </c>
      <c r="IJ21" s="707">
        <f t="shared" si="61"/>
        <v>0</v>
      </c>
      <c r="IK21" s="349"/>
      <c r="IL21" s="354"/>
      <c r="IM21" s="349"/>
      <c r="IN21" s="426">
        <f>SUM(IO21:IP21)</f>
        <v>0</v>
      </c>
      <c r="IO21" s="349">
        <f>[1]Субсидия_факт!FX16</f>
        <v>0</v>
      </c>
      <c r="IP21" s="354">
        <f>[1]Субсидия_факт!FY16</f>
        <v>0</v>
      </c>
      <c r="IQ21" s="426">
        <f>SUM(IR21:IS21)</f>
        <v>0</v>
      </c>
      <c r="IR21" s="349"/>
      <c r="IS21" s="354"/>
      <c r="IT21" s="426">
        <f>SUM(IU21:IV21)</f>
        <v>0</v>
      </c>
      <c r="IU21" s="371"/>
      <c r="IV21" s="357"/>
      <c r="IW21" s="426">
        <f>SUM(IX21:IY21)</f>
        <v>0</v>
      </c>
      <c r="IX21" s="349"/>
      <c r="IY21" s="352"/>
      <c r="IZ21" s="450">
        <f t="shared" si="117"/>
        <v>0</v>
      </c>
      <c r="JA21" s="359">
        <f>[1]Субсидия_факт!AX16</f>
        <v>0</v>
      </c>
      <c r="JB21" s="354">
        <f>[1]Субсидия_факт!AZ16</f>
        <v>0</v>
      </c>
      <c r="JC21" s="353">
        <f>[1]Субсидия_факт!BB16</f>
        <v>0</v>
      </c>
      <c r="JD21" s="354">
        <f>[1]Субсидия_факт!BC16</f>
        <v>0</v>
      </c>
      <c r="JE21" s="353">
        <f>[1]Субсидия_факт!BD16</f>
        <v>0</v>
      </c>
      <c r="JF21" s="354">
        <f>[1]Субсидия_факт!BE16</f>
        <v>0</v>
      </c>
      <c r="JG21" s="350">
        <f>[1]Субсидия_факт!BF16</f>
        <v>0</v>
      </c>
      <c r="JH21" s="352">
        <f>[1]Субсидия_факт!BG16</f>
        <v>0</v>
      </c>
      <c r="JI21" s="450">
        <f t="shared" si="118"/>
        <v>0</v>
      </c>
      <c r="JJ21" s="359"/>
      <c r="JK21" s="354"/>
      <c r="JL21" s="360"/>
      <c r="JM21" s="372"/>
      <c r="JN21" s="360"/>
      <c r="JO21" s="373"/>
      <c r="JP21" s="349"/>
      <c r="JQ21" s="354"/>
      <c r="JR21" s="450">
        <f t="shared" si="66"/>
        <v>0</v>
      </c>
      <c r="JS21" s="349">
        <f>[1]Субсидия_факт!AY16</f>
        <v>0</v>
      </c>
      <c r="JT21" s="354">
        <f>[1]Субсидия_факт!BA16</f>
        <v>0</v>
      </c>
      <c r="JU21" s="450">
        <f t="shared" si="67"/>
        <v>0</v>
      </c>
      <c r="JV21" s="349"/>
      <c r="JW21" s="352"/>
      <c r="JX21" s="450">
        <f>SUM(JY21:JZ21)</f>
        <v>0</v>
      </c>
      <c r="JY21" s="353">
        <f>[1]Субсидия_факт!BX16</f>
        <v>0</v>
      </c>
      <c r="JZ21" s="354">
        <f>[1]Субсидия_факт!BY16</f>
        <v>0</v>
      </c>
      <c r="KA21" s="450">
        <f>SUM(KB21:KC21)</f>
        <v>0</v>
      </c>
      <c r="KB21" s="356"/>
      <c r="KC21" s="357"/>
      <c r="KD21" s="426">
        <f t="shared" si="70"/>
        <v>0</v>
      </c>
      <c r="KE21" s="349">
        <f>[1]Субсидия_факт!BH16</f>
        <v>0</v>
      </c>
      <c r="KF21" s="352">
        <f>[1]Субсидия_факт!BI16</f>
        <v>0</v>
      </c>
      <c r="KG21" s="353">
        <f>[1]Субсидия_факт!CD16</f>
        <v>0</v>
      </c>
      <c r="KH21" s="352">
        <f>[1]Субсидия_факт!CF16</f>
        <v>0</v>
      </c>
      <c r="KI21" s="426">
        <f t="shared" si="71"/>
        <v>0</v>
      </c>
      <c r="KJ21" s="349"/>
      <c r="KK21" s="354"/>
      <c r="KL21" s="349"/>
      <c r="KM21" s="354"/>
      <c r="KN21" s="426">
        <f>SUM(KO21:KP21)</f>
        <v>0</v>
      </c>
      <c r="KO21" s="353">
        <f>[1]Субсидия_факт!CE16</f>
        <v>0</v>
      </c>
      <c r="KP21" s="352">
        <f>[1]Субсидия_факт!CG16</f>
        <v>0</v>
      </c>
      <c r="KQ21" s="426">
        <f>SUM(KR21:KS21)</f>
        <v>0</v>
      </c>
      <c r="KR21" s="350"/>
      <c r="KS21" s="354"/>
      <c r="KT21" s="391">
        <f>SUM(KU21:KV21)</f>
        <v>0</v>
      </c>
      <c r="KU21" s="353">
        <f>[1]Субсидия_факт!BJ16</f>
        <v>0</v>
      </c>
      <c r="KV21" s="354">
        <f>[1]Субсидия_факт!BK16</f>
        <v>0</v>
      </c>
      <c r="KW21" s="450">
        <f>SUM(KX21:KY21)</f>
        <v>0</v>
      </c>
      <c r="KX21" s="356"/>
      <c r="KY21" s="357"/>
      <c r="KZ21" s="720">
        <f>SUM(LA21:LC21)</f>
        <v>5000000</v>
      </c>
      <c r="LA21" s="353">
        <f>[1]Субсидия_факт!CN16</f>
        <v>450000</v>
      </c>
      <c r="LB21" s="352">
        <f>[1]Субсидия_факт!CP16</f>
        <v>4550000</v>
      </c>
      <c r="LC21" s="360">
        <f>[1]Субсидия_факт!CR16</f>
        <v>0</v>
      </c>
      <c r="LD21" s="720">
        <f>SUM(LE21:LG21)</f>
        <v>0</v>
      </c>
      <c r="LE21" s="350"/>
      <c r="LF21" s="354"/>
      <c r="LG21" s="349"/>
      <c r="LH21" s="707">
        <f>SUM(LI21:LK21)</f>
        <v>0</v>
      </c>
      <c r="LI21" s="353">
        <f>[1]Субсидия_факт!CO16</f>
        <v>0</v>
      </c>
      <c r="LJ21" s="352">
        <f>[1]Субсидия_факт!CQ16</f>
        <v>0</v>
      </c>
      <c r="LK21" s="349">
        <f>[1]Субсидия_факт!CS16</f>
        <v>0</v>
      </c>
      <c r="LL21" s="707">
        <f>SUM(LM21:LO21)</f>
        <v>0</v>
      </c>
      <c r="LM21" s="349"/>
      <c r="LN21" s="361"/>
      <c r="LO21" s="349"/>
      <c r="LP21" s="426">
        <f t="shared" si="121"/>
        <v>0</v>
      </c>
      <c r="LQ21" s="353">
        <f>[1]Субсидия_факт!DN16</f>
        <v>0</v>
      </c>
      <c r="LR21" s="354">
        <f>[1]Субсидия_факт!DP16</f>
        <v>0</v>
      </c>
      <c r="LS21" s="356"/>
      <c r="LT21" s="357"/>
      <c r="LU21" s="356"/>
      <c r="LV21" s="357"/>
      <c r="LW21" s="426">
        <f t="shared" si="122"/>
        <v>0</v>
      </c>
      <c r="LX21" s="360"/>
      <c r="LY21" s="373"/>
      <c r="LZ21" s="360"/>
      <c r="MA21" s="373"/>
      <c r="MB21" s="356"/>
      <c r="MC21" s="357"/>
      <c r="MD21" s="450">
        <f>SUM(ME21:MF21)</f>
        <v>0</v>
      </c>
      <c r="ME21" s="353">
        <f>[1]Субсидия_факт!DO16</f>
        <v>0</v>
      </c>
      <c r="MF21" s="354">
        <f>[1]Субсидия_факт!DQ16</f>
        <v>0</v>
      </c>
      <c r="MG21" s="730">
        <f>SUM(MH21:MI21)</f>
        <v>0</v>
      </c>
      <c r="MH21" s="360"/>
      <c r="MI21" s="373"/>
      <c r="MJ21" s="379">
        <f>SUM(MK21:ML21)</f>
        <v>0</v>
      </c>
      <c r="MK21" s="353">
        <f>[1]Субсидия_факт!BL16</f>
        <v>0</v>
      </c>
      <c r="ML21" s="354">
        <f>[1]Субсидия_факт!BN16</f>
        <v>0</v>
      </c>
      <c r="MM21" s="450">
        <f>SUM(MN21:MO21)</f>
        <v>0</v>
      </c>
      <c r="MN21" s="356"/>
      <c r="MO21" s="357"/>
      <c r="MP21" s="391">
        <f>SUM(MQ21:MR21)</f>
        <v>0</v>
      </c>
      <c r="MQ21" s="353">
        <f>[1]Субсидия_факт!BM16</f>
        <v>0</v>
      </c>
      <c r="MR21" s="354">
        <f>[1]Субсидия_факт!BO16</f>
        <v>0</v>
      </c>
      <c r="MS21" s="450">
        <f>SUM(MT21:MU21)</f>
        <v>0</v>
      </c>
      <c r="MT21" s="356"/>
      <c r="MU21" s="357"/>
      <c r="MV21" s="707">
        <f t="shared" si="141"/>
        <v>0</v>
      </c>
      <c r="MW21" s="349">
        <f>[1]Субсидия_факт!FO16</f>
        <v>0</v>
      </c>
      <c r="MX21" s="354">
        <f>[1]Субсидия_факт!FQ16</f>
        <v>0</v>
      </c>
      <c r="MY21" s="349">
        <f>[1]Субсидия_факт!FS16</f>
        <v>0</v>
      </c>
      <c r="MZ21" s="354">
        <f>[1]Субсидия_факт!FU16</f>
        <v>0</v>
      </c>
      <c r="NA21" s="707">
        <f t="shared" si="142"/>
        <v>0</v>
      </c>
      <c r="NB21" s="349"/>
      <c r="NC21" s="354"/>
      <c r="ND21" s="349"/>
      <c r="NE21" s="354"/>
      <c r="NF21" s="707">
        <f t="shared" si="143"/>
        <v>0</v>
      </c>
      <c r="NG21" s="371">
        <f>[1]Субсидия_факт!FP16</f>
        <v>0</v>
      </c>
      <c r="NH21" s="357">
        <f>[1]Субсидия_факт!FR16</f>
        <v>0</v>
      </c>
      <c r="NI21" s="349">
        <f>[1]Субсидия_факт!FT16</f>
        <v>0</v>
      </c>
      <c r="NJ21" s="354">
        <f>[1]Субсидия_факт!FV16</f>
        <v>0</v>
      </c>
      <c r="NK21" s="707">
        <f t="shared" si="144"/>
        <v>0</v>
      </c>
      <c r="NL21" s="349"/>
      <c r="NM21" s="354"/>
      <c r="NN21" s="349"/>
      <c r="NO21" s="352"/>
      <c r="NP21" s="450">
        <f t="shared" si="123"/>
        <v>0</v>
      </c>
      <c r="NQ21" s="350">
        <f>[1]Субсидия_факт!AE16</f>
        <v>0</v>
      </c>
      <c r="NR21" s="356">
        <f>[1]Субсидия_факт!Y16</f>
        <v>0</v>
      </c>
      <c r="NS21" s="372">
        <f>[1]Субсидия_факт!Z16</f>
        <v>0</v>
      </c>
      <c r="NT21" s="356">
        <f>[1]Субсидия_факт!AA16</f>
        <v>0</v>
      </c>
      <c r="NU21" s="372">
        <f>[1]Субсидия_факт!AB16</f>
        <v>0</v>
      </c>
      <c r="NV21" s="349">
        <f>[1]Субсидия_факт!AC16</f>
        <v>0</v>
      </c>
      <c r="NW21" s="352">
        <f>[1]Субсидия_факт!AD16</f>
        <v>0</v>
      </c>
      <c r="NX21" s="450">
        <f t="shared" si="124"/>
        <v>0</v>
      </c>
      <c r="NY21" s="374"/>
      <c r="NZ21" s="371"/>
      <c r="OA21" s="357"/>
      <c r="OB21" s="371"/>
      <c r="OC21" s="372"/>
      <c r="OD21" s="360"/>
      <c r="OE21" s="372"/>
      <c r="OF21" s="379">
        <f>SUM(OG21:OH21)</f>
        <v>0</v>
      </c>
      <c r="OG21" s="353">
        <f>[1]Субсидия_факт!Q16</f>
        <v>0</v>
      </c>
      <c r="OH21" s="354">
        <f>[1]Субсидия_факт!R16</f>
        <v>0</v>
      </c>
      <c r="OI21" s="450">
        <f>SUM(OJ21:OK21)</f>
        <v>0</v>
      </c>
      <c r="OJ21" s="371"/>
      <c r="OK21" s="372"/>
      <c r="OL21" s="426">
        <f t="shared" si="125"/>
        <v>0</v>
      </c>
      <c r="OM21" s="353">
        <f>[1]Субсидия_факт!DF16</f>
        <v>0</v>
      </c>
      <c r="ON21" s="354">
        <f>[1]Субсидия_факт!DH16</f>
        <v>0</v>
      </c>
      <c r="OO21" s="350">
        <f>[1]Субсидия_факт!DJ16</f>
        <v>0</v>
      </c>
      <c r="OP21" s="354">
        <f>[1]Субсидия_факт!DL16</f>
        <v>0</v>
      </c>
      <c r="OQ21" s="497">
        <f>[1]Субсидия_факт!DV16-LS21</f>
        <v>0</v>
      </c>
      <c r="OR21" s="352">
        <f>[1]Субсидия_факт!DX16-LT21</f>
        <v>0</v>
      </c>
      <c r="OS21" s="353">
        <f>[1]Субсидия_факт!DZ16-LU21</f>
        <v>0</v>
      </c>
      <c r="OT21" s="354">
        <f>[1]Субсидия_факт!EB16-LV21</f>
        <v>0</v>
      </c>
      <c r="OU21" s="426">
        <f t="shared" si="126"/>
        <v>0</v>
      </c>
      <c r="OV21" s="732"/>
      <c r="OW21" s="373"/>
      <c r="OX21" s="732"/>
      <c r="OY21" s="373"/>
      <c r="OZ21" s="488"/>
      <c r="PA21" s="372"/>
      <c r="PB21" s="356"/>
      <c r="PC21" s="357"/>
      <c r="PD21" s="379">
        <f>SUM(PE21:PJ21)</f>
        <v>0</v>
      </c>
      <c r="PE21" s="353">
        <f>[1]Субсидия_факт!DG16</f>
        <v>0</v>
      </c>
      <c r="PF21" s="354">
        <f>[1]Субсидия_факт!DI16</f>
        <v>0</v>
      </c>
      <c r="PG21" s="350">
        <f>[1]Субсидия_факт!DK16</f>
        <v>0</v>
      </c>
      <c r="PH21" s="354">
        <f>[1]Субсидия_факт!DM16</f>
        <v>0</v>
      </c>
      <c r="PI21" s="350">
        <f>[1]Субсидия_факт!DW16</f>
        <v>0</v>
      </c>
      <c r="PJ21" s="354">
        <f>[1]Субсидия_факт!DY16</f>
        <v>0</v>
      </c>
      <c r="PK21" s="450">
        <f>SUM(PL21:PQ21)</f>
        <v>0</v>
      </c>
      <c r="PL21" s="360"/>
      <c r="PM21" s="373"/>
      <c r="PN21" s="488"/>
      <c r="PO21" s="373"/>
      <c r="PP21" s="360"/>
      <c r="PQ21" s="373"/>
      <c r="PR21" s="450">
        <f>'Прочая  субсидия_МР  и  ГО'!B16</f>
        <v>38272505.579999998</v>
      </c>
      <c r="PS21" s="450">
        <f>'Прочая  субсидия_МР  и  ГО'!C16</f>
        <v>15434.19</v>
      </c>
      <c r="PT21" s="717">
        <f>'Прочая  субсидия_БП'!B16</f>
        <v>0</v>
      </c>
      <c r="PU21" s="379">
        <f>'Прочая  субсидия_БП'!C16</f>
        <v>0</v>
      </c>
      <c r="PV21" s="379">
        <f>SUM(PW21:PX21)</f>
        <v>339245219.68000001</v>
      </c>
      <c r="PW21" s="360">
        <f>'Проверочная  таблица'!QY21+'Проверочная  таблица'!QB21+'Проверочная  таблица'!QD21+QS21</f>
        <v>333879102.87</v>
      </c>
      <c r="PX21" s="374">
        <f>'Проверочная  таблица'!QZ21+'Проверочная  таблица'!QH21+'Проверочная  таблица'!QN21+'Проверочная  таблица'!QJ21+'Проверочная  таблица'!QL21+QP21+QT21+QF21</f>
        <v>5366116.8100000005</v>
      </c>
      <c r="PY21" s="450" t="e">
        <f>SUM(PZ21:QA21)</f>
        <v>#REF!</v>
      </c>
      <c r="PZ21" s="360">
        <f>'Проверочная  таблица'!RB21+'Проверочная  таблица'!QC21+'Проверочная  таблица'!QE21+QV21</f>
        <v>85564621.680000007</v>
      </c>
      <c r="QA21" s="374" t="e">
        <f>'Проверочная  таблица'!RC21+'Проверочная  таблица'!QI21+'Проверочная  таблица'!QO21+'Проверочная  таблица'!QK21+'Проверочная  таблица'!QM21+QQ21+QW21+QG21</f>
        <v>#REF!</v>
      </c>
      <c r="QB21" s="730">
        <f>'Субвенция  на  полномочия'!B16</f>
        <v>321812789.68000001</v>
      </c>
      <c r="QC21" s="717">
        <f>'Субвенция  на  полномочия'!C16</f>
        <v>81490160</v>
      </c>
      <c r="QD21" s="733">
        <f>[1]Субвенция_факт!M17</f>
        <v>7462742</v>
      </c>
      <c r="QE21" s="530">
        <v>2700000</v>
      </c>
      <c r="QF21" s="594">
        <f>[1]Субвенция_факт!AE17</f>
        <v>1147200</v>
      </c>
      <c r="QG21" s="734" t="e">
        <f>#REF!</f>
        <v>#REF!</v>
      </c>
      <c r="QH21" s="594">
        <f>[1]Субвенция_факт!AF17</f>
        <v>0</v>
      </c>
      <c r="QI21" s="734"/>
      <c r="QJ21" s="594">
        <f>[1]Субвенция_факт!AG17</f>
        <v>34000</v>
      </c>
      <c r="QK21" s="530"/>
      <c r="QL21" s="594">
        <f>[1]Субвенция_факт!E17</f>
        <v>0</v>
      </c>
      <c r="QM21" s="530"/>
      <c r="QN21" s="594">
        <f>[1]Субвенция_факт!F17</f>
        <v>0</v>
      </c>
      <c r="QO21" s="530"/>
      <c r="QP21" s="594">
        <f>[1]Субвенция_факт!G17</f>
        <v>0</v>
      </c>
      <c r="QQ21" s="530"/>
      <c r="QR21" s="717">
        <f>SUM(QS21:QT21)</f>
        <v>5436675</v>
      </c>
      <c r="QS21" s="356">
        <f>[1]Субвенция_факт!P17</f>
        <v>2082758.19</v>
      </c>
      <c r="QT21" s="357">
        <f>[1]Субвенция_факт!Q17</f>
        <v>3353916.81</v>
      </c>
      <c r="QU21" s="450">
        <f>SUM(QV21:QW21)</f>
        <v>1734460.6800000002</v>
      </c>
      <c r="QV21" s="360">
        <v>664461.68000000005</v>
      </c>
      <c r="QW21" s="376">
        <v>1069999</v>
      </c>
      <c r="QX21" s="379">
        <f>SUM(QY21:QZ21)</f>
        <v>3351813</v>
      </c>
      <c r="QY21" s="377">
        <f>[1]Субвенция_факт!X17</f>
        <v>2520813</v>
      </c>
      <c r="QZ21" s="378">
        <f>[1]Субвенция_факт!W17</f>
        <v>831000</v>
      </c>
      <c r="RA21" s="450">
        <f>SUM(RB21:RC21)</f>
        <v>821190.76</v>
      </c>
      <c r="RB21" s="360">
        <v>710000</v>
      </c>
      <c r="RC21" s="376">
        <v>111190.76</v>
      </c>
      <c r="RD21" s="379">
        <f t="shared" si="127"/>
        <v>21140293.709999997</v>
      </c>
      <c r="RE21" s="450">
        <f t="shared" si="128"/>
        <v>5520168.7400000002</v>
      </c>
      <c r="RF21" s="717">
        <f t="shared" si="135"/>
        <v>546840</v>
      </c>
      <c r="RG21" s="377">
        <f>'[1]Иные межбюджетные трансферты'!D16</f>
        <v>0</v>
      </c>
      <c r="RH21" s="378">
        <f>'[1]Иные межбюджетные трансферты'!E16</f>
        <v>546840</v>
      </c>
      <c r="RI21" s="450">
        <f t="shared" si="136"/>
        <v>136710</v>
      </c>
      <c r="RJ21" s="377"/>
      <c r="RK21" s="378">
        <v>136710</v>
      </c>
      <c r="RL21" s="717">
        <f>SUM(RM21:RN21)</f>
        <v>0</v>
      </c>
      <c r="RM21" s="377">
        <f>'[1]Иные межбюджетные трансферты'!T16</f>
        <v>0</v>
      </c>
      <c r="RN21" s="378">
        <f>'[1]Иные межбюджетные трансферты'!U16</f>
        <v>0</v>
      </c>
      <c r="RO21" s="450">
        <f>SUM(RP21:RQ21)</f>
        <v>0</v>
      </c>
      <c r="RP21" s="377"/>
      <c r="RQ21" s="378"/>
      <c r="RR21" s="379">
        <f>SUM(RS21:RT21)</f>
        <v>1824834.63</v>
      </c>
      <c r="RS21" s="377">
        <f>'[1]Иные межбюджетные трансферты'!F16</f>
        <v>164235.13</v>
      </c>
      <c r="RT21" s="378">
        <f>'[1]Иные межбюджетные трансферты'!G16</f>
        <v>1660599.5</v>
      </c>
      <c r="RU21" s="450">
        <f>SUM(RV21:RW21)</f>
        <v>456208.66000000003</v>
      </c>
      <c r="RV21" s="377">
        <v>41058.78</v>
      </c>
      <c r="RW21" s="378">
        <v>415149.88</v>
      </c>
      <c r="RX21" s="379">
        <f>SUM(RY21:RZ21)</f>
        <v>17811360</v>
      </c>
      <c r="RY21" s="377">
        <f>'[1]Иные межбюджетные трансферты'!H16</f>
        <v>0</v>
      </c>
      <c r="RZ21" s="378">
        <f>'[1]Иные межбюджетные трансферты'!I16</f>
        <v>17811360</v>
      </c>
      <c r="SA21" s="450">
        <f>SUM(SB21:SC21)</f>
        <v>3969991</v>
      </c>
      <c r="SB21" s="369"/>
      <c r="SC21" s="378">
        <v>3969991</v>
      </c>
      <c r="SD21" s="450">
        <f>SUM(SE21:SE21)</f>
        <v>0</v>
      </c>
      <c r="SE21" s="350">
        <f>'[1]Иные межбюджетные трансферты'!K16</f>
        <v>0</v>
      </c>
      <c r="SF21" s="450">
        <f>SUM(SG21:SG21)</f>
        <v>0</v>
      </c>
      <c r="SG21" s="371"/>
      <c r="SH21" s="450">
        <f>SUM(SI21:SI21)</f>
        <v>0</v>
      </c>
      <c r="SI21" s="350">
        <f>'[1]Иные межбюджетные трансферты'!L16</f>
        <v>0</v>
      </c>
      <c r="SJ21" s="450">
        <f>SUM(SK21:SK21)</f>
        <v>0</v>
      </c>
      <c r="SK21" s="371"/>
      <c r="SL21" s="379">
        <f>SUM(SM21:SV21)</f>
        <v>957259.08</v>
      </c>
      <c r="SM21" s="377">
        <f>'[1]Иные межбюджетные трансферты'!C16</f>
        <v>0</v>
      </c>
      <c r="SN21" s="369">
        <f>'[1]Иные межбюджетные трансферты'!J16</f>
        <v>0</v>
      </c>
      <c r="SO21" s="370">
        <f>'[1]Иные межбюджетные трансферты'!M16</f>
        <v>0</v>
      </c>
      <c r="SP21" s="369">
        <f>'[1]Иные межбюджетные трансферты'!O16</f>
        <v>0</v>
      </c>
      <c r="SQ21" s="370">
        <f>'[1]Иные межбюджетные трансферты'!P16</f>
        <v>0</v>
      </c>
      <c r="SR21" s="369">
        <f>'[1]Иные межбюджетные трансферты'!R16</f>
        <v>0</v>
      </c>
      <c r="SS21" s="370">
        <f>'[1]Иные межбюджетные трансферты'!V16</f>
        <v>0</v>
      </c>
      <c r="ST21" s="360">
        <f>'[1]Иные межбюджетные трансферты'!X16</f>
        <v>0</v>
      </c>
      <c r="SU21" s="370">
        <f>'[1]Иные межбюджетные трансферты'!Y16</f>
        <v>0</v>
      </c>
      <c r="SV21" s="369">
        <f>'[1]Иные межбюджетные трансферты'!Z16</f>
        <v>957259.08</v>
      </c>
      <c r="SW21" s="450">
        <f>SUM(SX21:TG21)</f>
        <v>957259.08</v>
      </c>
      <c r="SX21" s="369"/>
      <c r="SY21" s="369"/>
      <c r="SZ21" s="350"/>
      <c r="TA21" s="369"/>
      <c r="TB21" s="348"/>
      <c r="TC21" s="348"/>
      <c r="TD21" s="348"/>
      <c r="TE21" s="348"/>
      <c r="TF21" s="348"/>
      <c r="TG21" s="348">
        <f t="shared" si="132"/>
        <v>957259.08</v>
      </c>
      <c r="TH21" s="379">
        <f>SUM(TI21:TM21)</f>
        <v>0</v>
      </c>
      <c r="TI21" s="377">
        <f>'[1]Иные межбюджетные трансферты'!N16</f>
        <v>0</v>
      </c>
      <c r="TJ21" s="369">
        <f>'[1]Иные межбюджетные трансферты'!Q16</f>
        <v>0</v>
      </c>
      <c r="TK21" s="370">
        <f>'[1]Иные межбюджетные трансферты'!S16</f>
        <v>0</v>
      </c>
      <c r="TL21" s="369">
        <f>'[1]Иные межбюджетные трансферты'!W16</f>
        <v>0</v>
      </c>
      <c r="TM21" s="506">
        <f>'[1]Иные межбюджетные трансферты'!AA16</f>
        <v>0</v>
      </c>
      <c r="TN21" s="450">
        <f>SUM(TO21:TS21)</f>
        <v>0</v>
      </c>
      <c r="TO21" s="359"/>
      <c r="TP21" s="359"/>
      <c r="TQ21" s="359"/>
      <c r="TR21" s="348"/>
      <c r="TS21" s="348"/>
      <c r="TT21" s="450">
        <f t="shared" si="133"/>
        <v>20000000</v>
      </c>
      <c r="TU21" s="450">
        <f t="shared" si="134"/>
        <v>20000000</v>
      </c>
      <c r="TV21" s="379">
        <v>20000000</v>
      </c>
      <c r="TW21" s="379">
        <v>20000000</v>
      </c>
      <c r="TX21" s="379"/>
      <c r="TY21" s="379"/>
      <c r="TZ21" s="379"/>
      <c r="UA21" s="379"/>
      <c r="UB21" s="379"/>
      <c r="UC21" s="450"/>
      <c r="UD21" s="728">
        <f>'Проверочная  таблица'!TZ21+'Проверочная  таблица'!UB21</f>
        <v>0</v>
      </c>
      <c r="UE21" s="728">
        <f>'Проверочная  таблица'!UA21+'Проверочная  таблица'!UC21</f>
        <v>0</v>
      </c>
    </row>
    <row r="22" spans="1:551" ht="20.45" customHeight="1" x14ac:dyDescent="0.25">
      <c r="A22" s="557" t="s">
        <v>854</v>
      </c>
      <c r="B22" s="718">
        <f>D22+Z22+'Проверочная  таблица'!PV22+'Проверочная  таблица'!RD22</f>
        <v>342523947.79000002</v>
      </c>
      <c r="C22" s="729" t="e">
        <f>E22+'Проверочная  таблица'!PY22+AA22+'Проверочная  таблица'!RE22</f>
        <v>#REF!</v>
      </c>
      <c r="D22" s="717">
        <f t="shared" si="0"/>
        <v>0</v>
      </c>
      <c r="E22" s="379">
        <f t="shared" si="1"/>
        <v>0</v>
      </c>
      <c r="F22" s="707">
        <f>'[1]Дотация  из  ОБ_факт'!F17</f>
        <v>0</v>
      </c>
      <c r="G22" s="708"/>
      <c r="H22" s="707">
        <f>'[1]Дотация  из  ОБ_факт'!E17</f>
        <v>0</v>
      </c>
      <c r="I22" s="708"/>
      <c r="J22" s="707">
        <f>'[1]Дотация  из  ОБ_факт'!H17</f>
        <v>0</v>
      </c>
      <c r="K22" s="708"/>
      <c r="L22" s="707">
        <f>'[1]Дотация  из  ОБ_факт'!I17</f>
        <v>0</v>
      </c>
      <c r="M22" s="708"/>
      <c r="N22" s="591">
        <f t="shared" si="2"/>
        <v>0</v>
      </c>
      <c r="O22" s="709">
        <f>'[1]Дотация  из  ОБ_факт'!K17</f>
        <v>0</v>
      </c>
      <c r="P22" s="710">
        <f>'[1]Дотация  из  ОБ_факт'!L17</f>
        <v>0</v>
      </c>
      <c r="Q22" s="710">
        <f>'[1]Дотация  из  ОБ_факт'!M17</f>
        <v>0</v>
      </c>
      <c r="R22" s="592">
        <f t="shared" si="3"/>
        <v>0</v>
      </c>
      <c r="S22" s="348"/>
      <c r="T22" s="348"/>
      <c r="U22" s="369"/>
      <c r="V22" s="591">
        <f t="shared" si="4"/>
        <v>0</v>
      </c>
      <c r="W22" s="709">
        <f>'[1]Дотация  из  ОБ_факт'!J17</f>
        <v>0</v>
      </c>
      <c r="X22" s="591">
        <f t="shared" si="5"/>
        <v>0</v>
      </c>
      <c r="Y22" s="506"/>
      <c r="Z22" s="711">
        <f t="shared" si="108"/>
        <v>26701378.350000001</v>
      </c>
      <c r="AA22" s="432">
        <f>'Проверочная  таблица'!PS22+'Проверочная  таблица'!PU22+'Проверочная  таблица'!KI22+'Проверочная  таблица'!KQ22+'Проверочная  таблица'!CG22+'Проверочная  таблица'!EN22+CA22+'Проверочная  таблица'!HW22+'Проверочная  таблица'!IC22+'Проверочная  таблица'!LD22+'Проверочная  таблица'!LL22+KA22+AF22+AL22+EA22+EG22+BK22+OU22+PK22+MG22+DU22+CY22+JI22+JU22+OI22+GT22+EY22+MM22+NA22+NK22+MS22+NX22+BA22+KW22+GA22+FO22+GG22+GM22+FI22+BU22+LW22+AS22+HE22+HQ22+GZ22+FU22+HK22+IJ22+IQ22+IW22+CS22+DO22+AO22+AW22+DG22+CM22</f>
        <v>32112.65</v>
      </c>
      <c r="AB22" s="450">
        <f t="shared" si="6"/>
        <v>0</v>
      </c>
      <c r="AC22" s="350">
        <f>[1]Субсидия_факт!CY17</f>
        <v>0</v>
      </c>
      <c r="AD22" s="349">
        <f>[1]Субсидия_факт!DA17</f>
        <v>0</v>
      </c>
      <c r="AE22" s="349">
        <f>[1]Субсидия_факт!FB17</f>
        <v>0</v>
      </c>
      <c r="AF22" s="450">
        <f t="shared" si="7"/>
        <v>0</v>
      </c>
      <c r="AG22" s="360"/>
      <c r="AH22" s="360"/>
      <c r="AI22" s="371"/>
      <c r="AJ22" s="426">
        <f t="shared" si="8"/>
        <v>0</v>
      </c>
      <c r="AK22" s="349">
        <f>[1]Субсидия_факт!FD17</f>
        <v>0</v>
      </c>
      <c r="AL22" s="712">
        <f t="shared" si="9"/>
        <v>0</v>
      </c>
      <c r="AM22" s="356"/>
      <c r="AN22" s="450">
        <f>[1]Субсидия_факт!EX17</f>
        <v>0</v>
      </c>
      <c r="AO22" s="592"/>
      <c r="AP22" s="717">
        <f t="shared" si="10"/>
        <v>0</v>
      </c>
      <c r="AQ22" s="356">
        <f>[1]Субсидия_факт!CT17</f>
        <v>0</v>
      </c>
      <c r="AR22" s="360">
        <f>[1]Субсидия_факт!CU17</f>
        <v>0</v>
      </c>
      <c r="AS22" s="450">
        <f t="shared" si="11"/>
        <v>0</v>
      </c>
      <c r="AT22" s="360"/>
      <c r="AU22" s="356"/>
      <c r="AV22" s="450">
        <f>[1]Субсидия_факт!EY17</f>
        <v>0</v>
      </c>
      <c r="AW22" s="594"/>
      <c r="AX22" s="379">
        <f t="shared" si="12"/>
        <v>0</v>
      </c>
      <c r="AY22" s="356">
        <f>[1]Субсидия_факт!CV17</f>
        <v>0</v>
      </c>
      <c r="AZ22" s="360">
        <f>[1]Субсидия_факт!CW17</f>
        <v>0</v>
      </c>
      <c r="BA22" s="450">
        <f t="shared" si="13"/>
        <v>0</v>
      </c>
      <c r="BB22" s="360"/>
      <c r="BC22" s="360"/>
      <c r="BD22" s="426">
        <f t="shared" si="14"/>
        <v>0</v>
      </c>
      <c r="BE22" s="353">
        <f>[1]Субсидия_факт!EP17</f>
        <v>0</v>
      </c>
      <c r="BF22" s="352">
        <f>[1]Субсидия_факт!EQ17</f>
        <v>0</v>
      </c>
      <c r="BG22" s="349">
        <f>[1]Субсидия_факт!ER17</f>
        <v>0</v>
      </c>
      <c r="BH22" s="352">
        <f>[1]Субсидия_факт!ET17</f>
        <v>0</v>
      </c>
      <c r="BI22" s="349">
        <f>[1]Субсидия_факт!EV17</f>
        <v>0</v>
      </c>
      <c r="BJ22" s="352">
        <f>[1]Субсидия_факт!EW17</f>
        <v>0</v>
      </c>
      <c r="BK22" s="426">
        <f t="shared" si="15"/>
        <v>0</v>
      </c>
      <c r="BL22" s="350"/>
      <c r="BM22" s="352"/>
      <c r="BN22" s="349"/>
      <c r="BO22" s="352"/>
      <c r="BP22" s="349"/>
      <c r="BQ22" s="352"/>
      <c r="BR22" s="432">
        <f t="shared" si="109"/>
        <v>0</v>
      </c>
      <c r="BS22" s="353">
        <f>[1]Субсидия_факт!ES17</f>
        <v>0</v>
      </c>
      <c r="BT22" s="352">
        <f>[1]Субсидия_факт!EU17</f>
        <v>0</v>
      </c>
      <c r="BU22" s="426">
        <f t="shared" si="17"/>
        <v>0</v>
      </c>
      <c r="BV22" s="353"/>
      <c r="BW22" s="354"/>
      <c r="BX22" s="379">
        <f t="shared" si="18"/>
        <v>0</v>
      </c>
      <c r="BY22" s="356">
        <f>[1]Субсидия_факт!K17</f>
        <v>0</v>
      </c>
      <c r="BZ22" s="360">
        <f>[1]Субсидия_факт!L17</f>
        <v>0</v>
      </c>
      <c r="CA22" s="450">
        <f t="shared" si="19"/>
        <v>0</v>
      </c>
      <c r="CB22" s="360"/>
      <c r="CC22" s="360"/>
      <c r="CD22" s="379">
        <f t="shared" si="20"/>
        <v>0</v>
      </c>
      <c r="CE22" s="356">
        <f>[1]Субсидия_факт!W17</f>
        <v>0</v>
      </c>
      <c r="CF22" s="357">
        <f>[1]Субсидия_факт!X17</f>
        <v>0</v>
      </c>
      <c r="CG22" s="450">
        <f t="shared" si="21"/>
        <v>0</v>
      </c>
      <c r="CH22" s="371"/>
      <c r="CI22" s="372"/>
      <c r="CJ22" s="432">
        <f t="shared" si="137"/>
        <v>0</v>
      </c>
      <c r="CK22" s="353">
        <f>[1]Субсидия_факт!S17</f>
        <v>0</v>
      </c>
      <c r="CL22" s="352">
        <f>[1]Субсидия_факт!T17</f>
        <v>0</v>
      </c>
      <c r="CM22" s="426">
        <f t="shared" si="138"/>
        <v>0</v>
      </c>
      <c r="CN22" s="353"/>
      <c r="CO22" s="352"/>
      <c r="CP22" s="432">
        <f t="shared" si="139"/>
        <v>0</v>
      </c>
      <c r="CQ22" s="353">
        <f>[1]Субсидия_факт!M17</f>
        <v>0</v>
      </c>
      <c r="CR22" s="352">
        <f>[1]Субсидия_факт!N17</f>
        <v>0</v>
      </c>
      <c r="CS22" s="426">
        <f t="shared" si="140"/>
        <v>0</v>
      </c>
      <c r="CT22" s="353"/>
      <c r="CU22" s="352"/>
      <c r="CV22" s="432">
        <f t="shared" si="26"/>
        <v>0</v>
      </c>
      <c r="CW22" s="353">
        <f>[1]Субсидия_факт!CH17</f>
        <v>0</v>
      </c>
      <c r="CX22" s="352">
        <f>[1]Субсидия_факт!CI17</f>
        <v>0</v>
      </c>
      <c r="CY22" s="426">
        <f t="shared" si="27"/>
        <v>0</v>
      </c>
      <c r="CZ22" s="353"/>
      <c r="DA22" s="352"/>
      <c r="DB22" s="426">
        <f t="shared" si="110"/>
        <v>0</v>
      </c>
      <c r="DC22" s="353">
        <f>[1]Субсидия_факт!GG17</f>
        <v>0</v>
      </c>
      <c r="DD22" s="352">
        <f>[1]Субсидия_факт!GI17</f>
        <v>0</v>
      </c>
      <c r="DE22" s="353">
        <f>[1]Субсидия_факт!GK17</f>
        <v>0</v>
      </c>
      <c r="DF22" s="352">
        <f>[1]Субсидия_факт!GM17</f>
        <v>0</v>
      </c>
      <c r="DG22" s="426">
        <f t="shared" si="111"/>
        <v>0</v>
      </c>
      <c r="DH22" s="353"/>
      <c r="DI22" s="352"/>
      <c r="DJ22" s="353"/>
      <c r="DK22" s="352"/>
      <c r="DL22" s="432">
        <f t="shared" si="147"/>
        <v>0</v>
      </c>
      <c r="DM22" s="353">
        <f>[1]Субсидия_факт!O17</f>
        <v>0</v>
      </c>
      <c r="DN22" s="352">
        <f>[1]Субсидия_факт!P17</f>
        <v>0</v>
      </c>
      <c r="DO22" s="426">
        <f t="shared" si="29"/>
        <v>0</v>
      </c>
      <c r="DP22" s="353"/>
      <c r="DQ22" s="352"/>
      <c r="DR22" s="432">
        <f t="shared" si="30"/>
        <v>0</v>
      </c>
      <c r="DS22" s="353">
        <f>[1]Субсидия_факт!AH17</f>
        <v>0</v>
      </c>
      <c r="DT22" s="352">
        <f>[1]Субсидия_факт!AI17</f>
        <v>0</v>
      </c>
      <c r="DU22" s="432">
        <f t="shared" si="31"/>
        <v>0</v>
      </c>
      <c r="DV22" s="353"/>
      <c r="DW22" s="354"/>
      <c r="DX22" s="432">
        <f t="shared" si="32"/>
        <v>0</v>
      </c>
      <c r="DY22" s="356">
        <f>[1]Субсидия_факт!GO17</f>
        <v>0</v>
      </c>
      <c r="DZ22" s="357">
        <f>[1]Субсидия_факт!GQ17</f>
        <v>0</v>
      </c>
      <c r="EA22" s="426">
        <f t="shared" si="33"/>
        <v>0</v>
      </c>
      <c r="EB22" s="353"/>
      <c r="EC22" s="354"/>
      <c r="ED22" s="432">
        <f t="shared" si="34"/>
        <v>0</v>
      </c>
      <c r="EE22" s="353">
        <f>[1]Субсидия_факт!GP17</f>
        <v>0</v>
      </c>
      <c r="EF22" s="352">
        <f>[1]Субсидия_факт!GR17</f>
        <v>0</v>
      </c>
      <c r="EG22" s="426">
        <f t="shared" si="35"/>
        <v>0</v>
      </c>
      <c r="EH22" s="353"/>
      <c r="EI22" s="354"/>
      <c r="EJ22" s="450">
        <f t="shared" si="112"/>
        <v>0</v>
      </c>
      <c r="EK22" s="360">
        <f>[1]Субсидия_факт!J17</f>
        <v>0</v>
      </c>
      <c r="EL22" s="353">
        <f>[1]Субсидия_факт!H17</f>
        <v>0</v>
      </c>
      <c r="EM22" s="352">
        <f>[1]Субсидия_факт!I17</f>
        <v>0</v>
      </c>
      <c r="EN22" s="450">
        <f t="shared" si="113"/>
        <v>0</v>
      </c>
      <c r="EO22" s="360"/>
      <c r="EP22" s="360"/>
      <c r="EQ22" s="357"/>
      <c r="ER22" s="426">
        <f t="shared" si="114"/>
        <v>0</v>
      </c>
      <c r="ES22" s="350">
        <f>[1]Субсидия_факт!AP17</f>
        <v>0</v>
      </c>
      <c r="ET22" s="354">
        <f>[1]Субсидия_факт!AQ17</f>
        <v>0</v>
      </c>
      <c r="EU22" s="350">
        <f>[1]Субсидия_факт!AR17</f>
        <v>0</v>
      </c>
      <c r="EV22" s="354">
        <f>[1]Субсидия_факт!AS17</f>
        <v>0</v>
      </c>
      <c r="EW22" s="350">
        <f>[1]Субсидия_факт!AT17</f>
        <v>0</v>
      </c>
      <c r="EX22" s="354">
        <f>[1]Субсидия_факт!AU17</f>
        <v>0</v>
      </c>
      <c r="EY22" s="426">
        <f t="shared" si="115"/>
        <v>0</v>
      </c>
      <c r="EZ22" s="371"/>
      <c r="FA22" s="372"/>
      <c r="FB22" s="360"/>
      <c r="FC22" s="372"/>
      <c r="FD22" s="360"/>
      <c r="FE22" s="372"/>
      <c r="FF22" s="731">
        <f t="shared" si="36"/>
        <v>0</v>
      </c>
      <c r="FG22" s="353">
        <f>[1]Субсидия_факт!BV17</f>
        <v>0</v>
      </c>
      <c r="FH22" s="354">
        <f>[1]Субсидия_факт!BW17</f>
        <v>0</v>
      </c>
      <c r="FI22" s="450">
        <f t="shared" si="37"/>
        <v>0</v>
      </c>
      <c r="FJ22" s="356"/>
      <c r="FK22" s="357"/>
      <c r="FL22" s="731">
        <f t="shared" si="38"/>
        <v>0</v>
      </c>
      <c r="FM22" s="356">
        <f>[1]Субсидия_факт!DR17</f>
        <v>0</v>
      </c>
      <c r="FN22" s="357">
        <f>[1]Субсидия_факт!DS17</f>
        <v>0</v>
      </c>
      <c r="FO22" s="450">
        <f t="shared" si="39"/>
        <v>0</v>
      </c>
      <c r="FP22" s="356"/>
      <c r="FQ22" s="357"/>
      <c r="FR22" s="741">
        <f t="shared" si="40"/>
        <v>0</v>
      </c>
      <c r="FS22" s="353">
        <f>[1]Субсидия_факт!DT17</f>
        <v>0</v>
      </c>
      <c r="FT22" s="354">
        <f>[1]Субсидия_факт!DU17</f>
        <v>0</v>
      </c>
      <c r="FU22" s="718">
        <f t="shared" si="41"/>
        <v>0</v>
      </c>
      <c r="FV22" s="356"/>
      <c r="FW22" s="372"/>
      <c r="FX22" s="731">
        <f t="shared" si="42"/>
        <v>0</v>
      </c>
      <c r="FY22" s="353">
        <f>[1]Субсидия_факт!ED17</f>
        <v>0</v>
      </c>
      <c r="FZ22" s="354">
        <f>[1]Субсидия_факт!EE17</f>
        <v>0</v>
      </c>
      <c r="GA22" s="450">
        <f t="shared" si="43"/>
        <v>0</v>
      </c>
      <c r="GB22" s="356"/>
      <c r="GC22" s="357"/>
      <c r="GD22" s="731">
        <f t="shared" si="44"/>
        <v>0</v>
      </c>
      <c r="GE22" s="356">
        <f>[1]Субсидия_факт!CJ17</f>
        <v>0</v>
      </c>
      <c r="GF22" s="357">
        <f>[1]Субсидия_факт!CK17</f>
        <v>0</v>
      </c>
      <c r="GG22" s="450">
        <f t="shared" si="45"/>
        <v>0</v>
      </c>
      <c r="GH22" s="356"/>
      <c r="GI22" s="357"/>
      <c r="GJ22" s="731">
        <f t="shared" si="46"/>
        <v>0</v>
      </c>
      <c r="GK22" s="353">
        <f>[1]Субсидия_факт!CL17</f>
        <v>0</v>
      </c>
      <c r="GL22" s="352">
        <f>[1]Субсидия_факт!CM17</f>
        <v>0</v>
      </c>
      <c r="GM22" s="450">
        <f t="shared" si="47"/>
        <v>0</v>
      </c>
      <c r="GN22" s="356"/>
      <c r="GO22" s="357"/>
      <c r="GP22" s="717">
        <f t="shared" si="48"/>
        <v>0</v>
      </c>
      <c r="GQ22" s="353">
        <f>[1]Субсидия_факт!EF17</f>
        <v>0</v>
      </c>
      <c r="GR22" s="354">
        <f>[1]Субсидия_факт!EG17</f>
        <v>0</v>
      </c>
      <c r="GS22" s="353">
        <f>[1]Субсидия_факт!EH17</f>
        <v>0</v>
      </c>
      <c r="GT22" s="379">
        <f t="shared" si="49"/>
        <v>0</v>
      </c>
      <c r="GU22" s="356"/>
      <c r="GV22" s="357"/>
      <c r="GW22" s="360"/>
      <c r="GX22" s="718">
        <f t="shared" si="116"/>
        <v>0</v>
      </c>
      <c r="GY22" s="353">
        <f>[1]Субсидия_факт!EI17</f>
        <v>0</v>
      </c>
      <c r="GZ22" s="718">
        <f t="shared" si="116"/>
        <v>0</v>
      </c>
      <c r="HA22" s="360"/>
      <c r="HB22" s="731">
        <f t="shared" si="50"/>
        <v>0</v>
      </c>
      <c r="HC22" s="356">
        <f>[1]Субсидия_факт!BP17</f>
        <v>0</v>
      </c>
      <c r="HD22" s="357">
        <f>[1]Субсидия_факт!BQ17</f>
        <v>0</v>
      </c>
      <c r="HE22" s="450">
        <f t="shared" si="51"/>
        <v>0</v>
      </c>
      <c r="HF22" s="356"/>
      <c r="HG22" s="357"/>
      <c r="HH22" s="741">
        <f t="shared" si="52"/>
        <v>0</v>
      </c>
      <c r="HI22" s="353">
        <f>[1]Субсидия_факт!BR17</f>
        <v>0</v>
      </c>
      <c r="HJ22" s="354">
        <f>[1]Субсидия_факт!BS17</f>
        <v>0</v>
      </c>
      <c r="HK22" s="729">
        <f t="shared" si="53"/>
        <v>0</v>
      </c>
      <c r="HL22" s="356"/>
      <c r="HM22" s="372"/>
      <c r="HN22" s="731">
        <f t="shared" si="54"/>
        <v>0</v>
      </c>
      <c r="HO22" s="356">
        <f>[1]Субсидия_факт!AV17</f>
        <v>0</v>
      </c>
      <c r="HP22" s="357">
        <f>[1]Субсидия_факт!AW17</f>
        <v>0</v>
      </c>
      <c r="HQ22" s="450">
        <f t="shared" si="55"/>
        <v>0</v>
      </c>
      <c r="HR22" s="356"/>
      <c r="HS22" s="357"/>
      <c r="HT22" s="426">
        <f t="shared" si="56"/>
        <v>0</v>
      </c>
      <c r="HU22" s="353">
        <f>[1]Субсидия_факт!BZ17</f>
        <v>0</v>
      </c>
      <c r="HV22" s="352">
        <f>[1]Субсидия_факт!CB17</f>
        <v>0</v>
      </c>
      <c r="HW22" s="426">
        <f t="shared" si="57"/>
        <v>0</v>
      </c>
      <c r="HX22" s="353"/>
      <c r="HY22" s="354"/>
      <c r="HZ22" s="426">
        <f t="shared" si="58"/>
        <v>0</v>
      </c>
      <c r="IA22" s="353">
        <f>[1]Субсидия_факт!CA17</f>
        <v>0</v>
      </c>
      <c r="IB22" s="354">
        <f>[1]Субсидия_факт!CC17</f>
        <v>0</v>
      </c>
      <c r="IC22" s="426">
        <f t="shared" si="59"/>
        <v>0</v>
      </c>
      <c r="ID22" s="349"/>
      <c r="IE22" s="358"/>
      <c r="IF22" s="707">
        <f t="shared" si="60"/>
        <v>0</v>
      </c>
      <c r="IG22" s="349">
        <f>[1]Субсидия_факт!AJ17</f>
        <v>0</v>
      </c>
      <c r="IH22" s="354">
        <f>[1]Субсидия_факт!AK17</f>
        <v>0</v>
      </c>
      <c r="II22" s="349">
        <f>[1]Субсидия_факт!AL17</f>
        <v>0</v>
      </c>
      <c r="IJ22" s="707">
        <f t="shared" si="61"/>
        <v>0</v>
      </c>
      <c r="IK22" s="349"/>
      <c r="IL22" s="354"/>
      <c r="IM22" s="349"/>
      <c r="IN22" s="426">
        <f t="shared" si="62"/>
        <v>0</v>
      </c>
      <c r="IO22" s="349">
        <f>[1]Субсидия_факт!FX17</f>
        <v>0</v>
      </c>
      <c r="IP22" s="354">
        <f>[1]Субсидия_факт!FY17</f>
        <v>0</v>
      </c>
      <c r="IQ22" s="426">
        <f t="shared" si="63"/>
        <v>0</v>
      </c>
      <c r="IR22" s="349"/>
      <c r="IS22" s="354"/>
      <c r="IT22" s="426">
        <f t="shared" si="64"/>
        <v>0</v>
      </c>
      <c r="IU22" s="371"/>
      <c r="IV22" s="357"/>
      <c r="IW22" s="426">
        <f t="shared" si="65"/>
        <v>0</v>
      </c>
      <c r="IX22" s="349"/>
      <c r="IY22" s="352"/>
      <c r="IZ22" s="450">
        <f t="shared" si="117"/>
        <v>0</v>
      </c>
      <c r="JA22" s="359">
        <f>[1]Субсидия_факт!AX17</f>
        <v>0</v>
      </c>
      <c r="JB22" s="354">
        <f>[1]Субсидия_факт!AZ17</f>
        <v>0</v>
      </c>
      <c r="JC22" s="353">
        <f>[1]Субсидия_факт!BB17</f>
        <v>0</v>
      </c>
      <c r="JD22" s="354">
        <f>[1]Субсидия_факт!BC17</f>
        <v>0</v>
      </c>
      <c r="JE22" s="353">
        <f>[1]Субсидия_факт!BD17</f>
        <v>0</v>
      </c>
      <c r="JF22" s="354">
        <f>[1]Субсидия_факт!BE17</f>
        <v>0</v>
      </c>
      <c r="JG22" s="350">
        <f>[1]Субсидия_факт!BF17</f>
        <v>0</v>
      </c>
      <c r="JH22" s="352">
        <f>[1]Субсидия_факт!BG17</f>
        <v>0</v>
      </c>
      <c r="JI22" s="450">
        <f t="shared" si="118"/>
        <v>0</v>
      </c>
      <c r="JJ22" s="359"/>
      <c r="JK22" s="354"/>
      <c r="JL22" s="360"/>
      <c r="JM22" s="372"/>
      <c r="JN22" s="360"/>
      <c r="JO22" s="373"/>
      <c r="JP22" s="349"/>
      <c r="JQ22" s="354"/>
      <c r="JR22" s="450">
        <f t="shared" si="66"/>
        <v>0</v>
      </c>
      <c r="JS22" s="349">
        <f>[1]Субсидия_факт!AY17</f>
        <v>0</v>
      </c>
      <c r="JT22" s="354">
        <f>[1]Субсидия_факт!BA17</f>
        <v>0</v>
      </c>
      <c r="JU22" s="450">
        <f t="shared" si="67"/>
        <v>0</v>
      </c>
      <c r="JV22" s="349"/>
      <c r="JW22" s="352"/>
      <c r="JX22" s="731">
        <f t="shared" si="68"/>
        <v>0</v>
      </c>
      <c r="JY22" s="353">
        <f>[1]Субсидия_факт!BX17</f>
        <v>0</v>
      </c>
      <c r="JZ22" s="354">
        <f>[1]Субсидия_факт!BY17</f>
        <v>0</v>
      </c>
      <c r="KA22" s="450">
        <f t="shared" si="69"/>
        <v>0</v>
      </c>
      <c r="KB22" s="356"/>
      <c r="KC22" s="357"/>
      <c r="KD22" s="426">
        <f t="shared" si="70"/>
        <v>158223.03</v>
      </c>
      <c r="KE22" s="349">
        <f>[1]Субсидия_факт!BH17</f>
        <v>0</v>
      </c>
      <c r="KF22" s="352">
        <f>[1]Субсидия_факт!BI17</f>
        <v>0</v>
      </c>
      <c r="KG22" s="353">
        <f>[1]Субсидия_факт!CD17</f>
        <v>47466.91</v>
      </c>
      <c r="KH22" s="352">
        <f>[1]Субсидия_факт!CF17</f>
        <v>110756.12</v>
      </c>
      <c r="KI22" s="426">
        <f t="shared" si="71"/>
        <v>0</v>
      </c>
      <c r="KJ22" s="349"/>
      <c r="KK22" s="354"/>
      <c r="KL22" s="349"/>
      <c r="KM22" s="354"/>
      <c r="KN22" s="426">
        <f t="shared" si="119"/>
        <v>0</v>
      </c>
      <c r="KO22" s="353">
        <f>[1]Субсидия_факт!CE17</f>
        <v>0</v>
      </c>
      <c r="KP22" s="352">
        <f>[1]Субсидия_факт!CG17</f>
        <v>0</v>
      </c>
      <c r="KQ22" s="426">
        <f t="shared" si="72"/>
        <v>0</v>
      </c>
      <c r="KR22" s="350"/>
      <c r="KS22" s="354"/>
      <c r="KT22" s="731">
        <f t="shared" si="73"/>
        <v>0</v>
      </c>
      <c r="KU22" s="353">
        <f>[1]Субсидия_факт!BJ17</f>
        <v>0</v>
      </c>
      <c r="KV22" s="354">
        <f>[1]Субсидия_факт!BK17</f>
        <v>0</v>
      </c>
      <c r="KW22" s="450">
        <f t="shared" si="74"/>
        <v>0</v>
      </c>
      <c r="KX22" s="356"/>
      <c r="KY22" s="357"/>
      <c r="KZ22" s="720">
        <f t="shared" si="75"/>
        <v>5000000</v>
      </c>
      <c r="LA22" s="353">
        <f>[1]Субсидия_факт!CN17</f>
        <v>450000</v>
      </c>
      <c r="LB22" s="352">
        <f>[1]Субсидия_факт!CP17</f>
        <v>4550000</v>
      </c>
      <c r="LC22" s="360">
        <f>[1]Субсидия_факт!CR17</f>
        <v>0</v>
      </c>
      <c r="LD22" s="720">
        <f t="shared" si="76"/>
        <v>0</v>
      </c>
      <c r="LE22" s="350"/>
      <c r="LF22" s="354"/>
      <c r="LG22" s="349"/>
      <c r="LH22" s="707">
        <f t="shared" si="120"/>
        <v>0</v>
      </c>
      <c r="LI22" s="353">
        <f>[1]Субсидия_факт!CO17</f>
        <v>0</v>
      </c>
      <c r="LJ22" s="352">
        <f>[1]Субсидия_факт!CQ17</f>
        <v>0</v>
      </c>
      <c r="LK22" s="349">
        <f>[1]Субсидия_факт!CS17</f>
        <v>0</v>
      </c>
      <c r="LL22" s="707">
        <f t="shared" si="77"/>
        <v>0</v>
      </c>
      <c r="LM22" s="349"/>
      <c r="LN22" s="361"/>
      <c r="LO22" s="349"/>
      <c r="LP22" s="426">
        <f t="shared" si="121"/>
        <v>0</v>
      </c>
      <c r="LQ22" s="353">
        <f>[1]Субсидия_факт!DN17</f>
        <v>0</v>
      </c>
      <c r="LR22" s="354">
        <f>[1]Субсидия_факт!DP17</f>
        <v>0</v>
      </c>
      <c r="LS22" s="356"/>
      <c r="LT22" s="357"/>
      <c r="LU22" s="356"/>
      <c r="LV22" s="357"/>
      <c r="LW22" s="426">
        <f t="shared" si="122"/>
        <v>0</v>
      </c>
      <c r="LX22" s="360"/>
      <c r="LY22" s="373"/>
      <c r="LZ22" s="360"/>
      <c r="MA22" s="373"/>
      <c r="MB22" s="356"/>
      <c r="MC22" s="357"/>
      <c r="MD22" s="450">
        <f t="shared" si="78"/>
        <v>0</v>
      </c>
      <c r="ME22" s="353">
        <f>[1]Субсидия_факт!DO17</f>
        <v>0</v>
      </c>
      <c r="MF22" s="354">
        <f>[1]Субсидия_факт!DQ17</f>
        <v>0</v>
      </c>
      <c r="MG22" s="730">
        <f t="shared" si="79"/>
        <v>0</v>
      </c>
      <c r="MH22" s="360"/>
      <c r="MI22" s="373"/>
      <c r="MJ22" s="379">
        <f t="shared" si="80"/>
        <v>0</v>
      </c>
      <c r="MK22" s="353">
        <f>[1]Субсидия_факт!BL17</f>
        <v>0</v>
      </c>
      <c r="ML22" s="354">
        <f>[1]Субсидия_факт!BN17</f>
        <v>0</v>
      </c>
      <c r="MM22" s="450">
        <f t="shared" si="81"/>
        <v>0</v>
      </c>
      <c r="MN22" s="356"/>
      <c r="MO22" s="357"/>
      <c r="MP22" s="731">
        <f t="shared" si="82"/>
        <v>0</v>
      </c>
      <c r="MQ22" s="353">
        <f>[1]Субсидия_факт!BM17</f>
        <v>0</v>
      </c>
      <c r="MR22" s="354">
        <f>[1]Субсидия_факт!BO17</f>
        <v>0</v>
      </c>
      <c r="MS22" s="450">
        <f t="shared" si="83"/>
        <v>0</v>
      </c>
      <c r="MT22" s="356"/>
      <c r="MU22" s="357"/>
      <c r="MV22" s="707">
        <f t="shared" si="141"/>
        <v>0</v>
      </c>
      <c r="MW22" s="349">
        <f>[1]Субсидия_факт!FO17</f>
        <v>0</v>
      </c>
      <c r="MX22" s="354">
        <f>[1]Субсидия_факт!FQ17</f>
        <v>0</v>
      </c>
      <c r="MY22" s="349">
        <f>[1]Субсидия_факт!FS17</f>
        <v>0</v>
      </c>
      <c r="MZ22" s="354">
        <f>[1]Субсидия_факт!FU17</f>
        <v>0</v>
      </c>
      <c r="NA22" s="707">
        <f t="shared" si="142"/>
        <v>0</v>
      </c>
      <c r="NB22" s="349"/>
      <c r="NC22" s="354"/>
      <c r="ND22" s="349"/>
      <c r="NE22" s="354"/>
      <c r="NF22" s="707">
        <f t="shared" si="143"/>
        <v>0</v>
      </c>
      <c r="NG22" s="371">
        <f>[1]Субсидия_факт!FP17</f>
        <v>0</v>
      </c>
      <c r="NH22" s="357">
        <f>[1]Субсидия_факт!FR17</f>
        <v>0</v>
      </c>
      <c r="NI22" s="349">
        <f>[1]Субсидия_факт!FT17</f>
        <v>0</v>
      </c>
      <c r="NJ22" s="354">
        <f>[1]Субсидия_факт!FV17</f>
        <v>0</v>
      </c>
      <c r="NK22" s="707">
        <f t="shared" si="144"/>
        <v>0</v>
      </c>
      <c r="NL22" s="349"/>
      <c r="NM22" s="354"/>
      <c r="NN22" s="349"/>
      <c r="NO22" s="352"/>
      <c r="NP22" s="450">
        <f t="shared" si="123"/>
        <v>0</v>
      </c>
      <c r="NQ22" s="350">
        <f>[1]Субсидия_факт!AE17</f>
        <v>0</v>
      </c>
      <c r="NR22" s="356">
        <f>[1]Субсидия_факт!Y17</f>
        <v>0</v>
      </c>
      <c r="NS22" s="372">
        <f>[1]Субсидия_факт!Z17</f>
        <v>0</v>
      </c>
      <c r="NT22" s="356">
        <f>[1]Субсидия_факт!AA17</f>
        <v>0</v>
      </c>
      <c r="NU22" s="372">
        <f>[1]Субсидия_факт!AB17</f>
        <v>0</v>
      </c>
      <c r="NV22" s="349">
        <f>[1]Субсидия_факт!AC17</f>
        <v>0</v>
      </c>
      <c r="NW22" s="352">
        <f>[1]Субсидия_факт!AD17</f>
        <v>0</v>
      </c>
      <c r="NX22" s="450">
        <f t="shared" si="124"/>
        <v>0</v>
      </c>
      <c r="NY22" s="374"/>
      <c r="NZ22" s="371"/>
      <c r="OA22" s="357"/>
      <c r="OB22" s="371"/>
      <c r="OC22" s="372"/>
      <c r="OD22" s="360"/>
      <c r="OE22" s="372"/>
      <c r="OF22" s="391">
        <f t="shared" si="84"/>
        <v>0</v>
      </c>
      <c r="OG22" s="353">
        <f>[1]Субсидия_факт!Q17</f>
        <v>0</v>
      </c>
      <c r="OH22" s="354">
        <f>[1]Субсидия_факт!R17</f>
        <v>0</v>
      </c>
      <c r="OI22" s="450">
        <f t="shared" si="85"/>
        <v>0</v>
      </c>
      <c r="OJ22" s="371"/>
      <c r="OK22" s="372"/>
      <c r="OL22" s="426">
        <f t="shared" si="125"/>
        <v>0</v>
      </c>
      <c r="OM22" s="353">
        <f>[1]Субсидия_факт!DF17</f>
        <v>0</v>
      </c>
      <c r="ON22" s="354">
        <f>[1]Субсидия_факт!DH17</f>
        <v>0</v>
      </c>
      <c r="OO22" s="350">
        <f>[1]Субсидия_факт!DJ17</f>
        <v>0</v>
      </c>
      <c r="OP22" s="354">
        <f>[1]Субсидия_факт!DL17</f>
        <v>0</v>
      </c>
      <c r="OQ22" s="497">
        <f>[1]Субсидия_факт!DV17-LS22</f>
        <v>0</v>
      </c>
      <c r="OR22" s="352">
        <f>[1]Субсидия_факт!DX17-LT22</f>
        <v>0</v>
      </c>
      <c r="OS22" s="353">
        <f>[1]Субсидия_факт!DZ17-LU22</f>
        <v>0</v>
      </c>
      <c r="OT22" s="354">
        <f>[1]Субсидия_факт!EB17-LV22</f>
        <v>0</v>
      </c>
      <c r="OU22" s="426">
        <f t="shared" si="126"/>
        <v>0</v>
      </c>
      <c r="OV22" s="732"/>
      <c r="OW22" s="373"/>
      <c r="OX22" s="732"/>
      <c r="OY22" s="373"/>
      <c r="OZ22" s="488"/>
      <c r="PA22" s="372"/>
      <c r="PB22" s="356"/>
      <c r="PC22" s="357"/>
      <c r="PD22" s="379">
        <f t="shared" si="86"/>
        <v>0</v>
      </c>
      <c r="PE22" s="353">
        <f>[1]Субсидия_факт!DG17</f>
        <v>0</v>
      </c>
      <c r="PF22" s="354">
        <f>[1]Субсидия_факт!DI17</f>
        <v>0</v>
      </c>
      <c r="PG22" s="350">
        <f>[1]Субсидия_факт!DK17</f>
        <v>0</v>
      </c>
      <c r="PH22" s="354">
        <f>[1]Субсидия_факт!DM17</f>
        <v>0</v>
      </c>
      <c r="PI22" s="350">
        <f>[1]Субсидия_факт!DW17</f>
        <v>0</v>
      </c>
      <c r="PJ22" s="354">
        <f>[1]Субсидия_факт!DY17</f>
        <v>0</v>
      </c>
      <c r="PK22" s="450">
        <f t="shared" si="87"/>
        <v>0</v>
      </c>
      <c r="PL22" s="360"/>
      <c r="PM22" s="373"/>
      <c r="PN22" s="488"/>
      <c r="PO22" s="373"/>
      <c r="PP22" s="360"/>
      <c r="PQ22" s="373"/>
      <c r="PR22" s="450">
        <f>'Прочая  субсидия_МР  и  ГО'!B17</f>
        <v>21543155.32</v>
      </c>
      <c r="PS22" s="450">
        <f>'Прочая  субсидия_МР  и  ГО'!C17</f>
        <v>32112.65</v>
      </c>
      <c r="PT22" s="717">
        <f>'Прочая  субсидия_БП'!B17</f>
        <v>0</v>
      </c>
      <c r="PU22" s="379">
        <f>'Прочая  субсидия_БП'!C17</f>
        <v>0</v>
      </c>
      <c r="PV22" s="379">
        <f t="shared" si="88"/>
        <v>300183880.68000001</v>
      </c>
      <c r="PW22" s="360">
        <f>'Проверочная  таблица'!QY22+'Проверочная  таблица'!QB22+'Проверочная  таблица'!QD22+QS22</f>
        <v>294496841.04000002</v>
      </c>
      <c r="PX22" s="374">
        <f>'Проверочная  таблица'!QZ22+'Проверочная  таблица'!QH22+'Проверочная  таблица'!QN22+'Проверочная  таблица'!QJ22+'Проверочная  таблица'!QL22+QP22+QT22+QF22</f>
        <v>5687039.6399999997</v>
      </c>
      <c r="PY22" s="450" t="e">
        <f t="shared" si="89"/>
        <v>#REF!</v>
      </c>
      <c r="PZ22" s="360">
        <f>'Проверочная  таблица'!RB22+'Проверочная  таблица'!QC22+'Проверочная  таблица'!QE22+QV22</f>
        <v>71931565.549999997</v>
      </c>
      <c r="QA22" s="374" t="e">
        <f>'Проверочная  таблица'!RC22+'Проверочная  таблица'!QI22+'Проверочная  таблица'!QO22+'Проверочная  таблица'!QK22+'Проверочная  таблица'!QM22+QQ22+QW22+QG22</f>
        <v>#REF!</v>
      </c>
      <c r="QB22" s="730">
        <f>'Субвенция  на  полномочия'!B17</f>
        <v>283164921.68000001</v>
      </c>
      <c r="QC22" s="717">
        <f>'Субвенция  на  полномочия'!C17</f>
        <v>67936212</v>
      </c>
      <c r="QD22" s="733">
        <f>[1]Субвенция_факт!M18</f>
        <v>6847362</v>
      </c>
      <c r="QE22" s="530">
        <v>2550000</v>
      </c>
      <c r="QF22" s="594">
        <f>[1]Субвенция_факт!AE18</f>
        <v>573600</v>
      </c>
      <c r="QG22" s="734" t="e">
        <f>#REF!</f>
        <v>#REF!</v>
      </c>
      <c r="QH22" s="594">
        <f>[1]Субвенция_факт!AF18</f>
        <v>0</v>
      </c>
      <c r="QI22" s="734"/>
      <c r="QJ22" s="594">
        <f>[1]Субвенция_факт!AG18</f>
        <v>65000</v>
      </c>
      <c r="QK22" s="530"/>
      <c r="QL22" s="594">
        <f>[1]Субвенция_факт!E18</f>
        <v>0</v>
      </c>
      <c r="QM22" s="530"/>
      <c r="QN22" s="594">
        <f>[1]Субвенция_факт!F18</f>
        <v>0</v>
      </c>
      <c r="QO22" s="530"/>
      <c r="QP22" s="594">
        <f>[1]Субвенция_факт!G18</f>
        <v>0</v>
      </c>
      <c r="QQ22" s="530"/>
      <c r="QR22" s="717">
        <f t="shared" si="90"/>
        <v>6902900</v>
      </c>
      <c r="QS22" s="356">
        <f>[1]Субвенция_факт!P18</f>
        <v>2644460.36</v>
      </c>
      <c r="QT22" s="357">
        <f>[1]Субвенция_факт!Q18</f>
        <v>4258439.6399999997</v>
      </c>
      <c r="QU22" s="450">
        <f t="shared" si="91"/>
        <v>2699998.55</v>
      </c>
      <c r="QV22" s="360">
        <v>1034353.55</v>
      </c>
      <c r="QW22" s="376">
        <v>1665645</v>
      </c>
      <c r="QX22" s="379">
        <f t="shared" si="92"/>
        <v>2630097</v>
      </c>
      <c r="QY22" s="377">
        <f>[1]Субвенция_факт!X18</f>
        <v>1840097</v>
      </c>
      <c r="QZ22" s="378">
        <f>[1]Субвенция_факт!W18</f>
        <v>790000</v>
      </c>
      <c r="RA22" s="450">
        <f t="shared" si="93"/>
        <v>527371.6</v>
      </c>
      <c r="RB22" s="360">
        <v>411000</v>
      </c>
      <c r="RC22" s="376">
        <v>116371.6</v>
      </c>
      <c r="RD22" s="379">
        <f t="shared" si="127"/>
        <v>15638688.76</v>
      </c>
      <c r="RE22" s="450">
        <f t="shared" si="128"/>
        <v>4096943.7800000003</v>
      </c>
      <c r="RF22" s="717">
        <f t="shared" si="135"/>
        <v>312480</v>
      </c>
      <c r="RG22" s="377">
        <f>'[1]Иные межбюджетные трансферты'!D17</f>
        <v>0</v>
      </c>
      <c r="RH22" s="378">
        <f>'[1]Иные межбюджетные трансферты'!E17</f>
        <v>312480</v>
      </c>
      <c r="RI22" s="450">
        <f t="shared" si="136"/>
        <v>78120</v>
      </c>
      <c r="RJ22" s="377"/>
      <c r="RK22" s="378">
        <v>78120</v>
      </c>
      <c r="RL22" s="717">
        <f t="shared" si="96"/>
        <v>0</v>
      </c>
      <c r="RM22" s="377">
        <f>'[1]Иные межбюджетные трансферты'!T17</f>
        <v>0</v>
      </c>
      <c r="RN22" s="378">
        <f>'[1]Иные межбюджетные трансферты'!U17</f>
        <v>0</v>
      </c>
      <c r="RO22" s="450">
        <f t="shared" si="97"/>
        <v>0</v>
      </c>
      <c r="RP22" s="377"/>
      <c r="RQ22" s="378"/>
      <c r="RR22" s="379">
        <f t="shared" si="98"/>
        <v>1042762.64</v>
      </c>
      <c r="RS22" s="377">
        <f>'[1]Иные межбюджетные трансферты'!F17</f>
        <v>93848.639999999999</v>
      </c>
      <c r="RT22" s="378">
        <f>'[1]Иные межбюджетные трансферты'!G17</f>
        <v>948914</v>
      </c>
      <c r="RU22" s="450">
        <f t="shared" si="99"/>
        <v>260690.66</v>
      </c>
      <c r="RV22" s="377">
        <v>23462.16</v>
      </c>
      <c r="RW22" s="378">
        <v>237228.5</v>
      </c>
      <c r="RX22" s="379">
        <f t="shared" si="100"/>
        <v>13436640</v>
      </c>
      <c r="RY22" s="377">
        <f>'[1]Иные межбюджетные трансферты'!H17</f>
        <v>0</v>
      </c>
      <c r="RZ22" s="378">
        <f>'[1]Иные межбюджетные трансферты'!I17</f>
        <v>13436640</v>
      </c>
      <c r="SA22" s="450">
        <f t="shared" si="129"/>
        <v>2911327</v>
      </c>
      <c r="SB22" s="369"/>
      <c r="SC22" s="378">
        <v>2911327</v>
      </c>
      <c r="SD22" s="450">
        <f t="shared" si="102"/>
        <v>0</v>
      </c>
      <c r="SE22" s="350">
        <f>'[1]Иные межбюджетные трансферты'!K17</f>
        <v>0</v>
      </c>
      <c r="SF22" s="450">
        <f t="shared" si="103"/>
        <v>0</v>
      </c>
      <c r="SG22" s="371"/>
      <c r="SH22" s="450">
        <f t="shared" ref="SH22:SH23" si="148">SUM(SI22:SI22)</f>
        <v>0</v>
      </c>
      <c r="SI22" s="350">
        <f>'[1]Иные межбюджетные трансферты'!L17</f>
        <v>0</v>
      </c>
      <c r="SJ22" s="450">
        <f t="shared" ref="SJ22:SJ23" si="149">SUM(SK22:SK22)</f>
        <v>0</v>
      </c>
      <c r="SK22" s="371"/>
      <c r="SL22" s="379">
        <f t="shared" si="130"/>
        <v>846806.12</v>
      </c>
      <c r="SM22" s="377">
        <f>'[1]Иные межбюджетные трансферты'!C17</f>
        <v>0</v>
      </c>
      <c r="SN22" s="369">
        <f>'[1]Иные межбюджетные трансферты'!J17</f>
        <v>0</v>
      </c>
      <c r="SO22" s="370">
        <f>'[1]Иные межбюджетные трансферты'!M17</f>
        <v>0</v>
      </c>
      <c r="SP22" s="369">
        <f>'[1]Иные межбюджетные трансферты'!O17</f>
        <v>0</v>
      </c>
      <c r="SQ22" s="370">
        <f>'[1]Иные межбюджетные трансферты'!P17</f>
        <v>0</v>
      </c>
      <c r="SR22" s="369">
        <f>'[1]Иные межбюджетные трансферты'!R17</f>
        <v>0</v>
      </c>
      <c r="SS22" s="370">
        <f>'[1]Иные межбюджетные трансферты'!V17</f>
        <v>0</v>
      </c>
      <c r="ST22" s="360">
        <f>'[1]Иные межбюджетные трансферты'!X17</f>
        <v>0</v>
      </c>
      <c r="SU22" s="370">
        <f>'[1]Иные межбюджетные трансферты'!Y17</f>
        <v>0</v>
      </c>
      <c r="SV22" s="369">
        <f>'[1]Иные межбюджетные трансферты'!Z17</f>
        <v>846806.12</v>
      </c>
      <c r="SW22" s="450">
        <f t="shared" si="131"/>
        <v>846806.12</v>
      </c>
      <c r="SX22" s="369"/>
      <c r="SY22" s="369"/>
      <c r="SZ22" s="350"/>
      <c r="TA22" s="369"/>
      <c r="TB22" s="348"/>
      <c r="TC22" s="348"/>
      <c r="TD22" s="348"/>
      <c r="TE22" s="348"/>
      <c r="TF22" s="348"/>
      <c r="TG22" s="348">
        <f t="shared" si="132"/>
        <v>846806.12</v>
      </c>
      <c r="TH22" s="379">
        <f t="shared" si="106"/>
        <v>0</v>
      </c>
      <c r="TI22" s="377">
        <f>'[1]Иные межбюджетные трансферты'!N17</f>
        <v>0</v>
      </c>
      <c r="TJ22" s="369">
        <f>'[1]Иные межбюджетные трансферты'!Q17</f>
        <v>0</v>
      </c>
      <c r="TK22" s="370">
        <f>'[1]Иные межбюджетные трансферты'!S17</f>
        <v>0</v>
      </c>
      <c r="TL22" s="369">
        <f>'[1]Иные межбюджетные трансферты'!W17</f>
        <v>0</v>
      </c>
      <c r="TM22" s="506">
        <f>'[1]Иные межбюджетные трансферты'!AA17</f>
        <v>0</v>
      </c>
      <c r="TN22" s="450">
        <f t="shared" si="107"/>
        <v>0</v>
      </c>
      <c r="TO22" s="359"/>
      <c r="TP22" s="359"/>
      <c r="TQ22" s="359"/>
      <c r="TR22" s="348"/>
      <c r="TS22" s="348"/>
      <c r="TT22" s="450">
        <f t="shared" si="133"/>
        <v>0</v>
      </c>
      <c r="TU22" s="450">
        <f t="shared" si="134"/>
        <v>0</v>
      </c>
      <c r="TV22" s="379"/>
      <c r="TW22" s="379"/>
      <c r="TX22" s="379"/>
      <c r="TY22" s="379"/>
      <c r="TZ22" s="379"/>
      <c r="UA22" s="379"/>
      <c r="UB22" s="379"/>
      <c r="UC22" s="450"/>
      <c r="UD22" s="728">
        <f>'Проверочная  таблица'!TZ22+'Проверочная  таблица'!UB22</f>
        <v>0</v>
      </c>
      <c r="UE22" s="728">
        <f>'Проверочная  таблица'!UA22+'Проверочная  таблица'!UC22</f>
        <v>0</v>
      </c>
    </row>
    <row r="23" spans="1:551" ht="20.45" customHeight="1" x14ac:dyDescent="0.25">
      <c r="A23" s="557" t="s">
        <v>855</v>
      </c>
      <c r="B23" s="718">
        <f>D23+Z23+'Проверочная  таблица'!PV23+'Проверочная  таблица'!RD23</f>
        <v>1690716736.3200002</v>
      </c>
      <c r="C23" s="729" t="e">
        <f>E23+'Проверочная  таблица'!PY23+AA23+'Проверочная  таблица'!RE23</f>
        <v>#REF!</v>
      </c>
      <c r="D23" s="717">
        <f t="shared" si="0"/>
        <v>0</v>
      </c>
      <c r="E23" s="379">
        <f t="shared" si="1"/>
        <v>0</v>
      </c>
      <c r="F23" s="720">
        <f>'[1]Дотация  из  ОБ_факт'!F18</f>
        <v>0</v>
      </c>
      <c r="G23" s="742"/>
      <c r="H23" s="720">
        <f>'[1]Дотация  из  ОБ_факт'!E18</f>
        <v>0</v>
      </c>
      <c r="I23" s="742"/>
      <c r="J23" s="720">
        <f>'[1]Дотация  из  ОБ_факт'!H18</f>
        <v>0</v>
      </c>
      <c r="K23" s="742"/>
      <c r="L23" s="720">
        <f>'[1]Дотация  из  ОБ_факт'!I18</f>
        <v>0</v>
      </c>
      <c r="M23" s="742"/>
      <c r="N23" s="591">
        <f t="shared" si="2"/>
        <v>0</v>
      </c>
      <c r="O23" s="743">
        <f>'[1]Дотация  из  ОБ_факт'!K18</f>
        <v>0</v>
      </c>
      <c r="P23" s="744">
        <f>'[1]Дотация  из  ОБ_факт'!L18</f>
        <v>0</v>
      </c>
      <c r="Q23" s="744">
        <f>'[1]Дотация  из  ОБ_факт'!M18</f>
        <v>0</v>
      </c>
      <c r="R23" s="592">
        <f t="shared" si="3"/>
        <v>0</v>
      </c>
      <c r="S23" s="369"/>
      <c r="T23" s="369"/>
      <c r="U23" s="369"/>
      <c r="V23" s="591">
        <f t="shared" si="4"/>
        <v>0</v>
      </c>
      <c r="W23" s="743">
        <f>'[1]Дотация  из  ОБ_факт'!J18</f>
        <v>0</v>
      </c>
      <c r="X23" s="591">
        <f t="shared" si="5"/>
        <v>0</v>
      </c>
      <c r="Y23" s="506"/>
      <c r="Z23" s="711">
        <f t="shared" si="108"/>
        <v>937957969.79000008</v>
      </c>
      <c r="AA23" s="432">
        <f>'Проверочная  таблица'!PS23+'Проверочная  таблица'!PU23+'Проверочная  таблица'!KI23+'Проверочная  таблица'!KQ23+'Проверочная  таблица'!CG23+'Проверочная  таблица'!EN23+CA23+'Проверочная  таблица'!HW23+'Проверочная  таблица'!IC23+'Проверочная  таблица'!LD23+'Проверочная  таблица'!LL23+KA23+AF23+AL23+EA23+EG23+BK23+OU23+PK23+MG23+DU23+CY23+JI23+JU23+OI23+GT23+EY23+MM23+NA23+NK23+MS23+NX23+BA23+KW23+GA23+FO23+GG23+GM23+FI23+BU23+LW23+AS23+HE23+HQ23+GZ23+FU23+HK23+IJ23+IQ23+IW23+CS23+DO23+AO23+AW23+DG23+CM23</f>
        <v>48438047.340000004</v>
      </c>
      <c r="AB23" s="450">
        <f t="shared" si="6"/>
        <v>35896629.039999999</v>
      </c>
      <c r="AC23" s="371">
        <f>[1]Субсидия_факт!CY18</f>
        <v>16855743.539999999</v>
      </c>
      <c r="AD23" s="360">
        <f>[1]Субсидия_факт!DA18</f>
        <v>19040885.5</v>
      </c>
      <c r="AE23" s="360">
        <f>[1]Субсидия_факт!FB18</f>
        <v>0</v>
      </c>
      <c r="AF23" s="450">
        <f t="shared" si="7"/>
        <v>5831003.0099999998</v>
      </c>
      <c r="AG23" s="360">
        <v>5831003.0099999998</v>
      </c>
      <c r="AH23" s="360"/>
      <c r="AI23" s="371"/>
      <c r="AJ23" s="450">
        <f t="shared" si="8"/>
        <v>0</v>
      </c>
      <c r="AK23" s="360">
        <f>[1]Субсидия_факт!FD18</f>
        <v>0</v>
      </c>
      <c r="AL23" s="730">
        <f t="shared" si="9"/>
        <v>0</v>
      </c>
      <c r="AM23" s="356"/>
      <c r="AN23" s="450">
        <f>[1]Субсидия_факт!EX18</f>
        <v>27921964.870000001</v>
      </c>
      <c r="AO23" s="592"/>
      <c r="AP23" s="717">
        <f t="shared" si="10"/>
        <v>0</v>
      </c>
      <c r="AQ23" s="356">
        <f>[1]Субсидия_факт!CT18</f>
        <v>0</v>
      </c>
      <c r="AR23" s="360">
        <f>[1]Субсидия_факт!CU18</f>
        <v>0</v>
      </c>
      <c r="AS23" s="450">
        <f t="shared" si="11"/>
        <v>0</v>
      </c>
      <c r="AT23" s="360"/>
      <c r="AU23" s="356"/>
      <c r="AV23" s="450">
        <f>[1]Субсидия_факт!EY18</f>
        <v>35090364.5</v>
      </c>
      <c r="AW23" s="594"/>
      <c r="AX23" s="379">
        <f t="shared" si="12"/>
        <v>0</v>
      </c>
      <c r="AY23" s="356">
        <f>[1]Субсидия_факт!CV18</f>
        <v>0</v>
      </c>
      <c r="AZ23" s="360">
        <f>[1]Субсидия_факт!CW18</f>
        <v>0</v>
      </c>
      <c r="BA23" s="450">
        <f t="shared" si="13"/>
        <v>0</v>
      </c>
      <c r="BB23" s="360"/>
      <c r="BC23" s="360"/>
      <c r="BD23" s="450">
        <f t="shared" si="14"/>
        <v>0</v>
      </c>
      <c r="BE23" s="356">
        <f>[1]Субсидия_факт!EP18</f>
        <v>0</v>
      </c>
      <c r="BF23" s="372">
        <f>[1]Субсидия_факт!EQ18</f>
        <v>0</v>
      </c>
      <c r="BG23" s="360">
        <f>[1]Субсидия_факт!ER18</f>
        <v>0</v>
      </c>
      <c r="BH23" s="372">
        <f>[1]Субсидия_факт!ET18</f>
        <v>0</v>
      </c>
      <c r="BI23" s="360">
        <f>[1]Субсидия_факт!EV18</f>
        <v>0</v>
      </c>
      <c r="BJ23" s="372">
        <f>[1]Субсидия_факт!EW18</f>
        <v>0</v>
      </c>
      <c r="BK23" s="450">
        <f t="shared" si="15"/>
        <v>0</v>
      </c>
      <c r="BL23" s="371"/>
      <c r="BM23" s="372"/>
      <c r="BN23" s="360"/>
      <c r="BO23" s="372"/>
      <c r="BP23" s="360"/>
      <c r="BQ23" s="372"/>
      <c r="BR23" s="379">
        <f t="shared" si="109"/>
        <v>0</v>
      </c>
      <c r="BS23" s="356">
        <f>[1]Субсидия_факт!ES18</f>
        <v>0</v>
      </c>
      <c r="BT23" s="372">
        <f>[1]Субсидия_факт!EU18</f>
        <v>0</v>
      </c>
      <c r="BU23" s="450">
        <f t="shared" si="17"/>
        <v>0</v>
      </c>
      <c r="BV23" s="356"/>
      <c r="BW23" s="357"/>
      <c r="BX23" s="379">
        <f t="shared" si="18"/>
        <v>0</v>
      </c>
      <c r="BY23" s="356">
        <f>[1]Субсидия_факт!K18</f>
        <v>0</v>
      </c>
      <c r="BZ23" s="360">
        <f>[1]Субсидия_факт!L18</f>
        <v>0</v>
      </c>
      <c r="CA23" s="450">
        <f t="shared" si="19"/>
        <v>0</v>
      </c>
      <c r="CB23" s="360"/>
      <c r="CC23" s="360"/>
      <c r="CD23" s="379">
        <f t="shared" si="20"/>
        <v>0</v>
      </c>
      <c r="CE23" s="356">
        <f>[1]Субсидия_факт!W18</f>
        <v>0</v>
      </c>
      <c r="CF23" s="357">
        <f>[1]Субсидия_факт!X18</f>
        <v>0</v>
      </c>
      <c r="CG23" s="450">
        <f t="shared" si="21"/>
        <v>0</v>
      </c>
      <c r="CH23" s="371"/>
      <c r="CI23" s="372"/>
      <c r="CJ23" s="379">
        <f t="shared" si="137"/>
        <v>0</v>
      </c>
      <c r="CK23" s="353">
        <f>[1]Субсидия_факт!S18</f>
        <v>0</v>
      </c>
      <c r="CL23" s="352">
        <f>[1]Субсидия_факт!T18</f>
        <v>0</v>
      </c>
      <c r="CM23" s="450">
        <f t="shared" si="138"/>
        <v>0</v>
      </c>
      <c r="CN23" s="356"/>
      <c r="CO23" s="372"/>
      <c r="CP23" s="379">
        <f t="shared" si="139"/>
        <v>0</v>
      </c>
      <c r="CQ23" s="356">
        <f>[1]Субсидия_факт!M18</f>
        <v>0</v>
      </c>
      <c r="CR23" s="372">
        <f>[1]Субсидия_факт!N18</f>
        <v>0</v>
      </c>
      <c r="CS23" s="450">
        <f t="shared" si="140"/>
        <v>0</v>
      </c>
      <c r="CT23" s="356"/>
      <c r="CU23" s="372"/>
      <c r="CV23" s="379">
        <f t="shared" si="26"/>
        <v>0</v>
      </c>
      <c r="CW23" s="356">
        <f>[1]Субсидия_факт!CH18</f>
        <v>0</v>
      </c>
      <c r="CX23" s="372">
        <f>[1]Субсидия_факт!CI18</f>
        <v>0</v>
      </c>
      <c r="CY23" s="450">
        <f t="shared" si="27"/>
        <v>0</v>
      </c>
      <c r="CZ23" s="356"/>
      <c r="DA23" s="372"/>
      <c r="DB23" s="426">
        <f t="shared" si="110"/>
        <v>0</v>
      </c>
      <c r="DC23" s="356">
        <f>[1]Субсидия_факт!GG18</f>
        <v>0</v>
      </c>
      <c r="DD23" s="372">
        <f>[1]Субсидия_факт!GI18</f>
        <v>0</v>
      </c>
      <c r="DE23" s="353">
        <f>[1]Субсидия_факт!GK18</f>
        <v>0</v>
      </c>
      <c r="DF23" s="352">
        <f>[1]Субсидия_факт!GM18</f>
        <v>0</v>
      </c>
      <c r="DG23" s="426">
        <f t="shared" si="111"/>
        <v>0</v>
      </c>
      <c r="DH23" s="356"/>
      <c r="DI23" s="372"/>
      <c r="DJ23" s="356"/>
      <c r="DK23" s="372"/>
      <c r="DL23" s="379">
        <f t="shared" si="147"/>
        <v>0</v>
      </c>
      <c r="DM23" s="356">
        <f>[1]Субсидия_факт!O18</f>
        <v>0</v>
      </c>
      <c r="DN23" s="372">
        <f>[1]Субсидия_факт!P18</f>
        <v>0</v>
      </c>
      <c r="DO23" s="450">
        <f t="shared" si="29"/>
        <v>0</v>
      </c>
      <c r="DP23" s="356"/>
      <c r="DQ23" s="372"/>
      <c r="DR23" s="379">
        <f t="shared" si="30"/>
        <v>0</v>
      </c>
      <c r="DS23" s="356">
        <f>[1]Субсидия_факт!AH18</f>
        <v>0</v>
      </c>
      <c r="DT23" s="372">
        <f>[1]Субсидия_факт!AI18</f>
        <v>0</v>
      </c>
      <c r="DU23" s="379">
        <f t="shared" si="31"/>
        <v>0</v>
      </c>
      <c r="DV23" s="356"/>
      <c r="DW23" s="357"/>
      <c r="DX23" s="379">
        <f t="shared" si="32"/>
        <v>0</v>
      </c>
      <c r="DY23" s="356">
        <f>[1]Субсидия_факт!GO18</f>
        <v>0</v>
      </c>
      <c r="DZ23" s="357">
        <f>[1]Субсидия_факт!GQ18</f>
        <v>0</v>
      </c>
      <c r="EA23" s="450">
        <f t="shared" si="33"/>
        <v>0</v>
      </c>
      <c r="EB23" s="356"/>
      <c r="EC23" s="357"/>
      <c r="ED23" s="379">
        <f t="shared" si="34"/>
        <v>0</v>
      </c>
      <c r="EE23" s="356">
        <f>[1]Субсидия_факт!GP18</f>
        <v>0</v>
      </c>
      <c r="EF23" s="372">
        <f>[1]Субсидия_факт!GR18</f>
        <v>0</v>
      </c>
      <c r="EG23" s="450">
        <f t="shared" si="35"/>
        <v>0</v>
      </c>
      <c r="EH23" s="356"/>
      <c r="EI23" s="357"/>
      <c r="EJ23" s="450">
        <f t="shared" si="112"/>
        <v>0</v>
      </c>
      <c r="EK23" s="360">
        <f>[1]Субсидия_факт!J18</f>
        <v>0</v>
      </c>
      <c r="EL23" s="356">
        <f>[1]Субсидия_факт!H18</f>
        <v>0</v>
      </c>
      <c r="EM23" s="372">
        <f>[1]Субсидия_факт!I18</f>
        <v>0</v>
      </c>
      <c r="EN23" s="450">
        <f t="shared" si="113"/>
        <v>0</v>
      </c>
      <c r="EO23" s="360"/>
      <c r="EP23" s="360"/>
      <c r="EQ23" s="357"/>
      <c r="ER23" s="450">
        <f t="shared" si="114"/>
        <v>0</v>
      </c>
      <c r="ES23" s="371">
        <f>[1]Субсидия_факт!AP18</f>
        <v>0</v>
      </c>
      <c r="ET23" s="357">
        <f>[1]Субсидия_факт!AQ18</f>
        <v>0</v>
      </c>
      <c r="EU23" s="371">
        <f>[1]Субсидия_факт!AR18</f>
        <v>0</v>
      </c>
      <c r="EV23" s="357">
        <f>[1]Субсидия_факт!AS18</f>
        <v>0</v>
      </c>
      <c r="EW23" s="371">
        <f>[1]Субсидия_факт!AT18</f>
        <v>0</v>
      </c>
      <c r="EX23" s="357">
        <f>[1]Субсидия_факт!AU18</f>
        <v>0</v>
      </c>
      <c r="EY23" s="450">
        <f t="shared" si="115"/>
        <v>0</v>
      </c>
      <c r="EZ23" s="371"/>
      <c r="FA23" s="372"/>
      <c r="FB23" s="360"/>
      <c r="FC23" s="372"/>
      <c r="FD23" s="360"/>
      <c r="FE23" s="372"/>
      <c r="FF23" s="379">
        <f t="shared" si="36"/>
        <v>40905858</v>
      </c>
      <c r="FG23" s="356">
        <f>[1]Субсидия_факт!BV18</f>
        <v>12271758</v>
      </c>
      <c r="FH23" s="357">
        <f>[1]Субсидия_факт!BW18</f>
        <v>28634100</v>
      </c>
      <c r="FI23" s="450">
        <f t="shared" si="37"/>
        <v>0</v>
      </c>
      <c r="FJ23" s="356"/>
      <c r="FK23" s="357"/>
      <c r="FL23" s="379">
        <f t="shared" si="38"/>
        <v>212422197.80000001</v>
      </c>
      <c r="FM23" s="356">
        <f>[1]Субсидия_факт!DR18</f>
        <v>19117997.800000001</v>
      </c>
      <c r="FN23" s="357">
        <f>[1]Субсидия_факт!DS18</f>
        <v>193304200</v>
      </c>
      <c r="FO23" s="450">
        <f t="shared" si="39"/>
        <v>0</v>
      </c>
      <c r="FP23" s="356"/>
      <c r="FQ23" s="357"/>
      <c r="FR23" s="718">
        <f t="shared" si="40"/>
        <v>0</v>
      </c>
      <c r="FS23" s="356">
        <f>[1]Субсидия_факт!DT18</f>
        <v>0</v>
      </c>
      <c r="FT23" s="357">
        <f>[1]Субсидия_факт!DU18</f>
        <v>0</v>
      </c>
      <c r="FU23" s="718">
        <f t="shared" si="41"/>
        <v>0</v>
      </c>
      <c r="FV23" s="356"/>
      <c r="FW23" s="372"/>
      <c r="FX23" s="379">
        <f t="shared" si="42"/>
        <v>0</v>
      </c>
      <c r="FY23" s="356">
        <f>[1]Субсидия_факт!ED18</f>
        <v>0</v>
      </c>
      <c r="FZ23" s="357">
        <f>[1]Субсидия_факт!EE18</f>
        <v>0</v>
      </c>
      <c r="GA23" s="450">
        <f t="shared" si="43"/>
        <v>0</v>
      </c>
      <c r="GB23" s="356"/>
      <c r="GC23" s="357"/>
      <c r="GD23" s="379">
        <f t="shared" si="44"/>
        <v>0</v>
      </c>
      <c r="GE23" s="356">
        <f>[1]Субсидия_факт!CJ18</f>
        <v>0</v>
      </c>
      <c r="GF23" s="357">
        <f>[1]Субсидия_факт!CK18</f>
        <v>0</v>
      </c>
      <c r="GG23" s="450">
        <f t="shared" si="45"/>
        <v>0</v>
      </c>
      <c r="GH23" s="356"/>
      <c r="GI23" s="357"/>
      <c r="GJ23" s="379">
        <f t="shared" si="46"/>
        <v>0</v>
      </c>
      <c r="GK23" s="356">
        <f>[1]Субсидия_факт!CL18</f>
        <v>0</v>
      </c>
      <c r="GL23" s="372">
        <f>[1]Субсидия_факт!CM18</f>
        <v>0</v>
      </c>
      <c r="GM23" s="450">
        <f t="shared" si="47"/>
        <v>0</v>
      </c>
      <c r="GN23" s="356"/>
      <c r="GO23" s="357"/>
      <c r="GP23" s="717">
        <f t="shared" si="48"/>
        <v>0</v>
      </c>
      <c r="GQ23" s="356">
        <f>[1]Субсидия_факт!EF18</f>
        <v>0</v>
      </c>
      <c r="GR23" s="357">
        <f>[1]Субсидия_факт!EG18</f>
        <v>0</v>
      </c>
      <c r="GS23" s="356">
        <f>[1]Субсидия_факт!EH18</f>
        <v>0</v>
      </c>
      <c r="GT23" s="379">
        <f t="shared" si="49"/>
        <v>0</v>
      </c>
      <c r="GU23" s="356"/>
      <c r="GV23" s="357"/>
      <c r="GW23" s="360"/>
      <c r="GX23" s="718">
        <f t="shared" si="116"/>
        <v>0</v>
      </c>
      <c r="GY23" s="356">
        <f>[1]Субсидия_факт!EI18</f>
        <v>0</v>
      </c>
      <c r="GZ23" s="718">
        <f t="shared" si="116"/>
        <v>0</v>
      </c>
      <c r="HA23" s="360"/>
      <c r="HB23" s="379">
        <f t="shared" si="50"/>
        <v>0</v>
      </c>
      <c r="HC23" s="356">
        <f>[1]Субсидия_факт!BP18</f>
        <v>0</v>
      </c>
      <c r="HD23" s="357">
        <f>[1]Субсидия_факт!BQ18</f>
        <v>0</v>
      </c>
      <c r="HE23" s="450">
        <f t="shared" si="51"/>
        <v>0</v>
      </c>
      <c r="HF23" s="356"/>
      <c r="HG23" s="357"/>
      <c r="HH23" s="718">
        <f t="shared" si="52"/>
        <v>0</v>
      </c>
      <c r="HI23" s="356">
        <f>[1]Субсидия_факт!BR18</f>
        <v>0</v>
      </c>
      <c r="HJ23" s="357">
        <f>[1]Субсидия_факт!BS18</f>
        <v>0</v>
      </c>
      <c r="HK23" s="729">
        <f t="shared" si="53"/>
        <v>0</v>
      </c>
      <c r="HL23" s="356"/>
      <c r="HM23" s="372"/>
      <c r="HN23" s="379">
        <f t="shared" si="54"/>
        <v>0</v>
      </c>
      <c r="HO23" s="356">
        <f>[1]Субсидия_факт!AV18</f>
        <v>0</v>
      </c>
      <c r="HP23" s="357">
        <f>[1]Субсидия_факт!AW18</f>
        <v>0</v>
      </c>
      <c r="HQ23" s="450">
        <f t="shared" si="55"/>
        <v>0</v>
      </c>
      <c r="HR23" s="356"/>
      <c r="HS23" s="357"/>
      <c r="HT23" s="450">
        <f t="shared" si="56"/>
        <v>0</v>
      </c>
      <c r="HU23" s="356">
        <f>[1]Субсидия_факт!BZ18</f>
        <v>0</v>
      </c>
      <c r="HV23" s="372">
        <f>[1]Субсидия_факт!CB18</f>
        <v>0</v>
      </c>
      <c r="HW23" s="450">
        <f t="shared" si="57"/>
        <v>0</v>
      </c>
      <c r="HX23" s="356"/>
      <c r="HY23" s="357"/>
      <c r="HZ23" s="450">
        <f t="shared" si="58"/>
        <v>0</v>
      </c>
      <c r="IA23" s="356">
        <f>[1]Субсидия_факт!CA18</f>
        <v>0</v>
      </c>
      <c r="IB23" s="357">
        <f>[1]Субсидия_факт!CC18</f>
        <v>0</v>
      </c>
      <c r="IC23" s="450">
        <f t="shared" si="59"/>
        <v>0</v>
      </c>
      <c r="ID23" s="360"/>
      <c r="IE23" s="373"/>
      <c r="IF23" s="720">
        <f t="shared" si="60"/>
        <v>0</v>
      </c>
      <c r="IG23" s="360">
        <f>[1]Субсидия_факт!AJ18</f>
        <v>0</v>
      </c>
      <c r="IH23" s="357">
        <f>[1]Субсидия_факт!AK18</f>
        <v>0</v>
      </c>
      <c r="II23" s="360">
        <f>[1]Субсидия_факт!AL18</f>
        <v>0</v>
      </c>
      <c r="IJ23" s="720">
        <f t="shared" si="61"/>
        <v>0</v>
      </c>
      <c r="IK23" s="360"/>
      <c r="IL23" s="357"/>
      <c r="IM23" s="360"/>
      <c r="IN23" s="450">
        <f t="shared" si="62"/>
        <v>0</v>
      </c>
      <c r="IO23" s="360">
        <f>[1]Субсидия_факт!FX18</f>
        <v>0</v>
      </c>
      <c r="IP23" s="357">
        <f>[1]Субсидия_факт!FY18</f>
        <v>0</v>
      </c>
      <c r="IQ23" s="450">
        <f t="shared" si="63"/>
        <v>0</v>
      </c>
      <c r="IR23" s="360"/>
      <c r="IS23" s="357"/>
      <c r="IT23" s="450">
        <f t="shared" si="64"/>
        <v>0</v>
      </c>
      <c r="IU23" s="371"/>
      <c r="IV23" s="357"/>
      <c r="IW23" s="450">
        <f t="shared" si="65"/>
        <v>0</v>
      </c>
      <c r="IX23" s="360"/>
      <c r="IY23" s="372"/>
      <c r="IZ23" s="450">
        <f t="shared" si="117"/>
        <v>0</v>
      </c>
      <c r="JA23" s="374">
        <f>[1]Субсидия_факт!AX18</f>
        <v>0</v>
      </c>
      <c r="JB23" s="357">
        <f>[1]Субсидия_факт!AZ18</f>
        <v>0</v>
      </c>
      <c r="JC23" s="356">
        <f>[1]Субсидия_факт!BB18</f>
        <v>0</v>
      </c>
      <c r="JD23" s="357">
        <f>[1]Субсидия_факт!BC18</f>
        <v>0</v>
      </c>
      <c r="JE23" s="356">
        <f>[1]Субсидия_факт!BD18</f>
        <v>0</v>
      </c>
      <c r="JF23" s="357">
        <f>[1]Субсидия_факт!BE18</f>
        <v>0</v>
      </c>
      <c r="JG23" s="371">
        <f>[1]Субсидия_факт!BF18</f>
        <v>0</v>
      </c>
      <c r="JH23" s="372">
        <f>[1]Субсидия_факт!BG18</f>
        <v>0</v>
      </c>
      <c r="JI23" s="450">
        <f t="shared" si="118"/>
        <v>0</v>
      </c>
      <c r="JJ23" s="374"/>
      <c r="JK23" s="357"/>
      <c r="JL23" s="360"/>
      <c r="JM23" s="372"/>
      <c r="JN23" s="360"/>
      <c r="JO23" s="373"/>
      <c r="JP23" s="360"/>
      <c r="JQ23" s="357"/>
      <c r="JR23" s="450">
        <f t="shared" si="66"/>
        <v>0</v>
      </c>
      <c r="JS23" s="360">
        <f>[1]Субсидия_факт!AY18</f>
        <v>0</v>
      </c>
      <c r="JT23" s="357">
        <f>[1]Субсидия_факт!BA18</f>
        <v>0</v>
      </c>
      <c r="JU23" s="450">
        <f t="shared" si="67"/>
        <v>0</v>
      </c>
      <c r="JV23" s="360"/>
      <c r="JW23" s="372"/>
      <c r="JX23" s="379">
        <f t="shared" si="68"/>
        <v>0</v>
      </c>
      <c r="JY23" s="356">
        <f>[1]Субсидия_факт!BX18</f>
        <v>0</v>
      </c>
      <c r="JZ23" s="357">
        <f>[1]Субсидия_факт!BY18</f>
        <v>0</v>
      </c>
      <c r="KA23" s="450">
        <f t="shared" si="69"/>
        <v>0</v>
      </c>
      <c r="KB23" s="356"/>
      <c r="KC23" s="357"/>
      <c r="KD23" s="450">
        <f t="shared" si="70"/>
        <v>308263.5</v>
      </c>
      <c r="KE23" s="360">
        <f>[1]Субсидия_факт!BH18</f>
        <v>0</v>
      </c>
      <c r="KF23" s="372">
        <f>[1]Субсидия_факт!BI18</f>
        <v>0</v>
      </c>
      <c r="KG23" s="356">
        <f>[1]Субсидия_факт!CD18</f>
        <v>92479.049999999988</v>
      </c>
      <c r="KH23" s="372">
        <f>[1]Субсидия_факт!CF18</f>
        <v>215784.45</v>
      </c>
      <c r="KI23" s="450">
        <f t="shared" si="71"/>
        <v>0</v>
      </c>
      <c r="KJ23" s="360"/>
      <c r="KK23" s="357"/>
      <c r="KL23" s="360"/>
      <c r="KM23" s="357"/>
      <c r="KN23" s="450">
        <f t="shared" si="119"/>
        <v>0</v>
      </c>
      <c r="KO23" s="356">
        <f>[1]Субсидия_факт!CE18</f>
        <v>0</v>
      </c>
      <c r="KP23" s="372">
        <f>[1]Субсидия_факт!CG18</f>
        <v>0</v>
      </c>
      <c r="KQ23" s="450">
        <f t="shared" si="72"/>
        <v>0</v>
      </c>
      <c r="KR23" s="371"/>
      <c r="KS23" s="357"/>
      <c r="KT23" s="379">
        <f t="shared" si="73"/>
        <v>0</v>
      </c>
      <c r="KU23" s="356">
        <f>[1]Субсидия_факт!BJ18</f>
        <v>0</v>
      </c>
      <c r="KV23" s="357">
        <f>[1]Субсидия_факт!BK18</f>
        <v>0</v>
      </c>
      <c r="KW23" s="450">
        <f t="shared" si="74"/>
        <v>0</v>
      </c>
      <c r="KX23" s="356"/>
      <c r="KY23" s="357"/>
      <c r="KZ23" s="720">
        <f t="shared" si="75"/>
        <v>39000000</v>
      </c>
      <c r="LA23" s="356">
        <f>[1]Субсидия_факт!CN18</f>
        <v>2160000</v>
      </c>
      <c r="LB23" s="372">
        <f>[1]Субсидия_факт!CP18</f>
        <v>21840000</v>
      </c>
      <c r="LC23" s="360">
        <f>[1]Субсидия_факт!CR18</f>
        <v>15000000</v>
      </c>
      <c r="LD23" s="720">
        <f t="shared" si="76"/>
        <v>0</v>
      </c>
      <c r="LE23" s="371"/>
      <c r="LF23" s="357"/>
      <c r="LG23" s="360"/>
      <c r="LH23" s="720">
        <f t="shared" si="120"/>
        <v>0</v>
      </c>
      <c r="LI23" s="356">
        <f>[1]Субсидия_факт!CO18</f>
        <v>0</v>
      </c>
      <c r="LJ23" s="372">
        <f>[1]Субсидия_факт!CQ18</f>
        <v>0</v>
      </c>
      <c r="LK23" s="360">
        <f>[1]Субсидия_факт!CS18</f>
        <v>0</v>
      </c>
      <c r="LL23" s="720">
        <f t="shared" si="77"/>
        <v>0</v>
      </c>
      <c r="LM23" s="360"/>
      <c r="LN23" s="376"/>
      <c r="LO23" s="360"/>
      <c r="LP23" s="426">
        <f t="shared" si="121"/>
        <v>0</v>
      </c>
      <c r="LQ23" s="356">
        <f>[1]Субсидия_факт!DN18</f>
        <v>0</v>
      </c>
      <c r="LR23" s="357">
        <f>[1]Субсидия_факт!DP18</f>
        <v>0</v>
      </c>
      <c r="LS23" s="356"/>
      <c r="LT23" s="357"/>
      <c r="LU23" s="356"/>
      <c r="LV23" s="357"/>
      <c r="LW23" s="426">
        <f t="shared" si="122"/>
        <v>0</v>
      </c>
      <c r="LX23" s="360"/>
      <c r="LY23" s="373"/>
      <c r="LZ23" s="360"/>
      <c r="MA23" s="373"/>
      <c r="MB23" s="356"/>
      <c r="MC23" s="357"/>
      <c r="MD23" s="450">
        <f t="shared" si="78"/>
        <v>0</v>
      </c>
      <c r="ME23" s="356">
        <f>[1]Субсидия_факт!DO18</f>
        <v>0</v>
      </c>
      <c r="MF23" s="357">
        <f>[1]Субсидия_факт!DQ18</f>
        <v>0</v>
      </c>
      <c r="MG23" s="730">
        <f t="shared" si="79"/>
        <v>0</v>
      </c>
      <c r="MH23" s="360"/>
      <c r="MI23" s="373"/>
      <c r="MJ23" s="379">
        <f t="shared" si="80"/>
        <v>5322527.47</v>
      </c>
      <c r="MK23" s="356">
        <f>[1]Субсидия_факт!BL18</f>
        <v>479027.46999999974</v>
      </c>
      <c r="ML23" s="357">
        <f>[1]Субсидия_факт!BN18</f>
        <v>4843500</v>
      </c>
      <c r="MM23" s="450">
        <f t="shared" si="81"/>
        <v>0</v>
      </c>
      <c r="MN23" s="356"/>
      <c r="MO23" s="357"/>
      <c r="MP23" s="379">
        <f t="shared" si="82"/>
        <v>0</v>
      </c>
      <c r="MQ23" s="356">
        <f>[1]Субсидия_факт!BM18</f>
        <v>0</v>
      </c>
      <c r="MR23" s="357">
        <f>[1]Субсидия_факт!BO18</f>
        <v>0</v>
      </c>
      <c r="MS23" s="450">
        <f t="shared" si="83"/>
        <v>0</v>
      </c>
      <c r="MT23" s="356"/>
      <c r="MU23" s="357"/>
      <c r="MV23" s="720">
        <f t="shared" si="141"/>
        <v>0</v>
      </c>
      <c r="MW23" s="360">
        <f>[1]Субсидия_факт!FO18</f>
        <v>0</v>
      </c>
      <c r="MX23" s="357">
        <f>[1]Субсидия_факт!FQ18</f>
        <v>0</v>
      </c>
      <c r="MY23" s="360">
        <f>[1]Субсидия_факт!FS18</f>
        <v>0</v>
      </c>
      <c r="MZ23" s="357">
        <f>[1]Субсидия_факт!FU18</f>
        <v>0</v>
      </c>
      <c r="NA23" s="720">
        <f t="shared" si="142"/>
        <v>0</v>
      </c>
      <c r="NB23" s="360"/>
      <c r="NC23" s="357"/>
      <c r="ND23" s="360"/>
      <c r="NE23" s="357"/>
      <c r="NF23" s="720">
        <f t="shared" si="143"/>
        <v>0</v>
      </c>
      <c r="NG23" s="371">
        <f>[1]Субсидия_факт!FP18</f>
        <v>0</v>
      </c>
      <c r="NH23" s="357">
        <f>[1]Субсидия_факт!FR18</f>
        <v>0</v>
      </c>
      <c r="NI23" s="360">
        <f>[1]Субсидия_факт!FT18</f>
        <v>0</v>
      </c>
      <c r="NJ23" s="357">
        <f>[1]Субсидия_факт!FV18</f>
        <v>0</v>
      </c>
      <c r="NK23" s="720">
        <f t="shared" si="144"/>
        <v>0</v>
      </c>
      <c r="NL23" s="360"/>
      <c r="NM23" s="357"/>
      <c r="NN23" s="360"/>
      <c r="NO23" s="372"/>
      <c r="NP23" s="450">
        <f t="shared" si="123"/>
        <v>172085571.43000001</v>
      </c>
      <c r="NQ23" s="371">
        <f>[1]Субсидия_факт!AE18</f>
        <v>0</v>
      </c>
      <c r="NR23" s="356">
        <f>[1]Субсидия_факт!Y18</f>
        <v>27663420</v>
      </c>
      <c r="NS23" s="372">
        <f>[1]Субсидия_факт!Z18</f>
        <v>53699580</v>
      </c>
      <c r="NT23" s="356">
        <f>[1]Субсидия_факт!AA18</f>
        <v>0</v>
      </c>
      <c r="NU23" s="372">
        <f>[1]Субсидия_факт!AB18</f>
        <v>0</v>
      </c>
      <c r="NV23" s="360">
        <f>[1]Субсидия_факт!AC18</f>
        <v>27216771.430000007</v>
      </c>
      <c r="NW23" s="372">
        <f>[1]Субсидия_факт!AD18</f>
        <v>63505800</v>
      </c>
      <c r="NX23" s="450">
        <f t="shared" si="124"/>
        <v>41385156.590000004</v>
      </c>
      <c r="NY23" s="374"/>
      <c r="NZ23" s="371">
        <v>7116846.2000000002</v>
      </c>
      <c r="OA23" s="357">
        <v>13815054.390000001</v>
      </c>
      <c r="OB23" s="371"/>
      <c r="OC23" s="372"/>
      <c r="OD23" s="360">
        <v>6135976.7999999998</v>
      </c>
      <c r="OE23" s="372">
        <v>14317279.199999999</v>
      </c>
      <c r="OF23" s="379">
        <f t="shared" si="84"/>
        <v>0</v>
      </c>
      <c r="OG23" s="356">
        <f>[1]Субсидия_факт!Q18</f>
        <v>0</v>
      </c>
      <c r="OH23" s="357">
        <f>[1]Субсидия_факт!R18</f>
        <v>0</v>
      </c>
      <c r="OI23" s="450">
        <f t="shared" si="85"/>
        <v>0</v>
      </c>
      <c r="OJ23" s="371"/>
      <c r="OK23" s="372"/>
      <c r="OL23" s="426">
        <f t="shared" si="125"/>
        <v>271804175.81999999</v>
      </c>
      <c r="OM23" s="356">
        <f>[1]Субсидия_факт!DF18</f>
        <v>0</v>
      </c>
      <c r="ON23" s="357">
        <f>[1]Субсидия_факт!DH18</f>
        <v>0</v>
      </c>
      <c r="OO23" s="371">
        <f>[1]Субсидия_факт!DJ18</f>
        <v>0</v>
      </c>
      <c r="OP23" s="357">
        <f>[1]Субсидия_факт!DL18</f>
        <v>0</v>
      </c>
      <c r="OQ23" s="488">
        <f>[1]Субсидия_факт!DV18-LS23</f>
        <v>24462375.82</v>
      </c>
      <c r="OR23" s="372">
        <f>[1]Субсидия_факт!DX18-LT23</f>
        <v>247341800</v>
      </c>
      <c r="OS23" s="353">
        <f>[1]Субсидия_факт!DZ19-LU23</f>
        <v>0</v>
      </c>
      <c r="OT23" s="354">
        <f>[1]Субсидия_факт!EB19-LV23</f>
        <v>0</v>
      </c>
      <c r="OU23" s="426">
        <f t="shared" si="126"/>
        <v>0</v>
      </c>
      <c r="OV23" s="732"/>
      <c r="OW23" s="373"/>
      <c r="OX23" s="732"/>
      <c r="OY23" s="373"/>
      <c r="OZ23" s="488"/>
      <c r="PA23" s="372"/>
      <c r="PB23" s="356"/>
      <c r="PC23" s="357"/>
      <c r="PD23" s="379">
        <f t="shared" si="86"/>
        <v>0</v>
      </c>
      <c r="PE23" s="356">
        <f>[1]Субсидия_факт!DG18</f>
        <v>0</v>
      </c>
      <c r="PF23" s="357">
        <f>[1]Субсидия_факт!DI18</f>
        <v>0</v>
      </c>
      <c r="PG23" s="371">
        <f>[1]Субсидия_факт!DK18</f>
        <v>0</v>
      </c>
      <c r="PH23" s="357">
        <f>[1]Субсидия_факт!DM18</f>
        <v>0</v>
      </c>
      <c r="PI23" s="371">
        <f>[1]Субсидия_факт!DW18</f>
        <v>0</v>
      </c>
      <c r="PJ23" s="357">
        <f>[1]Субсидия_факт!DY18</f>
        <v>0</v>
      </c>
      <c r="PK23" s="450">
        <f t="shared" si="87"/>
        <v>0</v>
      </c>
      <c r="PL23" s="508"/>
      <c r="PM23" s="509"/>
      <c r="PN23" s="488"/>
      <c r="PO23" s="373"/>
      <c r="PP23" s="360"/>
      <c r="PQ23" s="373"/>
      <c r="PR23" s="450">
        <f>'Прочая  субсидия_МР  и  ГО'!B18</f>
        <v>97200417.359999999</v>
      </c>
      <c r="PS23" s="450">
        <f>'Прочая  субсидия_МР  и  ГО'!C18</f>
        <v>1221887.74</v>
      </c>
      <c r="PT23" s="717">
        <f>'Прочая  субсидия_БП'!B18</f>
        <v>0</v>
      </c>
      <c r="PU23" s="379">
        <f>'Прочая  субсидия_БП'!C18</f>
        <v>0</v>
      </c>
      <c r="PV23" s="379">
        <f t="shared" si="88"/>
        <v>714664620.68000007</v>
      </c>
      <c r="PW23" s="360">
        <f>'Проверочная  таблица'!QY23+'Проверочная  таблица'!QB23+'Проверочная  таблица'!QD23+QS23</f>
        <v>697598220.36000001</v>
      </c>
      <c r="PX23" s="374">
        <f>'Проверочная  таблица'!QZ23+'Проверочная  таблица'!QH23+'Проверочная  таблица'!QN23+'Проверочная  таблица'!QJ23+'Проверочная  таблица'!QL23+QP23+QT23+QF23</f>
        <v>17066400.32</v>
      </c>
      <c r="PY23" s="450" t="e">
        <f t="shared" si="89"/>
        <v>#REF!</v>
      </c>
      <c r="PZ23" s="360">
        <f>'Проверочная  таблица'!RB23+'Проверочная  таблица'!QC23+'Проверочная  таблица'!QE23+QV23</f>
        <v>181226051.09</v>
      </c>
      <c r="QA23" s="374" t="e">
        <f>'Проверочная  таблица'!RC23+'Проверочная  таблица'!QI23+'Проверочная  таблица'!QO23+'Проверочная  таблица'!QK23+'Проверочная  таблица'!QM23+QQ23+QW23+QG23</f>
        <v>#REF!</v>
      </c>
      <c r="QB23" s="730">
        <f>'Субвенция  на  полномочия'!B18</f>
        <v>670347881.68000007</v>
      </c>
      <c r="QC23" s="717">
        <f>'Субвенция  на  полномочия'!C18</f>
        <v>173141896</v>
      </c>
      <c r="QD23" s="733">
        <f>[1]Субвенция_факт!M19</f>
        <v>15096528</v>
      </c>
      <c r="QE23" s="530">
        <v>4500000</v>
      </c>
      <c r="QF23" s="594">
        <f>[1]Субвенция_факт!AE19</f>
        <v>2294400</v>
      </c>
      <c r="QG23" s="734" t="e">
        <f>#REF!</f>
        <v>#REF!</v>
      </c>
      <c r="QH23" s="594">
        <f>[1]Субвенция_факт!AF19</f>
        <v>0</v>
      </c>
      <c r="QI23" s="734"/>
      <c r="QJ23" s="594">
        <f>[1]Субвенция_факт!AG19</f>
        <v>75000</v>
      </c>
      <c r="QK23" s="530"/>
      <c r="QL23" s="594">
        <f>[1]Субвенция_факт!E19</f>
        <v>0</v>
      </c>
      <c r="QM23" s="530"/>
      <c r="QN23" s="594">
        <f>[1]Субвенция_факт!F19</f>
        <v>0</v>
      </c>
      <c r="QO23" s="530"/>
      <c r="QP23" s="594">
        <f>[1]Субвенция_факт!G19</f>
        <v>0</v>
      </c>
      <c r="QQ23" s="530"/>
      <c r="QR23" s="717">
        <f t="shared" si="90"/>
        <v>21959590</v>
      </c>
      <c r="QS23" s="356">
        <f>[1]Субвенция_факт!P19</f>
        <v>8412589.6799999997</v>
      </c>
      <c r="QT23" s="357">
        <f>[1]Субвенция_факт!Q19</f>
        <v>13547000.32</v>
      </c>
      <c r="QU23" s="450">
        <f t="shared" si="91"/>
        <v>7319755.0999999996</v>
      </c>
      <c r="QV23" s="360">
        <v>2804155.09</v>
      </c>
      <c r="QW23" s="376">
        <v>4515600.01</v>
      </c>
      <c r="QX23" s="379">
        <f t="shared" si="92"/>
        <v>4891221</v>
      </c>
      <c r="QY23" s="377">
        <f>[1]Субвенция_факт!X19</f>
        <v>3741221</v>
      </c>
      <c r="QZ23" s="378">
        <f>[1]Субвенция_факт!W19</f>
        <v>1150000</v>
      </c>
      <c r="RA23" s="450">
        <f t="shared" si="93"/>
        <v>780000</v>
      </c>
      <c r="RB23" s="360">
        <v>780000</v>
      </c>
      <c r="RC23" s="376">
        <v>0</v>
      </c>
      <c r="RD23" s="379">
        <f t="shared" si="127"/>
        <v>38094145.850000001</v>
      </c>
      <c r="RE23" s="450">
        <f t="shared" si="128"/>
        <v>9722670.9000000004</v>
      </c>
      <c r="RF23" s="717">
        <f t="shared" si="135"/>
        <v>781200</v>
      </c>
      <c r="RG23" s="377">
        <f>'[1]Иные межбюджетные трансферты'!D18</f>
        <v>0</v>
      </c>
      <c r="RH23" s="378">
        <f>'[1]Иные межбюджетные трансферты'!E18</f>
        <v>781200</v>
      </c>
      <c r="RI23" s="450">
        <f t="shared" si="136"/>
        <v>182280</v>
      </c>
      <c r="RJ23" s="377"/>
      <c r="RK23" s="378">
        <v>182280</v>
      </c>
      <c r="RL23" s="717">
        <f t="shared" si="96"/>
        <v>0</v>
      </c>
      <c r="RM23" s="377">
        <f>'[1]Иные межбюджетные трансферты'!T18</f>
        <v>0</v>
      </c>
      <c r="RN23" s="378">
        <f>'[1]Иные межбюджетные трансферты'!U18</f>
        <v>0</v>
      </c>
      <c r="RO23" s="450">
        <f t="shared" si="97"/>
        <v>0</v>
      </c>
      <c r="RP23" s="377"/>
      <c r="RQ23" s="378"/>
      <c r="RR23" s="379">
        <f t="shared" si="98"/>
        <v>2606906.61</v>
      </c>
      <c r="RS23" s="377">
        <f>'[1]Иные межбюджетные трансферты'!F18</f>
        <v>234621.61000000002</v>
      </c>
      <c r="RT23" s="378">
        <f>'[1]Иные межбюджетные трансферты'!G18</f>
        <v>2372285</v>
      </c>
      <c r="RU23" s="450">
        <f t="shared" si="99"/>
        <v>651726.66</v>
      </c>
      <c r="RV23" s="377">
        <v>58655.4</v>
      </c>
      <c r="RW23" s="378">
        <v>593071.26</v>
      </c>
      <c r="RX23" s="379">
        <f t="shared" si="100"/>
        <v>33122879.999999996</v>
      </c>
      <c r="RY23" s="377">
        <f>'[1]Иные межбюджетные трансферты'!H18</f>
        <v>0</v>
      </c>
      <c r="RZ23" s="378">
        <f>'[1]Иные межбюджетные трансферты'!I18</f>
        <v>33122879.999999996</v>
      </c>
      <c r="SA23" s="450">
        <f t="shared" si="129"/>
        <v>7305505</v>
      </c>
      <c r="SB23" s="369"/>
      <c r="SC23" s="378">
        <v>7305505</v>
      </c>
      <c r="SD23" s="450">
        <f t="shared" si="102"/>
        <v>0</v>
      </c>
      <c r="SE23" s="350">
        <f>'[1]Иные межбюджетные трансферты'!K18</f>
        <v>0</v>
      </c>
      <c r="SF23" s="450">
        <f t="shared" si="103"/>
        <v>0</v>
      </c>
      <c r="SG23" s="371"/>
      <c r="SH23" s="450">
        <f t="shared" si="148"/>
        <v>0</v>
      </c>
      <c r="SI23" s="350">
        <f>'[1]Иные межбюджетные трансферты'!L18</f>
        <v>0</v>
      </c>
      <c r="SJ23" s="450">
        <f t="shared" si="149"/>
        <v>0</v>
      </c>
      <c r="SK23" s="371"/>
      <c r="SL23" s="379">
        <f t="shared" si="130"/>
        <v>1583159.24</v>
      </c>
      <c r="SM23" s="377">
        <f>'[1]Иные межбюджетные трансферты'!C18</f>
        <v>0</v>
      </c>
      <c r="SN23" s="369">
        <f>'[1]Иные межбюджетные трансферты'!J18</f>
        <v>0</v>
      </c>
      <c r="SO23" s="370">
        <f>'[1]Иные межбюджетные трансферты'!M18</f>
        <v>0</v>
      </c>
      <c r="SP23" s="369">
        <f>'[1]Иные межбюджетные трансферты'!O18</f>
        <v>0</v>
      </c>
      <c r="SQ23" s="370">
        <f>'[1]Иные межбюджетные трансферты'!P18</f>
        <v>0</v>
      </c>
      <c r="SR23" s="369">
        <f>'[1]Иные межбюджетные трансферты'!R18</f>
        <v>0</v>
      </c>
      <c r="SS23" s="370">
        <f>'[1]Иные межбюджетные трансферты'!V18</f>
        <v>0</v>
      </c>
      <c r="ST23" s="360">
        <f>'[1]Иные межбюджетные трансферты'!X18</f>
        <v>0</v>
      </c>
      <c r="SU23" s="370">
        <f>'[1]Иные межбюджетные трансферты'!Y18</f>
        <v>0</v>
      </c>
      <c r="SV23" s="369">
        <f>'[1]Иные межбюджетные трансферты'!Z18</f>
        <v>1583159.24</v>
      </c>
      <c r="SW23" s="450">
        <f t="shared" si="131"/>
        <v>1583159.24</v>
      </c>
      <c r="SX23" s="369"/>
      <c r="SY23" s="369"/>
      <c r="SZ23" s="371"/>
      <c r="TA23" s="369"/>
      <c r="TB23" s="369"/>
      <c r="TC23" s="369"/>
      <c r="TD23" s="369"/>
      <c r="TE23" s="369"/>
      <c r="TF23" s="369"/>
      <c r="TG23" s="348">
        <f t="shared" si="132"/>
        <v>1583159.24</v>
      </c>
      <c r="TH23" s="379">
        <f t="shared" si="106"/>
        <v>0</v>
      </c>
      <c r="TI23" s="377">
        <f>'[1]Иные межбюджетные трансферты'!N18</f>
        <v>0</v>
      </c>
      <c r="TJ23" s="369">
        <f>'[1]Иные межбюджетные трансферты'!Q18</f>
        <v>0</v>
      </c>
      <c r="TK23" s="370">
        <f>'[1]Иные межбюджетные трансферты'!S18</f>
        <v>0</v>
      </c>
      <c r="TL23" s="369">
        <f>'[1]Иные межбюджетные трансферты'!W18</f>
        <v>0</v>
      </c>
      <c r="TM23" s="506">
        <f>'[1]Иные межбюджетные трансферты'!AA18</f>
        <v>0</v>
      </c>
      <c r="TN23" s="450">
        <f t="shared" si="107"/>
        <v>0</v>
      </c>
      <c r="TO23" s="374"/>
      <c r="TP23" s="374"/>
      <c r="TQ23" s="374"/>
      <c r="TR23" s="369"/>
      <c r="TS23" s="369"/>
      <c r="TT23" s="450">
        <f t="shared" si="133"/>
        <v>0</v>
      </c>
      <c r="TU23" s="450">
        <f t="shared" si="134"/>
        <v>0</v>
      </c>
      <c r="TV23" s="379"/>
      <c r="TW23" s="379"/>
      <c r="TX23" s="379"/>
      <c r="TY23" s="379"/>
      <c r="TZ23" s="379"/>
      <c r="UA23" s="379"/>
      <c r="UB23" s="379"/>
      <c r="UC23" s="450"/>
      <c r="UD23" s="728">
        <f>'Проверочная  таблица'!TZ23+'Проверочная  таблица'!UB23</f>
        <v>0</v>
      </c>
      <c r="UE23" s="728">
        <f>'Проверочная  таблица'!UA23+'Проверочная  таблица'!UC23</f>
        <v>0</v>
      </c>
    </row>
    <row r="24" spans="1:551" ht="20.45" customHeight="1" x14ac:dyDescent="0.25">
      <c r="A24" s="639" t="s">
        <v>663</v>
      </c>
      <c r="B24" s="716">
        <f>D24+Z24+'Проверочная  таблица'!PV24+'Проверочная  таблица'!RD24</f>
        <v>1575744513.7</v>
      </c>
      <c r="C24" s="719" t="e">
        <f>E24+'Проверочная  таблица'!PY24+AA24+'Проверочная  таблица'!RE24</f>
        <v>#REF!</v>
      </c>
      <c r="D24" s="711">
        <f t="shared" ref="D24:D29" si="150">F24+L24+J24+N24+V24+H24</f>
        <v>0</v>
      </c>
      <c r="E24" s="432">
        <f t="shared" ref="E24:E29" si="151">G24+M24+K24+R24+X24+I24</f>
        <v>0</v>
      </c>
      <c r="F24" s="707">
        <f>'[1]Дотация  из  ОБ_факт'!F20</f>
        <v>0</v>
      </c>
      <c r="G24" s="708"/>
      <c r="H24" s="707">
        <f>'[1]Дотация  из  ОБ_факт'!E20</f>
        <v>0</v>
      </c>
      <c r="I24" s="708"/>
      <c r="J24" s="707">
        <f>'[1]Дотация  из  ОБ_факт'!H20</f>
        <v>0</v>
      </c>
      <c r="K24" s="708"/>
      <c r="L24" s="707">
        <f>'[1]Дотация  из  ОБ_факт'!I20</f>
        <v>0</v>
      </c>
      <c r="M24" s="708"/>
      <c r="N24" s="595">
        <f t="shared" ref="N24:N29" si="152">SUM(O24:Q24)</f>
        <v>0</v>
      </c>
      <c r="O24" s="709">
        <f>'[1]Дотация  из  ОБ_факт'!K20</f>
        <v>0</v>
      </c>
      <c r="P24" s="710">
        <f>'[1]Дотация  из  ОБ_факт'!L20</f>
        <v>0</v>
      </c>
      <c r="Q24" s="710">
        <f>'[1]Дотация  из  ОБ_факт'!M20</f>
        <v>0</v>
      </c>
      <c r="R24" s="640">
        <f t="shared" ref="R24:R29" si="153">SUM(S24:U24)</f>
        <v>0</v>
      </c>
      <c r="S24" s="348"/>
      <c r="T24" s="348"/>
      <c r="U24" s="348"/>
      <c r="V24" s="595">
        <f t="shared" ref="V24:V29" si="154">SUM(W24:W24)</f>
        <v>0</v>
      </c>
      <c r="W24" s="709">
        <f>'[1]Дотация  из  ОБ_факт'!J20</f>
        <v>0</v>
      </c>
      <c r="X24" s="595">
        <f t="shared" ref="X24:X29" si="155">SUM(Y24:Y24)</f>
        <v>0</v>
      </c>
      <c r="Y24" s="589"/>
      <c r="Z24" s="711">
        <f t="shared" si="108"/>
        <v>278809992.38</v>
      </c>
      <c r="AA24" s="432">
        <f>'Проверочная  таблица'!PS24+'Проверочная  таблица'!PU24+'Проверочная  таблица'!KI24+'Проверочная  таблица'!KQ24+'Проверочная  таблица'!CG24+'Проверочная  таблица'!EN24+CA24+'Проверочная  таблица'!HW24+'Проверочная  таблица'!IC24+'Проверочная  таблица'!LD24+'Проверочная  таблица'!LL24+KA24+AF24+AL24+EA24+EG24+BK24+OU24+PK24+MG24+DU24+CY24+JI24+JU24+OI24+GT24+EY24+MM24+NA24+NK24+MS24+NX24+BA24+KW24+GA24+FO24+GG24+GM24+FI24+BU24+LW24+AS24+HE24+HQ24+GZ24+FU24+HK24+IJ24+IQ24+IW24+CS24+DO24+AO24+AW24+DG24+CM24</f>
        <v>48113.08</v>
      </c>
      <c r="AB24" s="433">
        <f t="shared" ref="AB24:AB29" si="156">SUM(AC24:AE24)</f>
        <v>10500000</v>
      </c>
      <c r="AC24" s="350">
        <f>[1]Субсидия_факт!CY20</f>
        <v>10500000</v>
      </c>
      <c r="AD24" s="349">
        <f>[1]Субсидия_факт!DA20</f>
        <v>0</v>
      </c>
      <c r="AE24" s="349">
        <f>[1]Субсидия_факт!FB20</f>
        <v>0</v>
      </c>
      <c r="AF24" s="433">
        <f t="shared" ref="AF24:AF29" si="157">SUM(AG24:AI24)</f>
        <v>0</v>
      </c>
      <c r="AG24" s="349"/>
      <c r="AH24" s="349"/>
      <c r="AI24" s="350"/>
      <c r="AJ24" s="426">
        <f t="shared" ref="AJ24:AJ29" si="158">SUM(AK24:AK24)</f>
        <v>0</v>
      </c>
      <c r="AK24" s="349">
        <f>[1]Субсидия_факт!FD20</f>
        <v>0</v>
      </c>
      <c r="AL24" s="712">
        <f t="shared" ref="AL24:AL29" si="159">SUM(AM24:AM24)</f>
        <v>0</v>
      </c>
      <c r="AM24" s="353"/>
      <c r="AN24" s="426">
        <f>[1]Субсидия_факт!EX20</f>
        <v>0</v>
      </c>
      <c r="AO24" s="640"/>
      <c r="AP24" s="588">
        <f t="shared" ref="AP24:AP29" si="160">SUM(AQ24:AR24)</f>
        <v>0</v>
      </c>
      <c r="AQ24" s="353">
        <f>[1]Субсидия_факт!CT20</f>
        <v>0</v>
      </c>
      <c r="AR24" s="349">
        <f>[1]Субсидия_факт!CU20</f>
        <v>0</v>
      </c>
      <c r="AS24" s="433">
        <f t="shared" ref="AS24:AS29" si="161">SUM(AT24:AU24)</f>
        <v>0</v>
      </c>
      <c r="AT24" s="349"/>
      <c r="AU24" s="353"/>
      <c r="AV24" s="426">
        <f>[1]Субсидия_факт!EY20</f>
        <v>0</v>
      </c>
      <c r="AW24" s="641"/>
      <c r="AX24" s="391">
        <f t="shared" ref="AX24:AX29" si="162">SUM(AY24:AZ24)</f>
        <v>0</v>
      </c>
      <c r="AY24" s="353">
        <f>[1]Субсидия_факт!CV20</f>
        <v>0</v>
      </c>
      <c r="AZ24" s="349">
        <f>[1]Субсидия_факт!CW20</f>
        <v>0</v>
      </c>
      <c r="BA24" s="433">
        <f t="shared" ref="BA24:BA29" si="163">SUM(BB24:BC24)</f>
        <v>0</v>
      </c>
      <c r="BB24" s="349"/>
      <c r="BC24" s="349"/>
      <c r="BD24" s="426">
        <f t="shared" ref="BD24:BD29" si="164">SUM(BE24:BJ24)</f>
        <v>0</v>
      </c>
      <c r="BE24" s="353">
        <f>[1]Субсидия_факт!EP20</f>
        <v>0</v>
      </c>
      <c r="BF24" s="352">
        <f>[1]Субсидия_факт!EQ20</f>
        <v>0</v>
      </c>
      <c r="BG24" s="349">
        <f>[1]Субсидия_факт!ER20</f>
        <v>0</v>
      </c>
      <c r="BH24" s="352">
        <f>[1]Субсидия_факт!ET20</f>
        <v>0</v>
      </c>
      <c r="BI24" s="349">
        <f>[1]Субсидия_факт!EV20</f>
        <v>0</v>
      </c>
      <c r="BJ24" s="352">
        <f>[1]Субсидия_факт!EW20</f>
        <v>0</v>
      </c>
      <c r="BK24" s="426">
        <f t="shared" ref="BK24:BK29" si="165">SUM(BL24:BQ24)</f>
        <v>0</v>
      </c>
      <c r="BL24" s="350"/>
      <c r="BM24" s="352"/>
      <c r="BN24" s="349"/>
      <c r="BO24" s="352"/>
      <c r="BP24" s="349"/>
      <c r="BQ24" s="352"/>
      <c r="BR24" s="432">
        <f t="shared" ref="BR24:BR29" si="166">SUM(BS24:BT24)</f>
        <v>0</v>
      </c>
      <c r="BS24" s="353">
        <f>[1]Субсидия_факт!ES20</f>
        <v>0</v>
      </c>
      <c r="BT24" s="352">
        <f>[1]Субсидия_факт!EU20</f>
        <v>0</v>
      </c>
      <c r="BU24" s="426">
        <f t="shared" ref="BU24:BU29" si="167">SUM(BV24:BW24)</f>
        <v>0</v>
      </c>
      <c r="BV24" s="353"/>
      <c r="BW24" s="354"/>
      <c r="BX24" s="432">
        <f t="shared" ref="BX24:BX29" si="168">SUM(BY24:BZ24)</f>
        <v>0</v>
      </c>
      <c r="BY24" s="353">
        <f>[1]Субсидия_факт!K20</f>
        <v>0</v>
      </c>
      <c r="BZ24" s="349">
        <f>[1]Субсидия_факт!L20</f>
        <v>0</v>
      </c>
      <c r="CA24" s="426">
        <f t="shared" ref="CA24:CA29" si="169">SUM(CB24:CC24)</f>
        <v>0</v>
      </c>
      <c r="CB24" s="381"/>
      <c r="CC24" s="381"/>
      <c r="CD24" s="391">
        <f t="shared" ref="CD24:CD29" si="170">SUM(CE24:CF24)</f>
        <v>0</v>
      </c>
      <c r="CE24" s="353">
        <f>[1]Субсидия_факт!W20</f>
        <v>0</v>
      </c>
      <c r="CF24" s="354">
        <f>[1]Субсидия_факт!X20</f>
        <v>0</v>
      </c>
      <c r="CG24" s="426">
        <f>SUM(CH24:CI24)</f>
        <v>0</v>
      </c>
      <c r="CH24" s="350"/>
      <c r="CI24" s="352"/>
      <c r="CJ24" s="432">
        <f t="shared" ref="CJ24:CJ29" si="171">SUM(CK24:CL24)</f>
        <v>0</v>
      </c>
      <c r="CK24" s="353">
        <f>[1]Субсидия_факт!S20</f>
        <v>0</v>
      </c>
      <c r="CL24" s="352">
        <f>[1]Субсидия_факт!T20</f>
        <v>0</v>
      </c>
      <c r="CM24" s="426">
        <f t="shared" si="138"/>
        <v>0</v>
      </c>
      <c r="CN24" s="353"/>
      <c r="CO24" s="352"/>
      <c r="CP24" s="432">
        <f t="shared" ref="CP24:CP29" si="172">SUM(CQ24:CR24)</f>
        <v>0</v>
      </c>
      <c r="CQ24" s="353">
        <f>[1]Субсидия_факт!M20</f>
        <v>0</v>
      </c>
      <c r="CR24" s="352">
        <f>[1]Субсидия_факт!N20</f>
        <v>0</v>
      </c>
      <c r="CS24" s="426">
        <f t="shared" ref="CS24:CS29" si="173">SUM(CT24:CU24)</f>
        <v>0</v>
      </c>
      <c r="CT24" s="353"/>
      <c r="CU24" s="352"/>
      <c r="CV24" s="432">
        <f t="shared" ref="CV24:CV29" si="174">SUM(CW24:CX24)</f>
        <v>0</v>
      </c>
      <c r="CW24" s="353">
        <f>[1]Субсидия_факт!CH20</f>
        <v>0</v>
      </c>
      <c r="CX24" s="352">
        <f>[1]Субсидия_факт!CI20</f>
        <v>0</v>
      </c>
      <c r="CY24" s="426">
        <f t="shared" ref="CY24:CY29" si="175">SUM(CZ24:DA24)</f>
        <v>0</v>
      </c>
      <c r="CZ24" s="353"/>
      <c r="DA24" s="352"/>
      <c r="DB24" s="426">
        <f t="shared" si="110"/>
        <v>0</v>
      </c>
      <c r="DC24" s="353">
        <f>[1]Субсидия_факт!GG20</f>
        <v>0</v>
      </c>
      <c r="DD24" s="352">
        <f>[1]Субсидия_факт!GI20</f>
        <v>0</v>
      </c>
      <c r="DE24" s="353">
        <f>[1]Субсидия_факт!GK20</f>
        <v>0</v>
      </c>
      <c r="DF24" s="352">
        <f>[1]Субсидия_факт!GM20</f>
        <v>0</v>
      </c>
      <c r="DG24" s="426">
        <f t="shared" si="111"/>
        <v>0</v>
      </c>
      <c r="DH24" s="353"/>
      <c r="DI24" s="352"/>
      <c r="DJ24" s="353"/>
      <c r="DK24" s="352"/>
      <c r="DL24" s="432">
        <f>SUM(DM24:DN24)</f>
        <v>0</v>
      </c>
      <c r="DM24" s="353">
        <f>[1]Субсидия_факт!O20</f>
        <v>0</v>
      </c>
      <c r="DN24" s="352">
        <f>[1]Субсидия_факт!P20</f>
        <v>0</v>
      </c>
      <c r="DO24" s="426">
        <f t="shared" ref="DO24:DO29" si="176">SUM(DP24:DQ24)</f>
        <v>0</v>
      </c>
      <c r="DP24" s="353"/>
      <c r="DQ24" s="352"/>
      <c r="DR24" s="432">
        <f t="shared" ref="DR24:DR29" si="177">SUM(DS24:DT24)</f>
        <v>0</v>
      </c>
      <c r="DS24" s="353">
        <f>[1]Субсидия_факт!AH20</f>
        <v>0</v>
      </c>
      <c r="DT24" s="352">
        <f>[1]Субсидия_факт!AI20</f>
        <v>0</v>
      </c>
      <c r="DU24" s="432">
        <f t="shared" ref="DU24:DU29" si="178">SUM(DV24:DW24)</f>
        <v>0</v>
      </c>
      <c r="DV24" s="353"/>
      <c r="DW24" s="354"/>
      <c r="DX24" s="432">
        <f t="shared" ref="DX24:DX29" si="179">SUM(DY24:DZ24)</f>
        <v>0</v>
      </c>
      <c r="DY24" s="353">
        <f>[1]Субсидия_факт!GO20</f>
        <v>0</v>
      </c>
      <c r="DZ24" s="354">
        <f>[1]Субсидия_факт!GQ20</f>
        <v>0</v>
      </c>
      <c r="EA24" s="426">
        <f t="shared" ref="EA24:EA29" si="180">SUM(EB24:EC24)</f>
        <v>0</v>
      </c>
      <c r="EB24" s="353"/>
      <c r="EC24" s="354"/>
      <c r="ED24" s="432">
        <f t="shared" ref="ED24:ED29" si="181">SUM(EE24:EF24)</f>
        <v>0</v>
      </c>
      <c r="EE24" s="353">
        <f>[1]Субсидия_факт!GP20</f>
        <v>0</v>
      </c>
      <c r="EF24" s="352">
        <f>[1]Субсидия_факт!GR20</f>
        <v>0</v>
      </c>
      <c r="EG24" s="426">
        <f t="shared" ref="EG24:EG29" si="182">SUM(EH24:EI24)</f>
        <v>0</v>
      </c>
      <c r="EH24" s="353"/>
      <c r="EI24" s="354"/>
      <c r="EJ24" s="426">
        <f t="shared" ref="EJ24:EJ29" si="183">SUM(EK24:EM24)</f>
        <v>53651208.799999997</v>
      </c>
      <c r="EK24" s="349">
        <f>[1]Субсидия_факт!J20</f>
        <v>0</v>
      </c>
      <c r="EL24" s="353">
        <f>[1]Субсидия_факт!H20</f>
        <v>4828608.799999997</v>
      </c>
      <c r="EM24" s="352">
        <f>[1]Субсидия_факт!I20</f>
        <v>48822600</v>
      </c>
      <c r="EN24" s="426">
        <f t="shared" ref="EN24:EN29" si="184">SUM(EO24:EQ24)</f>
        <v>0</v>
      </c>
      <c r="EO24" s="349"/>
      <c r="EP24" s="349"/>
      <c r="EQ24" s="354"/>
      <c r="ER24" s="426">
        <f t="shared" ref="ER24:ER29" si="185">SUM(ES24:EX24)</f>
        <v>0</v>
      </c>
      <c r="ES24" s="350">
        <f>[1]Субсидия_факт!AP20</f>
        <v>0</v>
      </c>
      <c r="ET24" s="354">
        <f>[1]Субсидия_факт!AQ20</f>
        <v>0</v>
      </c>
      <c r="EU24" s="350">
        <f>[1]Субсидия_факт!AR20</f>
        <v>0</v>
      </c>
      <c r="EV24" s="354">
        <f>[1]Субсидия_факт!AS20</f>
        <v>0</v>
      </c>
      <c r="EW24" s="350">
        <f>[1]Субсидия_факт!AT20</f>
        <v>0</v>
      </c>
      <c r="EX24" s="354">
        <f>[1]Субсидия_факт!AU20</f>
        <v>0</v>
      </c>
      <c r="EY24" s="426">
        <f t="shared" ref="EY24:EY29" si="186">SUM(EZ24:FE24)</f>
        <v>0</v>
      </c>
      <c r="EZ24" s="350"/>
      <c r="FA24" s="352"/>
      <c r="FB24" s="349"/>
      <c r="FC24" s="352"/>
      <c r="FD24" s="349"/>
      <c r="FE24" s="352"/>
      <c r="FF24" s="432">
        <f t="shared" ref="FF24:FF29" si="187">SUM(FG24:FH24)</f>
        <v>0</v>
      </c>
      <c r="FG24" s="353">
        <f>[1]Субсидия_факт!BV20</f>
        <v>0</v>
      </c>
      <c r="FH24" s="354">
        <f>[1]Субсидия_факт!BW20</f>
        <v>0</v>
      </c>
      <c r="FI24" s="426">
        <f t="shared" ref="FI24:FI29" si="188">SUM(FJ24:FK24)</f>
        <v>0</v>
      </c>
      <c r="FJ24" s="353"/>
      <c r="FK24" s="354"/>
      <c r="FL24" s="432">
        <f t="shared" ref="FL24:FL29" si="189">SUM(FM24:FN24)</f>
        <v>0</v>
      </c>
      <c r="FM24" s="353">
        <f>[1]Субсидия_факт!DR20</f>
        <v>0</v>
      </c>
      <c r="FN24" s="354">
        <f>[1]Субсидия_факт!DS20</f>
        <v>0</v>
      </c>
      <c r="FO24" s="426">
        <f t="shared" ref="FO24:FO29" si="190">SUM(FP24:FQ24)</f>
        <v>0</v>
      </c>
      <c r="FP24" s="353"/>
      <c r="FQ24" s="354"/>
      <c r="FR24" s="716">
        <f t="shared" ref="FR24:FR29" si="191">SUM(FS24:FT24)</f>
        <v>0</v>
      </c>
      <c r="FS24" s="353">
        <f>[1]Субсидия_факт!DT20</f>
        <v>0</v>
      </c>
      <c r="FT24" s="354">
        <f>[1]Субсидия_факт!DU20</f>
        <v>0</v>
      </c>
      <c r="FU24" s="716">
        <f t="shared" ref="FU24:FU29" si="192">SUM(FV24:FW24)</f>
        <v>0</v>
      </c>
      <c r="FV24" s="353"/>
      <c r="FW24" s="352"/>
      <c r="FX24" s="432">
        <f t="shared" ref="FX24:FX29" si="193">SUM(FY24:FZ24)</f>
        <v>0</v>
      </c>
      <c r="FY24" s="353">
        <f>[1]Субсидия_факт!ED20</f>
        <v>0</v>
      </c>
      <c r="FZ24" s="354">
        <f>[1]Субсидия_факт!EE20</f>
        <v>0</v>
      </c>
      <c r="GA24" s="426">
        <f t="shared" ref="GA24:GA29" si="194">SUM(GB24:GC24)</f>
        <v>0</v>
      </c>
      <c r="GB24" s="353"/>
      <c r="GC24" s="354"/>
      <c r="GD24" s="432">
        <f t="shared" ref="GD24:GD29" si="195">SUM(GE24:GF24)</f>
        <v>0</v>
      </c>
      <c r="GE24" s="353">
        <f>[1]Субсидия_факт!CJ20</f>
        <v>0</v>
      </c>
      <c r="GF24" s="354">
        <f>[1]Субсидия_факт!CK20</f>
        <v>0</v>
      </c>
      <c r="GG24" s="426">
        <f t="shared" ref="GG24:GG29" si="196">SUM(GH24:GI24)</f>
        <v>0</v>
      </c>
      <c r="GH24" s="353"/>
      <c r="GI24" s="354"/>
      <c r="GJ24" s="432">
        <f t="shared" ref="GJ24:GJ29" si="197">SUM(GK24:GL24)</f>
        <v>0</v>
      </c>
      <c r="GK24" s="353">
        <f>[1]Субсидия_факт!CL20</f>
        <v>0</v>
      </c>
      <c r="GL24" s="352">
        <f>[1]Субсидия_факт!CM20</f>
        <v>0</v>
      </c>
      <c r="GM24" s="426">
        <f t="shared" ref="GM24:GM29" si="198">SUM(GN24:GO24)</f>
        <v>0</v>
      </c>
      <c r="GN24" s="353"/>
      <c r="GO24" s="354"/>
      <c r="GP24" s="711">
        <f t="shared" ref="GP24:GP29" si="199">SUM(GQ24:GS24)</f>
        <v>0</v>
      </c>
      <c r="GQ24" s="353">
        <f>[1]Субсидия_факт!EF20</f>
        <v>0</v>
      </c>
      <c r="GR24" s="354">
        <f>[1]Субсидия_факт!EG20</f>
        <v>0</v>
      </c>
      <c r="GS24" s="353">
        <f>[1]Субсидия_факт!EH20</f>
        <v>0</v>
      </c>
      <c r="GT24" s="432">
        <f t="shared" ref="GT24:GT29" si="200">SUM(GU24:GW24)</f>
        <v>0</v>
      </c>
      <c r="GU24" s="353"/>
      <c r="GV24" s="354"/>
      <c r="GW24" s="349"/>
      <c r="GX24" s="716">
        <f t="shared" ref="GX24:GX29" si="201">GY24</f>
        <v>0</v>
      </c>
      <c r="GY24" s="353">
        <f>[1]Субсидия_факт!EI20</f>
        <v>0</v>
      </c>
      <c r="GZ24" s="716">
        <f t="shared" ref="GZ24:GZ29" si="202">HA24</f>
        <v>0</v>
      </c>
      <c r="HA24" s="349"/>
      <c r="HB24" s="432">
        <f t="shared" ref="HB24:HB29" si="203">SUM(HC24:HD24)</f>
        <v>0</v>
      </c>
      <c r="HC24" s="353">
        <f>[1]Субсидия_факт!BP20</f>
        <v>0</v>
      </c>
      <c r="HD24" s="354">
        <f>[1]Субсидия_факт!BQ20</f>
        <v>0</v>
      </c>
      <c r="HE24" s="426">
        <f t="shared" ref="HE24:HE29" si="204">SUM(HF24:HG24)</f>
        <v>0</v>
      </c>
      <c r="HF24" s="353"/>
      <c r="HG24" s="354"/>
      <c r="HH24" s="716">
        <f t="shared" ref="HH24:HH29" si="205">SUM(HI24:HJ24)</f>
        <v>0</v>
      </c>
      <c r="HI24" s="353">
        <f>[1]Субсидия_факт!BR20</f>
        <v>0</v>
      </c>
      <c r="HJ24" s="354">
        <f>[1]Субсидия_факт!BS20</f>
        <v>0</v>
      </c>
      <c r="HK24" s="719">
        <f t="shared" ref="HK24:HK29" si="206">SUM(HL24:HM24)</f>
        <v>0</v>
      </c>
      <c r="HL24" s="353"/>
      <c r="HM24" s="352"/>
      <c r="HN24" s="432">
        <f t="shared" ref="HN24:HN29" si="207">SUM(HO24:HP24)</f>
        <v>0</v>
      </c>
      <c r="HO24" s="353">
        <f>[1]Субсидия_факт!AV20</f>
        <v>0</v>
      </c>
      <c r="HP24" s="354">
        <f>[1]Субсидия_факт!AW20</f>
        <v>0</v>
      </c>
      <c r="HQ24" s="426">
        <f t="shared" ref="HQ24:HQ29" si="208">SUM(HR24:HS24)</f>
        <v>0</v>
      </c>
      <c r="HR24" s="353"/>
      <c r="HS24" s="354"/>
      <c r="HT24" s="426">
        <f t="shared" ref="HT24:HT29" si="209">SUM(HU24:HV24)</f>
        <v>0</v>
      </c>
      <c r="HU24" s="353">
        <f>[1]Субсидия_факт!BZ20</f>
        <v>0</v>
      </c>
      <c r="HV24" s="352">
        <f>[1]Субсидия_факт!CB20</f>
        <v>0</v>
      </c>
      <c r="HW24" s="426">
        <f t="shared" ref="HW24:HW29" si="210">SUM(HX24:HY24)</f>
        <v>0</v>
      </c>
      <c r="HX24" s="353"/>
      <c r="HY24" s="354"/>
      <c r="HZ24" s="426">
        <f t="shared" ref="HZ24:HZ29" si="211">SUM(IA24:IB24)</f>
        <v>0</v>
      </c>
      <c r="IA24" s="353">
        <f>[1]Субсидия_факт!CA20</f>
        <v>0</v>
      </c>
      <c r="IB24" s="354">
        <f>[1]Субсидия_факт!CC20</f>
        <v>0</v>
      </c>
      <c r="IC24" s="426">
        <f t="shared" ref="IC24:IC29" si="212">SUM(ID24:IE24)</f>
        <v>0</v>
      </c>
      <c r="ID24" s="349"/>
      <c r="IE24" s="358"/>
      <c r="IF24" s="707">
        <f t="shared" ref="IF24:IF29" si="213">SUM(IG24:II24)</f>
        <v>0</v>
      </c>
      <c r="IG24" s="349">
        <f>[1]Субсидия_факт!AJ20</f>
        <v>0</v>
      </c>
      <c r="IH24" s="354">
        <f>[1]Субсидия_факт!AK20</f>
        <v>0</v>
      </c>
      <c r="II24" s="349">
        <f>[1]Субсидия_факт!AL20</f>
        <v>0</v>
      </c>
      <c r="IJ24" s="707">
        <f t="shared" ref="IJ24:IJ29" si="214">SUM(IK24:IM24)</f>
        <v>0</v>
      </c>
      <c r="IK24" s="349"/>
      <c r="IL24" s="354"/>
      <c r="IM24" s="349"/>
      <c r="IN24" s="426">
        <f t="shared" ref="IN24:IN29" si="215">SUM(IO24:IP24)</f>
        <v>0</v>
      </c>
      <c r="IO24" s="349">
        <f>[1]Субсидия_факт!FX20</f>
        <v>0</v>
      </c>
      <c r="IP24" s="354">
        <f>[1]Субсидия_факт!FY20</f>
        <v>0</v>
      </c>
      <c r="IQ24" s="426">
        <f t="shared" ref="IQ24:IQ29" si="216">SUM(IR24:IS24)</f>
        <v>0</v>
      </c>
      <c r="IR24" s="349"/>
      <c r="IS24" s="354"/>
      <c r="IT24" s="426">
        <f t="shared" ref="IT24:IT29" si="217">SUM(IU24:IV24)</f>
        <v>0</v>
      </c>
      <c r="IU24" s="350"/>
      <c r="IV24" s="354"/>
      <c r="IW24" s="426">
        <f t="shared" ref="IW24:IW29" si="218">SUM(IX24:IY24)</f>
        <v>0</v>
      </c>
      <c r="IX24" s="349"/>
      <c r="IY24" s="352"/>
      <c r="IZ24" s="426">
        <f t="shared" ref="IZ24:IZ29" si="219">SUM(JA24:JH24)</f>
        <v>0</v>
      </c>
      <c r="JA24" s="359">
        <f>[1]Субсидия_факт!AX20</f>
        <v>0</v>
      </c>
      <c r="JB24" s="354">
        <f>[1]Субсидия_факт!AZ20</f>
        <v>0</v>
      </c>
      <c r="JC24" s="353">
        <f>[1]Субсидия_факт!BB20</f>
        <v>0</v>
      </c>
      <c r="JD24" s="354">
        <f>[1]Субсидия_факт!BC20</f>
        <v>0</v>
      </c>
      <c r="JE24" s="353">
        <f>[1]Субсидия_факт!BD20</f>
        <v>0</v>
      </c>
      <c r="JF24" s="354">
        <f>[1]Субсидия_факт!BE20</f>
        <v>0</v>
      </c>
      <c r="JG24" s="350">
        <f>[1]Субсидия_факт!BF20</f>
        <v>0</v>
      </c>
      <c r="JH24" s="352">
        <f>[1]Субсидия_факт!BG20</f>
        <v>0</v>
      </c>
      <c r="JI24" s="426">
        <f t="shared" ref="JI24:JI29" si="220">SUM(JJ24:JQ24)</f>
        <v>0</v>
      </c>
      <c r="JJ24" s="359"/>
      <c r="JK24" s="354"/>
      <c r="JL24" s="349"/>
      <c r="JM24" s="352"/>
      <c r="JN24" s="349"/>
      <c r="JO24" s="358"/>
      <c r="JP24" s="349"/>
      <c r="JQ24" s="354"/>
      <c r="JR24" s="426">
        <f t="shared" ref="JR24:JR29" si="221">SUM(JS24:JT24)</f>
        <v>0</v>
      </c>
      <c r="JS24" s="349">
        <f>[1]Субсидия_факт!AY20</f>
        <v>0</v>
      </c>
      <c r="JT24" s="354">
        <f>[1]Субсидия_факт!BA20</f>
        <v>0</v>
      </c>
      <c r="JU24" s="426">
        <f t="shared" ref="JU24:JU29" si="222">SUM(JV24:JW24)</f>
        <v>0</v>
      </c>
      <c r="JV24" s="349"/>
      <c r="JW24" s="352"/>
      <c r="JX24" s="432">
        <f t="shared" ref="JX24:JX29" si="223">SUM(JY24:JZ24)</f>
        <v>0</v>
      </c>
      <c r="JY24" s="353">
        <f>[1]Субсидия_факт!BX20</f>
        <v>0</v>
      </c>
      <c r="JZ24" s="354">
        <f>[1]Субсидия_факт!BY20</f>
        <v>0</v>
      </c>
      <c r="KA24" s="426">
        <f t="shared" ref="KA24:KA29" si="224">SUM(KB24:KC24)</f>
        <v>0</v>
      </c>
      <c r="KB24" s="353"/>
      <c r="KC24" s="354"/>
      <c r="KD24" s="426">
        <f t="shared" ref="KD24:KD29" si="225">SUM(KE24:KH24)</f>
        <v>0</v>
      </c>
      <c r="KE24" s="349">
        <f>[1]Субсидия_факт!BH20</f>
        <v>0</v>
      </c>
      <c r="KF24" s="352">
        <f>[1]Субсидия_факт!BI20</f>
        <v>0</v>
      </c>
      <c r="KG24" s="353">
        <f>[1]Субсидия_факт!CD20</f>
        <v>0</v>
      </c>
      <c r="KH24" s="352">
        <f>[1]Субсидия_факт!CF20</f>
        <v>0</v>
      </c>
      <c r="KI24" s="426">
        <f t="shared" ref="KI24:KI29" si="226">SUM(KJ24:KM24)</f>
        <v>0</v>
      </c>
      <c r="KJ24" s="349"/>
      <c r="KK24" s="354"/>
      <c r="KL24" s="349"/>
      <c r="KM24" s="354"/>
      <c r="KN24" s="426">
        <f t="shared" ref="KN24:KN29" si="227">SUM(KO24:KP24)</f>
        <v>0</v>
      </c>
      <c r="KO24" s="353">
        <f>[1]Субсидия_факт!CE20</f>
        <v>0</v>
      </c>
      <c r="KP24" s="352">
        <f>[1]Субсидия_факт!CG20</f>
        <v>0</v>
      </c>
      <c r="KQ24" s="426">
        <f t="shared" ref="KQ24:KQ29" si="228">SUM(KR24:KS24)</f>
        <v>0</v>
      </c>
      <c r="KR24" s="350"/>
      <c r="KS24" s="354"/>
      <c r="KT24" s="432">
        <f t="shared" ref="KT24:KT29" si="229">SUM(KU24:KV24)</f>
        <v>0</v>
      </c>
      <c r="KU24" s="353">
        <f>[1]Субсидия_факт!BJ20</f>
        <v>0</v>
      </c>
      <c r="KV24" s="354">
        <f>[1]Субсидия_факт!BK20</f>
        <v>0</v>
      </c>
      <c r="KW24" s="426">
        <f t="shared" ref="KW24:KW29" si="230">SUM(KX24:KY24)</f>
        <v>0</v>
      </c>
      <c r="KX24" s="353"/>
      <c r="KY24" s="354"/>
      <c r="KZ24" s="707">
        <f t="shared" ref="KZ24:KZ29" si="231">SUM(LA24:LC24)</f>
        <v>6000000</v>
      </c>
      <c r="LA24" s="353">
        <f>[1]Субсидия_факт!CN20</f>
        <v>0</v>
      </c>
      <c r="LB24" s="352">
        <f>[1]Субсидия_факт!CP20</f>
        <v>0</v>
      </c>
      <c r="LC24" s="349">
        <f>[1]Субсидия_факт!CR20</f>
        <v>6000000</v>
      </c>
      <c r="LD24" s="707">
        <f t="shared" ref="LD24:LD29" si="232">SUM(LE24:LG24)</f>
        <v>0</v>
      </c>
      <c r="LE24" s="350"/>
      <c r="LF24" s="354"/>
      <c r="LG24" s="349"/>
      <c r="LH24" s="707">
        <f t="shared" ref="LH24:LH29" si="233">SUM(LI24:LK24)</f>
        <v>0</v>
      </c>
      <c r="LI24" s="353">
        <f>[1]Субсидия_факт!CO20</f>
        <v>0</v>
      </c>
      <c r="LJ24" s="352">
        <f>[1]Субсидия_факт!CQ20</f>
        <v>0</v>
      </c>
      <c r="LK24" s="349">
        <f>[1]Субсидия_факт!CS20</f>
        <v>0</v>
      </c>
      <c r="LL24" s="707">
        <f t="shared" ref="LL24:LL29" si="234">SUM(LM24:LO24)</f>
        <v>0</v>
      </c>
      <c r="LM24" s="349"/>
      <c r="LN24" s="361"/>
      <c r="LO24" s="349"/>
      <c r="LP24" s="426">
        <f t="shared" si="121"/>
        <v>0</v>
      </c>
      <c r="LQ24" s="353">
        <f>[1]Субсидия_факт!DN20</f>
        <v>0</v>
      </c>
      <c r="LR24" s="354">
        <f>[1]Субсидия_факт!DP20</f>
        <v>0</v>
      </c>
      <c r="LS24" s="353"/>
      <c r="LT24" s="354"/>
      <c r="LU24" s="353"/>
      <c r="LV24" s="354"/>
      <c r="LW24" s="426">
        <f t="shared" si="122"/>
        <v>0</v>
      </c>
      <c r="LX24" s="349"/>
      <c r="LY24" s="358"/>
      <c r="LZ24" s="349"/>
      <c r="MA24" s="358"/>
      <c r="MB24" s="353"/>
      <c r="MC24" s="354"/>
      <c r="MD24" s="426">
        <f t="shared" ref="MD24:MD29" si="235">SUM(ME24:MF24)</f>
        <v>0</v>
      </c>
      <c r="ME24" s="353">
        <f>[1]Субсидия_факт!DO20</f>
        <v>0</v>
      </c>
      <c r="MF24" s="354">
        <f>[1]Субсидия_факт!DQ20</f>
        <v>0</v>
      </c>
      <c r="MG24" s="712">
        <f t="shared" ref="MG24:MG29" si="236">SUM(MH24:MI24)</f>
        <v>0</v>
      </c>
      <c r="MH24" s="349"/>
      <c r="MI24" s="358"/>
      <c r="MJ24" s="432">
        <f t="shared" ref="MJ24:MJ29" si="237">SUM(MK24:ML24)</f>
        <v>0</v>
      </c>
      <c r="MK24" s="353">
        <f>[1]Субсидия_факт!BL20</f>
        <v>0</v>
      </c>
      <c r="ML24" s="354">
        <f>[1]Субсидия_факт!BN20</f>
        <v>0</v>
      </c>
      <c r="MM24" s="426">
        <f t="shared" ref="MM24:MM29" si="238">SUM(MN24:MO24)</f>
        <v>0</v>
      </c>
      <c r="MN24" s="353"/>
      <c r="MO24" s="354"/>
      <c r="MP24" s="432">
        <f t="shared" ref="MP24:MP29" si="239">SUM(MQ24:MR24)</f>
        <v>0</v>
      </c>
      <c r="MQ24" s="353">
        <f>[1]Субсидия_факт!BM20</f>
        <v>0</v>
      </c>
      <c r="MR24" s="354">
        <f>[1]Субсидия_факт!BO20</f>
        <v>0</v>
      </c>
      <c r="MS24" s="426">
        <f t="shared" ref="MS24:MS29" si="240">SUM(MT24:MU24)</f>
        <v>0</v>
      </c>
      <c r="MT24" s="353"/>
      <c r="MU24" s="354"/>
      <c r="MV24" s="707">
        <f t="shared" ref="MV24:MV29" si="241">SUM(MW24:MZ24)</f>
        <v>0</v>
      </c>
      <c r="MW24" s="349">
        <f>[1]Субсидия_факт!FO20</f>
        <v>0</v>
      </c>
      <c r="MX24" s="354">
        <f>[1]Субсидия_факт!FQ20</f>
        <v>0</v>
      </c>
      <c r="MY24" s="349">
        <f>[1]Субсидия_факт!FS20</f>
        <v>0</v>
      </c>
      <c r="MZ24" s="354">
        <f>[1]Субсидия_факт!FU20</f>
        <v>0</v>
      </c>
      <c r="NA24" s="707">
        <f t="shared" ref="NA24:NA29" si="242">SUM(NB24:NE24)</f>
        <v>0</v>
      </c>
      <c r="NB24" s="349"/>
      <c r="NC24" s="354"/>
      <c r="ND24" s="349"/>
      <c r="NE24" s="354"/>
      <c r="NF24" s="707">
        <f t="shared" ref="NF24:NF29" si="243">SUM(NG24:NJ24)</f>
        <v>0</v>
      </c>
      <c r="NG24" s="350">
        <f>[1]Субсидия_факт!FP20</f>
        <v>0</v>
      </c>
      <c r="NH24" s="354">
        <f>[1]Субсидия_факт!FR20</f>
        <v>0</v>
      </c>
      <c r="NI24" s="349">
        <f>[1]Субсидия_факт!FT20</f>
        <v>0</v>
      </c>
      <c r="NJ24" s="354">
        <f>[1]Субсидия_факт!FV20</f>
        <v>0</v>
      </c>
      <c r="NK24" s="707">
        <f t="shared" ref="NK24:NK29" si="244">SUM(NL24:NO24)</f>
        <v>0</v>
      </c>
      <c r="NL24" s="349"/>
      <c r="NM24" s="354"/>
      <c r="NN24" s="349"/>
      <c r="NO24" s="352"/>
      <c r="NP24" s="426">
        <f t="shared" ref="NP24:NP29" si="245">SUM(NQ24:NW24)</f>
        <v>63403090.909999996</v>
      </c>
      <c r="NQ24" s="350">
        <f>[1]Субсидия_факт!AE20</f>
        <v>0</v>
      </c>
      <c r="NR24" s="353">
        <f>[1]Субсидия_факт!Y20</f>
        <v>21557050.909999996</v>
      </c>
      <c r="NS24" s="352">
        <f>[1]Субсидия_факт!Z20</f>
        <v>41846040</v>
      </c>
      <c r="NT24" s="353">
        <f>[1]Субсидия_факт!AA20</f>
        <v>0</v>
      </c>
      <c r="NU24" s="352">
        <f>[1]Субсидия_факт!AB20</f>
        <v>0</v>
      </c>
      <c r="NV24" s="349">
        <f>[1]Субсидия_факт!AC20</f>
        <v>0</v>
      </c>
      <c r="NW24" s="352">
        <f>[1]Субсидия_факт!AD20</f>
        <v>0</v>
      </c>
      <c r="NX24" s="426">
        <f t="shared" ref="NX24:NX29" si="246">SUM(NY24:OE24)</f>
        <v>0</v>
      </c>
      <c r="NY24" s="359"/>
      <c r="NZ24" s="350"/>
      <c r="OA24" s="354"/>
      <c r="OB24" s="350"/>
      <c r="OC24" s="352"/>
      <c r="OD24" s="349"/>
      <c r="OE24" s="352"/>
      <c r="OF24" s="432">
        <f t="shared" ref="OF24:OF29" si="247">SUM(OG24:OH24)</f>
        <v>0</v>
      </c>
      <c r="OG24" s="353">
        <f>[1]Субсидия_факт!Q20</f>
        <v>0</v>
      </c>
      <c r="OH24" s="354">
        <f>[1]Субсидия_факт!R20</f>
        <v>0</v>
      </c>
      <c r="OI24" s="426">
        <f t="shared" ref="OI24:OI29" si="248">SUM(OJ24:OK24)</f>
        <v>0</v>
      </c>
      <c r="OJ24" s="350"/>
      <c r="OK24" s="352"/>
      <c r="OL24" s="426">
        <f t="shared" si="125"/>
        <v>0</v>
      </c>
      <c r="OM24" s="353">
        <f>[1]Субсидия_факт!DF20</f>
        <v>0</v>
      </c>
      <c r="ON24" s="354">
        <f>[1]Субсидия_факт!DH20</f>
        <v>0</v>
      </c>
      <c r="OO24" s="350">
        <f>[1]Субсидия_факт!DJ20</f>
        <v>0</v>
      </c>
      <c r="OP24" s="354">
        <f>[1]Субсидия_факт!DL20</f>
        <v>0</v>
      </c>
      <c r="OQ24" s="497">
        <f>[1]Субсидия_факт!DV20-LS24</f>
        <v>0</v>
      </c>
      <c r="OR24" s="352">
        <f>[1]Субсидия_факт!DX20-LT24</f>
        <v>0</v>
      </c>
      <c r="OS24" s="353">
        <f>[1]Субсидия_факт!DZ20-LU24</f>
        <v>0</v>
      </c>
      <c r="OT24" s="354">
        <f>[1]Субсидия_факт!EB20-LV24</f>
        <v>0</v>
      </c>
      <c r="OU24" s="426">
        <f t="shared" si="126"/>
        <v>0</v>
      </c>
      <c r="OV24" s="721"/>
      <c r="OW24" s="358"/>
      <c r="OX24" s="721"/>
      <c r="OY24" s="358"/>
      <c r="OZ24" s="497"/>
      <c r="PA24" s="352"/>
      <c r="PB24" s="353"/>
      <c r="PC24" s="354"/>
      <c r="PD24" s="432">
        <f t="shared" ref="PD24:PD29" si="249">SUM(PE24:PJ24)</f>
        <v>0</v>
      </c>
      <c r="PE24" s="353">
        <f>[1]Субсидия_факт!DG20</f>
        <v>0</v>
      </c>
      <c r="PF24" s="354">
        <f>[1]Субсидия_факт!DI20</f>
        <v>0</v>
      </c>
      <c r="PG24" s="350">
        <f>[1]Субсидия_факт!DK20</f>
        <v>0</v>
      </c>
      <c r="PH24" s="354">
        <f>[1]Субсидия_факт!DM20</f>
        <v>0</v>
      </c>
      <c r="PI24" s="350">
        <f>[1]Субсидия_факт!DW20</f>
        <v>0</v>
      </c>
      <c r="PJ24" s="354">
        <f>[1]Субсидия_факт!DY20</f>
        <v>0</v>
      </c>
      <c r="PK24" s="426">
        <f t="shared" ref="PK24:PK29" si="250">SUM(PL24:PQ24)</f>
        <v>0</v>
      </c>
      <c r="PL24" s="349"/>
      <c r="PM24" s="358"/>
      <c r="PN24" s="497"/>
      <c r="PO24" s="358"/>
      <c r="PP24" s="349"/>
      <c r="PQ24" s="358"/>
      <c r="PR24" s="426">
        <f>'Прочая  субсидия_МР  и  ГО'!B19</f>
        <v>145255692.67000002</v>
      </c>
      <c r="PS24" s="426">
        <f>'Прочая  субсидия_МР  и  ГО'!C19</f>
        <v>48113.08</v>
      </c>
      <c r="PT24" s="711">
        <f>'Прочая  субсидия_БП'!B20</f>
        <v>0</v>
      </c>
      <c r="PU24" s="432">
        <f>'Прочая  субсидия_БП'!C20</f>
        <v>0</v>
      </c>
      <c r="PV24" s="432">
        <f t="shared" ref="PV24:PV29" si="251">SUM(PW24:PX24)</f>
        <v>1243064218.25</v>
      </c>
      <c r="PW24" s="349">
        <f>'Проверочная  таблица'!QY24+'Проверочная  таблица'!QB24+'Проверочная  таблица'!QD24+QS24</f>
        <v>1213258394.4000001</v>
      </c>
      <c r="PX24" s="359">
        <f>'Проверочная  таблица'!QZ24+'Проверочная  таблица'!QH24+'Проверочная  таблица'!QN24+'Проверочная  таблица'!QJ24+'Проверочная  таблица'!QL24+QP24+QT24+QF24</f>
        <v>29805823.850000001</v>
      </c>
      <c r="PY24" s="426" t="e">
        <f t="shared" ref="PY24:PY29" si="252">SUM(PZ24:QA24)</f>
        <v>#REF!</v>
      </c>
      <c r="PZ24" s="349">
        <f>'Проверочная  таблица'!RB24+'Проверочная  таблица'!QC24+'Проверочная  таблица'!QE24+QV24</f>
        <v>334013481.67000002</v>
      </c>
      <c r="QA24" s="359" t="e">
        <f>'Проверочная  таблица'!RC24+'Проверочная  таблица'!QI24+'Проверочная  таблица'!QO24+'Проверочная  таблица'!QK24+'Проверочная  таблица'!QM24+QQ24+QW24+QG24</f>
        <v>#REF!</v>
      </c>
      <c r="QB24" s="712">
        <f>'Субвенция  на  полномочия'!B19</f>
        <v>1166007043.25</v>
      </c>
      <c r="QC24" s="711">
        <f>'Субвенция  на  полномочия'!C19</f>
        <v>318629792</v>
      </c>
      <c r="QD24" s="745">
        <f>[1]Субвенция_факт!M21</f>
        <v>29938711</v>
      </c>
      <c r="QE24" s="642">
        <v>10000000</v>
      </c>
      <c r="QF24" s="641">
        <f>[1]Субвенция_факт!AE21</f>
        <v>6883200</v>
      </c>
      <c r="QG24" s="746" t="e">
        <f>#REF!</f>
        <v>#REF!</v>
      </c>
      <c r="QH24" s="641">
        <f>[1]Субвенция_факт!AF21</f>
        <v>0</v>
      </c>
      <c r="QI24" s="746"/>
      <c r="QJ24" s="641">
        <f>[1]Субвенция_факт!AG21</f>
        <v>20000</v>
      </c>
      <c r="QK24" s="642"/>
      <c r="QL24" s="641">
        <f>[1]Субвенция_факт!E21</f>
        <v>0</v>
      </c>
      <c r="QM24" s="642"/>
      <c r="QN24" s="641">
        <f>[1]Субвенция_факт!F21</f>
        <v>0</v>
      </c>
      <c r="QO24" s="642"/>
      <c r="QP24" s="641">
        <f>[1]Субвенция_факт!G21</f>
        <v>0</v>
      </c>
      <c r="QQ24" s="642"/>
      <c r="QR24" s="711">
        <f t="shared" ref="QR24:QR29" si="253">SUM(QS24:QT24)</f>
        <v>36311250</v>
      </c>
      <c r="QS24" s="353">
        <f>[1]Субвенция_факт!P21</f>
        <v>13910626.15</v>
      </c>
      <c r="QT24" s="354">
        <f>[1]Субвенция_факт!Q21</f>
        <v>22400623.850000001</v>
      </c>
      <c r="QU24" s="426">
        <f t="shared" ref="QU24:QU29" si="254">SUM(QV24:QW24)</f>
        <v>11792636.6</v>
      </c>
      <c r="QV24" s="349">
        <v>4517689.67</v>
      </c>
      <c r="QW24" s="361">
        <v>7274946.9299999997</v>
      </c>
      <c r="QX24" s="432">
        <f t="shared" ref="QX24:QX29" si="255">SUM(QY24:QZ24)</f>
        <v>3904014</v>
      </c>
      <c r="QY24" s="451">
        <f>[1]Субвенция_факт!X21</f>
        <v>3402014</v>
      </c>
      <c r="QZ24" s="452">
        <f>[1]Субвенция_факт!W21</f>
        <v>502000</v>
      </c>
      <c r="RA24" s="426">
        <f t="shared" ref="RA24:RA29" si="256">SUM(RB24:RC24)</f>
        <v>866000</v>
      </c>
      <c r="RB24" s="349">
        <v>866000</v>
      </c>
      <c r="RC24" s="361">
        <v>0</v>
      </c>
      <c r="RD24" s="379">
        <f t="shared" si="127"/>
        <v>53870303.07</v>
      </c>
      <c r="RE24" s="450">
        <f t="shared" si="128"/>
        <v>12973573.130000001</v>
      </c>
      <c r="RF24" s="711">
        <f t="shared" ref="RF24:RF29" si="257">SUM(RG24:RH24)</f>
        <v>1015560</v>
      </c>
      <c r="RG24" s="451">
        <f>'[1]Иные межбюджетные трансферты'!D20</f>
        <v>0</v>
      </c>
      <c r="RH24" s="452">
        <f>'[1]Иные межбюджетные трансферты'!E20</f>
        <v>1015560</v>
      </c>
      <c r="RI24" s="426">
        <f t="shared" ref="RI24:RI29" si="258">SUM(RJ24:RK24)</f>
        <v>169260</v>
      </c>
      <c r="RJ24" s="451"/>
      <c r="RK24" s="452">
        <v>169260</v>
      </c>
      <c r="RL24" s="711">
        <f t="shared" ref="RL24:RL29" si="259">SUM(RM24:RN24)</f>
        <v>0</v>
      </c>
      <c r="RM24" s="451">
        <f>'[1]Иные межбюджетные трансферты'!T20</f>
        <v>0</v>
      </c>
      <c r="RN24" s="452">
        <f>'[1]Иные межбюджетные трансферты'!U20</f>
        <v>0</v>
      </c>
      <c r="RO24" s="426">
        <f t="shared" ref="RO24:RO29" si="260">SUM(RP24:RQ24)</f>
        <v>0</v>
      </c>
      <c r="RP24" s="451"/>
      <c r="RQ24" s="452"/>
      <c r="RR24" s="432">
        <f t="shared" ref="RR24:RR29" si="261">SUM(RS24:RT24)</f>
        <v>3388978.59</v>
      </c>
      <c r="RS24" s="451">
        <f>'[1]Иные межбюджетные трансферты'!F20</f>
        <v>305008.08999999997</v>
      </c>
      <c r="RT24" s="452">
        <f>'[1]Иные межбюджетные трансферты'!G20</f>
        <v>3083970.5</v>
      </c>
      <c r="RU24" s="426">
        <f t="shared" ref="RU24:RU29" si="262">SUM(RV24:RW24)</f>
        <v>847244.65</v>
      </c>
      <c r="RV24" s="451">
        <v>76252.02</v>
      </c>
      <c r="RW24" s="452">
        <v>770992.63</v>
      </c>
      <c r="RX24" s="432">
        <f t="shared" ref="RX24:RX29" si="263">SUM(RY24:RZ24)</f>
        <v>48121920</v>
      </c>
      <c r="RY24" s="451">
        <f>'[1]Иные межбюджетные трансферты'!H20</f>
        <v>0</v>
      </c>
      <c r="RZ24" s="452">
        <f>'[1]Иные межбюджетные трансферты'!I20</f>
        <v>48121920</v>
      </c>
      <c r="SA24" s="426">
        <f t="shared" ref="SA24:SA29" si="264">SUM(SB24:SC24)</f>
        <v>10613224</v>
      </c>
      <c r="SB24" s="348"/>
      <c r="SC24" s="452">
        <v>10613224</v>
      </c>
      <c r="SD24" s="426">
        <f t="shared" ref="SD24:SD29" si="265">SUM(SE24:SE24)</f>
        <v>0</v>
      </c>
      <c r="SE24" s="350">
        <f>'[1]Иные межбюджетные трансферты'!K20</f>
        <v>0</v>
      </c>
      <c r="SF24" s="426">
        <f t="shared" ref="SF24:SF29" si="266">SUM(SG24:SG24)</f>
        <v>0</v>
      </c>
      <c r="SG24" s="350"/>
      <c r="SH24" s="426">
        <f t="shared" ref="SH24:SH29" si="267">SUM(SI24:SI24)</f>
        <v>0</v>
      </c>
      <c r="SI24" s="350">
        <f>'[1]Иные межбюджетные трансферты'!L20</f>
        <v>0</v>
      </c>
      <c r="SJ24" s="426">
        <f t="shared" ref="SJ24:SJ29" si="268">SUM(SK24:SK24)</f>
        <v>0</v>
      </c>
      <c r="SK24" s="350"/>
      <c r="SL24" s="432">
        <f t="shared" ref="SL24:SL29" si="269">SUM(SM24:SV24)</f>
        <v>1343844.48</v>
      </c>
      <c r="SM24" s="451">
        <f>'[1]Иные межбюджетные трансферты'!C20</f>
        <v>0</v>
      </c>
      <c r="SN24" s="348">
        <f>'[1]Иные межбюджетные трансферты'!J20</f>
        <v>0</v>
      </c>
      <c r="SO24" s="649">
        <f>'[1]Иные межбюджетные трансферты'!M20</f>
        <v>0</v>
      </c>
      <c r="SP24" s="348">
        <f>'[1]Иные межбюджетные трансферты'!O20</f>
        <v>0</v>
      </c>
      <c r="SQ24" s="649">
        <f>'[1]Иные межбюджетные трансферты'!P20</f>
        <v>0</v>
      </c>
      <c r="SR24" s="348">
        <f>'[1]Иные межбюджетные трансферты'!R20</f>
        <v>0</v>
      </c>
      <c r="SS24" s="649">
        <f>'[1]Иные межбюджетные трансферты'!V20</f>
        <v>0</v>
      </c>
      <c r="ST24" s="349">
        <f>'[1]Иные межбюджетные трансферты'!X20</f>
        <v>0</v>
      </c>
      <c r="SU24" s="649">
        <f>'[1]Иные межбюджетные трансферты'!Y20</f>
        <v>0</v>
      </c>
      <c r="SV24" s="348">
        <f>'[1]Иные межбюджетные трансферты'!Z20</f>
        <v>1343844.48</v>
      </c>
      <c r="SW24" s="426">
        <f t="shared" ref="SW24:SW29" si="270">SUM(SX24:TG24)</f>
        <v>1343844.48</v>
      </c>
      <c r="SX24" s="348"/>
      <c r="SY24" s="348"/>
      <c r="SZ24" s="350"/>
      <c r="TA24" s="348"/>
      <c r="TB24" s="348"/>
      <c r="TC24" s="348"/>
      <c r="TD24" s="348"/>
      <c r="TE24" s="348"/>
      <c r="TF24" s="348"/>
      <c r="TG24" s="348">
        <f t="shared" si="132"/>
        <v>1343844.48</v>
      </c>
      <c r="TH24" s="432">
        <f t="shared" ref="TH24:TH29" si="271">SUM(TI24:TM24)</f>
        <v>0</v>
      </c>
      <c r="TI24" s="451">
        <f>'[1]Иные межбюджетные трансферты'!N20</f>
        <v>0</v>
      </c>
      <c r="TJ24" s="348">
        <f>'[1]Иные межбюджетные трансферты'!Q20</f>
        <v>0</v>
      </c>
      <c r="TK24" s="649">
        <f>'[1]Иные межбюджетные трансферты'!S20</f>
        <v>0</v>
      </c>
      <c r="TL24" s="348">
        <f>'[1]Иные межбюджетные трансферты'!W20</f>
        <v>0</v>
      </c>
      <c r="TM24" s="589">
        <f>'[1]Иные межбюджетные трансферты'!AA20</f>
        <v>0</v>
      </c>
      <c r="TN24" s="426">
        <f t="shared" ref="TN24:TN29" si="272">SUM(TO24:TS24)</f>
        <v>0</v>
      </c>
      <c r="TO24" s="359"/>
      <c r="TP24" s="359"/>
      <c r="TQ24" s="359"/>
      <c r="TR24" s="348"/>
      <c r="TS24" s="348"/>
      <c r="TT24" s="426">
        <f t="shared" ref="TT24:TT29" si="273">TV24+TX24+TZ24+UB24</f>
        <v>0</v>
      </c>
      <c r="TU24" s="426">
        <f t="shared" ref="TU24:TU29" si="274">TW24+UA24</f>
        <v>0</v>
      </c>
      <c r="TV24" s="432"/>
      <c r="TW24" s="432"/>
      <c r="TX24" s="432"/>
      <c r="TY24" s="432"/>
      <c r="TZ24" s="432"/>
      <c r="UA24" s="432"/>
      <c r="UB24" s="432"/>
      <c r="UC24" s="426"/>
      <c r="UD24" s="728">
        <f>'Проверочная  таблица'!TZ24+'Проверочная  таблица'!UB24</f>
        <v>0</v>
      </c>
      <c r="UE24" s="728">
        <f>'Проверочная  таблица'!UA24+'Проверочная  таблица'!UC24</f>
        <v>0</v>
      </c>
    </row>
    <row r="25" spans="1:551" ht="20.45" customHeight="1" x14ac:dyDescent="0.25">
      <c r="A25" s="557" t="s">
        <v>659</v>
      </c>
      <c r="B25" s="718">
        <f>D25+Z25+'Проверочная  таблица'!PV25+'Проверочная  таблица'!RD25</f>
        <v>499805140.86000001</v>
      </c>
      <c r="C25" s="729" t="e">
        <f>E25+'Проверочная  таблица'!PY25+AA25+'Проверочная  таблица'!RE25</f>
        <v>#REF!</v>
      </c>
      <c r="D25" s="717">
        <f t="shared" si="150"/>
        <v>0</v>
      </c>
      <c r="E25" s="379">
        <f t="shared" si="151"/>
        <v>0</v>
      </c>
      <c r="F25" s="707">
        <f>'[1]Дотация  из  ОБ_факт'!F21</f>
        <v>0</v>
      </c>
      <c r="G25" s="708"/>
      <c r="H25" s="707">
        <f>'[1]Дотация  из  ОБ_факт'!E21</f>
        <v>0</v>
      </c>
      <c r="I25" s="708"/>
      <c r="J25" s="707">
        <f>'[1]Дотация  из  ОБ_факт'!H21</f>
        <v>0</v>
      </c>
      <c r="K25" s="708"/>
      <c r="L25" s="707">
        <f>'[1]Дотация  из  ОБ_факт'!I21</f>
        <v>0</v>
      </c>
      <c r="M25" s="708"/>
      <c r="N25" s="591">
        <f t="shared" si="152"/>
        <v>0</v>
      </c>
      <c r="O25" s="709">
        <f>'[1]Дотация  из  ОБ_факт'!K21</f>
        <v>0</v>
      </c>
      <c r="P25" s="710">
        <f>'[1]Дотация  из  ОБ_факт'!L21</f>
        <v>0</v>
      </c>
      <c r="Q25" s="710">
        <f>'[1]Дотация  из  ОБ_факт'!M21</f>
        <v>0</v>
      </c>
      <c r="R25" s="592">
        <f t="shared" si="153"/>
        <v>0</v>
      </c>
      <c r="S25" s="348"/>
      <c r="T25" s="348"/>
      <c r="U25" s="369"/>
      <c r="V25" s="591">
        <f t="shared" si="154"/>
        <v>0</v>
      </c>
      <c r="W25" s="709">
        <f>'[1]Дотация  из  ОБ_факт'!J21</f>
        <v>0</v>
      </c>
      <c r="X25" s="591">
        <f t="shared" si="155"/>
        <v>0</v>
      </c>
      <c r="Y25" s="506"/>
      <c r="Z25" s="711">
        <f t="shared" si="108"/>
        <v>117404136.48</v>
      </c>
      <c r="AA25" s="432">
        <f>'Проверочная  таблица'!PS25+'Проверочная  таблица'!PU25+'Проверочная  таблица'!KI25+'Проверочная  таблица'!KQ25+'Проверочная  таблица'!CG25+'Проверочная  таблица'!EN25+CA25+'Проверочная  таблица'!HW25+'Проверочная  таблица'!IC25+'Проверочная  таблица'!LD25+'Проверочная  таблица'!LL25+KA25+AF25+AL25+EA25+EG25+BK25+OU25+PK25+MG25+DU25+CY25+JI25+JU25+OI25+GT25+EY25+MM25+NA25+NK25+MS25+NX25+BA25+KW25+GA25+FO25+GG25+GM25+FI25+BU25+LW25+AS25+HE25+HQ25+GZ25+FU25+HK25+IJ25+IQ25+IW25+CS25+DO25+AO25+AW25+DG25+CM25</f>
        <v>766933.53999999992</v>
      </c>
      <c r="AB25" s="450">
        <f t="shared" si="156"/>
        <v>30691100</v>
      </c>
      <c r="AC25" s="350">
        <f>[1]Субсидия_факт!CY21</f>
        <v>0</v>
      </c>
      <c r="AD25" s="349">
        <f>[1]Субсидия_факт!DA21</f>
        <v>30691100</v>
      </c>
      <c r="AE25" s="349">
        <f>[1]Субсидия_факт!FB21</f>
        <v>0</v>
      </c>
      <c r="AF25" s="450">
        <f t="shared" si="157"/>
        <v>0</v>
      </c>
      <c r="AG25" s="360"/>
      <c r="AH25" s="360"/>
      <c r="AI25" s="371"/>
      <c r="AJ25" s="426">
        <f t="shared" si="158"/>
        <v>0</v>
      </c>
      <c r="AK25" s="349">
        <f>[1]Субсидия_факт!FD21</f>
        <v>0</v>
      </c>
      <c r="AL25" s="712">
        <f t="shared" si="159"/>
        <v>0</v>
      </c>
      <c r="AM25" s="356"/>
      <c r="AN25" s="450">
        <f>[1]Субсидия_факт!EX21</f>
        <v>0</v>
      </c>
      <c r="AO25" s="592"/>
      <c r="AP25" s="717">
        <f t="shared" si="160"/>
        <v>0</v>
      </c>
      <c r="AQ25" s="356">
        <f>[1]Субсидия_факт!CT21</f>
        <v>0</v>
      </c>
      <c r="AR25" s="360">
        <f>[1]Субсидия_факт!CU21</f>
        <v>0</v>
      </c>
      <c r="AS25" s="450">
        <f t="shared" si="161"/>
        <v>0</v>
      </c>
      <c r="AT25" s="360"/>
      <c r="AU25" s="356"/>
      <c r="AV25" s="450">
        <f>[1]Субсидия_факт!EY21</f>
        <v>0</v>
      </c>
      <c r="AW25" s="594"/>
      <c r="AX25" s="379">
        <f t="shared" si="162"/>
        <v>0</v>
      </c>
      <c r="AY25" s="356">
        <f>[1]Субсидия_факт!CV21</f>
        <v>0</v>
      </c>
      <c r="AZ25" s="360">
        <f>[1]Субсидия_факт!CW21</f>
        <v>0</v>
      </c>
      <c r="BA25" s="450">
        <f t="shared" si="163"/>
        <v>0</v>
      </c>
      <c r="BB25" s="360"/>
      <c r="BC25" s="360"/>
      <c r="BD25" s="426">
        <f t="shared" si="164"/>
        <v>0</v>
      </c>
      <c r="BE25" s="353">
        <f>[1]Субсидия_факт!EP21</f>
        <v>0</v>
      </c>
      <c r="BF25" s="352">
        <f>[1]Субсидия_факт!EQ21</f>
        <v>0</v>
      </c>
      <c r="BG25" s="349">
        <f>[1]Субсидия_факт!ER21</f>
        <v>0</v>
      </c>
      <c r="BH25" s="352">
        <f>[1]Субсидия_факт!ET21</f>
        <v>0</v>
      </c>
      <c r="BI25" s="349">
        <f>[1]Субсидия_факт!EV21</f>
        <v>0</v>
      </c>
      <c r="BJ25" s="352">
        <f>[1]Субсидия_факт!EW21</f>
        <v>0</v>
      </c>
      <c r="BK25" s="426">
        <f t="shared" si="165"/>
        <v>0</v>
      </c>
      <c r="BL25" s="350"/>
      <c r="BM25" s="352"/>
      <c r="BN25" s="349"/>
      <c r="BO25" s="352"/>
      <c r="BP25" s="349"/>
      <c r="BQ25" s="352"/>
      <c r="BR25" s="432">
        <f t="shared" si="166"/>
        <v>0</v>
      </c>
      <c r="BS25" s="353">
        <f>[1]Субсидия_факт!ES21</f>
        <v>0</v>
      </c>
      <c r="BT25" s="352">
        <f>[1]Субсидия_факт!EU21</f>
        <v>0</v>
      </c>
      <c r="BU25" s="426">
        <f t="shared" si="167"/>
        <v>0</v>
      </c>
      <c r="BV25" s="353"/>
      <c r="BW25" s="354"/>
      <c r="BX25" s="379">
        <f t="shared" si="168"/>
        <v>0</v>
      </c>
      <c r="BY25" s="356">
        <f>[1]Субсидия_факт!K21</f>
        <v>0</v>
      </c>
      <c r="BZ25" s="360">
        <f>[1]Субсидия_факт!L21</f>
        <v>0</v>
      </c>
      <c r="CA25" s="450">
        <f t="shared" si="169"/>
        <v>0</v>
      </c>
      <c r="CB25" s="360"/>
      <c r="CC25" s="360"/>
      <c r="CD25" s="379">
        <f t="shared" si="170"/>
        <v>0</v>
      </c>
      <c r="CE25" s="356">
        <f>[1]Субсидия_факт!W21</f>
        <v>0</v>
      </c>
      <c r="CF25" s="357">
        <f>[1]Субсидия_факт!X21</f>
        <v>0</v>
      </c>
      <c r="CG25" s="450">
        <f>SUM(CH25:CI25)</f>
        <v>0</v>
      </c>
      <c r="CH25" s="371"/>
      <c r="CI25" s="372"/>
      <c r="CJ25" s="432">
        <f t="shared" si="171"/>
        <v>0</v>
      </c>
      <c r="CK25" s="353">
        <f>[1]Субсидия_факт!S21</f>
        <v>0</v>
      </c>
      <c r="CL25" s="352">
        <f>[1]Субсидия_факт!T21</f>
        <v>0</v>
      </c>
      <c r="CM25" s="426">
        <f t="shared" si="138"/>
        <v>0</v>
      </c>
      <c r="CN25" s="353"/>
      <c r="CO25" s="352"/>
      <c r="CP25" s="432">
        <f t="shared" si="172"/>
        <v>0</v>
      </c>
      <c r="CQ25" s="353">
        <f>[1]Субсидия_факт!M21</f>
        <v>0</v>
      </c>
      <c r="CR25" s="352">
        <f>[1]Субсидия_факт!N21</f>
        <v>0</v>
      </c>
      <c r="CS25" s="426">
        <f t="shared" si="173"/>
        <v>0</v>
      </c>
      <c r="CT25" s="353"/>
      <c r="CU25" s="352"/>
      <c r="CV25" s="432">
        <f t="shared" si="174"/>
        <v>0</v>
      </c>
      <c r="CW25" s="353">
        <f>[1]Субсидия_факт!CH21</f>
        <v>0</v>
      </c>
      <c r="CX25" s="352">
        <f>[1]Субсидия_факт!CI21</f>
        <v>0</v>
      </c>
      <c r="CY25" s="426">
        <f t="shared" si="175"/>
        <v>0</v>
      </c>
      <c r="CZ25" s="353"/>
      <c r="DA25" s="352"/>
      <c r="DB25" s="426">
        <f t="shared" si="110"/>
        <v>614000</v>
      </c>
      <c r="DC25" s="353">
        <f>[1]Субсидия_факт!GG21</f>
        <v>322467.34999999998</v>
      </c>
      <c r="DD25" s="352">
        <f>[1]Субсидия_факт!GI21</f>
        <v>244723.41</v>
      </c>
      <c r="DE25" s="353">
        <f>[1]Субсидия_факт!GK21</f>
        <v>26612.66</v>
      </c>
      <c r="DF25" s="352">
        <f>[1]Субсидия_факт!GM21</f>
        <v>20196.580000000002</v>
      </c>
      <c r="DG25" s="426">
        <f t="shared" si="111"/>
        <v>0</v>
      </c>
      <c r="DH25" s="353"/>
      <c r="DI25" s="352"/>
      <c r="DJ25" s="353"/>
      <c r="DK25" s="352"/>
      <c r="DL25" s="432">
        <f>SUM(DM25:DN25)</f>
        <v>0</v>
      </c>
      <c r="DM25" s="353">
        <f>[1]Субсидия_факт!O21</f>
        <v>0</v>
      </c>
      <c r="DN25" s="352">
        <f>[1]Субсидия_факт!P21</f>
        <v>0</v>
      </c>
      <c r="DO25" s="426">
        <f t="shared" si="176"/>
        <v>0</v>
      </c>
      <c r="DP25" s="353"/>
      <c r="DQ25" s="352"/>
      <c r="DR25" s="432">
        <f t="shared" si="177"/>
        <v>0</v>
      </c>
      <c r="DS25" s="353">
        <f>[1]Субсидия_факт!AH21</f>
        <v>0</v>
      </c>
      <c r="DT25" s="352">
        <f>[1]Субсидия_факт!AI21</f>
        <v>0</v>
      </c>
      <c r="DU25" s="432">
        <f t="shared" si="178"/>
        <v>0</v>
      </c>
      <c r="DV25" s="353"/>
      <c r="DW25" s="354"/>
      <c r="DX25" s="432">
        <f t="shared" si="179"/>
        <v>0</v>
      </c>
      <c r="DY25" s="356">
        <f>[1]Субсидия_факт!GO21</f>
        <v>0</v>
      </c>
      <c r="DZ25" s="357">
        <f>[1]Субсидия_факт!GQ21</f>
        <v>0</v>
      </c>
      <c r="EA25" s="426">
        <f t="shared" si="180"/>
        <v>0</v>
      </c>
      <c r="EB25" s="353"/>
      <c r="EC25" s="354"/>
      <c r="ED25" s="432">
        <f t="shared" si="181"/>
        <v>0</v>
      </c>
      <c r="EE25" s="353">
        <f>[1]Субсидия_факт!GP21</f>
        <v>0</v>
      </c>
      <c r="EF25" s="352">
        <f>[1]Субсидия_факт!GR21</f>
        <v>0</v>
      </c>
      <c r="EG25" s="426">
        <f t="shared" si="182"/>
        <v>0</v>
      </c>
      <c r="EH25" s="353"/>
      <c r="EI25" s="354"/>
      <c r="EJ25" s="450">
        <f t="shared" si="183"/>
        <v>0</v>
      </c>
      <c r="EK25" s="360">
        <f>[1]Субсидия_факт!J21</f>
        <v>0</v>
      </c>
      <c r="EL25" s="353">
        <f>[1]Субсидия_факт!H21</f>
        <v>0</v>
      </c>
      <c r="EM25" s="352">
        <f>[1]Субсидия_факт!I21</f>
        <v>0</v>
      </c>
      <c r="EN25" s="450">
        <f t="shared" si="184"/>
        <v>0</v>
      </c>
      <c r="EO25" s="360"/>
      <c r="EP25" s="360"/>
      <c r="EQ25" s="357"/>
      <c r="ER25" s="426">
        <f t="shared" si="185"/>
        <v>0</v>
      </c>
      <c r="ES25" s="350">
        <f>[1]Субсидия_факт!AP21</f>
        <v>0</v>
      </c>
      <c r="ET25" s="354">
        <f>[1]Субсидия_факт!AQ21</f>
        <v>0</v>
      </c>
      <c r="EU25" s="350">
        <f>[1]Субсидия_факт!AR21</f>
        <v>0</v>
      </c>
      <c r="EV25" s="354">
        <f>[1]Субсидия_факт!AS21</f>
        <v>0</v>
      </c>
      <c r="EW25" s="350">
        <f>[1]Субсидия_факт!AT21</f>
        <v>0</v>
      </c>
      <c r="EX25" s="354">
        <f>[1]Субсидия_факт!AU21</f>
        <v>0</v>
      </c>
      <c r="EY25" s="426">
        <f t="shared" si="186"/>
        <v>0</v>
      </c>
      <c r="EZ25" s="371"/>
      <c r="FA25" s="372"/>
      <c r="FB25" s="360"/>
      <c r="FC25" s="372"/>
      <c r="FD25" s="360"/>
      <c r="FE25" s="372"/>
      <c r="FF25" s="391">
        <f t="shared" si="187"/>
        <v>0</v>
      </c>
      <c r="FG25" s="353">
        <f>[1]Субсидия_факт!BV21</f>
        <v>0</v>
      </c>
      <c r="FH25" s="354">
        <f>[1]Субсидия_факт!BW21</f>
        <v>0</v>
      </c>
      <c r="FI25" s="450">
        <f t="shared" si="188"/>
        <v>0</v>
      </c>
      <c r="FJ25" s="356"/>
      <c r="FK25" s="357"/>
      <c r="FL25" s="379">
        <f t="shared" si="189"/>
        <v>0</v>
      </c>
      <c r="FM25" s="356">
        <f>[1]Субсидия_факт!DR21</f>
        <v>0</v>
      </c>
      <c r="FN25" s="357">
        <f>[1]Субсидия_факт!DS21</f>
        <v>0</v>
      </c>
      <c r="FO25" s="450">
        <f t="shared" si="190"/>
        <v>0</v>
      </c>
      <c r="FP25" s="356"/>
      <c r="FQ25" s="357"/>
      <c r="FR25" s="729">
        <f t="shared" si="191"/>
        <v>0</v>
      </c>
      <c r="FS25" s="353">
        <f>[1]Субсидия_факт!DT21</f>
        <v>0</v>
      </c>
      <c r="FT25" s="354">
        <f>[1]Субсидия_факт!DU21</f>
        <v>0</v>
      </c>
      <c r="FU25" s="718">
        <f t="shared" si="192"/>
        <v>0</v>
      </c>
      <c r="FV25" s="356"/>
      <c r="FW25" s="372"/>
      <c r="FX25" s="379">
        <f t="shared" si="193"/>
        <v>0</v>
      </c>
      <c r="FY25" s="353">
        <f>[1]Субсидия_факт!ED21</f>
        <v>0</v>
      </c>
      <c r="FZ25" s="354">
        <f>[1]Субсидия_факт!EE21</f>
        <v>0</v>
      </c>
      <c r="GA25" s="450">
        <f t="shared" si="194"/>
        <v>0</v>
      </c>
      <c r="GB25" s="356"/>
      <c r="GC25" s="357"/>
      <c r="GD25" s="379">
        <f t="shared" si="195"/>
        <v>0</v>
      </c>
      <c r="GE25" s="356">
        <f>[1]Субсидия_факт!CJ21</f>
        <v>0</v>
      </c>
      <c r="GF25" s="357">
        <f>[1]Субсидия_факт!CK21</f>
        <v>0</v>
      </c>
      <c r="GG25" s="450">
        <f t="shared" si="196"/>
        <v>0</v>
      </c>
      <c r="GH25" s="356"/>
      <c r="GI25" s="357"/>
      <c r="GJ25" s="450">
        <f t="shared" si="197"/>
        <v>0</v>
      </c>
      <c r="GK25" s="353">
        <f>[1]Субсидия_факт!CL21</f>
        <v>0</v>
      </c>
      <c r="GL25" s="352">
        <f>[1]Субсидия_факт!CM21</f>
        <v>0</v>
      </c>
      <c r="GM25" s="450">
        <f t="shared" si="198"/>
        <v>0</v>
      </c>
      <c r="GN25" s="356"/>
      <c r="GO25" s="357"/>
      <c r="GP25" s="717">
        <f t="shared" si="199"/>
        <v>0</v>
      </c>
      <c r="GQ25" s="353">
        <f>[1]Субсидия_факт!EF21</f>
        <v>0</v>
      </c>
      <c r="GR25" s="354">
        <f>[1]Субсидия_факт!EG21</f>
        <v>0</v>
      </c>
      <c r="GS25" s="353">
        <f>[1]Субсидия_факт!EH21</f>
        <v>0</v>
      </c>
      <c r="GT25" s="379">
        <f t="shared" si="200"/>
        <v>0</v>
      </c>
      <c r="GU25" s="356"/>
      <c r="GV25" s="357"/>
      <c r="GW25" s="360"/>
      <c r="GX25" s="718">
        <f t="shared" si="201"/>
        <v>0</v>
      </c>
      <c r="GY25" s="353">
        <f>[1]Субсидия_факт!EI21</f>
        <v>0</v>
      </c>
      <c r="GZ25" s="718">
        <f t="shared" si="202"/>
        <v>0</v>
      </c>
      <c r="HA25" s="360"/>
      <c r="HB25" s="379">
        <f t="shared" si="203"/>
        <v>0</v>
      </c>
      <c r="HC25" s="356">
        <f>[1]Субсидия_факт!BP21</f>
        <v>0</v>
      </c>
      <c r="HD25" s="357">
        <f>[1]Субсидия_факт!BQ21</f>
        <v>0</v>
      </c>
      <c r="HE25" s="450">
        <f t="shared" si="204"/>
        <v>0</v>
      </c>
      <c r="HF25" s="356"/>
      <c r="HG25" s="357"/>
      <c r="HH25" s="729">
        <f t="shared" si="205"/>
        <v>0</v>
      </c>
      <c r="HI25" s="353">
        <f>[1]Субсидия_факт!BR21</f>
        <v>0</v>
      </c>
      <c r="HJ25" s="354">
        <f>[1]Субсидия_факт!BS21</f>
        <v>0</v>
      </c>
      <c r="HK25" s="729">
        <f t="shared" si="206"/>
        <v>0</v>
      </c>
      <c r="HL25" s="356"/>
      <c r="HM25" s="372"/>
      <c r="HN25" s="391">
        <f t="shared" si="207"/>
        <v>0</v>
      </c>
      <c r="HO25" s="356">
        <f>[1]Субсидия_факт!AV21</f>
        <v>0</v>
      </c>
      <c r="HP25" s="357">
        <f>[1]Субсидия_факт!AW21</f>
        <v>0</v>
      </c>
      <c r="HQ25" s="426">
        <f t="shared" si="208"/>
        <v>0</v>
      </c>
      <c r="HR25" s="353"/>
      <c r="HS25" s="354"/>
      <c r="HT25" s="426">
        <f t="shared" si="209"/>
        <v>0</v>
      </c>
      <c r="HU25" s="353">
        <f>[1]Субсидия_факт!BZ21</f>
        <v>0</v>
      </c>
      <c r="HV25" s="352">
        <f>[1]Субсидия_факт!CB21</f>
        <v>0</v>
      </c>
      <c r="HW25" s="426">
        <f t="shared" si="210"/>
        <v>0</v>
      </c>
      <c r="HX25" s="353"/>
      <c r="HY25" s="354"/>
      <c r="HZ25" s="426">
        <f t="shared" si="211"/>
        <v>0</v>
      </c>
      <c r="IA25" s="353">
        <f>[1]Субсидия_факт!CA21</f>
        <v>0</v>
      </c>
      <c r="IB25" s="354">
        <f>[1]Субсидия_факт!CC21</f>
        <v>0</v>
      </c>
      <c r="IC25" s="426">
        <f t="shared" si="212"/>
        <v>0</v>
      </c>
      <c r="ID25" s="349"/>
      <c r="IE25" s="358"/>
      <c r="IF25" s="707">
        <f t="shared" si="213"/>
        <v>0</v>
      </c>
      <c r="IG25" s="349">
        <f>[1]Субсидия_факт!AJ21</f>
        <v>0</v>
      </c>
      <c r="IH25" s="354">
        <f>[1]Субсидия_факт!AK21</f>
        <v>0</v>
      </c>
      <c r="II25" s="349">
        <f>[1]Субсидия_факт!AL21</f>
        <v>0</v>
      </c>
      <c r="IJ25" s="707">
        <f t="shared" si="214"/>
        <v>0</v>
      </c>
      <c r="IK25" s="349"/>
      <c r="IL25" s="354"/>
      <c r="IM25" s="349"/>
      <c r="IN25" s="426">
        <f t="shared" si="215"/>
        <v>0</v>
      </c>
      <c r="IO25" s="349">
        <f>[1]Субсидия_факт!FX21</f>
        <v>0</v>
      </c>
      <c r="IP25" s="354">
        <f>[1]Субсидия_факт!FY21</f>
        <v>0</v>
      </c>
      <c r="IQ25" s="426">
        <f t="shared" si="216"/>
        <v>0</v>
      </c>
      <c r="IR25" s="349"/>
      <c r="IS25" s="354"/>
      <c r="IT25" s="426">
        <f t="shared" si="217"/>
        <v>0</v>
      </c>
      <c r="IU25" s="371"/>
      <c r="IV25" s="357"/>
      <c r="IW25" s="426">
        <f t="shared" si="218"/>
        <v>0</v>
      </c>
      <c r="IX25" s="349"/>
      <c r="IY25" s="352"/>
      <c r="IZ25" s="450">
        <f t="shared" si="219"/>
        <v>0</v>
      </c>
      <c r="JA25" s="359">
        <f>[1]Субсидия_факт!AX21</f>
        <v>0</v>
      </c>
      <c r="JB25" s="354">
        <f>[1]Субсидия_факт!AZ21</f>
        <v>0</v>
      </c>
      <c r="JC25" s="353">
        <f>[1]Субсидия_факт!BB21</f>
        <v>0</v>
      </c>
      <c r="JD25" s="354">
        <f>[1]Субсидия_факт!BC21</f>
        <v>0</v>
      </c>
      <c r="JE25" s="353">
        <f>[1]Субсидия_факт!BD21</f>
        <v>0</v>
      </c>
      <c r="JF25" s="354">
        <f>[1]Субсидия_факт!BE21</f>
        <v>0</v>
      </c>
      <c r="JG25" s="350">
        <f>[1]Субсидия_факт!BF21</f>
        <v>0</v>
      </c>
      <c r="JH25" s="352">
        <f>[1]Субсидия_факт!BG21</f>
        <v>0</v>
      </c>
      <c r="JI25" s="450">
        <f t="shared" si="220"/>
        <v>0</v>
      </c>
      <c r="JJ25" s="359"/>
      <c r="JK25" s="354"/>
      <c r="JL25" s="360"/>
      <c r="JM25" s="372"/>
      <c r="JN25" s="360"/>
      <c r="JO25" s="373"/>
      <c r="JP25" s="349"/>
      <c r="JQ25" s="354"/>
      <c r="JR25" s="450">
        <f t="shared" si="221"/>
        <v>0</v>
      </c>
      <c r="JS25" s="349">
        <f>[1]Субсидия_факт!AY21</f>
        <v>0</v>
      </c>
      <c r="JT25" s="354">
        <f>[1]Субсидия_факт!BA21</f>
        <v>0</v>
      </c>
      <c r="JU25" s="450">
        <f t="shared" si="222"/>
        <v>0</v>
      </c>
      <c r="JV25" s="349"/>
      <c r="JW25" s="352"/>
      <c r="JX25" s="391">
        <f t="shared" si="223"/>
        <v>0</v>
      </c>
      <c r="JY25" s="353">
        <f>[1]Субсидия_факт!BX21</f>
        <v>0</v>
      </c>
      <c r="JZ25" s="354">
        <f>[1]Субсидия_факт!BY21</f>
        <v>0</v>
      </c>
      <c r="KA25" s="450">
        <f t="shared" si="224"/>
        <v>0</v>
      </c>
      <c r="KB25" s="356"/>
      <c r="KC25" s="357"/>
      <c r="KD25" s="426">
        <f t="shared" si="225"/>
        <v>203186.56</v>
      </c>
      <c r="KE25" s="349">
        <f>[1]Субсидия_факт!BH21</f>
        <v>0</v>
      </c>
      <c r="KF25" s="352">
        <f>[1]Субсидия_факт!BI21</f>
        <v>0</v>
      </c>
      <c r="KG25" s="353">
        <f>[1]Субсидия_факт!CD21</f>
        <v>60955.97</v>
      </c>
      <c r="KH25" s="352">
        <f>[1]Субсидия_факт!CF21</f>
        <v>142230.59</v>
      </c>
      <c r="KI25" s="426">
        <f t="shared" si="226"/>
        <v>0</v>
      </c>
      <c r="KJ25" s="349"/>
      <c r="KK25" s="354"/>
      <c r="KL25" s="349"/>
      <c r="KM25" s="354"/>
      <c r="KN25" s="426">
        <f t="shared" si="227"/>
        <v>0</v>
      </c>
      <c r="KO25" s="353">
        <f>[1]Субсидия_факт!CE21</f>
        <v>0</v>
      </c>
      <c r="KP25" s="352">
        <f>[1]Субсидия_факт!CG21</f>
        <v>0</v>
      </c>
      <c r="KQ25" s="426">
        <f t="shared" si="228"/>
        <v>0</v>
      </c>
      <c r="KR25" s="350"/>
      <c r="KS25" s="354"/>
      <c r="KT25" s="450">
        <f t="shared" si="229"/>
        <v>0</v>
      </c>
      <c r="KU25" s="353">
        <f>[1]Субсидия_факт!BJ21</f>
        <v>0</v>
      </c>
      <c r="KV25" s="354">
        <f>[1]Субсидия_факт!BK21</f>
        <v>0</v>
      </c>
      <c r="KW25" s="450">
        <f t="shared" si="230"/>
        <v>0</v>
      </c>
      <c r="KX25" s="356"/>
      <c r="KY25" s="357"/>
      <c r="KZ25" s="720">
        <f t="shared" si="231"/>
        <v>5000000</v>
      </c>
      <c r="LA25" s="353">
        <f>[1]Субсидия_факт!CN21</f>
        <v>450000</v>
      </c>
      <c r="LB25" s="352">
        <f>[1]Субсидия_факт!CP21</f>
        <v>4550000</v>
      </c>
      <c r="LC25" s="360">
        <f>[1]Субсидия_факт!CR21</f>
        <v>0</v>
      </c>
      <c r="LD25" s="720">
        <f t="shared" si="232"/>
        <v>0</v>
      </c>
      <c r="LE25" s="350"/>
      <c r="LF25" s="354"/>
      <c r="LG25" s="349"/>
      <c r="LH25" s="707">
        <f t="shared" si="233"/>
        <v>0</v>
      </c>
      <c r="LI25" s="353">
        <f>[1]Субсидия_факт!CO21</f>
        <v>0</v>
      </c>
      <c r="LJ25" s="352">
        <f>[1]Субсидия_факт!CQ21</f>
        <v>0</v>
      </c>
      <c r="LK25" s="349">
        <f>[1]Субсидия_факт!CS21</f>
        <v>0</v>
      </c>
      <c r="LL25" s="707">
        <f t="shared" si="234"/>
        <v>0</v>
      </c>
      <c r="LM25" s="349"/>
      <c r="LN25" s="361"/>
      <c r="LO25" s="349"/>
      <c r="LP25" s="426">
        <f t="shared" si="121"/>
        <v>0</v>
      </c>
      <c r="LQ25" s="353">
        <f>[1]Субсидия_факт!DN21</f>
        <v>0</v>
      </c>
      <c r="LR25" s="354">
        <f>[1]Субсидия_факт!DP21</f>
        <v>0</v>
      </c>
      <c r="LS25" s="356"/>
      <c r="LT25" s="357"/>
      <c r="LU25" s="356"/>
      <c r="LV25" s="357"/>
      <c r="LW25" s="426">
        <f t="shared" si="122"/>
        <v>0</v>
      </c>
      <c r="LX25" s="360"/>
      <c r="LY25" s="373"/>
      <c r="LZ25" s="360"/>
      <c r="MA25" s="373"/>
      <c r="MB25" s="356"/>
      <c r="MC25" s="357"/>
      <c r="MD25" s="450">
        <f t="shared" si="235"/>
        <v>0</v>
      </c>
      <c r="ME25" s="353">
        <f>[1]Субсидия_факт!DO21</f>
        <v>0</v>
      </c>
      <c r="MF25" s="354">
        <f>[1]Субсидия_факт!DQ21</f>
        <v>0</v>
      </c>
      <c r="MG25" s="730">
        <f t="shared" si="236"/>
        <v>0</v>
      </c>
      <c r="MH25" s="360"/>
      <c r="MI25" s="373"/>
      <c r="MJ25" s="379">
        <f t="shared" si="237"/>
        <v>0</v>
      </c>
      <c r="MK25" s="353">
        <f>[1]Субсидия_факт!BL21</f>
        <v>0</v>
      </c>
      <c r="ML25" s="354">
        <f>[1]Субсидия_факт!BN21</f>
        <v>0</v>
      </c>
      <c r="MM25" s="450">
        <f t="shared" si="238"/>
        <v>0</v>
      </c>
      <c r="MN25" s="356"/>
      <c r="MO25" s="357"/>
      <c r="MP25" s="391">
        <f t="shared" si="239"/>
        <v>0</v>
      </c>
      <c r="MQ25" s="353">
        <f>[1]Субсидия_факт!BM21</f>
        <v>0</v>
      </c>
      <c r="MR25" s="354">
        <f>[1]Субсидия_факт!BO21</f>
        <v>0</v>
      </c>
      <c r="MS25" s="450">
        <f t="shared" si="240"/>
        <v>0</v>
      </c>
      <c r="MT25" s="356"/>
      <c r="MU25" s="357"/>
      <c r="MV25" s="707">
        <f t="shared" si="241"/>
        <v>0</v>
      </c>
      <c r="MW25" s="349">
        <f>[1]Субсидия_факт!FO21</f>
        <v>0</v>
      </c>
      <c r="MX25" s="354">
        <f>[1]Субсидия_факт!FQ21</f>
        <v>0</v>
      </c>
      <c r="MY25" s="349">
        <f>[1]Субсидия_факт!FS21</f>
        <v>0</v>
      </c>
      <c r="MZ25" s="354">
        <f>[1]Субсидия_факт!FU21</f>
        <v>0</v>
      </c>
      <c r="NA25" s="707">
        <f t="shared" si="242"/>
        <v>0</v>
      </c>
      <c r="NB25" s="349"/>
      <c r="NC25" s="354"/>
      <c r="ND25" s="349"/>
      <c r="NE25" s="354"/>
      <c r="NF25" s="707">
        <f t="shared" si="243"/>
        <v>0</v>
      </c>
      <c r="NG25" s="371">
        <f>[1]Субсидия_факт!FP21</f>
        <v>0</v>
      </c>
      <c r="NH25" s="357">
        <f>[1]Субсидия_факт!FR21</f>
        <v>0</v>
      </c>
      <c r="NI25" s="349">
        <f>[1]Субсидия_факт!FT21</f>
        <v>0</v>
      </c>
      <c r="NJ25" s="354">
        <f>[1]Субсидия_факт!FV21</f>
        <v>0</v>
      </c>
      <c r="NK25" s="707">
        <f t="shared" si="244"/>
        <v>0</v>
      </c>
      <c r="NL25" s="349"/>
      <c r="NM25" s="354"/>
      <c r="NN25" s="349"/>
      <c r="NO25" s="352"/>
      <c r="NP25" s="450">
        <f t="shared" si="245"/>
        <v>46355454.549999997</v>
      </c>
      <c r="NQ25" s="350">
        <f>[1]Субсидия_факт!AE21</f>
        <v>0</v>
      </c>
      <c r="NR25" s="356">
        <f>[1]Субсидия_факт!Y21</f>
        <v>15760854.549999997</v>
      </c>
      <c r="NS25" s="372">
        <f>[1]Субсидия_факт!Z21</f>
        <v>30594600</v>
      </c>
      <c r="NT25" s="356">
        <f>[1]Субсидия_факт!AA21</f>
        <v>0</v>
      </c>
      <c r="NU25" s="372">
        <f>[1]Субсидия_факт!AB21</f>
        <v>0</v>
      </c>
      <c r="NV25" s="349">
        <f>[1]Субсидия_факт!AC21</f>
        <v>0</v>
      </c>
      <c r="NW25" s="352">
        <f>[1]Субсидия_факт!AD21</f>
        <v>0</v>
      </c>
      <c r="NX25" s="450">
        <f t="shared" si="246"/>
        <v>0</v>
      </c>
      <c r="NY25" s="374"/>
      <c r="NZ25" s="371"/>
      <c r="OA25" s="357"/>
      <c r="OB25" s="371"/>
      <c r="OC25" s="372"/>
      <c r="OD25" s="360"/>
      <c r="OE25" s="372"/>
      <c r="OF25" s="391">
        <f t="shared" si="247"/>
        <v>0</v>
      </c>
      <c r="OG25" s="353">
        <f>[1]Субсидия_факт!Q21</f>
        <v>0</v>
      </c>
      <c r="OH25" s="354">
        <f>[1]Субсидия_факт!R21</f>
        <v>0</v>
      </c>
      <c r="OI25" s="450">
        <f t="shared" si="248"/>
        <v>0</v>
      </c>
      <c r="OJ25" s="371"/>
      <c r="OK25" s="372"/>
      <c r="OL25" s="426">
        <f t="shared" si="125"/>
        <v>0</v>
      </c>
      <c r="OM25" s="353">
        <f>[1]Субсидия_факт!DF21</f>
        <v>0</v>
      </c>
      <c r="ON25" s="354">
        <f>[1]Субсидия_факт!DH21</f>
        <v>0</v>
      </c>
      <c r="OO25" s="350">
        <f>[1]Субсидия_факт!DJ21</f>
        <v>0</v>
      </c>
      <c r="OP25" s="354">
        <f>[1]Субсидия_факт!DL21</f>
        <v>0</v>
      </c>
      <c r="OQ25" s="497">
        <f>[1]Субсидия_факт!DV21-LS25</f>
        <v>0</v>
      </c>
      <c r="OR25" s="352">
        <f>[1]Субсидия_факт!DX21-LT25</f>
        <v>0</v>
      </c>
      <c r="OS25" s="353">
        <f>[1]Субсидия_факт!DZ21-LU25</f>
        <v>0</v>
      </c>
      <c r="OT25" s="354">
        <f>[1]Субсидия_факт!EB21-LV25</f>
        <v>0</v>
      </c>
      <c r="OU25" s="426">
        <f t="shared" si="126"/>
        <v>0</v>
      </c>
      <c r="OV25" s="732"/>
      <c r="OW25" s="373"/>
      <c r="OX25" s="732"/>
      <c r="OY25" s="373"/>
      <c r="OZ25" s="488"/>
      <c r="PA25" s="372"/>
      <c r="PB25" s="356"/>
      <c r="PC25" s="357"/>
      <c r="PD25" s="391">
        <f t="shared" si="249"/>
        <v>0</v>
      </c>
      <c r="PE25" s="353">
        <f>[1]Субсидия_факт!DG21</f>
        <v>0</v>
      </c>
      <c r="PF25" s="354">
        <f>[1]Субсидия_факт!DI21</f>
        <v>0</v>
      </c>
      <c r="PG25" s="350">
        <f>[1]Субсидия_факт!DK21</f>
        <v>0</v>
      </c>
      <c r="PH25" s="354">
        <f>[1]Субсидия_факт!DM21</f>
        <v>0</v>
      </c>
      <c r="PI25" s="350">
        <f>[1]Субсидия_факт!DW21</f>
        <v>0</v>
      </c>
      <c r="PJ25" s="354">
        <f>[1]Субсидия_факт!DY21</f>
        <v>0</v>
      </c>
      <c r="PK25" s="450">
        <f t="shared" si="250"/>
        <v>0</v>
      </c>
      <c r="PL25" s="360"/>
      <c r="PM25" s="373"/>
      <c r="PN25" s="488"/>
      <c r="PO25" s="373"/>
      <c r="PP25" s="360"/>
      <c r="PQ25" s="373"/>
      <c r="PR25" s="450">
        <f>'Прочая  субсидия_МР  и  ГО'!B20</f>
        <v>34540395.369999997</v>
      </c>
      <c r="PS25" s="450">
        <f>'Прочая  субсидия_МР  и  ГО'!C20</f>
        <v>766933.53999999992</v>
      </c>
      <c r="PT25" s="717">
        <f>'Прочая  субсидия_БП'!B21</f>
        <v>0</v>
      </c>
      <c r="PU25" s="379">
        <f>'Прочая  субсидия_БП'!C21</f>
        <v>0</v>
      </c>
      <c r="PV25" s="379">
        <f t="shared" si="251"/>
        <v>358271176.68000001</v>
      </c>
      <c r="PW25" s="360">
        <f>'Проверочная  таблица'!QY25+'Проверочная  таблица'!QB25+'Проверочная  таблица'!QD25+QS25</f>
        <v>351841577.07999998</v>
      </c>
      <c r="PX25" s="374">
        <f>'Проверочная  таблица'!QZ25+'Проверочная  таблица'!QH25+'Проверочная  таблица'!QN25+'Проверочная  таблица'!QJ25+'Проверочная  таблица'!QL25+QP25+QT25+QF25</f>
        <v>6429599.5999999996</v>
      </c>
      <c r="PY25" s="450" t="e">
        <f t="shared" si="252"/>
        <v>#REF!</v>
      </c>
      <c r="PZ25" s="360">
        <f>'Проверочная  таблица'!RB25+'Проверочная  таблица'!QC25+'Проверочная  таблица'!QE25+QV25</f>
        <v>84502818.239999995</v>
      </c>
      <c r="QA25" s="374" t="e">
        <f>'Проверочная  таблица'!RC25+'Проверочная  таблица'!QI25+'Проверочная  таблица'!QO25+'Проверочная  таблица'!QK25+'Проверочная  таблица'!QM25+QQ25+QW25+QG25</f>
        <v>#REF!</v>
      </c>
      <c r="QB25" s="730">
        <f>'Субвенция  на  полномочия'!B20</f>
        <v>338383188.68000001</v>
      </c>
      <c r="QC25" s="717">
        <f>'Субвенция  на  полномочия'!C20</f>
        <v>81036682</v>
      </c>
      <c r="QD25" s="733">
        <f>[1]Субвенция_факт!M22</f>
        <v>8869185</v>
      </c>
      <c r="QE25" s="530">
        <v>2077300</v>
      </c>
      <c r="QF25" s="594">
        <f>[1]Субвенция_факт!AE22</f>
        <v>1347200</v>
      </c>
      <c r="QG25" s="734" t="e">
        <f>#REF!</f>
        <v>#REF!</v>
      </c>
      <c r="QH25" s="594">
        <f>[1]Субвенция_факт!AF22</f>
        <v>0</v>
      </c>
      <c r="QI25" s="734"/>
      <c r="QJ25" s="594">
        <f>[1]Субвенция_факт!AG22</f>
        <v>35000</v>
      </c>
      <c r="QK25" s="530"/>
      <c r="QL25" s="594">
        <f>[1]Субвенция_факт!E22</f>
        <v>0</v>
      </c>
      <c r="QM25" s="530"/>
      <c r="QN25" s="594">
        <f>[1]Субвенция_факт!F22</f>
        <v>0</v>
      </c>
      <c r="QO25" s="530"/>
      <c r="QP25" s="594">
        <f>[1]Субвенция_факт!G22</f>
        <v>0</v>
      </c>
      <c r="QQ25" s="530"/>
      <c r="QR25" s="717">
        <f t="shared" si="253"/>
        <v>6698590</v>
      </c>
      <c r="QS25" s="356">
        <f>[1]Субвенция_факт!P22</f>
        <v>2566190.4</v>
      </c>
      <c r="QT25" s="357">
        <f>[1]Субвенция_факт!Q22</f>
        <v>4132399.5999999996</v>
      </c>
      <c r="QU25" s="450">
        <f t="shared" si="254"/>
        <v>2184414.23</v>
      </c>
      <c r="QV25" s="360">
        <v>836836.24</v>
      </c>
      <c r="QW25" s="376">
        <v>1347577.99</v>
      </c>
      <c r="QX25" s="379">
        <f t="shared" si="255"/>
        <v>2938013</v>
      </c>
      <c r="QY25" s="377">
        <f>[1]Субвенция_факт!X22</f>
        <v>2023013</v>
      </c>
      <c r="QZ25" s="378">
        <f>[1]Субвенция_факт!W22</f>
        <v>915000</v>
      </c>
      <c r="RA25" s="450">
        <f t="shared" si="256"/>
        <v>690703.92999999993</v>
      </c>
      <c r="RB25" s="360">
        <v>552000</v>
      </c>
      <c r="RC25" s="376">
        <v>138703.93</v>
      </c>
      <c r="RD25" s="379">
        <f t="shared" si="127"/>
        <v>24129827.699999999</v>
      </c>
      <c r="RE25" s="450">
        <f t="shared" si="128"/>
        <v>5592913.8400000008</v>
      </c>
      <c r="RF25" s="717">
        <f t="shared" si="257"/>
        <v>390600</v>
      </c>
      <c r="RG25" s="377">
        <f>'[1]Иные межбюджетные трансферты'!D21</f>
        <v>0</v>
      </c>
      <c r="RH25" s="378">
        <f>'[1]Иные межбюджетные трансферты'!E21</f>
        <v>390600</v>
      </c>
      <c r="RI25" s="450">
        <f t="shared" si="258"/>
        <v>97650</v>
      </c>
      <c r="RJ25" s="377"/>
      <c r="RK25" s="378">
        <v>97650</v>
      </c>
      <c r="RL25" s="717">
        <f t="shared" si="259"/>
        <v>0</v>
      </c>
      <c r="RM25" s="377">
        <f>'[1]Иные межбюджетные трансферты'!T21</f>
        <v>0</v>
      </c>
      <c r="RN25" s="378">
        <f>'[1]Иные межбюджетные трансферты'!U21</f>
        <v>0</v>
      </c>
      <c r="RO25" s="450">
        <f t="shared" si="260"/>
        <v>0</v>
      </c>
      <c r="RP25" s="377"/>
      <c r="RQ25" s="378"/>
      <c r="RR25" s="379">
        <f t="shared" si="261"/>
        <v>1303453.3</v>
      </c>
      <c r="RS25" s="377">
        <f>'[1]Иные межбюджетные трансферты'!F21</f>
        <v>117310.8</v>
      </c>
      <c r="RT25" s="378">
        <f>'[1]Иные межбюджетные трансферты'!G21</f>
        <v>1186142.5</v>
      </c>
      <c r="RU25" s="450">
        <f t="shared" si="262"/>
        <v>434484.44</v>
      </c>
      <c r="RV25" s="377">
        <v>39103.599999999999</v>
      </c>
      <c r="RW25" s="378">
        <v>395380.84</v>
      </c>
      <c r="RX25" s="379">
        <f t="shared" si="263"/>
        <v>21404880</v>
      </c>
      <c r="RY25" s="377">
        <f>'[1]Иные межбюджетные трансферты'!H21</f>
        <v>0</v>
      </c>
      <c r="RZ25" s="378">
        <f>'[1]Иные межбюджетные трансферты'!I21</f>
        <v>21404880</v>
      </c>
      <c r="SA25" s="450">
        <f t="shared" si="264"/>
        <v>4029885</v>
      </c>
      <c r="SB25" s="369"/>
      <c r="SC25" s="378">
        <v>4029885</v>
      </c>
      <c r="SD25" s="450">
        <f t="shared" si="265"/>
        <v>0</v>
      </c>
      <c r="SE25" s="350">
        <f>'[1]Иные межбюджетные трансферты'!K21</f>
        <v>0</v>
      </c>
      <c r="SF25" s="450">
        <f t="shared" si="266"/>
        <v>0</v>
      </c>
      <c r="SG25" s="371"/>
      <c r="SH25" s="450">
        <f t="shared" si="267"/>
        <v>0</v>
      </c>
      <c r="SI25" s="350">
        <f>'[1]Иные межбюджетные трансферты'!L21</f>
        <v>0</v>
      </c>
      <c r="SJ25" s="450">
        <f t="shared" si="268"/>
        <v>0</v>
      </c>
      <c r="SK25" s="371"/>
      <c r="SL25" s="379">
        <f t="shared" si="269"/>
        <v>1030894.4</v>
      </c>
      <c r="SM25" s="377">
        <f>'[1]Иные межбюджетные трансферты'!C21</f>
        <v>0</v>
      </c>
      <c r="SN25" s="369">
        <f>'[1]Иные межбюджетные трансферты'!J21</f>
        <v>0</v>
      </c>
      <c r="SO25" s="370">
        <f>'[1]Иные межбюджетные трансферты'!M21</f>
        <v>0</v>
      </c>
      <c r="SP25" s="369">
        <f>'[1]Иные межбюджетные трансферты'!O21</f>
        <v>0</v>
      </c>
      <c r="SQ25" s="370">
        <f>'[1]Иные межбюджетные трансферты'!P21</f>
        <v>0</v>
      </c>
      <c r="SR25" s="369">
        <f>'[1]Иные межбюджетные трансферты'!R21</f>
        <v>0</v>
      </c>
      <c r="SS25" s="370">
        <f>'[1]Иные межбюджетные трансферты'!V21</f>
        <v>0</v>
      </c>
      <c r="ST25" s="360">
        <f>'[1]Иные межбюджетные трансферты'!X21</f>
        <v>0</v>
      </c>
      <c r="SU25" s="370">
        <f>'[1]Иные межбюджетные трансферты'!Y21</f>
        <v>0</v>
      </c>
      <c r="SV25" s="369">
        <f>'[1]Иные межбюджетные трансферты'!Z21</f>
        <v>1030894.4</v>
      </c>
      <c r="SW25" s="450">
        <f t="shared" si="270"/>
        <v>1030894.4</v>
      </c>
      <c r="SX25" s="369"/>
      <c r="SY25" s="369"/>
      <c r="SZ25" s="350"/>
      <c r="TA25" s="369"/>
      <c r="TB25" s="348"/>
      <c r="TC25" s="348"/>
      <c r="TD25" s="348"/>
      <c r="TE25" s="348"/>
      <c r="TF25" s="348"/>
      <c r="TG25" s="348">
        <f t="shared" si="132"/>
        <v>1030894.4</v>
      </c>
      <c r="TH25" s="379">
        <f t="shared" si="271"/>
        <v>0</v>
      </c>
      <c r="TI25" s="377">
        <f>'[1]Иные межбюджетные трансферты'!N21</f>
        <v>0</v>
      </c>
      <c r="TJ25" s="369">
        <f>'[1]Иные межбюджетные трансферты'!Q21</f>
        <v>0</v>
      </c>
      <c r="TK25" s="370">
        <f>'[1]Иные межбюджетные трансферты'!S21</f>
        <v>0</v>
      </c>
      <c r="TL25" s="369">
        <f>'[1]Иные межбюджетные трансферты'!W21</f>
        <v>0</v>
      </c>
      <c r="TM25" s="506">
        <f>'[1]Иные межбюджетные трансферты'!AA21</f>
        <v>0</v>
      </c>
      <c r="TN25" s="450">
        <f t="shared" si="272"/>
        <v>0</v>
      </c>
      <c r="TO25" s="359"/>
      <c r="TP25" s="359"/>
      <c r="TQ25" s="359"/>
      <c r="TR25" s="348"/>
      <c r="TS25" s="348"/>
      <c r="TT25" s="450">
        <f t="shared" si="273"/>
        <v>0</v>
      </c>
      <c r="TU25" s="450">
        <f t="shared" si="274"/>
        <v>0</v>
      </c>
      <c r="TV25" s="379"/>
      <c r="TW25" s="379"/>
      <c r="TX25" s="379"/>
      <c r="TY25" s="379"/>
      <c r="TZ25" s="379"/>
      <c r="UA25" s="379"/>
      <c r="UB25" s="379"/>
      <c r="UC25" s="450"/>
      <c r="UD25" s="728">
        <f>'Проверочная  таблица'!TZ25+'Проверочная  таблица'!UB25</f>
        <v>0</v>
      </c>
      <c r="UE25" s="728">
        <f>'Проверочная  таблица'!UA25+'Проверочная  таблица'!UC25</f>
        <v>0</v>
      </c>
    </row>
    <row r="26" spans="1:551" ht="20.45" customHeight="1" x14ac:dyDescent="0.25">
      <c r="A26" s="380" t="s">
        <v>856</v>
      </c>
      <c r="B26" s="379">
        <f>D26+Z26+'Проверочная  таблица'!PV26+'Проверочная  таблица'!RD26</f>
        <v>922635728.85000002</v>
      </c>
      <c r="C26" s="450" t="e">
        <f>E26+'Проверочная  таблица'!PY26+AA26+'Проверочная  таблица'!RE26</f>
        <v>#REF!</v>
      </c>
      <c r="D26" s="717">
        <f t="shared" si="150"/>
        <v>0</v>
      </c>
      <c r="E26" s="379">
        <f t="shared" si="151"/>
        <v>0</v>
      </c>
      <c r="F26" s="707">
        <f>'[1]Дотация  из  ОБ_факт'!F22</f>
        <v>0</v>
      </c>
      <c r="G26" s="708"/>
      <c r="H26" s="707">
        <f>'[1]Дотация  из  ОБ_факт'!E22</f>
        <v>0</v>
      </c>
      <c r="I26" s="708"/>
      <c r="J26" s="707">
        <f>'[1]Дотация  из  ОБ_факт'!H22</f>
        <v>0</v>
      </c>
      <c r="K26" s="708"/>
      <c r="L26" s="707">
        <f>'[1]Дотация  из  ОБ_факт'!I22</f>
        <v>0</v>
      </c>
      <c r="M26" s="708"/>
      <c r="N26" s="591">
        <f t="shared" si="152"/>
        <v>0</v>
      </c>
      <c r="O26" s="709">
        <f>'[1]Дотация  из  ОБ_факт'!K22</f>
        <v>0</v>
      </c>
      <c r="P26" s="710">
        <f>'[1]Дотация  из  ОБ_факт'!L22</f>
        <v>0</v>
      </c>
      <c r="Q26" s="710">
        <f>'[1]Дотация  из  ОБ_факт'!M22</f>
        <v>0</v>
      </c>
      <c r="R26" s="592">
        <f t="shared" si="153"/>
        <v>0</v>
      </c>
      <c r="S26" s="348"/>
      <c r="T26" s="348"/>
      <c r="U26" s="369"/>
      <c r="V26" s="591">
        <f t="shared" si="154"/>
        <v>0</v>
      </c>
      <c r="W26" s="709">
        <f>'[1]Дотация  из  ОБ_факт'!J22</f>
        <v>0</v>
      </c>
      <c r="X26" s="591">
        <f t="shared" si="155"/>
        <v>0</v>
      </c>
      <c r="Y26" s="506"/>
      <c r="Z26" s="711">
        <f t="shared" si="108"/>
        <v>407206786.02000004</v>
      </c>
      <c r="AA26" s="432">
        <f>'Проверочная  таблица'!PS26+'Проверочная  таблица'!PU26+'Проверочная  таблица'!KI26+'Проверочная  таблица'!KQ26+'Проверочная  таблица'!CG26+'Проверочная  таблица'!EN26+CA26+'Проверочная  таблица'!HW26+'Проверочная  таблица'!IC26+'Проверочная  таблица'!LD26+'Проверочная  таблица'!LL26+KA26+AF26+AL26+EA26+EG26+BK26+OU26+PK26+MG26+DU26+CY26+JI26+JU26+OI26+GT26+EY26+MM26+NA26+NK26+MS26+NX26+BA26+KW26+GA26+FO26+GG26+GM26+FI26+BU26+LW26+AS26+HE26+HQ26+GZ26+FU26+HK26+IJ26+IQ26+IW26+CS26+DO26+AO26+AW26+DG26+CM26</f>
        <v>34636206.600000001</v>
      </c>
      <c r="AB26" s="450">
        <f t="shared" si="156"/>
        <v>34343133.020000003</v>
      </c>
      <c r="AC26" s="350">
        <f>[1]Субсидия_факт!CY22</f>
        <v>0</v>
      </c>
      <c r="AD26" s="349">
        <f>[1]Субсидия_факт!DA22</f>
        <v>34343133.020000003</v>
      </c>
      <c r="AE26" s="349">
        <f>[1]Субсидия_факт!FB22</f>
        <v>0</v>
      </c>
      <c r="AF26" s="450">
        <f t="shared" si="157"/>
        <v>0</v>
      </c>
      <c r="AG26" s="360"/>
      <c r="AH26" s="360"/>
      <c r="AI26" s="371"/>
      <c r="AJ26" s="426">
        <f t="shared" si="158"/>
        <v>0</v>
      </c>
      <c r="AK26" s="349">
        <f>[1]Субсидия_факт!FD22</f>
        <v>0</v>
      </c>
      <c r="AL26" s="712">
        <f t="shared" si="159"/>
        <v>0</v>
      </c>
      <c r="AM26" s="356"/>
      <c r="AN26" s="450">
        <f>[1]Субсидия_факт!EX22</f>
        <v>0</v>
      </c>
      <c r="AO26" s="592"/>
      <c r="AP26" s="717">
        <f t="shared" si="160"/>
        <v>0</v>
      </c>
      <c r="AQ26" s="356">
        <f>[1]Субсидия_факт!CT22</f>
        <v>0</v>
      </c>
      <c r="AR26" s="360">
        <f>[1]Субсидия_факт!CU22</f>
        <v>0</v>
      </c>
      <c r="AS26" s="450">
        <f t="shared" si="161"/>
        <v>0</v>
      </c>
      <c r="AT26" s="360"/>
      <c r="AU26" s="356"/>
      <c r="AV26" s="450">
        <f>[1]Субсидия_факт!EY22</f>
        <v>0</v>
      </c>
      <c r="AW26" s="594"/>
      <c r="AX26" s="379">
        <f t="shared" si="162"/>
        <v>0</v>
      </c>
      <c r="AY26" s="356">
        <f>[1]Субсидия_факт!CV22</f>
        <v>0</v>
      </c>
      <c r="AZ26" s="360">
        <f>[1]Субсидия_факт!CW22</f>
        <v>0</v>
      </c>
      <c r="BA26" s="450">
        <f t="shared" si="163"/>
        <v>0</v>
      </c>
      <c r="BB26" s="360"/>
      <c r="BC26" s="360"/>
      <c r="BD26" s="426">
        <f t="shared" si="164"/>
        <v>0</v>
      </c>
      <c r="BE26" s="353">
        <f>[1]Субсидия_факт!EP22</f>
        <v>0</v>
      </c>
      <c r="BF26" s="352">
        <f>[1]Субсидия_факт!EQ22</f>
        <v>0</v>
      </c>
      <c r="BG26" s="349">
        <f>[1]Субсидия_факт!ER22</f>
        <v>0</v>
      </c>
      <c r="BH26" s="352">
        <f>[1]Субсидия_факт!ET22</f>
        <v>0</v>
      </c>
      <c r="BI26" s="349">
        <f>[1]Субсидия_факт!EV22</f>
        <v>0</v>
      </c>
      <c r="BJ26" s="352">
        <f>[1]Субсидия_факт!EW22</f>
        <v>0</v>
      </c>
      <c r="BK26" s="426">
        <f t="shared" si="165"/>
        <v>0</v>
      </c>
      <c r="BL26" s="350"/>
      <c r="BM26" s="352"/>
      <c r="BN26" s="349"/>
      <c r="BO26" s="352"/>
      <c r="BP26" s="349"/>
      <c r="BQ26" s="352"/>
      <c r="BR26" s="432">
        <f t="shared" si="166"/>
        <v>0</v>
      </c>
      <c r="BS26" s="353">
        <f>[1]Субсидия_факт!ES22</f>
        <v>0</v>
      </c>
      <c r="BT26" s="352">
        <f>[1]Субсидия_факт!EU22</f>
        <v>0</v>
      </c>
      <c r="BU26" s="426">
        <f t="shared" si="167"/>
        <v>0</v>
      </c>
      <c r="BV26" s="353"/>
      <c r="BW26" s="354"/>
      <c r="BX26" s="379">
        <f t="shared" si="168"/>
        <v>0</v>
      </c>
      <c r="BY26" s="356">
        <f>[1]Субсидия_факт!K22</f>
        <v>0</v>
      </c>
      <c r="BZ26" s="360">
        <f>[1]Субсидия_факт!L22</f>
        <v>0</v>
      </c>
      <c r="CA26" s="450">
        <f t="shared" si="169"/>
        <v>0</v>
      </c>
      <c r="CB26" s="360"/>
      <c r="CC26" s="360"/>
      <c r="CD26" s="379">
        <f t="shared" si="170"/>
        <v>0</v>
      </c>
      <c r="CE26" s="356">
        <f>[1]Субсидия_факт!W22</f>
        <v>0</v>
      </c>
      <c r="CF26" s="357">
        <f>[1]Субсидия_факт!X22</f>
        <v>0</v>
      </c>
      <c r="CG26" s="450">
        <f t="shared" ref="CG26:CG29" si="275">SUM(CH26:CI26)</f>
        <v>0</v>
      </c>
      <c r="CH26" s="371"/>
      <c r="CI26" s="372"/>
      <c r="CJ26" s="432">
        <f t="shared" si="171"/>
        <v>0</v>
      </c>
      <c r="CK26" s="353">
        <f>[1]Субсидия_факт!S22</f>
        <v>0</v>
      </c>
      <c r="CL26" s="352">
        <f>[1]Субсидия_факт!T22</f>
        <v>0</v>
      </c>
      <c r="CM26" s="426">
        <f t="shared" si="138"/>
        <v>0</v>
      </c>
      <c r="CN26" s="353"/>
      <c r="CO26" s="352"/>
      <c r="CP26" s="432">
        <f t="shared" si="172"/>
        <v>0</v>
      </c>
      <c r="CQ26" s="353">
        <f>[1]Субсидия_факт!M22</f>
        <v>0</v>
      </c>
      <c r="CR26" s="352">
        <f>[1]Субсидия_факт!N22</f>
        <v>0</v>
      </c>
      <c r="CS26" s="426">
        <f t="shared" si="173"/>
        <v>0</v>
      </c>
      <c r="CT26" s="353"/>
      <c r="CU26" s="352"/>
      <c r="CV26" s="432">
        <f t="shared" si="174"/>
        <v>0</v>
      </c>
      <c r="CW26" s="353">
        <f>[1]Субсидия_факт!CH22</f>
        <v>0</v>
      </c>
      <c r="CX26" s="352">
        <f>[1]Субсидия_факт!CI22</f>
        <v>0</v>
      </c>
      <c r="CY26" s="426">
        <f t="shared" si="175"/>
        <v>0</v>
      </c>
      <c r="CZ26" s="353"/>
      <c r="DA26" s="352"/>
      <c r="DB26" s="426">
        <f t="shared" si="110"/>
        <v>2500000</v>
      </c>
      <c r="DC26" s="353">
        <f>[1]Субсидия_факт!GG22</f>
        <v>1421335.54</v>
      </c>
      <c r="DD26" s="352">
        <f>[1]Субсидия_факт!GI22</f>
        <v>1078664.46</v>
      </c>
      <c r="DE26" s="353">
        <f>[1]Субсидия_факт!GK22</f>
        <v>0</v>
      </c>
      <c r="DF26" s="352">
        <f>[1]Субсидия_факт!GM22</f>
        <v>0</v>
      </c>
      <c r="DG26" s="426">
        <f t="shared" si="111"/>
        <v>0</v>
      </c>
      <c r="DH26" s="353"/>
      <c r="DI26" s="352"/>
      <c r="DJ26" s="353"/>
      <c r="DK26" s="352"/>
      <c r="DL26" s="432">
        <f t="shared" ref="DL26:DL29" si="276">SUM(DM26:DN26)</f>
        <v>0</v>
      </c>
      <c r="DM26" s="353">
        <f>[1]Субсидия_факт!O22</f>
        <v>0</v>
      </c>
      <c r="DN26" s="352">
        <f>[1]Субсидия_факт!P22</f>
        <v>0</v>
      </c>
      <c r="DO26" s="426">
        <f t="shared" si="176"/>
        <v>0</v>
      </c>
      <c r="DP26" s="353"/>
      <c r="DQ26" s="352"/>
      <c r="DR26" s="432">
        <f t="shared" si="177"/>
        <v>0</v>
      </c>
      <c r="DS26" s="353">
        <f>[1]Субсидия_факт!AH22</f>
        <v>0</v>
      </c>
      <c r="DT26" s="352">
        <f>[1]Субсидия_факт!AI22</f>
        <v>0</v>
      </c>
      <c r="DU26" s="432">
        <f t="shared" si="178"/>
        <v>0</v>
      </c>
      <c r="DV26" s="353"/>
      <c r="DW26" s="354"/>
      <c r="DX26" s="432">
        <f t="shared" si="179"/>
        <v>0</v>
      </c>
      <c r="DY26" s="356">
        <f>[1]Субсидия_факт!GO22</f>
        <v>0</v>
      </c>
      <c r="DZ26" s="357">
        <f>[1]Субсидия_факт!GQ22</f>
        <v>0</v>
      </c>
      <c r="EA26" s="426">
        <f t="shared" si="180"/>
        <v>0</v>
      </c>
      <c r="EB26" s="353"/>
      <c r="EC26" s="354"/>
      <c r="ED26" s="432">
        <f t="shared" si="181"/>
        <v>0</v>
      </c>
      <c r="EE26" s="353">
        <f>[1]Субсидия_факт!GP22</f>
        <v>0</v>
      </c>
      <c r="EF26" s="352">
        <f>[1]Субсидия_факт!GR22</f>
        <v>0</v>
      </c>
      <c r="EG26" s="426">
        <f t="shared" si="182"/>
        <v>0</v>
      </c>
      <c r="EH26" s="353"/>
      <c r="EI26" s="354"/>
      <c r="EJ26" s="450">
        <f t="shared" si="183"/>
        <v>0</v>
      </c>
      <c r="EK26" s="360">
        <f>[1]Субсидия_факт!J22</f>
        <v>0</v>
      </c>
      <c r="EL26" s="353">
        <f>[1]Субсидия_факт!H22</f>
        <v>0</v>
      </c>
      <c r="EM26" s="352">
        <f>[1]Субсидия_факт!I22</f>
        <v>0</v>
      </c>
      <c r="EN26" s="450">
        <f t="shared" si="184"/>
        <v>0</v>
      </c>
      <c r="EO26" s="360"/>
      <c r="EP26" s="360"/>
      <c r="EQ26" s="357"/>
      <c r="ER26" s="426">
        <f t="shared" si="185"/>
        <v>0</v>
      </c>
      <c r="ES26" s="350">
        <f>[1]Субсидия_факт!AP22</f>
        <v>0</v>
      </c>
      <c r="ET26" s="354">
        <f>[1]Субсидия_факт!AQ22</f>
        <v>0</v>
      </c>
      <c r="EU26" s="350">
        <f>[1]Субсидия_факт!AR22</f>
        <v>0</v>
      </c>
      <c r="EV26" s="354">
        <f>[1]Субсидия_факт!AS22</f>
        <v>0</v>
      </c>
      <c r="EW26" s="350">
        <f>[1]Субсидия_факт!AT22</f>
        <v>0</v>
      </c>
      <c r="EX26" s="354">
        <f>[1]Субсидия_факт!AU22</f>
        <v>0</v>
      </c>
      <c r="EY26" s="426">
        <f t="shared" si="186"/>
        <v>0</v>
      </c>
      <c r="EZ26" s="371"/>
      <c r="FA26" s="372"/>
      <c r="FB26" s="360"/>
      <c r="FC26" s="372"/>
      <c r="FD26" s="360"/>
      <c r="FE26" s="372"/>
      <c r="FF26" s="379">
        <f t="shared" si="187"/>
        <v>0</v>
      </c>
      <c r="FG26" s="353">
        <f>[1]Субсидия_факт!BV22</f>
        <v>0</v>
      </c>
      <c r="FH26" s="354">
        <f>[1]Субсидия_факт!BW22</f>
        <v>0</v>
      </c>
      <c r="FI26" s="450">
        <f t="shared" si="188"/>
        <v>0</v>
      </c>
      <c r="FJ26" s="356"/>
      <c r="FK26" s="357"/>
      <c r="FL26" s="379">
        <f t="shared" si="189"/>
        <v>253986813.19</v>
      </c>
      <c r="FM26" s="356">
        <f>[1]Субсидия_факт!DR22</f>
        <v>22858813.190000001</v>
      </c>
      <c r="FN26" s="357">
        <f>[1]Субсидия_факт!DS22</f>
        <v>231128000</v>
      </c>
      <c r="FO26" s="450">
        <f t="shared" si="190"/>
        <v>0</v>
      </c>
      <c r="FP26" s="356"/>
      <c r="FQ26" s="357"/>
      <c r="FR26" s="718">
        <f t="shared" si="191"/>
        <v>0</v>
      </c>
      <c r="FS26" s="353">
        <f>[1]Субсидия_факт!DT22</f>
        <v>0</v>
      </c>
      <c r="FT26" s="354">
        <f>[1]Субсидия_факт!DU22</f>
        <v>0</v>
      </c>
      <c r="FU26" s="718">
        <f t="shared" si="192"/>
        <v>0</v>
      </c>
      <c r="FV26" s="356"/>
      <c r="FW26" s="372"/>
      <c r="FX26" s="379">
        <f t="shared" si="193"/>
        <v>0</v>
      </c>
      <c r="FY26" s="353">
        <f>[1]Субсидия_факт!ED22</f>
        <v>0</v>
      </c>
      <c r="FZ26" s="354">
        <f>[1]Субсидия_факт!EE22</f>
        <v>0</v>
      </c>
      <c r="GA26" s="450">
        <f t="shared" si="194"/>
        <v>0</v>
      </c>
      <c r="GB26" s="356"/>
      <c r="GC26" s="357"/>
      <c r="GD26" s="379">
        <f t="shared" si="195"/>
        <v>0</v>
      </c>
      <c r="GE26" s="356">
        <f>[1]Субсидия_факт!CJ22</f>
        <v>0</v>
      </c>
      <c r="GF26" s="357">
        <f>[1]Субсидия_факт!CK22</f>
        <v>0</v>
      </c>
      <c r="GG26" s="450">
        <f t="shared" si="196"/>
        <v>0</v>
      </c>
      <c r="GH26" s="356"/>
      <c r="GI26" s="357"/>
      <c r="GJ26" s="379">
        <f t="shared" si="197"/>
        <v>0</v>
      </c>
      <c r="GK26" s="353">
        <f>[1]Субсидия_факт!CL22</f>
        <v>0</v>
      </c>
      <c r="GL26" s="352">
        <f>[1]Субсидия_факт!CM22</f>
        <v>0</v>
      </c>
      <c r="GM26" s="450">
        <f t="shared" si="198"/>
        <v>0</v>
      </c>
      <c r="GN26" s="356"/>
      <c r="GO26" s="357"/>
      <c r="GP26" s="717">
        <f t="shared" si="199"/>
        <v>0</v>
      </c>
      <c r="GQ26" s="353">
        <f>[1]Субсидия_факт!EF22</f>
        <v>0</v>
      </c>
      <c r="GR26" s="354">
        <f>[1]Субсидия_факт!EG22</f>
        <v>0</v>
      </c>
      <c r="GS26" s="353">
        <f>[1]Субсидия_факт!EH22</f>
        <v>0</v>
      </c>
      <c r="GT26" s="379">
        <f t="shared" si="200"/>
        <v>0</v>
      </c>
      <c r="GU26" s="356"/>
      <c r="GV26" s="357"/>
      <c r="GW26" s="360"/>
      <c r="GX26" s="718">
        <f t="shared" si="201"/>
        <v>0</v>
      </c>
      <c r="GY26" s="353">
        <f>[1]Субсидия_факт!EI22</f>
        <v>0</v>
      </c>
      <c r="GZ26" s="718">
        <f t="shared" si="202"/>
        <v>0</v>
      </c>
      <c r="HA26" s="360"/>
      <c r="HB26" s="379">
        <f t="shared" si="203"/>
        <v>0</v>
      </c>
      <c r="HC26" s="356">
        <f>[1]Субсидия_факт!BP22</f>
        <v>0</v>
      </c>
      <c r="HD26" s="357">
        <f>[1]Субсидия_факт!BQ22</f>
        <v>0</v>
      </c>
      <c r="HE26" s="450">
        <f t="shared" si="204"/>
        <v>0</v>
      </c>
      <c r="HF26" s="356"/>
      <c r="HG26" s="357"/>
      <c r="HH26" s="718">
        <f t="shared" si="205"/>
        <v>0</v>
      </c>
      <c r="HI26" s="353">
        <f>[1]Субсидия_факт!BR22</f>
        <v>0</v>
      </c>
      <c r="HJ26" s="354">
        <f>[1]Субсидия_факт!BS22</f>
        <v>0</v>
      </c>
      <c r="HK26" s="729">
        <f t="shared" si="206"/>
        <v>0</v>
      </c>
      <c r="HL26" s="356"/>
      <c r="HM26" s="372"/>
      <c r="HN26" s="379">
        <f t="shared" si="207"/>
        <v>0</v>
      </c>
      <c r="HO26" s="356">
        <f>[1]Субсидия_факт!AV22</f>
        <v>0</v>
      </c>
      <c r="HP26" s="357">
        <f>[1]Субсидия_факт!AW22</f>
        <v>0</v>
      </c>
      <c r="HQ26" s="450">
        <f t="shared" si="208"/>
        <v>0</v>
      </c>
      <c r="HR26" s="356"/>
      <c r="HS26" s="357"/>
      <c r="HT26" s="426">
        <f t="shared" si="209"/>
        <v>0</v>
      </c>
      <c r="HU26" s="353">
        <f>[1]Субсидия_факт!BZ22</f>
        <v>0</v>
      </c>
      <c r="HV26" s="352">
        <f>[1]Субсидия_факт!CB22</f>
        <v>0</v>
      </c>
      <c r="HW26" s="426">
        <f t="shared" si="210"/>
        <v>0</v>
      </c>
      <c r="HX26" s="353"/>
      <c r="HY26" s="354"/>
      <c r="HZ26" s="426">
        <f t="shared" si="211"/>
        <v>0</v>
      </c>
      <c r="IA26" s="353">
        <f>[1]Субсидия_факт!CA22</f>
        <v>0</v>
      </c>
      <c r="IB26" s="354">
        <f>[1]Субсидия_факт!CC22</f>
        <v>0</v>
      </c>
      <c r="IC26" s="426">
        <f t="shared" si="212"/>
        <v>0</v>
      </c>
      <c r="ID26" s="349"/>
      <c r="IE26" s="358"/>
      <c r="IF26" s="707">
        <f t="shared" si="213"/>
        <v>0</v>
      </c>
      <c r="IG26" s="349">
        <f>[1]Субсидия_факт!AJ22</f>
        <v>0</v>
      </c>
      <c r="IH26" s="354">
        <f>[1]Субсидия_факт!AK22</f>
        <v>0</v>
      </c>
      <c r="II26" s="349">
        <f>[1]Субсидия_факт!AL22</f>
        <v>0</v>
      </c>
      <c r="IJ26" s="707">
        <f t="shared" si="214"/>
        <v>0</v>
      </c>
      <c r="IK26" s="349"/>
      <c r="IL26" s="354"/>
      <c r="IM26" s="349"/>
      <c r="IN26" s="426">
        <f t="shared" si="215"/>
        <v>0</v>
      </c>
      <c r="IO26" s="349">
        <f>[1]Субсидия_факт!FX22</f>
        <v>0</v>
      </c>
      <c r="IP26" s="354">
        <f>[1]Субсидия_факт!FY22</f>
        <v>0</v>
      </c>
      <c r="IQ26" s="426">
        <f t="shared" si="216"/>
        <v>0</v>
      </c>
      <c r="IR26" s="349"/>
      <c r="IS26" s="354"/>
      <c r="IT26" s="426">
        <f t="shared" si="217"/>
        <v>0</v>
      </c>
      <c r="IU26" s="371"/>
      <c r="IV26" s="357"/>
      <c r="IW26" s="426">
        <f t="shared" si="218"/>
        <v>0</v>
      </c>
      <c r="IX26" s="349"/>
      <c r="IY26" s="352"/>
      <c r="IZ26" s="450">
        <f t="shared" si="219"/>
        <v>0</v>
      </c>
      <c r="JA26" s="359">
        <f>[1]Субсидия_факт!AX22</f>
        <v>0</v>
      </c>
      <c r="JB26" s="354">
        <f>[1]Субсидия_факт!AZ22</f>
        <v>0</v>
      </c>
      <c r="JC26" s="353">
        <f>[1]Субсидия_факт!BB22</f>
        <v>0</v>
      </c>
      <c r="JD26" s="354">
        <f>[1]Субсидия_факт!BC22</f>
        <v>0</v>
      </c>
      <c r="JE26" s="353">
        <f>[1]Субсидия_факт!BD22</f>
        <v>0</v>
      </c>
      <c r="JF26" s="354">
        <f>[1]Субсидия_факт!BE22</f>
        <v>0</v>
      </c>
      <c r="JG26" s="350">
        <f>[1]Субсидия_факт!BF22</f>
        <v>0</v>
      </c>
      <c r="JH26" s="352">
        <f>[1]Субсидия_факт!BG22</f>
        <v>0</v>
      </c>
      <c r="JI26" s="450">
        <f t="shared" si="220"/>
        <v>0</v>
      </c>
      <c r="JJ26" s="359"/>
      <c r="JK26" s="354"/>
      <c r="JL26" s="360"/>
      <c r="JM26" s="372"/>
      <c r="JN26" s="360"/>
      <c r="JO26" s="373"/>
      <c r="JP26" s="349"/>
      <c r="JQ26" s="354"/>
      <c r="JR26" s="450">
        <f t="shared" si="221"/>
        <v>0</v>
      </c>
      <c r="JS26" s="349">
        <f>[1]Субсидия_факт!AY22</f>
        <v>0</v>
      </c>
      <c r="JT26" s="354">
        <f>[1]Субсидия_факт!BA22</f>
        <v>0</v>
      </c>
      <c r="JU26" s="450">
        <f t="shared" si="222"/>
        <v>0</v>
      </c>
      <c r="JV26" s="349"/>
      <c r="JW26" s="352"/>
      <c r="JX26" s="379">
        <f t="shared" si="223"/>
        <v>0</v>
      </c>
      <c r="JY26" s="353">
        <f>[1]Субсидия_факт!BX22</f>
        <v>0</v>
      </c>
      <c r="JZ26" s="354">
        <f>[1]Субсидия_факт!BY22</f>
        <v>0</v>
      </c>
      <c r="KA26" s="450">
        <f t="shared" si="224"/>
        <v>0</v>
      </c>
      <c r="KB26" s="356"/>
      <c r="KC26" s="357"/>
      <c r="KD26" s="426">
        <f t="shared" si="225"/>
        <v>246238.13</v>
      </c>
      <c r="KE26" s="349">
        <f>[1]Субсидия_факт!BH22</f>
        <v>0</v>
      </c>
      <c r="KF26" s="352">
        <f>[1]Субсидия_факт!BI22</f>
        <v>0</v>
      </c>
      <c r="KG26" s="353">
        <f>[1]Субсидия_факт!CD22</f>
        <v>73871.44</v>
      </c>
      <c r="KH26" s="352">
        <f>[1]Субсидия_факт!CF22</f>
        <v>172366.69</v>
      </c>
      <c r="KI26" s="426">
        <f t="shared" si="226"/>
        <v>0</v>
      </c>
      <c r="KJ26" s="349"/>
      <c r="KK26" s="354"/>
      <c r="KL26" s="349"/>
      <c r="KM26" s="354"/>
      <c r="KN26" s="426">
        <f t="shared" si="227"/>
        <v>0</v>
      </c>
      <c r="KO26" s="353">
        <f>[1]Субсидия_факт!CE22</f>
        <v>0</v>
      </c>
      <c r="KP26" s="352">
        <f>[1]Субсидия_факт!CG22</f>
        <v>0</v>
      </c>
      <c r="KQ26" s="426">
        <f t="shared" si="228"/>
        <v>0</v>
      </c>
      <c r="KR26" s="350"/>
      <c r="KS26" s="354"/>
      <c r="KT26" s="379">
        <f t="shared" si="229"/>
        <v>0</v>
      </c>
      <c r="KU26" s="353">
        <f>[1]Субсидия_факт!BJ22</f>
        <v>0</v>
      </c>
      <c r="KV26" s="354">
        <f>[1]Субсидия_факт!BK22</f>
        <v>0</v>
      </c>
      <c r="KW26" s="450">
        <f t="shared" si="230"/>
        <v>0</v>
      </c>
      <c r="KX26" s="356"/>
      <c r="KY26" s="357"/>
      <c r="KZ26" s="720">
        <f t="shared" si="231"/>
        <v>8000000</v>
      </c>
      <c r="LA26" s="353">
        <f>[1]Субсидия_факт!CN22</f>
        <v>450000</v>
      </c>
      <c r="LB26" s="352">
        <f>[1]Субсидия_факт!CP22</f>
        <v>4550000</v>
      </c>
      <c r="LC26" s="360">
        <f>[1]Субсидия_факт!CR22</f>
        <v>3000000</v>
      </c>
      <c r="LD26" s="720">
        <f t="shared" si="232"/>
        <v>0</v>
      </c>
      <c r="LE26" s="350"/>
      <c r="LF26" s="354"/>
      <c r="LG26" s="349"/>
      <c r="LH26" s="707">
        <f t="shared" si="233"/>
        <v>0</v>
      </c>
      <c r="LI26" s="353">
        <f>[1]Субсидия_факт!CO22</f>
        <v>0</v>
      </c>
      <c r="LJ26" s="352">
        <f>[1]Субсидия_факт!CQ22</f>
        <v>0</v>
      </c>
      <c r="LK26" s="349">
        <f>[1]Субсидия_факт!CS22</f>
        <v>0</v>
      </c>
      <c r="LL26" s="707">
        <f t="shared" si="234"/>
        <v>0</v>
      </c>
      <c r="LM26" s="349"/>
      <c r="LN26" s="361"/>
      <c r="LO26" s="349"/>
      <c r="LP26" s="426">
        <f t="shared" si="121"/>
        <v>0</v>
      </c>
      <c r="LQ26" s="353">
        <f>[1]Субсидия_факт!DN22</f>
        <v>0</v>
      </c>
      <c r="LR26" s="354">
        <f>[1]Субсидия_факт!DP22</f>
        <v>0</v>
      </c>
      <c r="LS26" s="356"/>
      <c r="LT26" s="357"/>
      <c r="LU26" s="356"/>
      <c r="LV26" s="357"/>
      <c r="LW26" s="426">
        <f t="shared" si="122"/>
        <v>0</v>
      </c>
      <c r="LX26" s="360"/>
      <c r="LY26" s="373"/>
      <c r="LZ26" s="360"/>
      <c r="MA26" s="373"/>
      <c r="MB26" s="356"/>
      <c r="MC26" s="357"/>
      <c r="MD26" s="450">
        <f t="shared" si="235"/>
        <v>0</v>
      </c>
      <c r="ME26" s="353">
        <f>[1]Субсидия_факт!DO22</f>
        <v>0</v>
      </c>
      <c r="MF26" s="354">
        <f>[1]Субсидия_факт!DQ22</f>
        <v>0</v>
      </c>
      <c r="MG26" s="730">
        <f t="shared" si="236"/>
        <v>0</v>
      </c>
      <c r="MH26" s="360"/>
      <c r="MI26" s="373"/>
      <c r="MJ26" s="379">
        <f t="shared" si="237"/>
        <v>0</v>
      </c>
      <c r="MK26" s="353">
        <f>[1]Субсидия_факт!BL22</f>
        <v>0</v>
      </c>
      <c r="ML26" s="354">
        <f>[1]Субсидия_факт!BN22</f>
        <v>0</v>
      </c>
      <c r="MM26" s="450">
        <f t="shared" si="238"/>
        <v>0</v>
      </c>
      <c r="MN26" s="356"/>
      <c r="MO26" s="357"/>
      <c r="MP26" s="379">
        <f t="shared" si="239"/>
        <v>0</v>
      </c>
      <c r="MQ26" s="353">
        <f>[1]Субсидия_факт!BM22</f>
        <v>0</v>
      </c>
      <c r="MR26" s="354">
        <f>[1]Субсидия_факт!BO22</f>
        <v>0</v>
      </c>
      <c r="MS26" s="450">
        <f t="shared" si="240"/>
        <v>0</v>
      </c>
      <c r="MT26" s="356"/>
      <c r="MU26" s="357"/>
      <c r="MV26" s="707">
        <f t="shared" si="241"/>
        <v>0</v>
      </c>
      <c r="MW26" s="349">
        <f>[1]Субсидия_факт!FO22</f>
        <v>0</v>
      </c>
      <c r="MX26" s="354">
        <f>[1]Субсидия_факт!FQ22</f>
        <v>0</v>
      </c>
      <c r="MY26" s="349">
        <f>[1]Субсидия_факт!FS22</f>
        <v>0</v>
      </c>
      <c r="MZ26" s="354">
        <f>[1]Субсидия_факт!FU22</f>
        <v>0</v>
      </c>
      <c r="NA26" s="707">
        <f t="shared" si="242"/>
        <v>0</v>
      </c>
      <c r="NB26" s="349"/>
      <c r="NC26" s="354"/>
      <c r="ND26" s="349"/>
      <c r="NE26" s="354"/>
      <c r="NF26" s="707">
        <f t="shared" si="243"/>
        <v>0</v>
      </c>
      <c r="NG26" s="371">
        <f>[1]Субсидия_факт!FP22</f>
        <v>0</v>
      </c>
      <c r="NH26" s="357">
        <f>[1]Субсидия_факт!FR22</f>
        <v>0</v>
      </c>
      <c r="NI26" s="349">
        <f>[1]Субсидия_факт!FT22</f>
        <v>0</v>
      </c>
      <c r="NJ26" s="354">
        <f>[1]Субсидия_факт!FV22</f>
        <v>0</v>
      </c>
      <c r="NK26" s="707">
        <f t="shared" si="244"/>
        <v>0</v>
      </c>
      <c r="NL26" s="349"/>
      <c r="NM26" s="354"/>
      <c r="NN26" s="349"/>
      <c r="NO26" s="352"/>
      <c r="NP26" s="450">
        <f t="shared" si="245"/>
        <v>16909636.359999999</v>
      </c>
      <c r="NQ26" s="350">
        <f>[1]Субсидия_факт!AE22</f>
        <v>0</v>
      </c>
      <c r="NR26" s="356">
        <f>[1]Субсидия_факт!Y22</f>
        <v>0</v>
      </c>
      <c r="NS26" s="372">
        <f>[1]Субсидия_факт!Z22</f>
        <v>0</v>
      </c>
      <c r="NT26" s="356">
        <f>[1]Субсидия_факт!AA22</f>
        <v>5749276.3599999994</v>
      </c>
      <c r="NU26" s="372">
        <f>[1]Субсидия_факт!AB22</f>
        <v>11160360</v>
      </c>
      <c r="NV26" s="349">
        <f>[1]Субсидия_факт!AC22</f>
        <v>0</v>
      </c>
      <c r="NW26" s="352">
        <f>[1]Субсидия_факт!AD22</f>
        <v>0</v>
      </c>
      <c r="NX26" s="450">
        <f t="shared" si="246"/>
        <v>0</v>
      </c>
      <c r="NY26" s="374"/>
      <c r="NZ26" s="371"/>
      <c r="OA26" s="357"/>
      <c r="OB26" s="371"/>
      <c r="OC26" s="372"/>
      <c r="OD26" s="360"/>
      <c r="OE26" s="372"/>
      <c r="OF26" s="379">
        <f t="shared" si="247"/>
        <v>0</v>
      </c>
      <c r="OG26" s="353">
        <f>[1]Субсидия_факт!Q22</f>
        <v>0</v>
      </c>
      <c r="OH26" s="354">
        <f>[1]Субсидия_факт!R22</f>
        <v>0</v>
      </c>
      <c r="OI26" s="450">
        <f t="shared" si="248"/>
        <v>0</v>
      </c>
      <c r="OJ26" s="371"/>
      <c r="OK26" s="372"/>
      <c r="OL26" s="426">
        <f t="shared" si="125"/>
        <v>30395604.399999999</v>
      </c>
      <c r="OM26" s="353">
        <f>[1]Субсидия_факт!DF22</f>
        <v>0</v>
      </c>
      <c r="ON26" s="354">
        <f>[1]Субсидия_факт!DH22</f>
        <v>0</v>
      </c>
      <c r="OO26" s="350">
        <f>[1]Субсидия_факт!DJ22</f>
        <v>2735604.4</v>
      </c>
      <c r="OP26" s="354">
        <f>[1]Субсидия_факт!DL22</f>
        <v>27660000</v>
      </c>
      <c r="OQ26" s="497">
        <f>[1]Субсидия_факт!DV22-LS26</f>
        <v>0</v>
      </c>
      <c r="OR26" s="352">
        <f>[1]Субсидия_факт!DX22-LT26</f>
        <v>0</v>
      </c>
      <c r="OS26" s="353">
        <f>[1]Субсидия_факт!DZ22-LU26</f>
        <v>0</v>
      </c>
      <c r="OT26" s="354">
        <f>[1]Субсидия_факт!EB22-LV26</f>
        <v>0</v>
      </c>
      <c r="OU26" s="426">
        <f t="shared" si="126"/>
        <v>0</v>
      </c>
      <c r="OV26" s="732"/>
      <c r="OW26" s="373"/>
      <c r="OX26" s="732"/>
      <c r="OY26" s="373"/>
      <c r="OZ26" s="488"/>
      <c r="PA26" s="372"/>
      <c r="PB26" s="356"/>
      <c r="PC26" s="357"/>
      <c r="PD26" s="379">
        <f t="shared" si="249"/>
        <v>0</v>
      </c>
      <c r="PE26" s="353">
        <f>[1]Субсидия_факт!DG22</f>
        <v>0</v>
      </c>
      <c r="PF26" s="354">
        <f>[1]Субсидия_факт!DI22</f>
        <v>0</v>
      </c>
      <c r="PG26" s="350">
        <f>[1]Субсидия_факт!DK22</f>
        <v>0</v>
      </c>
      <c r="PH26" s="354">
        <f>[1]Субсидия_факт!DM22</f>
        <v>0</v>
      </c>
      <c r="PI26" s="350">
        <f>[1]Субсидия_факт!DW22</f>
        <v>0</v>
      </c>
      <c r="PJ26" s="354">
        <f>[1]Субсидия_факт!DY22</f>
        <v>0</v>
      </c>
      <c r="PK26" s="450">
        <f t="shared" si="250"/>
        <v>0</v>
      </c>
      <c r="PL26" s="360"/>
      <c r="PM26" s="373"/>
      <c r="PN26" s="488"/>
      <c r="PO26" s="373"/>
      <c r="PP26" s="360"/>
      <c r="PQ26" s="373"/>
      <c r="PR26" s="450">
        <f>'Прочая  субсидия_МР  и  ГО'!B21</f>
        <v>60825360.920000002</v>
      </c>
      <c r="PS26" s="450">
        <f>'Прочая  субсидия_МР  и  ГО'!C21</f>
        <v>34636206.600000001</v>
      </c>
      <c r="PT26" s="717">
        <f>'Прочая  субсидия_БП'!B22</f>
        <v>0</v>
      </c>
      <c r="PU26" s="379">
        <f>'Прочая  субсидия_БП'!C22</f>
        <v>0</v>
      </c>
      <c r="PV26" s="379">
        <f t="shared" si="251"/>
        <v>487559264.68000001</v>
      </c>
      <c r="PW26" s="360">
        <f>'Проверочная  таблица'!QY26+'Проверочная  таблица'!QB26+'Проверочная  таблица'!QD26+QS26</f>
        <v>479877653.36000001</v>
      </c>
      <c r="PX26" s="374">
        <f>'Проверочная  таблица'!QZ26+'Проверочная  таблица'!QH26+'Проверочная  таблица'!QN26+'Проверочная  таблица'!QJ26+'Проверочная  таблица'!QL26+QP26+QT26+QF26</f>
        <v>7681611.3200000003</v>
      </c>
      <c r="PY26" s="450" t="e">
        <f t="shared" si="252"/>
        <v>#REF!</v>
      </c>
      <c r="PZ26" s="360">
        <f>'Проверочная  таблица'!RB26+'Проверочная  таблица'!QC26+'Проверочная  таблица'!QE26+QV26</f>
        <v>108172478.91</v>
      </c>
      <c r="QA26" s="374" t="e">
        <f>'Проверочная  таблица'!RC26+'Проверочная  таблица'!QI26+'Проверочная  таблица'!QO26+'Проверочная  таблица'!QK26+'Проверочная  таблица'!QM26+QQ26+QW26+QG26</f>
        <v>#REF!</v>
      </c>
      <c r="QB26" s="730">
        <f>'Субвенция  на  полномочия'!B21</f>
        <v>466999692.68000001</v>
      </c>
      <c r="QC26" s="717">
        <f>'Субвенция  на  полномочия'!C21</f>
        <v>104151920</v>
      </c>
      <c r="QD26" s="733">
        <f>[1]Субвенция_факт!M23</f>
        <v>7400416</v>
      </c>
      <c r="QE26" s="530">
        <v>1700000</v>
      </c>
      <c r="QF26" s="594">
        <f>[1]Субвенция_факт!AE23</f>
        <v>1147200</v>
      </c>
      <c r="QG26" s="734" t="e">
        <f>#REF!</f>
        <v>#REF!</v>
      </c>
      <c r="QH26" s="594">
        <f>[1]Субвенция_факт!AF23</f>
        <v>0</v>
      </c>
      <c r="QI26" s="734"/>
      <c r="QJ26" s="594">
        <f>[1]Субвенция_факт!AG23</f>
        <v>25000</v>
      </c>
      <c r="QK26" s="530"/>
      <c r="QL26" s="594">
        <f>[1]Субвенция_факт!E23</f>
        <v>0</v>
      </c>
      <c r="QM26" s="530"/>
      <c r="QN26" s="594">
        <f>[1]Субвенция_факт!F23</f>
        <v>0</v>
      </c>
      <c r="QO26" s="530"/>
      <c r="QP26" s="594">
        <f>[1]Субвенция_факт!G23</f>
        <v>0</v>
      </c>
      <c r="QQ26" s="530"/>
      <c r="QR26" s="717">
        <f t="shared" si="253"/>
        <v>9173865</v>
      </c>
      <c r="QS26" s="356">
        <f>[1]Субвенция_факт!P23</f>
        <v>3514453.68</v>
      </c>
      <c r="QT26" s="357">
        <f>[1]Субвенция_факт!Q23</f>
        <v>5659411.3200000003</v>
      </c>
      <c r="QU26" s="450">
        <f t="shared" si="254"/>
        <v>4906258.91</v>
      </c>
      <c r="QV26" s="360">
        <v>1879558.91</v>
      </c>
      <c r="QW26" s="376">
        <v>3026700</v>
      </c>
      <c r="QX26" s="379">
        <f t="shared" si="255"/>
        <v>2813091</v>
      </c>
      <c r="QY26" s="377">
        <f>[1]Субвенция_факт!X23</f>
        <v>1963091</v>
      </c>
      <c r="QZ26" s="378">
        <f>[1]Субвенция_факт!W23</f>
        <v>850000</v>
      </c>
      <c r="RA26" s="450">
        <f t="shared" si="256"/>
        <v>648899.85</v>
      </c>
      <c r="RB26" s="360">
        <v>441000</v>
      </c>
      <c r="RC26" s="376">
        <v>207899.85</v>
      </c>
      <c r="RD26" s="379">
        <f t="shared" si="127"/>
        <v>27869678.150000002</v>
      </c>
      <c r="RE26" s="450">
        <f t="shared" si="128"/>
        <v>6597360.0699999994</v>
      </c>
      <c r="RF26" s="717">
        <f t="shared" si="257"/>
        <v>546840</v>
      </c>
      <c r="RG26" s="377">
        <f>'[1]Иные межбюджетные трансферты'!D22</f>
        <v>0</v>
      </c>
      <c r="RH26" s="378">
        <f>'[1]Иные межбюджетные трансферты'!E22</f>
        <v>546840</v>
      </c>
      <c r="RI26" s="450">
        <f t="shared" si="258"/>
        <v>136710</v>
      </c>
      <c r="RJ26" s="377"/>
      <c r="RK26" s="378">
        <v>136710</v>
      </c>
      <c r="RL26" s="717">
        <f t="shared" si="259"/>
        <v>0</v>
      </c>
      <c r="RM26" s="377">
        <f>'[1]Иные межбюджетные трансферты'!T22</f>
        <v>0</v>
      </c>
      <c r="RN26" s="378">
        <f>'[1]Иные межбюджетные трансферты'!U22</f>
        <v>0</v>
      </c>
      <c r="RO26" s="450">
        <f t="shared" si="260"/>
        <v>0</v>
      </c>
      <c r="RP26" s="377"/>
      <c r="RQ26" s="378"/>
      <c r="RR26" s="379">
        <f t="shared" si="261"/>
        <v>1303453.3</v>
      </c>
      <c r="RS26" s="377">
        <f>'[1]Иные межбюджетные трансферты'!F22</f>
        <v>117310.8</v>
      </c>
      <c r="RT26" s="378">
        <f>'[1]Иные межбюджетные трансферты'!G22</f>
        <v>1186142.5</v>
      </c>
      <c r="RU26" s="450">
        <f t="shared" si="262"/>
        <v>454416.22000000003</v>
      </c>
      <c r="RV26" s="377">
        <v>40897.46</v>
      </c>
      <c r="RW26" s="378">
        <v>413518.76</v>
      </c>
      <c r="RX26" s="379">
        <f t="shared" si="263"/>
        <v>25467120</v>
      </c>
      <c r="RY26" s="377">
        <f>'[1]Иные межбюджетные трансферты'!H22</f>
        <v>0</v>
      </c>
      <c r="RZ26" s="378">
        <f>'[1]Иные межбюджетные трансферты'!I22</f>
        <v>25467120</v>
      </c>
      <c r="SA26" s="450">
        <f t="shared" si="264"/>
        <v>5453969</v>
      </c>
      <c r="SB26" s="369"/>
      <c r="SC26" s="378">
        <v>5453969</v>
      </c>
      <c r="SD26" s="450">
        <f t="shared" si="265"/>
        <v>0</v>
      </c>
      <c r="SE26" s="350">
        <f>'[1]Иные межбюджетные трансферты'!K22</f>
        <v>0</v>
      </c>
      <c r="SF26" s="450">
        <f t="shared" si="266"/>
        <v>0</v>
      </c>
      <c r="SG26" s="371"/>
      <c r="SH26" s="450">
        <f t="shared" si="267"/>
        <v>0</v>
      </c>
      <c r="SI26" s="350">
        <f>'[1]Иные межбюджетные трансферты'!L22</f>
        <v>0</v>
      </c>
      <c r="SJ26" s="450">
        <f t="shared" si="268"/>
        <v>0</v>
      </c>
      <c r="SK26" s="371"/>
      <c r="SL26" s="379">
        <f t="shared" si="269"/>
        <v>552264.85</v>
      </c>
      <c r="SM26" s="377">
        <f>'[1]Иные межбюджетные трансферты'!C22</f>
        <v>0</v>
      </c>
      <c r="SN26" s="369">
        <f>'[1]Иные межбюджетные трансферты'!J22</f>
        <v>0</v>
      </c>
      <c r="SO26" s="370">
        <f>'[1]Иные межбюджетные трансферты'!M22</f>
        <v>0</v>
      </c>
      <c r="SP26" s="369">
        <f>'[1]Иные межбюджетные трансферты'!O22</f>
        <v>0</v>
      </c>
      <c r="SQ26" s="370">
        <f>'[1]Иные межбюджетные трансферты'!P22</f>
        <v>0</v>
      </c>
      <c r="SR26" s="369">
        <f>'[1]Иные межбюджетные трансферты'!R22</f>
        <v>0</v>
      </c>
      <c r="SS26" s="370">
        <f>'[1]Иные межбюджетные трансферты'!V22</f>
        <v>0</v>
      </c>
      <c r="ST26" s="360">
        <f>'[1]Иные межбюджетные трансферты'!X22</f>
        <v>0</v>
      </c>
      <c r="SU26" s="370">
        <f>'[1]Иные межбюджетные трансферты'!Y22</f>
        <v>0</v>
      </c>
      <c r="SV26" s="369">
        <f>'[1]Иные межбюджетные трансферты'!Z22</f>
        <v>552264.85</v>
      </c>
      <c r="SW26" s="450">
        <f t="shared" si="270"/>
        <v>552264.85</v>
      </c>
      <c r="SX26" s="369"/>
      <c r="SY26" s="369"/>
      <c r="SZ26" s="350"/>
      <c r="TA26" s="369"/>
      <c r="TB26" s="348"/>
      <c r="TC26" s="348"/>
      <c r="TD26" s="348"/>
      <c r="TE26" s="348"/>
      <c r="TF26" s="348"/>
      <c r="TG26" s="348">
        <f t="shared" si="132"/>
        <v>552264.85</v>
      </c>
      <c r="TH26" s="379">
        <f t="shared" si="271"/>
        <v>0</v>
      </c>
      <c r="TI26" s="377">
        <f>'[1]Иные межбюджетные трансферты'!N22</f>
        <v>0</v>
      </c>
      <c r="TJ26" s="369">
        <f>'[1]Иные межбюджетные трансферты'!Q22</f>
        <v>0</v>
      </c>
      <c r="TK26" s="370">
        <f>'[1]Иные межбюджетные трансферты'!S22</f>
        <v>0</v>
      </c>
      <c r="TL26" s="369">
        <f>'[1]Иные межбюджетные трансферты'!W22</f>
        <v>0</v>
      </c>
      <c r="TM26" s="506">
        <f>'[1]Иные межбюджетные трансферты'!AA22</f>
        <v>0</v>
      </c>
      <c r="TN26" s="450">
        <f t="shared" si="272"/>
        <v>0</v>
      </c>
      <c r="TO26" s="359"/>
      <c r="TP26" s="359"/>
      <c r="TQ26" s="359"/>
      <c r="TR26" s="348"/>
      <c r="TS26" s="348"/>
      <c r="TT26" s="450">
        <f t="shared" si="273"/>
        <v>0</v>
      </c>
      <c r="TU26" s="450">
        <f t="shared" si="274"/>
        <v>0</v>
      </c>
      <c r="TV26" s="379"/>
      <c r="TW26" s="379"/>
      <c r="TX26" s="379"/>
      <c r="TY26" s="379"/>
      <c r="TZ26" s="379"/>
      <c r="UA26" s="379"/>
      <c r="UB26" s="379"/>
      <c r="UC26" s="450"/>
      <c r="UD26" s="728">
        <f>'Проверочная  таблица'!TZ26+'Проверочная  таблица'!UB26</f>
        <v>0</v>
      </c>
      <c r="UE26" s="728">
        <f>'Проверочная  таблица'!UA26+'Проверочная  таблица'!UC26</f>
        <v>0</v>
      </c>
    </row>
    <row r="27" spans="1:551" ht="20.45" customHeight="1" x14ac:dyDescent="0.25">
      <c r="A27" s="368" t="s">
        <v>857</v>
      </c>
      <c r="B27" s="379">
        <f>D27+Z27+'Проверочная  таблица'!PV27+'Проверочная  таблица'!RD27</f>
        <v>1251331748.3099999</v>
      </c>
      <c r="C27" s="450" t="e">
        <f>E27+'Проверочная  таблица'!PY27+AA27+'Проверочная  таблица'!RE27</f>
        <v>#REF!</v>
      </c>
      <c r="D27" s="717">
        <f t="shared" si="150"/>
        <v>0</v>
      </c>
      <c r="E27" s="379">
        <f t="shared" si="151"/>
        <v>0</v>
      </c>
      <c r="F27" s="707">
        <f>'[1]Дотация  из  ОБ_факт'!F23</f>
        <v>0</v>
      </c>
      <c r="G27" s="708"/>
      <c r="H27" s="707">
        <f>'[1]Дотация  из  ОБ_факт'!E23</f>
        <v>0</v>
      </c>
      <c r="I27" s="708"/>
      <c r="J27" s="707">
        <f>'[1]Дотация  из  ОБ_факт'!H23</f>
        <v>0</v>
      </c>
      <c r="K27" s="708"/>
      <c r="L27" s="707">
        <f>'[1]Дотация  из  ОБ_факт'!I23</f>
        <v>0</v>
      </c>
      <c r="M27" s="708"/>
      <c r="N27" s="591">
        <f t="shared" si="152"/>
        <v>0</v>
      </c>
      <c r="O27" s="709">
        <f>'[1]Дотация  из  ОБ_факт'!K23</f>
        <v>0</v>
      </c>
      <c r="P27" s="710">
        <f>'[1]Дотация  из  ОБ_факт'!L23</f>
        <v>0</v>
      </c>
      <c r="Q27" s="710">
        <f>'[1]Дотация  из  ОБ_факт'!M23</f>
        <v>0</v>
      </c>
      <c r="R27" s="592">
        <f t="shared" si="153"/>
        <v>0</v>
      </c>
      <c r="S27" s="348"/>
      <c r="T27" s="348"/>
      <c r="U27" s="369"/>
      <c r="V27" s="591">
        <f t="shared" si="154"/>
        <v>0</v>
      </c>
      <c r="W27" s="709">
        <f>'[1]Дотация  из  ОБ_факт'!J23</f>
        <v>0</v>
      </c>
      <c r="X27" s="591">
        <f t="shared" si="155"/>
        <v>0</v>
      </c>
      <c r="Y27" s="506"/>
      <c r="Z27" s="711">
        <f t="shared" si="108"/>
        <v>352191512</v>
      </c>
      <c r="AA27" s="432">
        <f>'Проверочная  таблица'!PS27+'Проверочная  таблица'!PU27+'Проверочная  таблица'!KI27+'Проверочная  таблица'!KQ27+'Проверочная  таблица'!CG27+'Проверочная  таблица'!EN27+CA27+'Проверочная  таблица'!HW27+'Проверочная  таблица'!IC27+'Проверочная  таблица'!LD27+'Проверочная  таблица'!LL27+KA27+AF27+AL27+EA27+EG27+BK27+OU27+PK27+MG27+DU27+CY27+JI27+JU27+OI27+GT27+EY27+MM27+NA27+NK27+MS27+NX27+BA27+KW27+GA27+FO27+GG27+GM27+FI27+BU27+LW27+AS27+HE27+HQ27+GZ27+FU27+HK27+IJ27+IQ27+IW27+CS27+DO27+AO27+AW27+DG27+CM27</f>
        <v>28473980</v>
      </c>
      <c r="AB27" s="433">
        <f t="shared" si="156"/>
        <v>0</v>
      </c>
      <c r="AC27" s="350">
        <f>[1]Субсидия_факт!CY23</f>
        <v>0</v>
      </c>
      <c r="AD27" s="349">
        <f>[1]Субсидия_факт!DA23</f>
        <v>0</v>
      </c>
      <c r="AE27" s="349">
        <f>[1]Субсидия_факт!FB23</f>
        <v>0</v>
      </c>
      <c r="AF27" s="433">
        <f t="shared" si="157"/>
        <v>0</v>
      </c>
      <c r="AG27" s="360"/>
      <c r="AH27" s="360"/>
      <c r="AI27" s="371"/>
      <c r="AJ27" s="426">
        <f t="shared" si="158"/>
        <v>0</v>
      </c>
      <c r="AK27" s="349">
        <f>[1]Субсидия_факт!FD23</f>
        <v>0</v>
      </c>
      <c r="AL27" s="712">
        <f t="shared" si="159"/>
        <v>0</v>
      </c>
      <c r="AM27" s="356"/>
      <c r="AN27" s="450">
        <f>[1]Субсидия_факт!EX23</f>
        <v>0</v>
      </c>
      <c r="AO27" s="592"/>
      <c r="AP27" s="588">
        <f t="shared" si="160"/>
        <v>0</v>
      </c>
      <c r="AQ27" s="356">
        <f>[1]Субсидия_факт!CT23</f>
        <v>0</v>
      </c>
      <c r="AR27" s="360">
        <f>[1]Субсидия_факт!CU23</f>
        <v>0</v>
      </c>
      <c r="AS27" s="433">
        <f t="shared" si="161"/>
        <v>0</v>
      </c>
      <c r="AT27" s="360"/>
      <c r="AU27" s="356"/>
      <c r="AV27" s="450">
        <f>[1]Субсидия_факт!EY23</f>
        <v>0</v>
      </c>
      <c r="AW27" s="594"/>
      <c r="AX27" s="391">
        <f t="shared" si="162"/>
        <v>0</v>
      </c>
      <c r="AY27" s="356">
        <f>[1]Субсидия_факт!CV23</f>
        <v>0</v>
      </c>
      <c r="AZ27" s="360">
        <f>[1]Субсидия_факт!CW23</f>
        <v>0</v>
      </c>
      <c r="BA27" s="433">
        <f t="shared" si="163"/>
        <v>0</v>
      </c>
      <c r="BB27" s="360"/>
      <c r="BC27" s="360"/>
      <c r="BD27" s="426">
        <f t="shared" si="164"/>
        <v>0</v>
      </c>
      <c r="BE27" s="353">
        <f>[1]Субсидия_факт!EP23</f>
        <v>0</v>
      </c>
      <c r="BF27" s="352">
        <f>[1]Субсидия_факт!EQ23</f>
        <v>0</v>
      </c>
      <c r="BG27" s="349">
        <f>[1]Субсидия_факт!ER23</f>
        <v>0</v>
      </c>
      <c r="BH27" s="352">
        <f>[1]Субсидия_факт!ET23</f>
        <v>0</v>
      </c>
      <c r="BI27" s="349">
        <f>[1]Субсидия_факт!EV23</f>
        <v>0</v>
      </c>
      <c r="BJ27" s="352">
        <f>[1]Субсидия_факт!EW23</f>
        <v>0</v>
      </c>
      <c r="BK27" s="426">
        <f t="shared" si="165"/>
        <v>0</v>
      </c>
      <c r="BL27" s="350"/>
      <c r="BM27" s="352"/>
      <c r="BN27" s="349"/>
      <c r="BO27" s="352"/>
      <c r="BP27" s="349"/>
      <c r="BQ27" s="352"/>
      <c r="BR27" s="432">
        <f t="shared" si="166"/>
        <v>0</v>
      </c>
      <c r="BS27" s="353">
        <f>[1]Субсидия_факт!ES23</f>
        <v>0</v>
      </c>
      <c r="BT27" s="352">
        <f>[1]Субсидия_факт!EU23</f>
        <v>0</v>
      </c>
      <c r="BU27" s="426">
        <f t="shared" si="167"/>
        <v>0</v>
      </c>
      <c r="BV27" s="353"/>
      <c r="BW27" s="354"/>
      <c r="BX27" s="379">
        <f t="shared" si="168"/>
        <v>0</v>
      </c>
      <c r="BY27" s="356">
        <f>[1]Субсидия_факт!K23</f>
        <v>0</v>
      </c>
      <c r="BZ27" s="360">
        <f>[1]Субсидия_факт!L23</f>
        <v>0</v>
      </c>
      <c r="CA27" s="450">
        <f t="shared" si="169"/>
        <v>0</v>
      </c>
      <c r="CB27" s="381"/>
      <c r="CC27" s="381"/>
      <c r="CD27" s="391">
        <f t="shared" si="170"/>
        <v>0</v>
      </c>
      <c r="CE27" s="356">
        <f>[1]Субсидия_факт!W23</f>
        <v>0</v>
      </c>
      <c r="CF27" s="357">
        <f>[1]Субсидия_факт!X23</f>
        <v>0</v>
      </c>
      <c r="CG27" s="433">
        <f t="shared" si="275"/>
        <v>0</v>
      </c>
      <c r="CH27" s="382"/>
      <c r="CI27" s="383"/>
      <c r="CJ27" s="432">
        <f t="shared" si="171"/>
        <v>0</v>
      </c>
      <c r="CK27" s="353">
        <f>[1]Субсидия_факт!S23</f>
        <v>0</v>
      </c>
      <c r="CL27" s="352">
        <f>[1]Субсидия_факт!T23</f>
        <v>0</v>
      </c>
      <c r="CM27" s="426">
        <f t="shared" si="138"/>
        <v>0</v>
      </c>
      <c r="CN27" s="353"/>
      <c r="CO27" s="352"/>
      <c r="CP27" s="432">
        <f t="shared" si="172"/>
        <v>0</v>
      </c>
      <c r="CQ27" s="353">
        <f>[1]Субсидия_факт!M23</f>
        <v>0</v>
      </c>
      <c r="CR27" s="352">
        <f>[1]Субсидия_факт!N23</f>
        <v>0</v>
      </c>
      <c r="CS27" s="426">
        <f t="shared" si="173"/>
        <v>0</v>
      </c>
      <c r="CT27" s="353"/>
      <c r="CU27" s="352"/>
      <c r="CV27" s="432">
        <f t="shared" si="174"/>
        <v>0</v>
      </c>
      <c r="CW27" s="353">
        <f>[1]Субсидия_факт!CH23</f>
        <v>0</v>
      </c>
      <c r="CX27" s="352">
        <f>[1]Субсидия_факт!CI23</f>
        <v>0</v>
      </c>
      <c r="CY27" s="426">
        <f t="shared" si="175"/>
        <v>0</v>
      </c>
      <c r="CZ27" s="353"/>
      <c r="DA27" s="352"/>
      <c r="DB27" s="426">
        <f t="shared" si="110"/>
        <v>370000</v>
      </c>
      <c r="DC27" s="353">
        <f>[1]Субсидия_факт!GG23</f>
        <v>210357.66</v>
      </c>
      <c r="DD27" s="352">
        <f>[1]Субсидия_факт!GI23</f>
        <v>159642.34</v>
      </c>
      <c r="DE27" s="353">
        <f>[1]Субсидия_факт!GK23</f>
        <v>0</v>
      </c>
      <c r="DF27" s="352">
        <f>[1]Субсидия_факт!GM23</f>
        <v>0</v>
      </c>
      <c r="DG27" s="426">
        <f t="shared" si="111"/>
        <v>0</v>
      </c>
      <c r="DH27" s="353"/>
      <c r="DI27" s="352"/>
      <c r="DJ27" s="353"/>
      <c r="DK27" s="352"/>
      <c r="DL27" s="432">
        <f t="shared" si="276"/>
        <v>0</v>
      </c>
      <c r="DM27" s="353">
        <f>[1]Субсидия_факт!O23</f>
        <v>0</v>
      </c>
      <c r="DN27" s="352">
        <f>[1]Субсидия_факт!P23</f>
        <v>0</v>
      </c>
      <c r="DO27" s="426">
        <f t="shared" si="176"/>
        <v>0</v>
      </c>
      <c r="DP27" s="353"/>
      <c r="DQ27" s="352"/>
      <c r="DR27" s="432">
        <f t="shared" si="177"/>
        <v>0</v>
      </c>
      <c r="DS27" s="353">
        <f>[1]Субсидия_факт!AH23</f>
        <v>0</v>
      </c>
      <c r="DT27" s="352">
        <f>[1]Субсидия_факт!AI23</f>
        <v>0</v>
      </c>
      <c r="DU27" s="432">
        <f t="shared" si="178"/>
        <v>0</v>
      </c>
      <c r="DV27" s="353"/>
      <c r="DW27" s="354"/>
      <c r="DX27" s="432">
        <f t="shared" si="179"/>
        <v>0</v>
      </c>
      <c r="DY27" s="356">
        <f>[1]Субсидия_факт!GO23</f>
        <v>0</v>
      </c>
      <c r="DZ27" s="357">
        <f>[1]Субсидия_факт!GQ23</f>
        <v>0</v>
      </c>
      <c r="EA27" s="426">
        <f t="shared" si="180"/>
        <v>0</v>
      </c>
      <c r="EB27" s="353"/>
      <c r="EC27" s="354"/>
      <c r="ED27" s="432">
        <f t="shared" si="181"/>
        <v>0</v>
      </c>
      <c r="EE27" s="353">
        <f>[1]Субсидия_факт!GP23</f>
        <v>0</v>
      </c>
      <c r="EF27" s="352">
        <f>[1]Субсидия_факт!GR23</f>
        <v>0</v>
      </c>
      <c r="EG27" s="426">
        <f t="shared" si="182"/>
        <v>0</v>
      </c>
      <c r="EH27" s="353"/>
      <c r="EI27" s="354"/>
      <c r="EJ27" s="450">
        <f t="shared" si="183"/>
        <v>0</v>
      </c>
      <c r="EK27" s="360">
        <f>[1]Субсидия_факт!J23</f>
        <v>0</v>
      </c>
      <c r="EL27" s="353">
        <f>[1]Субсидия_факт!H23</f>
        <v>0</v>
      </c>
      <c r="EM27" s="352">
        <f>[1]Субсидия_факт!I23</f>
        <v>0</v>
      </c>
      <c r="EN27" s="450">
        <f t="shared" si="184"/>
        <v>0</v>
      </c>
      <c r="EO27" s="381"/>
      <c r="EP27" s="381"/>
      <c r="EQ27" s="385"/>
      <c r="ER27" s="426">
        <f t="shared" si="185"/>
        <v>0</v>
      </c>
      <c r="ES27" s="350">
        <f>[1]Субсидия_факт!AP23</f>
        <v>0</v>
      </c>
      <c r="ET27" s="354">
        <f>[1]Субсидия_факт!AQ23</f>
        <v>0</v>
      </c>
      <c r="EU27" s="350">
        <f>[1]Субсидия_факт!AR23</f>
        <v>0</v>
      </c>
      <c r="EV27" s="354">
        <f>[1]Субсидия_факт!AS23</f>
        <v>0</v>
      </c>
      <c r="EW27" s="350">
        <f>[1]Субсидия_факт!AT23</f>
        <v>0</v>
      </c>
      <c r="EX27" s="354">
        <f>[1]Субсидия_факт!AU23</f>
        <v>0</v>
      </c>
      <c r="EY27" s="426">
        <f t="shared" si="186"/>
        <v>0</v>
      </c>
      <c r="EZ27" s="382"/>
      <c r="FA27" s="383"/>
      <c r="FB27" s="381"/>
      <c r="FC27" s="383"/>
      <c r="FD27" s="381"/>
      <c r="FE27" s="383"/>
      <c r="FF27" s="379">
        <f t="shared" si="187"/>
        <v>0</v>
      </c>
      <c r="FG27" s="353">
        <f>[1]Субсидия_факт!BV23</f>
        <v>0</v>
      </c>
      <c r="FH27" s="354">
        <f>[1]Субсидия_факт!BW23</f>
        <v>0</v>
      </c>
      <c r="FI27" s="450">
        <f t="shared" si="188"/>
        <v>0</v>
      </c>
      <c r="FJ27" s="384"/>
      <c r="FK27" s="385"/>
      <c r="FL27" s="379">
        <f t="shared" si="189"/>
        <v>0</v>
      </c>
      <c r="FM27" s="356">
        <f>[1]Субсидия_факт!DR23</f>
        <v>0</v>
      </c>
      <c r="FN27" s="357">
        <f>[1]Субсидия_факт!DS23</f>
        <v>0</v>
      </c>
      <c r="FO27" s="450">
        <f t="shared" si="190"/>
        <v>0</v>
      </c>
      <c r="FP27" s="384"/>
      <c r="FQ27" s="385"/>
      <c r="FR27" s="718">
        <f t="shared" si="191"/>
        <v>0</v>
      </c>
      <c r="FS27" s="353">
        <f>[1]Субсидия_факт!DT23</f>
        <v>0</v>
      </c>
      <c r="FT27" s="354">
        <f>[1]Субсидия_факт!DU23</f>
        <v>0</v>
      </c>
      <c r="FU27" s="718">
        <f t="shared" si="192"/>
        <v>0</v>
      </c>
      <c r="FV27" s="384"/>
      <c r="FW27" s="383"/>
      <c r="FX27" s="379">
        <f t="shared" si="193"/>
        <v>0</v>
      </c>
      <c r="FY27" s="353">
        <f>[1]Субсидия_факт!ED23</f>
        <v>0</v>
      </c>
      <c r="FZ27" s="354">
        <f>[1]Субсидия_факт!EE23</f>
        <v>0</v>
      </c>
      <c r="GA27" s="450">
        <f t="shared" si="194"/>
        <v>0</v>
      </c>
      <c r="GB27" s="356"/>
      <c r="GC27" s="357"/>
      <c r="GD27" s="379">
        <f t="shared" si="195"/>
        <v>84110303.810000002</v>
      </c>
      <c r="GE27" s="356">
        <f>[1]Субсидия_факт!CJ23</f>
        <v>7569923.8099999996</v>
      </c>
      <c r="GF27" s="357">
        <f>[1]Субсидия_факт!CK23</f>
        <v>76540380</v>
      </c>
      <c r="GG27" s="450">
        <f t="shared" si="196"/>
        <v>0</v>
      </c>
      <c r="GH27" s="356"/>
      <c r="GI27" s="357"/>
      <c r="GJ27" s="379">
        <f t="shared" si="197"/>
        <v>0</v>
      </c>
      <c r="GK27" s="353">
        <f>[1]Субсидия_факт!CL23</f>
        <v>0</v>
      </c>
      <c r="GL27" s="352">
        <f>[1]Субсидия_факт!CM23</f>
        <v>0</v>
      </c>
      <c r="GM27" s="450">
        <f t="shared" si="198"/>
        <v>0</v>
      </c>
      <c r="GN27" s="356"/>
      <c r="GO27" s="357"/>
      <c r="GP27" s="717">
        <f t="shared" si="199"/>
        <v>0</v>
      </c>
      <c r="GQ27" s="353">
        <f>[1]Субсидия_факт!EF23</f>
        <v>0</v>
      </c>
      <c r="GR27" s="354">
        <f>[1]Субсидия_факт!EG23</f>
        <v>0</v>
      </c>
      <c r="GS27" s="353">
        <f>[1]Субсидия_факт!EH23</f>
        <v>0</v>
      </c>
      <c r="GT27" s="379">
        <f t="shared" si="200"/>
        <v>0</v>
      </c>
      <c r="GU27" s="356"/>
      <c r="GV27" s="357"/>
      <c r="GW27" s="381"/>
      <c r="GX27" s="718">
        <f t="shared" si="201"/>
        <v>0</v>
      </c>
      <c r="GY27" s="353">
        <f>[1]Субсидия_факт!EI23</f>
        <v>0</v>
      </c>
      <c r="GZ27" s="718">
        <f t="shared" si="202"/>
        <v>0</v>
      </c>
      <c r="HA27" s="381"/>
      <c r="HB27" s="379">
        <f t="shared" si="203"/>
        <v>0</v>
      </c>
      <c r="HC27" s="356">
        <f>[1]Субсидия_факт!BP23</f>
        <v>0</v>
      </c>
      <c r="HD27" s="357">
        <f>[1]Субсидия_факт!BQ23</f>
        <v>0</v>
      </c>
      <c r="HE27" s="450">
        <f t="shared" si="204"/>
        <v>0</v>
      </c>
      <c r="HF27" s="356"/>
      <c r="HG27" s="357"/>
      <c r="HH27" s="718">
        <f t="shared" si="205"/>
        <v>0</v>
      </c>
      <c r="HI27" s="353">
        <f>[1]Субсидия_факт!BR23</f>
        <v>0</v>
      </c>
      <c r="HJ27" s="354">
        <f>[1]Субсидия_факт!BS23</f>
        <v>0</v>
      </c>
      <c r="HK27" s="729">
        <f t="shared" si="206"/>
        <v>0</v>
      </c>
      <c r="HL27" s="356"/>
      <c r="HM27" s="372"/>
      <c r="HN27" s="379">
        <f t="shared" si="207"/>
        <v>0</v>
      </c>
      <c r="HO27" s="356">
        <f>[1]Субсидия_факт!AV23</f>
        <v>0</v>
      </c>
      <c r="HP27" s="357">
        <f>[1]Субсидия_факт!AW23</f>
        <v>0</v>
      </c>
      <c r="HQ27" s="450">
        <f t="shared" si="208"/>
        <v>0</v>
      </c>
      <c r="HR27" s="356"/>
      <c r="HS27" s="357"/>
      <c r="HT27" s="426">
        <f t="shared" si="209"/>
        <v>0</v>
      </c>
      <c r="HU27" s="353">
        <f>[1]Субсидия_факт!BZ23</f>
        <v>0</v>
      </c>
      <c r="HV27" s="352">
        <f>[1]Субсидия_факт!CB23</f>
        <v>0</v>
      </c>
      <c r="HW27" s="426">
        <f t="shared" si="210"/>
        <v>0</v>
      </c>
      <c r="HX27" s="353"/>
      <c r="HY27" s="354"/>
      <c r="HZ27" s="426">
        <f t="shared" si="211"/>
        <v>0</v>
      </c>
      <c r="IA27" s="353">
        <f>[1]Субсидия_факт!CA23</f>
        <v>0</v>
      </c>
      <c r="IB27" s="354">
        <f>[1]Субсидия_факт!CC23</f>
        <v>0</v>
      </c>
      <c r="IC27" s="426">
        <f t="shared" si="212"/>
        <v>0</v>
      </c>
      <c r="ID27" s="349"/>
      <c r="IE27" s="358"/>
      <c r="IF27" s="707">
        <f t="shared" si="213"/>
        <v>0</v>
      </c>
      <c r="IG27" s="349">
        <f>[1]Субсидия_факт!AJ23</f>
        <v>0</v>
      </c>
      <c r="IH27" s="354">
        <f>[1]Субсидия_факт!AK23</f>
        <v>0</v>
      </c>
      <c r="II27" s="349">
        <f>[1]Субсидия_факт!AL23</f>
        <v>0</v>
      </c>
      <c r="IJ27" s="707">
        <f t="shared" si="214"/>
        <v>0</v>
      </c>
      <c r="IK27" s="349"/>
      <c r="IL27" s="354"/>
      <c r="IM27" s="349"/>
      <c r="IN27" s="426">
        <f t="shared" si="215"/>
        <v>0</v>
      </c>
      <c r="IO27" s="349">
        <f>[1]Субсидия_факт!FX23</f>
        <v>0</v>
      </c>
      <c r="IP27" s="354">
        <f>[1]Субсидия_факт!FY23</f>
        <v>0</v>
      </c>
      <c r="IQ27" s="426">
        <f t="shared" si="216"/>
        <v>0</v>
      </c>
      <c r="IR27" s="349"/>
      <c r="IS27" s="354"/>
      <c r="IT27" s="426">
        <f t="shared" si="217"/>
        <v>0</v>
      </c>
      <c r="IU27" s="371"/>
      <c r="IV27" s="357"/>
      <c r="IW27" s="426">
        <f t="shared" si="218"/>
        <v>0</v>
      </c>
      <c r="IX27" s="349"/>
      <c r="IY27" s="352"/>
      <c r="IZ27" s="450">
        <f t="shared" si="219"/>
        <v>0</v>
      </c>
      <c r="JA27" s="359">
        <f>[1]Субсидия_факт!AX23</f>
        <v>0</v>
      </c>
      <c r="JB27" s="354">
        <f>[1]Субсидия_факт!AZ23</f>
        <v>0</v>
      </c>
      <c r="JC27" s="353">
        <f>[1]Субсидия_факт!BB23</f>
        <v>0</v>
      </c>
      <c r="JD27" s="354">
        <f>[1]Субсидия_факт!BC23</f>
        <v>0</v>
      </c>
      <c r="JE27" s="353">
        <f>[1]Субсидия_факт!BD23</f>
        <v>0</v>
      </c>
      <c r="JF27" s="354">
        <f>[1]Субсидия_факт!BE23</f>
        <v>0</v>
      </c>
      <c r="JG27" s="350">
        <f>[1]Субсидия_факт!BF23</f>
        <v>0</v>
      </c>
      <c r="JH27" s="352">
        <f>[1]Субсидия_факт!BG23</f>
        <v>0</v>
      </c>
      <c r="JI27" s="450">
        <f t="shared" si="220"/>
        <v>0</v>
      </c>
      <c r="JJ27" s="359"/>
      <c r="JK27" s="354"/>
      <c r="JL27" s="381"/>
      <c r="JM27" s="383"/>
      <c r="JN27" s="360"/>
      <c r="JO27" s="373"/>
      <c r="JP27" s="349"/>
      <c r="JQ27" s="354"/>
      <c r="JR27" s="450">
        <f t="shared" si="221"/>
        <v>0</v>
      </c>
      <c r="JS27" s="349">
        <f>[1]Субсидия_факт!AY23</f>
        <v>0</v>
      </c>
      <c r="JT27" s="354">
        <f>[1]Субсидия_факт!BA23</f>
        <v>0</v>
      </c>
      <c r="JU27" s="450">
        <f t="shared" si="222"/>
        <v>0</v>
      </c>
      <c r="JV27" s="349"/>
      <c r="JW27" s="352"/>
      <c r="JX27" s="379">
        <f t="shared" si="223"/>
        <v>0</v>
      </c>
      <c r="JY27" s="353">
        <f>[1]Субсидия_факт!BX23</f>
        <v>0</v>
      </c>
      <c r="JZ27" s="354">
        <f>[1]Субсидия_факт!BY23</f>
        <v>0</v>
      </c>
      <c r="KA27" s="450">
        <f t="shared" si="224"/>
        <v>0</v>
      </c>
      <c r="KB27" s="356"/>
      <c r="KC27" s="357"/>
      <c r="KD27" s="426">
        <f t="shared" si="225"/>
        <v>0</v>
      </c>
      <c r="KE27" s="349">
        <f>[1]Субсидия_факт!BH23</f>
        <v>0</v>
      </c>
      <c r="KF27" s="352">
        <f>[1]Субсидия_факт!BI23</f>
        <v>0</v>
      </c>
      <c r="KG27" s="353">
        <f>[1]Субсидия_факт!CD23</f>
        <v>0</v>
      </c>
      <c r="KH27" s="352">
        <f>[1]Субсидия_факт!CF23</f>
        <v>0</v>
      </c>
      <c r="KI27" s="426">
        <f t="shared" si="226"/>
        <v>0</v>
      </c>
      <c r="KJ27" s="349"/>
      <c r="KK27" s="354"/>
      <c r="KL27" s="349"/>
      <c r="KM27" s="354"/>
      <c r="KN27" s="426">
        <f t="shared" si="227"/>
        <v>0</v>
      </c>
      <c r="KO27" s="353">
        <f>[1]Субсидия_факт!CE23</f>
        <v>0</v>
      </c>
      <c r="KP27" s="352">
        <f>[1]Субсидия_факт!CG23</f>
        <v>0</v>
      </c>
      <c r="KQ27" s="426">
        <f t="shared" si="228"/>
        <v>0</v>
      </c>
      <c r="KR27" s="350"/>
      <c r="KS27" s="354"/>
      <c r="KT27" s="379">
        <f t="shared" si="229"/>
        <v>0</v>
      </c>
      <c r="KU27" s="353">
        <f>[1]Субсидия_факт!BJ23</f>
        <v>0</v>
      </c>
      <c r="KV27" s="354">
        <f>[1]Субсидия_факт!BK23</f>
        <v>0</v>
      </c>
      <c r="KW27" s="450">
        <f t="shared" si="230"/>
        <v>0</v>
      </c>
      <c r="KX27" s="356"/>
      <c r="KY27" s="357"/>
      <c r="KZ27" s="720">
        <f t="shared" si="231"/>
        <v>39000000</v>
      </c>
      <c r="LA27" s="353">
        <f>[1]Субсидия_факт!CN23</f>
        <v>2160000</v>
      </c>
      <c r="LB27" s="352">
        <f>[1]Субсидия_факт!CP23</f>
        <v>21840000</v>
      </c>
      <c r="LC27" s="360">
        <f>[1]Субсидия_факт!CR23</f>
        <v>15000000</v>
      </c>
      <c r="LD27" s="720">
        <f t="shared" si="232"/>
        <v>0</v>
      </c>
      <c r="LE27" s="350"/>
      <c r="LF27" s="354"/>
      <c r="LG27" s="349"/>
      <c r="LH27" s="707">
        <f t="shared" si="233"/>
        <v>0</v>
      </c>
      <c r="LI27" s="353">
        <f>[1]Субсидия_факт!CO23</f>
        <v>0</v>
      </c>
      <c r="LJ27" s="352">
        <f>[1]Субсидия_факт!CQ23</f>
        <v>0</v>
      </c>
      <c r="LK27" s="349">
        <f>[1]Субсидия_факт!CS23</f>
        <v>0</v>
      </c>
      <c r="LL27" s="707">
        <f t="shared" si="234"/>
        <v>0</v>
      </c>
      <c r="LM27" s="349"/>
      <c r="LN27" s="361"/>
      <c r="LO27" s="349"/>
      <c r="LP27" s="426">
        <f t="shared" si="121"/>
        <v>0</v>
      </c>
      <c r="LQ27" s="353">
        <f>[1]Субсидия_факт!DN23</f>
        <v>0</v>
      </c>
      <c r="LR27" s="354">
        <f>[1]Субсидия_факт!DP23</f>
        <v>0</v>
      </c>
      <c r="LS27" s="356"/>
      <c r="LT27" s="357"/>
      <c r="LU27" s="356"/>
      <c r="LV27" s="357"/>
      <c r="LW27" s="426">
        <f t="shared" si="122"/>
        <v>0</v>
      </c>
      <c r="LX27" s="381"/>
      <c r="LY27" s="388"/>
      <c r="LZ27" s="381"/>
      <c r="MA27" s="388"/>
      <c r="MB27" s="356"/>
      <c r="MC27" s="357"/>
      <c r="MD27" s="433">
        <f t="shared" si="235"/>
        <v>0</v>
      </c>
      <c r="ME27" s="353">
        <f>[1]Субсидия_факт!DO23</f>
        <v>0</v>
      </c>
      <c r="MF27" s="354">
        <f>[1]Субсидия_факт!DQ23</f>
        <v>0</v>
      </c>
      <c r="MG27" s="528">
        <f t="shared" si="236"/>
        <v>0</v>
      </c>
      <c r="MH27" s="381"/>
      <c r="MI27" s="388"/>
      <c r="MJ27" s="379">
        <f t="shared" si="237"/>
        <v>0</v>
      </c>
      <c r="MK27" s="353">
        <f>[1]Субсидия_факт!BL23</f>
        <v>0</v>
      </c>
      <c r="ML27" s="354">
        <f>[1]Субсидия_факт!BN23</f>
        <v>0</v>
      </c>
      <c r="MM27" s="450">
        <f t="shared" si="238"/>
        <v>0</v>
      </c>
      <c r="MN27" s="356"/>
      <c r="MO27" s="357"/>
      <c r="MP27" s="379">
        <f t="shared" si="239"/>
        <v>0</v>
      </c>
      <c r="MQ27" s="353">
        <f>[1]Субсидия_факт!BM23</f>
        <v>0</v>
      </c>
      <c r="MR27" s="354">
        <f>[1]Субсидия_факт!BO23</f>
        <v>0</v>
      </c>
      <c r="MS27" s="450">
        <f t="shared" si="240"/>
        <v>0</v>
      </c>
      <c r="MT27" s="356"/>
      <c r="MU27" s="357"/>
      <c r="MV27" s="707">
        <f t="shared" si="241"/>
        <v>0</v>
      </c>
      <c r="MW27" s="349">
        <f>[1]Субсидия_факт!FO23</f>
        <v>0</v>
      </c>
      <c r="MX27" s="354">
        <f>[1]Субсидия_факт!FQ23</f>
        <v>0</v>
      </c>
      <c r="MY27" s="349">
        <f>[1]Субсидия_факт!FS23</f>
        <v>0</v>
      </c>
      <c r="MZ27" s="354">
        <f>[1]Субсидия_факт!FU23</f>
        <v>0</v>
      </c>
      <c r="NA27" s="707">
        <f t="shared" si="242"/>
        <v>0</v>
      </c>
      <c r="NB27" s="349"/>
      <c r="NC27" s="354"/>
      <c r="ND27" s="349"/>
      <c r="NE27" s="354"/>
      <c r="NF27" s="707">
        <f t="shared" si="243"/>
        <v>0</v>
      </c>
      <c r="NG27" s="371">
        <f>[1]Субсидия_факт!FP23</f>
        <v>0</v>
      </c>
      <c r="NH27" s="357">
        <f>[1]Субсидия_факт!FR23</f>
        <v>0</v>
      </c>
      <c r="NI27" s="349">
        <f>[1]Субсидия_факт!FT23</f>
        <v>0</v>
      </c>
      <c r="NJ27" s="354">
        <f>[1]Субсидия_факт!FV23</f>
        <v>0</v>
      </c>
      <c r="NK27" s="707">
        <f t="shared" si="244"/>
        <v>0</v>
      </c>
      <c r="NL27" s="349"/>
      <c r="NM27" s="354"/>
      <c r="NN27" s="349"/>
      <c r="NO27" s="352"/>
      <c r="NP27" s="450">
        <f t="shared" si="245"/>
        <v>129426545.45999999</v>
      </c>
      <c r="NQ27" s="350">
        <f>[1]Субсидия_факт!AE23</f>
        <v>0</v>
      </c>
      <c r="NR27" s="356">
        <f>[1]Субсидия_факт!Y23</f>
        <v>44005025.459999993</v>
      </c>
      <c r="NS27" s="372">
        <f>[1]Субсидия_факт!Z23</f>
        <v>85421520</v>
      </c>
      <c r="NT27" s="356">
        <f>[1]Субсидия_факт!AA23</f>
        <v>0</v>
      </c>
      <c r="NU27" s="372">
        <f>[1]Субсидия_факт!AB23</f>
        <v>0</v>
      </c>
      <c r="NV27" s="349">
        <f>[1]Субсидия_факт!AC23</f>
        <v>0</v>
      </c>
      <c r="NW27" s="352">
        <f>[1]Субсидия_факт!AD23</f>
        <v>0</v>
      </c>
      <c r="NX27" s="450">
        <f t="shared" si="246"/>
        <v>1587131.19</v>
      </c>
      <c r="NY27" s="386"/>
      <c r="NZ27" s="382">
        <v>539624.6</v>
      </c>
      <c r="OA27" s="385">
        <v>1047506.59</v>
      </c>
      <c r="OB27" s="382"/>
      <c r="OC27" s="383"/>
      <c r="OD27" s="381"/>
      <c r="OE27" s="383"/>
      <c r="OF27" s="391">
        <f t="shared" si="247"/>
        <v>0</v>
      </c>
      <c r="OG27" s="353">
        <f>[1]Субсидия_факт!Q23</f>
        <v>0</v>
      </c>
      <c r="OH27" s="354">
        <f>[1]Субсидия_факт!R23</f>
        <v>0</v>
      </c>
      <c r="OI27" s="433">
        <f t="shared" si="248"/>
        <v>0</v>
      </c>
      <c r="OJ27" s="382"/>
      <c r="OK27" s="383"/>
      <c r="OL27" s="426">
        <f t="shared" si="125"/>
        <v>0</v>
      </c>
      <c r="OM27" s="353">
        <f>[1]Субсидия_факт!DF23</f>
        <v>0</v>
      </c>
      <c r="ON27" s="354">
        <f>[1]Субсидия_факт!DH23</f>
        <v>0</v>
      </c>
      <c r="OO27" s="350">
        <f>[1]Субсидия_факт!DJ23</f>
        <v>0</v>
      </c>
      <c r="OP27" s="354">
        <f>[1]Субсидия_факт!DL23</f>
        <v>0</v>
      </c>
      <c r="OQ27" s="497">
        <f>[1]Субсидия_факт!DV23-LS27</f>
        <v>0</v>
      </c>
      <c r="OR27" s="352">
        <f>[1]Субсидия_факт!DX23-LT27</f>
        <v>0</v>
      </c>
      <c r="OS27" s="353">
        <f>[1]Субсидия_факт!DZ23-LU27</f>
        <v>0</v>
      </c>
      <c r="OT27" s="354">
        <f>[1]Субсидия_факт!EB23-LV27</f>
        <v>0</v>
      </c>
      <c r="OU27" s="426">
        <f t="shared" si="126"/>
        <v>0</v>
      </c>
      <c r="OV27" s="732"/>
      <c r="OW27" s="373"/>
      <c r="OX27" s="732"/>
      <c r="OY27" s="373"/>
      <c r="OZ27" s="434"/>
      <c r="PA27" s="383"/>
      <c r="PB27" s="356"/>
      <c r="PC27" s="357"/>
      <c r="PD27" s="391">
        <f t="shared" si="249"/>
        <v>0</v>
      </c>
      <c r="PE27" s="353">
        <f>[1]Субсидия_факт!DG23</f>
        <v>0</v>
      </c>
      <c r="PF27" s="354">
        <f>[1]Субсидия_факт!DI23</f>
        <v>0</v>
      </c>
      <c r="PG27" s="350">
        <f>[1]Субсидия_факт!DK23</f>
        <v>0</v>
      </c>
      <c r="PH27" s="354">
        <f>[1]Субсидия_факт!DM23</f>
        <v>0</v>
      </c>
      <c r="PI27" s="350">
        <f>[1]Субсидия_факт!DW23</f>
        <v>0</v>
      </c>
      <c r="PJ27" s="354">
        <f>[1]Субсидия_факт!DY23</f>
        <v>0</v>
      </c>
      <c r="PK27" s="433">
        <f t="shared" si="250"/>
        <v>0</v>
      </c>
      <c r="PL27" s="381"/>
      <c r="PM27" s="388"/>
      <c r="PN27" s="488"/>
      <c r="PO27" s="373"/>
      <c r="PP27" s="381"/>
      <c r="PQ27" s="388"/>
      <c r="PR27" s="450">
        <f>'Прочая  субсидия_МР  и  ГО'!B22</f>
        <v>99284662.729999989</v>
      </c>
      <c r="PS27" s="450">
        <f>'Прочая  субсидия_МР  и  ГО'!C22</f>
        <v>26886848.809999999</v>
      </c>
      <c r="PT27" s="717">
        <f>'Прочая  субсидия_БП'!B23</f>
        <v>0</v>
      </c>
      <c r="PU27" s="379">
        <f>'Прочая  субсидия_БП'!C23</f>
        <v>0</v>
      </c>
      <c r="PV27" s="379">
        <f t="shared" si="251"/>
        <v>831451223.68000007</v>
      </c>
      <c r="PW27" s="360">
        <f>'Проверочная  таблица'!QY27+'Проверочная  таблица'!QB27+'Проверочная  таблица'!QD27+QS27</f>
        <v>808745724.42000008</v>
      </c>
      <c r="PX27" s="374">
        <f>'Проверочная  таблица'!QZ27+'Проверочная  таблица'!QH27+'Проверочная  таблица'!QN27+'Проверочная  таблица'!QJ27+'Проверочная  таблица'!QL27+QP27+QT27+QF27</f>
        <v>22705499.260000002</v>
      </c>
      <c r="PY27" s="450" t="e">
        <f t="shared" si="252"/>
        <v>#REF!</v>
      </c>
      <c r="PZ27" s="360">
        <f>'Проверочная  таблица'!RB27+'Проверочная  таблица'!QC27+'Проверочная  таблица'!QE27+QV27</f>
        <v>236941927.02000001</v>
      </c>
      <c r="QA27" s="374" t="e">
        <f>'Проверочная  таблица'!RC27+'Проверочная  таблица'!QI27+'Проверочная  таблица'!QO27+'Проверочная  таблица'!QK27+'Проверочная  таблица'!QM27+QQ27+QW27+QG27</f>
        <v>#REF!</v>
      </c>
      <c r="QB27" s="730">
        <f>'Субвенция  на  полномочия'!B22</f>
        <v>769235732.68000007</v>
      </c>
      <c r="QC27" s="717">
        <f>'Субвенция  на  полномочия'!C22</f>
        <v>225450992</v>
      </c>
      <c r="QD27" s="733">
        <f>[1]Субвенция_факт!M24</f>
        <v>25330604</v>
      </c>
      <c r="QE27" s="530">
        <v>7000000</v>
      </c>
      <c r="QF27" s="594">
        <f>[1]Субвенция_факт!AE24</f>
        <v>2868000</v>
      </c>
      <c r="QG27" s="734" t="e">
        <f>#REF!</f>
        <v>#REF!</v>
      </c>
      <c r="QH27" s="594">
        <f>[1]Субвенция_факт!AF24</f>
        <v>0</v>
      </c>
      <c r="QI27" s="734"/>
      <c r="QJ27" s="594">
        <f>[1]Субвенция_факт!AG24</f>
        <v>350000</v>
      </c>
      <c r="QK27" s="530"/>
      <c r="QL27" s="594">
        <f>[1]Субвенция_факт!E24</f>
        <v>0</v>
      </c>
      <c r="QM27" s="530"/>
      <c r="QN27" s="594">
        <f>[1]Субвенция_факт!F24</f>
        <v>0</v>
      </c>
      <c r="QO27" s="530"/>
      <c r="QP27" s="594">
        <f>[1]Субвенция_факт!G24</f>
        <v>0</v>
      </c>
      <c r="QQ27" s="530"/>
      <c r="QR27" s="717">
        <f t="shared" si="253"/>
        <v>29562855</v>
      </c>
      <c r="QS27" s="356">
        <f>[1]Субвенция_факт!P24</f>
        <v>11325355.74</v>
      </c>
      <c r="QT27" s="357">
        <f>[1]Субвенция_факт!Q24</f>
        <v>18237499.260000002</v>
      </c>
      <c r="QU27" s="450">
        <f t="shared" si="254"/>
        <v>9999984.0199999996</v>
      </c>
      <c r="QV27" s="360">
        <v>3830935.02</v>
      </c>
      <c r="QW27" s="376">
        <v>6169049</v>
      </c>
      <c r="QX27" s="379">
        <f t="shared" si="255"/>
        <v>4104032</v>
      </c>
      <c r="QY27" s="377">
        <f>[1]Субвенция_факт!X24</f>
        <v>2854032</v>
      </c>
      <c r="QZ27" s="378">
        <f>[1]Субвенция_факт!W24</f>
        <v>1250000</v>
      </c>
      <c r="RA27" s="450">
        <f t="shared" si="256"/>
        <v>660000</v>
      </c>
      <c r="RB27" s="360">
        <v>660000</v>
      </c>
      <c r="RC27" s="376">
        <v>0</v>
      </c>
      <c r="RD27" s="379">
        <f t="shared" si="127"/>
        <v>67689012.629999995</v>
      </c>
      <c r="RE27" s="450">
        <f t="shared" si="128"/>
        <v>11510121.120000001</v>
      </c>
      <c r="RF27" s="717">
        <f t="shared" si="257"/>
        <v>937440</v>
      </c>
      <c r="RG27" s="377">
        <f>'[1]Иные межбюджетные трансферты'!D23</f>
        <v>0</v>
      </c>
      <c r="RH27" s="378">
        <f>'[1]Иные межбюджетные трансферты'!E23</f>
        <v>937440</v>
      </c>
      <c r="RI27" s="450">
        <f t="shared" si="258"/>
        <v>234360</v>
      </c>
      <c r="RJ27" s="377"/>
      <c r="RK27" s="378">
        <v>234360</v>
      </c>
      <c r="RL27" s="717">
        <f t="shared" si="259"/>
        <v>0</v>
      </c>
      <c r="RM27" s="377">
        <f>'[1]Иные межбюджетные трансферты'!T23</f>
        <v>0</v>
      </c>
      <c r="RN27" s="378">
        <f>'[1]Иные межбюджетные трансферты'!U23</f>
        <v>0</v>
      </c>
      <c r="RO27" s="450">
        <f t="shared" si="260"/>
        <v>0</v>
      </c>
      <c r="RP27" s="377"/>
      <c r="RQ27" s="378"/>
      <c r="RR27" s="379">
        <f t="shared" si="261"/>
        <v>3128287.93</v>
      </c>
      <c r="RS27" s="377">
        <f>'[1]Иные межбюджетные трансферты'!F23</f>
        <v>281545.93</v>
      </c>
      <c r="RT27" s="378">
        <f>'[1]Иные межбюджетные трансферты'!G23</f>
        <v>2846742</v>
      </c>
      <c r="RU27" s="450">
        <f t="shared" si="262"/>
        <v>782071.98</v>
      </c>
      <c r="RV27" s="377">
        <v>70386.48</v>
      </c>
      <c r="RW27" s="378">
        <v>711685.5</v>
      </c>
      <c r="RX27" s="379">
        <f t="shared" si="263"/>
        <v>38278800</v>
      </c>
      <c r="RY27" s="377">
        <f>'[1]Иные межбюджетные трансферты'!H23</f>
        <v>0</v>
      </c>
      <c r="RZ27" s="378">
        <f>'[1]Иные межбюджетные трансферты'!I23</f>
        <v>38278800</v>
      </c>
      <c r="SA27" s="450">
        <f t="shared" si="264"/>
        <v>8468718</v>
      </c>
      <c r="SB27" s="369"/>
      <c r="SC27" s="378">
        <v>8468718</v>
      </c>
      <c r="SD27" s="450">
        <f t="shared" si="265"/>
        <v>23319513.559999999</v>
      </c>
      <c r="SE27" s="350">
        <f>'[1]Иные межбюджетные трансферты'!K23</f>
        <v>23319513.559999999</v>
      </c>
      <c r="SF27" s="450">
        <f t="shared" si="266"/>
        <v>0</v>
      </c>
      <c r="SG27" s="371"/>
      <c r="SH27" s="450">
        <f t="shared" si="267"/>
        <v>0</v>
      </c>
      <c r="SI27" s="350">
        <f>'[1]Иные межбюджетные трансферты'!L23</f>
        <v>0</v>
      </c>
      <c r="SJ27" s="450">
        <f t="shared" si="268"/>
        <v>0</v>
      </c>
      <c r="SK27" s="371"/>
      <c r="SL27" s="379">
        <f t="shared" si="269"/>
        <v>2024971.14</v>
      </c>
      <c r="SM27" s="377">
        <f>'[1]Иные межбюджетные трансферты'!C23</f>
        <v>0</v>
      </c>
      <c r="SN27" s="369">
        <f>'[1]Иные межбюджетные трансферты'!J23</f>
        <v>0</v>
      </c>
      <c r="SO27" s="370">
        <f>'[1]Иные межбюджетные трансферты'!M23</f>
        <v>0</v>
      </c>
      <c r="SP27" s="369">
        <f>'[1]Иные межбюджетные трансферты'!O23</f>
        <v>0</v>
      </c>
      <c r="SQ27" s="370">
        <f>'[1]Иные межбюджетные трансферты'!P23</f>
        <v>0</v>
      </c>
      <c r="SR27" s="369">
        <f>'[1]Иные межбюджетные трансферты'!R23</f>
        <v>0</v>
      </c>
      <c r="SS27" s="370">
        <f>'[1]Иные межбюджетные трансферты'!V23</f>
        <v>0</v>
      </c>
      <c r="ST27" s="360">
        <f>'[1]Иные межбюджетные трансферты'!X23</f>
        <v>0</v>
      </c>
      <c r="SU27" s="370">
        <f>'[1]Иные межбюджетные трансферты'!Y23</f>
        <v>0</v>
      </c>
      <c r="SV27" s="369">
        <f>'[1]Иные межбюджетные трансферты'!Z23</f>
        <v>2024971.14</v>
      </c>
      <c r="SW27" s="450">
        <f t="shared" si="270"/>
        <v>2024971.14</v>
      </c>
      <c r="SX27" s="369"/>
      <c r="SY27" s="369"/>
      <c r="SZ27" s="350"/>
      <c r="TA27" s="369"/>
      <c r="TB27" s="348"/>
      <c r="TC27" s="348"/>
      <c r="TD27" s="348"/>
      <c r="TE27" s="348"/>
      <c r="TF27" s="348"/>
      <c r="TG27" s="348">
        <f t="shared" si="132"/>
        <v>2024971.14</v>
      </c>
      <c r="TH27" s="379">
        <f t="shared" si="271"/>
        <v>0</v>
      </c>
      <c r="TI27" s="377">
        <f>'[1]Иные межбюджетные трансферты'!N23</f>
        <v>0</v>
      </c>
      <c r="TJ27" s="369">
        <f>'[1]Иные межбюджетные трансферты'!Q23</f>
        <v>0</v>
      </c>
      <c r="TK27" s="370">
        <f>'[1]Иные межбюджетные трансферты'!S23</f>
        <v>0</v>
      </c>
      <c r="TL27" s="369">
        <f>'[1]Иные межбюджетные трансферты'!W23</f>
        <v>0</v>
      </c>
      <c r="TM27" s="506">
        <f>'[1]Иные межбюджетные трансферты'!AA23</f>
        <v>0</v>
      </c>
      <c r="TN27" s="450">
        <f t="shared" si="272"/>
        <v>0</v>
      </c>
      <c r="TO27" s="359"/>
      <c r="TP27" s="359"/>
      <c r="TQ27" s="359"/>
      <c r="TR27" s="348"/>
      <c r="TS27" s="348"/>
      <c r="TT27" s="450">
        <f t="shared" si="273"/>
        <v>0</v>
      </c>
      <c r="TU27" s="450">
        <f t="shared" si="274"/>
        <v>0</v>
      </c>
      <c r="TV27" s="379"/>
      <c r="TW27" s="379"/>
      <c r="TX27" s="379"/>
      <c r="TY27" s="379"/>
      <c r="TZ27" s="379"/>
      <c r="UA27" s="379"/>
      <c r="UB27" s="379"/>
      <c r="UC27" s="450"/>
      <c r="UD27" s="728">
        <f>'Проверочная  таблица'!TZ27+'Проверочная  таблица'!UB27</f>
        <v>0</v>
      </c>
      <c r="UE27" s="728">
        <f>'Проверочная  таблица'!UA27+'Проверочная  таблица'!UC27</f>
        <v>0</v>
      </c>
    </row>
    <row r="28" spans="1:551" ht="20.45" customHeight="1" x14ac:dyDescent="0.25">
      <c r="A28" s="368" t="s">
        <v>858</v>
      </c>
      <c r="B28" s="379">
        <f>D28+Z28+'Проверочная  таблица'!PV28+'Проверочная  таблица'!RD28</f>
        <v>533978455.02999997</v>
      </c>
      <c r="C28" s="450" t="e">
        <f>E28+'Проверочная  таблица'!PY28+AA28+'Проверочная  таблица'!RE28</f>
        <v>#REF!</v>
      </c>
      <c r="D28" s="717">
        <f t="shared" si="150"/>
        <v>0</v>
      </c>
      <c r="E28" s="379">
        <f t="shared" si="151"/>
        <v>0</v>
      </c>
      <c r="F28" s="707">
        <f>'[1]Дотация  из  ОБ_факт'!F24</f>
        <v>0</v>
      </c>
      <c r="G28" s="708"/>
      <c r="H28" s="707">
        <f>'[1]Дотация  из  ОБ_факт'!E24</f>
        <v>0</v>
      </c>
      <c r="I28" s="708"/>
      <c r="J28" s="707">
        <f>'[1]Дотация  из  ОБ_факт'!H24</f>
        <v>0</v>
      </c>
      <c r="K28" s="708"/>
      <c r="L28" s="707">
        <f>'[1]Дотация  из  ОБ_факт'!I24</f>
        <v>0</v>
      </c>
      <c r="M28" s="708"/>
      <c r="N28" s="591">
        <f t="shared" si="152"/>
        <v>0</v>
      </c>
      <c r="O28" s="709">
        <f>'[1]Дотация  из  ОБ_факт'!K24</f>
        <v>0</v>
      </c>
      <c r="P28" s="710">
        <f>'[1]Дотация  из  ОБ_факт'!L24</f>
        <v>0</v>
      </c>
      <c r="Q28" s="710">
        <f>'[1]Дотация  из  ОБ_факт'!M24</f>
        <v>0</v>
      </c>
      <c r="R28" s="592">
        <f t="shared" si="153"/>
        <v>0</v>
      </c>
      <c r="S28" s="348"/>
      <c r="T28" s="348"/>
      <c r="U28" s="369"/>
      <c r="V28" s="591">
        <f t="shared" si="154"/>
        <v>0</v>
      </c>
      <c r="W28" s="709">
        <f>'[1]Дотация  из  ОБ_факт'!J24</f>
        <v>0</v>
      </c>
      <c r="X28" s="591">
        <f t="shared" si="155"/>
        <v>0</v>
      </c>
      <c r="Y28" s="506"/>
      <c r="Z28" s="711">
        <f t="shared" si="108"/>
        <v>107045654.84999999</v>
      </c>
      <c r="AA28" s="432">
        <f>'Проверочная  таблица'!PS28+'Проверочная  таблица'!PU28+'Проверочная  таблица'!KI28+'Проверочная  таблица'!KQ28+'Проверочная  таблица'!CG28+'Проверочная  таблица'!EN28+CA28+'Проверочная  таблица'!HW28+'Проверочная  таблица'!IC28+'Проверочная  таблица'!LD28+'Проверочная  таблица'!LL28+KA28+AF28+AL28+EA28+EG28+BK28+OU28+PK28+MG28+DU28+CY28+JI28+JU28+OI28+GT28+EY28+MM28+NA28+NK28+MS28+NX28+BA28+KW28+GA28+FO28+GG28+GM28+FI28+BU28+LW28+AS28+HE28+HQ28+GZ28+FU28+HK28+IJ28+IQ28+IW28+CS28+DO28+AO28+AW28+DG28+CM28</f>
        <v>15387469.289999999</v>
      </c>
      <c r="AB28" s="450">
        <f t="shared" si="156"/>
        <v>0</v>
      </c>
      <c r="AC28" s="350">
        <f>[1]Субсидия_факт!CY24</f>
        <v>0</v>
      </c>
      <c r="AD28" s="349">
        <f>[1]Субсидия_факт!DA24</f>
        <v>0</v>
      </c>
      <c r="AE28" s="349">
        <f>[1]Субсидия_факт!FB24</f>
        <v>0</v>
      </c>
      <c r="AF28" s="450">
        <f t="shared" si="157"/>
        <v>0</v>
      </c>
      <c r="AG28" s="360"/>
      <c r="AH28" s="360"/>
      <c r="AI28" s="371"/>
      <c r="AJ28" s="426">
        <f t="shared" si="158"/>
        <v>0</v>
      </c>
      <c r="AK28" s="349">
        <f>[1]Субсидия_факт!FD24</f>
        <v>0</v>
      </c>
      <c r="AL28" s="712">
        <f t="shared" si="159"/>
        <v>0</v>
      </c>
      <c r="AM28" s="356"/>
      <c r="AN28" s="450">
        <f>[1]Субсидия_факт!EX24</f>
        <v>0</v>
      </c>
      <c r="AO28" s="592"/>
      <c r="AP28" s="717">
        <f t="shared" si="160"/>
        <v>0</v>
      </c>
      <c r="AQ28" s="356">
        <f>[1]Субсидия_факт!CT24</f>
        <v>0</v>
      </c>
      <c r="AR28" s="360">
        <f>[1]Субсидия_факт!CU24</f>
        <v>0</v>
      </c>
      <c r="AS28" s="450">
        <f t="shared" si="161"/>
        <v>0</v>
      </c>
      <c r="AT28" s="360"/>
      <c r="AU28" s="356"/>
      <c r="AV28" s="450">
        <f>[1]Субсидия_факт!EY24</f>
        <v>0</v>
      </c>
      <c r="AW28" s="594"/>
      <c r="AX28" s="379">
        <f t="shared" si="162"/>
        <v>0</v>
      </c>
      <c r="AY28" s="356">
        <f>[1]Субсидия_факт!CV24</f>
        <v>0</v>
      </c>
      <c r="AZ28" s="360">
        <f>[1]Субсидия_факт!CW24</f>
        <v>0</v>
      </c>
      <c r="BA28" s="450">
        <f t="shared" si="163"/>
        <v>0</v>
      </c>
      <c r="BB28" s="360"/>
      <c r="BC28" s="360"/>
      <c r="BD28" s="426">
        <f t="shared" si="164"/>
        <v>0</v>
      </c>
      <c r="BE28" s="353">
        <f>[1]Субсидия_факт!EP24</f>
        <v>0</v>
      </c>
      <c r="BF28" s="352">
        <f>[1]Субсидия_факт!EQ24</f>
        <v>0</v>
      </c>
      <c r="BG28" s="349">
        <f>[1]Субсидия_факт!ER24</f>
        <v>0</v>
      </c>
      <c r="BH28" s="352">
        <f>[1]Субсидия_факт!ET24</f>
        <v>0</v>
      </c>
      <c r="BI28" s="349">
        <f>[1]Субсидия_факт!EV24</f>
        <v>0</v>
      </c>
      <c r="BJ28" s="352">
        <f>[1]Субсидия_факт!EW24</f>
        <v>0</v>
      </c>
      <c r="BK28" s="426">
        <f t="shared" si="165"/>
        <v>0</v>
      </c>
      <c r="BL28" s="350"/>
      <c r="BM28" s="352"/>
      <c r="BN28" s="349"/>
      <c r="BO28" s="352"/>
      <c r="BP28" s="349"/>
      <c r="BQ28" s="352"/>
      <c r="BR28" s="432">
        <f t="shared" si="166"/>
        <v>0</v>
      </c>
      <c r="BS28" s="353">
        <f>[1]Субсидия_факт!ES24</f>
        <v>0</v>
      </c>
      <c r="BT28" s="352">
        <f>[1]Субсидия_факт!EU24</f>
        <v>0</v>
      </c>
      <c r="BU28" s="426">
        <f t="shared" si="167"/>
        <v>0</v>
      </c>
      <c r="BV28" s="353"/>
      <c r="BW28" s="354"/>
      <c r="BX28" s="379">
        <f t="shared" si="168"/>
        <v>0</v>
      </c>
      <c r="BY28" s="356">
        <f>[1]Субсидия_факт!K24</f>
        <v>0</v>
      </c>
      <c r="BZ28" s="360">
        <f>[1]Субсидия_факт!L24</f>
        <v>0</v>
      </c>
      <c r="CA28" s="450">
        <f t="shared" si="169"/>
        <v>0</v>
      </c>
      <c r="CB28" s="360"/>
      <c r="CC28" s="360"/>
      <c r="CD28" s="379">
        <f t="shared" si="170"/>
        <v>0</v>
      </c>
      <c r="CE28" s="356">
        <f>[1]Субсидия_факт!W24</f>
        <v>0</v>
      </c>
      <c r="CF28" s="357">
        <f>[1]Субсидия_факт!X24</f>
        <v>0</v>
      </c>
      <c r="CG28" s="450">
        <f t="shared" si="275"/>
        <v>0</v>
      </c>
      <c r="CH28" s="371"/>
      <c r="CI28" s="372"/>
      <c r="CJ28" s="432">
        <f t="shared" si="171"/>
        <v>0</v>
      </c>
      <c r="CK28" s="353">
        <f>[1]Субсидия_факт!S24</f>
        <v>0</v>
      </c>
      <c r="CL28" s="352">
        <f>[1]Субсидия_факт!T24</f>
        <v>0</v>
      </c>
      <c r="CM28" s="426">
        <f t="shared" si="138"/>
        <v>0</v>
      </c>
      <c r="CN28" s="353"/>
      <c r="CO28" s="352"/>
      <c r="CP28" s="432">
        <f t="shared" si="172"/>
        <v>0</v>
      </c>
      <c r="CQ28" s="353">
        <f>[1]Субсидия_факт!M24</f>
        <v>0</v>
      </c>
      <c r="CR28" s="352">
        <f>[1]Субсидия_факт!N24</f>
        <v>0</v>
      </c>
      <c r="CS28" s="426">
        <f t="shared" si="173"/>
        <v>0</v>
      </c>
      <c r="CT28" s="353"/>
      <c r="CU28" s="352"/>
      <c r="CV28" s="432">
        <f t="shared" si="174"/>
        <v>0</v>
      </c>
      <c r="CW28" s="353">
        <f>[1]Субсидия_факт!CH24</f>
        <v>0</v>
      </c>
      <c r="CX28" s="352">
        <f>[1]Субсидия_факт!CI24</f>
        <v>0</v>
      </c>
      <c r="CY28" s="426">
        <f t="shared" si="175"/>
        <v>0</v>
      </c>
      <c r="CZ28" s="353"/>
      <c r="DA28" s="352"/>
      <c r="DB28" s="426">
        <f t="shared" si="110"/>
        <v>1799999.9999999998</v>
      </c>
      <c r="DC28" s="353">
        <f>[1]Субсидия_факт!GG24</f>
        <v>997717.2</v>
      </c>
      <c r="DD28" s="352">
        <f>[1]Субсидия_факт!GI24</f>
        <v>757176.66</v>
      </c>
      <c r="DE28" s="353">
        <f>[1]Субсидия_факт!GK24</f>
        <v>25644.39</v>
      </c>
      <c r="DF28" s="352">
        <f>[1]Субсидия_факт!GM24</f>
        <v>19461.75</v>
      </c>
      <c r="DG28" s="426">
        <f t="shared" si="111"/>
        <v>0</v>
      </c>
      <c r="DH28" s="353"/>
      <c r="DI28" s="352"/>
      <c r="DJ28" s="353"/>
      <c r="DK28" s="352"/>
      <c r="DL28" s="432">
        <f t="shared" si="276"/>
        <v>0</v>
      </c>
      <c r="DM28" s="353">
        <f>[1]Субсидия_факт!O24</f>
        <v>0</v>
      </c>
      <c r="DN28" s="352">
        <f>[1]Субсидия_факт!P24</f>
        <v>0</v>
      </c>
      <c r="DO28" s="426">
        <f t="shared" si="176"/>
        <v>0</v>
      </c>
      <c r="DP28" s="353"/>
      <c r="DQ28" s="352"/>
      <c r="DR28" s="432">
        <f t="shared" si="177"/>
        <v>0</v>
      </c>
      <c r="DS28" s="353">
        <f>[1]Субсидия_факт!AH24</f>
        <v>0</v>
      </c>
      <c r="DT28" s="352">
        <f>[1]Субсидия_факт!AI24</f>
        <v>0</v>
      </c>
      <c r="DU28" s="432">
        <f t="shared" si="178"/>
        <v>0</v>
      </c>
      <c r="DV28" s="353"/>
      <c r="DW28" s="354"/>
      <c r="DX28" s="432">
        <f t="shared" si="179"/>
        <v>0</v>
      </c>
      <c r="DY28" s="356">
        <f>[1]Субсидия_факт!GO24</f>
        <v>0</v>
      </c>
      <c r="DZ28" s="357">
        <f>[1]Субсидия_факт!GQ24</f>
        <v>0</v>
      </c>
      <c r="EA28" s="426">
        <f t="shared" si="180"/>
        <v>0</v>
      </c>
      <c r="EB28" s="353"/>
      <c r="EC28" s="354"/>
      <c r="ED28" s="432">
        <f t="shared" si="181"/>
        <v>0</v>
      </c>
      <c r="EE28" s="353">
        <f>[1]Субсидия_факт!GP24</f>
        <v>0</v>
      </c>
      <c r="EF28" s="352">
        <f>[1]Субсидия_факт!GR24</f>
        <v>0</v>
      </c>
      <c r="EG28" s="426">
        <f t="shared" si="182"/>
        <v>0</v>
      </c>
      <c r="EH28" s="353"/>
      <c r="EI28" s="354"/>
      <c r="EJ28" s="450">
        <f t="shared" si="183"/>
        <v>0</v>
      </c>
      <c r="EK28" s="360">
        <f>[1]Субсидия_факт!J24</f>
        <v>0</v>
      </c>
      <c r="EL28" s="353">
        <f>[1]Субсидия_факт!H24</f>
        <v>0</v>
      </c>
      <c r="EM28" s="352">
        <f>[1]Субсидия_факт!I24</f>
        <v>0</v>
      </c>
      <c r="EN28" s="450">
        <f t="shared" si="184"/>
        <v>0</v>
      </c>
      <c r="EO28" s="360"/>
      <c r="EP28" s="360"/>
      <c r="EQ28" s="357"/>
      <c r="ER28" s="426">
        <f t="shared" si="185"/>
        <v>0</v>
      </c>
      <c r="ES28" s="350">
        <f>[1]Субсидия_факт!AP24</f>
        <v>0</v>
      </c>
      <c r="ET28" s="354">
        <f>[1]Субсидия_факт!AQ24</f>
        <v>0</v>
      </c>
      <c r="EU28" s="350">
        <f>[1]Субсидия_факт!AR24</f>
        <v>0</v>
      </c>
      <c r="EV28" s="354">
        <f>[1]Субсидия_факт!AS24</f>
        <v>0</v>
      </c>
      <c r="EW28" s="350">
        <f>[1]Субсидия_факт!AT24</f>
        <v>0</v>
      </c>
      <c r="EX28" s="354">
        <f>[1]Субсидия_факт!AU24</f>
        <v>0</v>
      </c>
      <c r="EY28" s="426">
        <f t="shared" si="186"/>
        <v>0</v>
      </c>
      <c r="EZ28" s="371"/>
      <c r="FA28" s="372"/>
      <c r="FB28" s="360"/>
      <c r="FC28" s="372"/>
      <c r="FD28" s="360"/>
      <c r="FE28" s="372"/>
      <c r="FF28" s="432">
        <f t="shared" si="187"/>
        <v>0</v>
      </c>
      <c r="FG28" s="353">
        <f>[1]Субсидия_факт!BV24</f>
        <v>0</v>
      </c>
      <c r="FH28" s="354">
        <f>[1]Субсидия_факт!BW24</f>
        <v>0</v>
      </c>
      <c r="FI28" s="426">
        <f t="shared" si="188"/>
        <v>0</v>
      </c>
      <c r="FJ28" s="356"/>
      <c r="FK28" s="357"/>
      <c r="FL28" s="432">
        <f t="shared" si="189"/>
        <v>0</v>
      </c>
      <c r="FM28" s="356">
        <f>[1]Субсидия_факт!DR24</f>
        <v>0</v>
      </c>
      <c r="FN28" s="357">
        <f>[1]Субсидия_факт!DS24</f>
        <v>0</v>
      </c>
      <c r="FO28" s="426">
        <f t="shared" si="190"/>
        <v>0</v>
      </c>
      <c r="FP28" s="356"/>
      <c r="FQ28" s="357"/>
      <c r="FR28" s="716">
        <f t="shared" si="191"/>
        <v>0</v>
      </c>
      <c r="FS28" s="353">
        <f>[1]Субсидия_факт!DT24</f>
        <v>0</v>
      </c>
      <c r="FT28" s="354">
        <f>[1]Субсидия_факт!DU24</f>
        <v>0</v>
      </c>
      <c r="FU28" s="716">
        <f t="shared" si="192"/>
        <v>0</v>
      </c>
      <c r="FV28" s="356"/>
      <c r="FW28" s="372"/>
      <c r="FX28" s="432">
        <f t="shared" si="193"/>
        <v>0</v>
      </c>
      <c r="FY28" s="353">
        <f>[1]Субсидия_факт!ED24</f>
        <v>0</v>
      </c>
      <c r="FZ28" s="354">
        <f>[1]Субсидия_факт!EE24</f>
        <v>0</v>
      </c>
      <c r="GA28" s="426">
        <f t="shared" si="194"/>
        <v>0</v>
      </c>
      <c r="GB28" s="356"/>
      <c r="GC28" s="357"/>
      <c r="GD28" s="432">
        <f t="shared" si="195"/>
        <v>0</v>
      </c>
      <c r="GE28" s="356">
        <f>[1]Субсидия_факт!CJ24</f>
        <v>0</v>
      </c>
      <c r="GF28" s="357">
        <f>[1]Субсидия_факт!CK24</f>
        <v>0</v>
      </c>
      <c r="GG28" s="426">
        <f t="shared" si="196"/>
        <v>0</v>
      </c>
      <c r="GH28" s="356"/>
      <c r="GI28" s="357"/>
      <c r="GJ28" s="432">
        <f t="shared" si="197"/>
        <v>0</v>
      </c>
      <c r="GK28" s="353">
        <f>[1]Субсидия_факт!CL24</f>
        <v>0</v>
      </c>
      <c r="GL28" s="352">
        <f>[1]Субсидия_факт!CM24</f>
        <v>0</v>
      </c>
      <c r="GM28" s="426">
        <f t="shared" si="198"/>
        <v>0</v>
      </c>
      <c r="GN28" s="356"/>
      <c r="GO28" s="357"/>
      <c r="GP28" s="717">
        <f t="shared" si="199"/>
        <v>0</v>
      </c>
      <c r="GQ28" s="353">
        <f>[1]Субсидия_факт!EF24</f>
        <v>0</v>
      </c>
      <c r="GR28" s="354">
        <f>[1]Субсидия_факт!EG24</f>
        <v>0</v>
      </c>
      <c r="GS28" s="353">
        <f>[1]Субсидия_факт!EH24</f>
        <v>0</v>
      </c>
      <c r="GT28" s="379">
        <f t="shared" si="200"/>
        <v>0</v>
      </c>
      <c r="GU28" s="356"/>
      <c r="GV28" s="357"/>
      <c r="GW28" s="360"/>
      <c r="GX28" s="718">
        <f t="shared" si="201"/>
        <v>0</v>
      </c>
      <c r="GY28" s="353">
        <f>[1]Субсидия_факт!EI24</f>
        <v>0</v>
      </c>
      <c r="GZ28" s="718">
        <f t="shared" si="202"/>
        <v>0</v>
      </c>
      <c r="HA28" s="360"/>
      <c r="HB28" s="432">
        <f t="shared" si="203"/>
        <v>0</v>
      </c>
      <c r="HC28" s="356">
        <f>[1]Субсидия_факт!BP24</f>
        <v>0</v>
      </c>
      <c r="HD28" s="357">
        <f>[1]Субсидия_факт!BQ24</f>
        <v>0</v>
      </c>
      <c r="HE28" s="426">
        <f t="shared" si="204"/>
        <v>0</v>
      </c>
      <c r="HF28" s="356"/>
      <c r="HG28" s="357"/>
      <c r="HH28" s="716">
        <f t="shared" si="205"/>
        <v>0</v>
      </c>
      <c r="HI28" s="353">
        <f>[1]Субсидия_факт!BR24</f>
        <v>0</v>
      </c>
      <c r="HJ28" s="354">
        <f>[1]Субсидия_факт!BS24</f>
        <v>0</v>
      </c>
      <c r="HK28" s="719">
        <f t="shared" si="206"/>
        <v>0</v>
      </c>
      <c r="HL28" s="356"/>
      <c r="HM28" s="372"/>
      <c r="HN28" s="432">
        <f t="shared" si="207"/>
        <v>0</v>
      </c>
      <c r="HO28" s="356">
        <f>[1]Субсидия_факт!AV24</f>
        <v>0</v>
      </c>
      <c r="HP28" s="357">
        <f>[1]Субсидия_факт!AW24</f>
        <v>0</v>
      </c>
      <c r="HQ28" s="426">
        <f t="shared" si="208"/>
        <v>0</v>
      </c>
      <c r="HR28" s="356"/>
      <c r="HS28" s="357"/>
      <c r="HT28" s="426">
        <f t="shared" si="209"/>
        <v>0</v>
      </c>
      <c r="HU28" s="353">
        <f>[1]Субсидия_факт!BZ24</f>
        <v>0</v>
      </c>
      <c r="HV28" s="352">
        <f>[1]Субсидия_факт!CB24</f>
        <v>0</v>
      </c>
      <c r="HW28" s="426">
        <f t="shared" si="210"/>
        <v>0</v>
      </c>
      <c r="HX28" s="353"/>
      <c r="HY28" s="354"/>
      <c r="HZ28" s="426">
        <f t="shared" si="211"/>
        <v>0</v>
      </c>
      <c r="IA28" s="353">
        <f>[1]Субсидия_факт!CA24</f>
        <v>0</v>
      </c>
      <c r="IB28" s="354">
        <f>[1]Субсидия_факт!CC24</f>
        <v>0</v>
      </c>
      <c r="IC28" s="426">
        <f t="shared" si="212"/>
        <v>0</v>
      </c>
      <c r="ID28" s="349"/>
      <c r="IE28" s="358"/>
      <c r="IF28" s="707">
        <f t="shared" si="213"/>
        <v>0</v>
      </c>
      <c r="IG28" s="349">
        <f>[1]Субсидия_факт!AJ24</f>
        <v>0</v>
      </c>
      <c r="IH28" s="354">
        <f>[1]Субсидия_факт!AK24</f>
        <v>0</v>
      </c>
      <c r="II28" s="349">
        <f>[1]Субсидия_факт!AL24</f>
        <v>0</v>
      </c>
      <c r="IJ28" s="707">
        <f t="shared" si="214"/>
        <v>0</v>
      </c>
      <c r="IK28" s="349"/>
      <c r="IL28" s="354"/>
      <c r="IM28" s="349"/>
      <c r="IN28" s="426">
        <f t="shared" si="215"/>
        <v>0</v>
      </c>
      <c r="IO28" s="349">
        <f>[1]Субсидия_факт!FX24</f>
        <v>0</v>
      </c>
      <c r="IP28" s="354">
        <f>[1]Субсидия_факт!FY24</f>
        <v>0</v>
      </c>
      <c r="IQ28" s="426">
        <f t="shared" si="216"/>
        <v>0</v>
      </c>
      <c r="IR28" s="349"/>
      <c r="IS28" s="354"/>
      <c r="IT28" s="426">
        <f t="shared" si="217"/>
        <v>0</v>
      </c>
      <c r="IU28" s="371"/>
      <c r="IV28" s="357"/>
      <c r="IW28" s="426">
        <f t="shared" si="218"/>
        <v>0</v>
      </c>
      <c r="IX28" s="349"/>
      <c r="IY28" s="352"/>
      <c r="IZ28" s="450">
        <f t="shared" si="219"/>
        <v>0</v>
      </c>
      <c r="JA28" s="359">
        <f>[1]Субсидия_факт!AX24</f>
        <v>0</v>
      </c>
      <c r="JB28" s="354">
        <f>[1]Субсидия_факт!AZ24</f>
        <v>0</v>
      </c>
      <c r="JC28" s="353">
        <f>[1]Субсидия_факт!BB24</f>
        <v>0</v>
      </c>
      <c r="JD28" s="354">
        <f>[1]Субсидия_факт!BC24</f>
        <v>0</v>
      </c>
      <c r="JE28" s="353">
        <f>[1]Субсидия_факт!BD24</f>
        <v>0</v>
      </c>
      <c r="JF28" s="354">
        <f>[1]Субсидия_факт!BE24</f>
        <v>0</v>
      </c>
      <c r="JG28" s="350">
        <f>[1]Субсидия_факт!BF24</f>
        <v>0</v>
      </c>
      <c r="JH28" s="352">
        <f>[1]Субсидия_факт!BG24</f>
        <v>0</v>
      </c>
      <c r="JI28" s="450">
        <f t="shared" si="220"/>
        <v>0</v>
      </c>
      <c r="JJ28" s="359"/>
      <c r="JK28" s="354"/>
      <c r="JL28" s="360"/>
      <c r="JM28" s="372"/>
      <c r="JN28" s="349"/>
      <c r="JO28" s="358"/>
      <c r="JP28" s="349"/>
      <c r="JQ28" s="354"/>
      <c r="JR28" s="450">
        <f t="shared" si="221"/>
        <v>0</v>
      </c>
      <c r="JS28" s="349">
        <f>[1]Субсидия_факт!AY24</f>
        <v>0</v>
      </c>
      <c r="JT28" s="354">
        <f>[1]Субсидия_факт!BA24</f>
        <v>0</v>
      </c>
      <c r="JU28" s="450">
        <f t="shared" si="222"/>
        <v>0</v>
      </c>
      <c r="JV28" s="349"/>
      <c r="JW28" s="352"/>
      <c r="JX28" s="432">
        <f t="shared" si="223"/>
        <v>0</v>
      </c>
      <c r="JY28" s="353">
        <f>[1]Субсидия_факт!BX24</f>
        <v>0</v>
      </c>
      <c r="JZ28" s="354">
        <f>[1]Субсидия_факт!BY24</f>
        <v>0</v>
      </c>
      <c r="KA28" s="426">
        <f t="shared" si="224"/>
        <v>0</v>
      </c>
      <c r="KB28" s="356"/>
      <c r="KC28" s="357"/>
      <c r="KD28" s="426">
        <f t="shared" si="225"/>
        <v>146637.82999999999</v>
      </c>
      <c r="KE28" s="349">
        <f>[1]Субсидия_факт!BH24</f>
        <v>0</v>
      </c>
      <c r="KF28" s="352">
        <f>[1]Субсидия_факт!BI24</f>
        <v>0</v>
      </c>
      <c r="KG28" s="353">
        <f>[1]Субсидия_факт!CD24</f>
        <v>43991.349999999991</v>
      </c>
      <c r="KH28" s="352">
        <f>[1]Субсидия_факт!CF24</f>
        <v>102646.48</v>
      </c>
      <c r="KI28" s="426">
        <f t="shared" si="226"/>
        <v>0</v>
      </c>
      <c r="KJ28" s="349"/>
      <c r="KK28" s="354"/>
      <c r="KL28" s="349"/>
      <c r="KM28" s="354"/>
      <c r="KN28" s="426">
        <f t="shared" si="227"/>
        <v>0</v>
      </c>
      <c r="KO28" s="353">
        <f>[1]Субсидия_факт!CE24</f>
        <v>0</v>
      </c>
      <c r="KP28" s="352">
        <f>[1]Субсидия_факт!CG24</f>
        <v>0</v>
      </c>
      <c r="KQ28" s="426">
        <f t="shared" si="228"/>
        <v>0</v>
      </c>
      <c r="KR28" s="350"/>
      <c r="KS28" s="354"/>
      <c r="KT28" s="432">
        <f t="shared" si="229"/>
        <v>0</v>
      </c>
      <c r="KU28" s="353">
        <f>[1]Субсидия_факт!BJ24</f>
        <v>0</v>
      </c>
      <c r="KV28" s="354">
        <f>[1]Субсидия_факт!BK24</f>
        <v>0</v>
      </c>
      <c r="KW28" s="426">
        <f t="shared" si="230"/>
        <v>0</v>
      </c>
      <c r="KX28" s="356"/>
      <c r="KY28" s="357"/>
      <c r="KZ28" s="720">
        <f t="shared" si="231"/>
        <v>5000000</v>
      </c>
      <c r="LA28" s="353">
        <f>[1]Субсидия_факт!CN24</f>
        <v>450000</v>
      </c>
      <c r="LB28" s="352">
        <f>[1]Субсидия_факт!CP24</f>
        <v>4550000</v>
      </c>
      <c r="LC28" s="360">
        <f>[1]Субсидия_факт!CR24</f>
        <v>0</v>
      </c>
      <c r="LD28" s="720">
        <f t="shared" si="232"/>
        <v>0</v>
      </c>
      <c r="LE28" s="350"/>
      <c r="LF28" s="354"/>
      <c r="LG28" s="349"/>
      <c r="LH28" s="707">
        <f t="shared" si="233"/>
        <v>0</v>
      </c>
      <c r="LI28" s="353">
        <f>[1]Субсидия_факт!CO24</f>
        <v>0</v>
      </c>
      <c r="LJ28" s="352">
        <f>[1]Субсидия_факт!CQ24</f>
        <v>0</v>
      </c>
      <c r="LK28" s="349">
        <f>[1]Субсидия_факт!CS24</f>
        <v>0</v>
      </c>
      <c r="LL28" s="707">
        <f t="shared" si="234"/>
        <v>0</v>
      </c>
      <c r="LM28" s="349"/>
      <c r="LN28" s="361"/>
      <c r="LO28" s="349"/>
      <c r="LP28" s="426">
        <f t="shared" si="121"/>
        <v>0</v>
      </c>
      <c r="LQ28" s="353">
        <f>[1]Субсидия_факт!DN24</f>
        <v>0</v>
      </c>
      <c r="LR28" s="354">
        <f>[1]Субсидия_факт!DP24</f>
        <v>0</v>
      </c>
      <c r="LS28" s="356"/>
      <c r="LT28" s="357"/>
      <c r="LU28" s="356"/>
      <c r="LV28" s="357"/>
      <c r="LW28" s="426">
        <f t="shared" si="122"/>
        <v>0</v>
      </c>
      <c r="LX28" s="360"/>
      <c r="LY28" s="373"/>
      <c r="LZ28" s="360"/>
      <c r="MA28" s="373"/>
      <c r="MB28" s="356"/>
      <c r="MC28" s="357"/>
      <c r="MD28" s="450">
        <f t="shared" si="235"/>
        <v>0</v>
      </c>
      <c r="ME28" s="353">
        <f>[1]Субсидия_факт!DO24</f>
        <v>0</v>
      </c>
      <c r="MF28" s="354">
        <f>[1]Субсидия_факт!DQ24</f>
        <v>0</v>
      </c>
      <c r="MG28" s="730">
        <f t="shared" si="236"/>
        <v>0</v>
      </c>
      <c r="MH28" s="360"/>
      <c r="MI28" s="373"/>
      <c r="MJ28" s="432">
        <f t="shared" si="237"/>
        <v>0</v>
      </c>
      <c r="MK28" s="353">
        <f>[1]Субсидия_факт!BL24</f>
        <v>0</v>
      </c>
      <c r="ML28" s="354">
        <f>[1]Субсидия_факт!BN24</f>
        <v>0</v>
      </c>
      <c r="MM28" s="426">
        <f t="shared" si="238"/>
        <v>0</v>
      </c>
      <c r="MN28" s="356"/>
      <c r="MO28" s="357"/>
      <c r="MP28" s="432">
        <f t="shared" si="239"/>
        <v>0</v>
      </c>
      <c r="MQ28" s="353">
        <f>[1]Субсидия_факт!BM24</f>
        <v>0</v>
      </c>
      <c r="MR28" s="354">
        <f>[1]Субсидия_факт!BO24</f>
        <v>0</v>
      </c>
      <c r="MS28" s="426">
        <f t="shared" si="240"/>
        <v>0</v>
      </c>
      <c r="MT28" s="356"/>
      <c r="MU28" s="357"/>
      <c r="MV28" s="707">
        <f t="shared" si="241"/>
        <v>0</v>
      </c>
      <c r="MW28" s="349">
        <f>[1]Субсидия_факт!FO24</f>
        <v>0</v>
      </c>
      <c r="MX28" s="354">
        <f>[1]Субсидия_факт!FQ24</f>
        <v>0</v>
      </c>
      <c r="MY28" s="349">
        <f>[1]Субсидия_факт!FS24</f>
        <v>0</v>
      </c>
      <c r="MZ28" s="354">
        <f>[1]Субсидия_факт!FU24</f>
        <v>0</v>
      </c>
      <c r="NA28" s="707">
        <f t="shared" si="242"/>
        <v>0</v>
      </c>
      <c r="NB28" s="349"/>
      <c r="NC28" s="354"/>
      <c r="ND28" s="349"/>
      <c r="NE28" s="354"/>
      <c r="NF28" s="707">
        <f t="shared" si="243"/>
        <v>0</v>
      </c>
      <c r="NG28" s="371">
        <f>[1]Субсидия_факт!FP24</f>
        <v>0</v>
      </c>
      <c r="NH28" s="357">
        <f>[1]Субсидия_факт!FR24</f>
        <v>0</v>
      </c>
      <c r="NI28" s="349">
        <f>[1]Субсидия_факт!FT24</f>
        <v>0</v>
      </c>
      <c r="NJ28" s="354">
        <f>[1]Субсидия_факт!FV24</f>
        <v>0</v>
      </c>
      <c r="NK28" s="707">
        <f t="shared" si="244"/>
        <v>0</v>
      </c>
      <c r="NL28" s="349"/>
      <c r="NM28" s="354"/>
      <c r="NN28" s="349"/>
      <c r="NO28" s="352"/>
      <c r="NP28" s="450">
        <f t="shared" si="245"/>
        <v>40516772.729999997</v>
      </c>
      <c r="NQ28" s="350">
        <f>[1]Субсидия_факт!AE24</f>
        <v>0</v>
      </c>
      <c r="NR28" s="356">
        <f>[1]Субсидия_факт!Y24</f>
        <v>13775702.729999997</v>
      </c>
      <c r="NS28" s="372">
        <f>[1]Субсидия_факт!Z24</f>
        <v>26741070</v>
      </c>
      <c r="NT28" s="356">
        <f>[1]Субсидия_факт!AA24</f>
        <v>0</v>
      </c>
      <c r="NU28" s="372">
        <f>[1]Субсидия_факт!AB24</f>
        <v>0</v>
      </c>
      <c r="NV28" s="349">
        <f>[1]Субсидия_факт!AC24</f>
        <v>0</v>
      </c>
      <c r="NW28" s="352">
        <f>[1]Субсидия_факт!AD24</f>
        <v>0</v>
      </c>
      <c r="NX28" s="450">
        <f t="shared" si="246"/>
        <v>0</v>
      </c>
      <c r="NY28" s="374"/>
      <c r="NZ28" s="371"/>
      <c r="OA28" s="357"/>
      <c r="OB28" s="371"/>
      <c r="OC28" s="372"/>
      <c r="OD28" s="360"/>
      <c r="OE28" s="372"/>
      <c r="OF28" s="379">
        <f t="shared" si="247"/>
        <v>0</v>
      </c>
      <c r="OG28" s="353">
        <f>[1]Субсидия_факт!Q24</f>
        <v>0</v>
      </c>
      <c r="OH28" s="354">
        <f>[1]Субсидия_факт!R24</f>
        <v>0</v>
      </c>
      <c r="OI28" s="450">
        <f t="shared" si="248"/>
        <v>0</v>
      </c>
      <c r="OJ28" s="371"/>
      <c r="OK28" s="372"/>
      <c r="OL28" s="426">
        <f t="shared" si="125"/>
        <v>0</v>
      </c>
      <c r="OM28" s="353">
        <f>[1]Субсидия_факт!DF24</f>
        <v>0</v>
      </c>
      <c r="ON28" s="354">
        <f>[1]Субсидия_факт!DH24</f>
        <v>0</v>
      </c>
      <c r="OO28" s="350">
        <f>[1]Субсидия_факт!DJ24</f>
        <v>0</v>
      </c>
      <c r="OP28" s="354">
        <f>[1]Субсидия_факт!DL24</f>
        <v>0</v>
      </c>
      <c r="OQ28" s="497">
        <f>[1]Субсидия_факт!DV24-LS28</f>
        <v>0</v>
      </c>
      <c r="OR28" s="352">
        <f>[1]Субсидия_факт!DX24-LT28</f>
        <v>0</v>
      </c>
      <c r="OS28" s="353">
        <f>[1]Субсидия_факт!DZ24-LU28</f>
        <v>0</v>
      </c>
      <c r="OT28" s="354">
        <f>[1]Субсидия_факт!EB24-LV28</f>
        <v>0</v>
      </c>
      <c r="OU28" s="426">
        <f t="shared" si="126"/>
        <v>0</v>
      </c>
      <c r="OV28" s="732"/>
      <c r="OW28" s="373"/>
      <c r="OX28" s="732"/>
      <c r="OY28" s="373"/>
      <c r="OZ28" s="488"/>
      <c r="PA28" s="372"/>
      <c r="PB28" s="356"/>
      <c r="PC28" s="357"/>
      <c r="PD28" s="379">
        <f t="shared" si="249"/>
        <v>0</v>
      </c>
      <c r="PE28" s="353">
        <f>[1]Субсидия_факт!DG24</f>
        <v>0</v>
      </c>
      <c r="PF28" s="354">
        <f>[1]Субсидия_факт!DI24</f>
        <v>0</v>
      </c>
      <c r="PG28" s="350">
        <f>[1]Субсидия_факт!DK24</f>
        <v>0</v>
      </c>
      <c r="PH28" s="354">
        <f>[1]Субсидия_факт!DM24</f>
        <v>0</v>
      </c>
      <c r="PI28" s="350">
        <f>[1]Субсидия_факт!DW24</f>
        <v>0</v>
      </c>
      <c r="PJ28" s="354">
        <f>[1]Субсидия_факт!DY24</f>
        <v>0</v>
      </c>
      <c r="PK28" s="450">
        <f t="shared" si="250"/>
        <v>0</v>
      </c>
      <c r="PL28" s="360"/>
      <c r="PM28" s="373"/>
      <c r="PN28" s="488"/>
      <c r="PO28" s="373"/>
      <c r="PP28" s="360"/>
      <c r="PQ28" s="373"/>
      <c r="PR28" s="450">
        <f>'Прочая  субсидия_МР  и  ГО'!B23</f>
        <v>59582244.289999999</v>
      </c>
      <c r="PS28" s="450">
        <f>'Прочая  субсидия_МР  и  ГО'!C23</f>
        <v>15387469.289999999</v>
      </c>
      <c r="PT28" s="717">
        <f>'Прочая  субсидия_БП'!B24</f>
        <v>0</v>
      </c>
      <c r="PU28" s="379">
        <f>'Прочая  субсидия_БП'!C24</f>
        <v>0</v>
      </c>
      <c r="PV28" s="379">
        <f t="shared" si="251"/>
        <v>403318419.68000001</v>
      </c>
      <c r="PW28" s="360">
        <f>'Проверочная  таблица'!QY28+'Проверочная  таблица'!QB28+'Проверочная  таблица'!QD28+QS28</f>
        <v>396714812.81</v>
      </c>
      <c r="PX28" s="374">
        <f>'Проверочная  таблица'!QZ28+'Проверочная  таблица'!QH28+'Проверочная  таблица'!QN28+'Проверочная  таблица'!QJ28+'Проверочная  таблица'!QL28+QP28+QT28+QF28</f>
        <v>6603606.8700000001</v>
      </c>
      <c r="PY28" s="450" t="e">
        <f t="shared" si="252"/>
        <v>#REF!</v>
      </c>
      <c r="PZ28" s="360">
        <f>'Проверочная  таблица'!RB28+'Проверочная  таблица'!QC28+'Проверочная  таблица'!QE28+QV28</f>
        <v>123085468.73</v>
      </c>
      <c r="QA28" s="374" t="e">
        <f>'Проверочная  таблица'!RC28+'Проверочная  таблица'!QI28+'Проверочная  таблица'!QO28+'Проверочная  таблица'!QK28+'Проверочная  таблица'!QM28+QQ28+QW28+QG28</f>
        <v>#REF!</v>
      </c>
      <c r="QB28" s="730">
        <f>'Субвенция  на  полномочия'!B23</f>
        <v>386244632.68000001</v>
      </c>
      <c r="QC28" s="717">
        <f>'Субвенция  на  полномочия'!C23</f>
        <v>119378681.68000001</v>
      </c>
      <c r="QD28" s="733">
        <f>[1]Субвенция_факт!M25</f>
        <v>5247308</v>
      </c>
      <c r="QE28" s="530">
        <v>2100000</v>
      </c>
      <c r="QF28" s="594">
        <f>[1]Субвенция_факт!AE25</f>
        <v>1147200</v>
      </c>
      <c r="QG28" s="734" t="e">
        <f>#REF!</f>
        <v>#REF!</v>
      </c>
      <c r="QH28" s="594">
        <f>[1]Субвенция_факт!AF25</f>
        <v>0</v>
      </c>
      <c r="QI28" s="734"/>
      <c r="QJ28" s="594">
        <f>[1]Субвенция_факт!AG25</f>
        <v>20000</v>
      </c>
      <c r="QK28" s="530"/>
      <c r="QL28" s="594">
        <f>[1]Субвенция_факт!E25</f>
        <v>0</v>
      </c>
      <c r="QM28" s="530"/>
      <c r="QN28" s="594">
        <f>[1]Субвенция_факт!F25</f>
        <v>0</v>
      </c>
      <c r="QO28" s="530"/>
      <c r="QP28" s="594">
        <f>[1]Субвенция_факт!G25</f>
        <v>0</v>
      </c>
      <c r="QQ28" s="530"/>
      <c r="QR28" s="717">
        <f t="shared" si="253"/>
        <v>8001880</v>
      </c>
      <c r="QS28" s="356">
        <f>[1]Субвенция_факт!P25</f>
        <v>3065473.13</v>
      </c>
      <c r="QT28" s="357">
        <f>[1]Субвенция_факт!Q25</f>
        <v>4936406.87</v>
      </c>
      <c r="QU28" s="450">
        <f t="shared" si="254"/>
        <v>2917787.05</v>
      </c>
      <c r="QV28" s="360">
        <v>1117787.05</v>
      </c>
      <c r="QW28" s="376">
        <v>1800000</v>
      </c>
      <c r="QX28" s="379">
        <f t="shared" si="255"/>
        <v>2657399</v>
      </c>
      <c r="QY28" s="377">
        <f>[1]Субвенция_факт!X25</f>
        <v>2157399</v>
      </c>
      <c r="QZ28" s="378">
        <f>[1]Субвенция_факт!W25</f>
        <v>500000</v>
      </c>
      <c r="RA28" s="450">
        <f t="shared" si="256"/>
        <v>577030.03</v>
      </c>
      <c r="RB28" s="360">
        <v>489000</v>
      </c>
      <c r="RC28" s="376">
        <v>88030.03</v>
      </c>
      <c r="RD28" s="379">
        <f t="shared" si="127"/>
        <v>23614380.5</v>
      </c>
      <c r="RE28" s="450">
        <f t="shared" si="128"/>
        <v>5590669.5300000003</v>
      </c>
      <c r="RF28" s="717">
        <f t="shared" si="257"/>
        <v>390600</v>
      </c>
      <c r="RG28" s="377">
        <f>'[1]Иные межбюджетные трансферты'!D24</f>
        <v>0</v>
      </c>
      <c r="RH28" s="378">
        <f>'[1]Иные межбюджетные трансферты'!E24</f>
        <v>390600</v>
      </c>
      <c r="RI28" s="450">
        <f t="shared" si="258"/>
        <v>97650</v>
      </c>
      <c r="RJ28" s="377"/>
      <c r="RK28" s="378">
        <v>97650</v>
      </c>
      <c r="RL28" s="717">
        <f t="shared" si="259"/>
        <v>0</v>
      </c>
      <c r="RM28" s="377">
        <f>'[1]Иные межбюджетные трансферты'!T24</f>
        <v>0</v>
      </c>
      <c r="RN28" s="378">
        <f>'[1]Иные межбюджетные трансферты'!U24</f>
        <v>0</v>
      </c>
      <c r="RO28" s="450">
        <f t="shared" si="260"/>
        <v>0</v>
      </c>
      <c r="RP28" s="377"/>
      <c r="RQ28" s="378"/>
      <c r="RR28" s="379">
        <f t="shared" si="261"/>
        <v>1303453.3</v>
      </c>
      <c r="RS28" s="377">
        <f>'[1]Иные межбюджетные трансферты'!F24</f>
        <v>117310.8</v>
      </c>
      <c r="RT28" s="378">
        <f>'[1]Иные межбюджетные трансферты'!G24</f>
        <v>1186142.5</v>
      </c>
      <c r="RU28" s="450">
        <f t="shared" si="262"/>
        <v>325863.33</v>
      </c>
      <c r="RV28" s="377">
        <v>29327.71</v>
      </c>
      <c r="RW28" s="378">
        <v>296535.62</v>
      </c>
      <c r="RX28" s="379">
        <f t="shared" si="263"/>
        <v>21404880</v>
      </c>
      <c r="RY28" s="377">
        <f>'[1]Иные межбюджетные трансферты'!H24</f>
        <v>0</v>
      </c>
      <c r="RZ28" s="378">
        <f>'[1]Иные межбюджетные трансферты'!I24</f>
        <v>21404880</v>
      </c>
      <c r="SA28" s="450">
        <f t="shared" si="264"/>
        <v>4651709</v>
      </c>
      <c r="SB28" s="369"/>
      <c r="SC28" s="378">
        <v>4651709</v>
      </c>
      <c r="SD28" s="450">
        <f t="shared" si="265"/>
        <v>0</v>
      </c>
      <c r="SE28" s="350">
        <f>'[1]Иные межбюджетные трансферты'!K24</f>
        <v>0</v>
      </c>
      <c r="SF28" s="450">
        <f t="shared" si="266"/>
        <v>0</v>
      </c>
      <c r="SG28" s="371"/>
      <c r="SH28" s="450">
        <f t="shared" si="267"/>
        <v>0</v>
      </c>
      <c r="SI28" s="350">
        <f>'[1]Иные межбюджетные трансферты'!L24</f>
        <v>0</v>
      </c>
      <c r="SJ28" s="450">
        <f t="shared" si="268"/>
        <v>0</v>
      </c>
      <c r="SK28" s="371"/>
      <c r="SL28" s="379">
        <f t="shared" si="269"/>
        <v>515447.19999999995</v>
      </c>
      <c r="SM28" s="377">
        <f>'[1]Иные межбюджетные трансферты'!C24</f>
        <v>0</v>
      </c>
      <c r="SN28" s="369">
        <f>'[1]Иные межбюджетные трансферты'!J24</f>
        <v>0</v>
      </c>
      <c r="SO28" s="370">
        <f>'[1]Иные межбюджетные трансферты'!M24</f>
        <v>0</v>
      </c>
      <c r="SP28" s="369">
        <f>'[1]Иные межбюджетные трансферты'!O24</f>
        <v>0</v>
      </c>
      <c r="SQ28" s="370">
        <f>'[1]Иные межбюджетные трансферты'!P24</f>
        <v>0</v>
      </c>
      <c r="SR28" s="369">
        <f>'[1]Иные межбюджетные трансферты'!R24</f>
        <v>0</v>
      </c>
      <c r="SS28" s="370">
        <f>'[1]Иные межбюджетные трансферты'!V24</f>
        <v>0</v>
      </c>
      <c r="ST28" s="360">
        <f>'[1]Иные межбюджетные трансферты'!X24</f>
        <v>0</v>
      </c>
      <c r="SU28" s="370">
        <f>'[1]Иные межбюджетные трансферты'!Y24</f>
        <v>0</v>
      </c>
      <c r="SV28" s="369">
        <f>'[1]Иные межбюджетные трансферты'!Z24</f>
        <v>515447.19999999995</v>
      </c>
      <c r="SW28" s="450">
        <f t="shared" si="270"/>
        <v>515447.19999999995</v>
      </c>
      <c r="SX28" s="369"/>
      <c r="SY28" s="369"/>
      <c r="SZ28" s="350"/>
      <c r="TA28" s="369"/>
      <c r="TB28" s="348"/>
      <c r="TC28" s="348"/>
      <c r="TD28" s="348"/>
      <c r="TE28" s="348"/>
      <c r="TF28" s="348"/>
      <c r="TG28" s="348">
        <f t="shared" si="132"/>
        <v>515447.19999999995</v>
      </c>
      <c r="TH28" s="379">
        <f t="shared" si="271"/>
        <v>0</v>
      </c>
      <c r="TI28" s="377">
        <f>'[1]Иные межбюджетные трансферты'!N24</f>
        <v>0</v>
      </c>
      <c r="TJ28" s="369">
        <f>'[1]Иные межбюджетные трансферты'!Q24</f>
        <v>0</v>
      </c>
      <c r="TK28" s="370">
        <f>'[1]Иные межбюджетные трансферты'!S24</f>
        <v>0</v>
      </c>
      <c r="TL28" s="369">
        <f>'[1]Иные межбюджетные трансферты'!W24</f>
        <v>0</v>
      </c>
      <c r="TM28" s="506">
        <f>'[1]Иные межбюджетные трансферты'!AA24</f>
        <v>0</v>
      </c>
      <c r="TN28" s="450">
        <f t="shared" si="272"/>
        <v>0</v>
      </c>
      <c r="TO28" s="359"/>
      <c r="TP28" s="359"/>
      <c r="TQ28" s="359"/>
      <c r="TR28" s="348"/>
      <c r="TS28" s="348"/>
      <c r="TT28" s="450">
        <f t="shared" si="273"/>
        <v>0</v>
      </c>
      <c r="TU28" s="450">
        <f t="shared" si="274"/>
        <v>0</v>
      </c>
      <c r="TV28" s="379"/>
      <c r="TW28" s="379"/>
      <c r="TX28" s="379"/>
      <c r="TY28" s="379"/>
      <c r="TZ28" s="379"/>
      <c r="UA28" s="379"/>
      <c r="UB28" s="379"/>
      <c r="UC28" s="450"/>
      <c r="UD28" s="728">
        <f>'Проверочная  таблица'!TZ28+'Проверочная  таблица'!UB28</f>
        <v>0</v>
      </c>
      <c r="UE28" s="728">
        <f>'Проверочная  таблица'!UA28+'Проверочная  таблица'!UC28</f>
        <v>0</v>
      </c>
    </row>
    <row r="29" spans="1:551" ht="20.45" customHeight="1" x14ac:dyDescent="0.25">
      <c r="A29" s="368" t="s">
        <v>859</v>
      </c>
      <c r="B29" s="379">
        <f>D29+Z29+'Проверочная  таблица'!PV29+'Проверочная  таблица'!RD29</f>
        <v>1099642426.6400001</v>
      </c>
      <c r="C29" s="450" t="e">
        <f>E29+'Проверочная  таблица'!PY29+AA29+'Проверочная  таблица'!RE29</f>
        <v>#REF!</v>
      </c>
      <c r="D29" s="717">
        <f t="shared" si="150"/>
        <v>0</v>
      </c>
      <c r="E29" s="379">
        <f t="shared" si="151"/>
        <v>0</v>
      </c>
      <c r="F29" s="720">
        <f>'[1]Дотация  из  ОБ_факт'!F25</f>
        <v>0</v>
      </c>
      <c r="G29" s="742"/>
      <c r="H29" s="720">
        <f>'[1]Дотация  из  ОБ_факт'!E25</f>
        <v>0</v>
      </c>
      <c r="I29" s="742"/>
      <c r="J29" s="720">
        <f>'[1]Дотация  из  ОБ_факт'!H25</f>
        <v>0</v>
      </c>
      <c r="K29" s="742"/>
      <c r="L29" s="720">
        <f>'[1]Дотация  из  ОБ_факт'!I25</f>
        <v>0</v>
      </c>
      <c r="M29" s="742"/>
      <c r="N29" s="591">
        <f t="shared" si="152"/>
        <v>0</v>
      </c>
      <c r="O29" s="743">
        <f>'[1]Дотация  из  ОБ_факт'!K25</f>
        <v>0</v>
      </c>
      <c r="P29" s="744">
        <f>'[1]Дотация  из  ОБ_факт'!L25</f>
        <v>0</v>
      </c>
      <c r="Q29" s="744">
        <f>'[1]Дотация  из  ОБ_факт'!M25</f>
        <v>0</v>
      </c>
      <c r="R29" s="592">
        <f t="shared" si="153"/>
        <v>0</v>
      </c>
      <c r="S29" s="369"/>
      <c r="T29" s="369"/>
      <c r="U29" s="369"/>
      <c r="V29" s="591">
        <f t="shared" si="154"/>
        <v>0</v>
      </c>
      <c r="W29" s="743">
        <f>'[1]Дотация  из  ОБ_факт'!J25</f>
        <v>0</v>
      </c>
      <c r="X29" s="591">
        <f t="shared" si="155"/>
        <v>0</v>
      </c>
      <c r="Y29" s="506"/>
      <c r="Z29" s="711">
        <f t="shared" si="108"/>
        <v>450782277.25</v>
      </c>
      <c r="AA29" s="432">
        <f>'Проверочная  таблица'!PS29+'Проверочная  таблица'!PU29+'Проверочная  таблица'!KI29+'Проверочная  таблица'!KQ29+'Проверочная  таблица'!CG29+'Проверочная  таблица'!EN29+CA29+'Проверочная  таблица'!HW29+'Проверочная  таблица'!IC29+'Проверочная  таблица'!LD29+'Проверочная  таблица'!LL29+KA29+AF29+AL29+EA29+EG29+BK29+OU29+PK29+MG29+DU29+CY29+JI29+JU29+OI29+GT29+EY29+MM29+NA29+NK29+MS29+NX29+BA29+KW29+GA29+FO29+GG29+GM29+FI29+BU29+LW29+AS29+HE29+HQ29+GZ29+FU29+HK29+IJ29+IQ29+IW29+CS29+DO29+AO29+AW29+DG29+CM29</f>
        <v>33981628.200000003</v>
      </c>
      <c r="AB29" s="450">
        <f t="shared" si="156"/>
        <v>120709170.84</v>
      </c>
      <c r="AC29" s="371">
        <f>[1]Субсидия_факт!CY25</f>
        <v>38811672.93</v>
      </c>
      <c r="AD29" s="360">
        <f>[1]Субсидия_факт!DA25</f>
        <v>81897497.909999996</v>
      </c>
      <c r="AE29" s="360">
        <f>[1]Субсидия_факт!FB25</f>
        <v>0</v>
      </c>
      <c r="AF29" s="450">
        <f t="shared" si="157"/>
        <v>20341827.359999999</v>
      </c>
      <c r="AG29" s="360">
        <v>274057</v>
      </c>
      <c r="AH29" s="360">
        <v>20067770.359999999</v>
      </c>
      <c r="AI29" s="371"/>
      <c r="AJ29" s="450">
        <f t="shared" si="158"/>
        <v>0</v>
      </c>
      <c r="AK29" s="360">
        <f>[1]Субсидия_факт!FD25</f>
        <v>0</v>
      </c>
      <c r="AL29" s="730">
        <f t="shared" si="159"/>
        <v>0</v>
      </c>
      <c r="AM29" s="356"/>
      <c r="AN29" s="450">
        <f>[1]Субсидия_факт!EX25</f>
        <v>0</v>
      </c>
      <c r="AO29" s="592"/>
      <c r="AP29" s="717">
        <f t="shared" si="160"/>
        <v>0</v>
      </c>
      <c r="AQ29" s="356">
        <f>[1]Субсидия_факт!CT25</f>
        <v>0</v>
      </c>
      <c r="AR29" s="360">
        <f>[1]Субсидия_факт!CU25</f>
        <v>0</v>
      </c>
      <c r="AS29" s="450">
        <f t="shared" si="161"/>
        <v>0</v>
      </c>
      <c r="AT29" s="360"/>
      <c r="AU29" s="356"/>
      <c r="AV29" s="450">
        <f>[1]Субсидия_факт!EY25</f>
        <v>0</v>
      </c>
      <c r="AW29" s="594"/>
      <c r="AX29" s="379">
        <f t="shared" si="162"/>
        <v>0</v>
      </c>
      <c r="AY29" s="356">
        <f>[1]Субсидия_факт!CV25</f>
        <v>0</v>
      </c>
      <c r="AZ29" s="360">
        <f>[1]Субсидия_факт!CW25</f>
        <v>0</v>
      </c>
      <c r="BA29" s="450">
        <f t="shared" si="163"/>
        <v>0</v>
      </c>
      <c r="BB29" s="360"/>
      <c r="BC29" s="360"/>
      <c r="BD29" s="450">
        <f t="shared" si="164"/>
        <v>0</v>
      </c>
      <c r="BE29" s="356">
        <f>[1]Субсидия_факт!EP25</f>
        <v>0</v>
      </c>
      <c r="BF29" s="372">
        <f>[1]Субсидия_факт!EQ25</f>
        <v>0</v>
      </c>
      <c r="BG29" s="360">
        <f>[1]Субсидия_факт!ER25</f>
        <v>0</v>
      </c>
      <c r="BH29" s="372">
        <f>[1]Субсидия_факт!ET25</f>
        <v>0</v>
      </c>
      <c r="BI29" s="360">
        <f>[1]Субсидия_факт!EV25</f>
        <v>0</v>
      </c>
      <c r="BJ29" s="372">
        <f>[1]Субсидия_факт!EW25</f>
        <v>0</v>
      </c>
      <c r="BK29" s="450">
        <f t="shared" si="165"/>
        <v>0</v>
      </c>
      <c r="BL29" s="371"/>
      <c r="BM29" s="372"/>
      <c r="BN29" s="360"/>
      <c r="BO29" s="372"/>
      <c r="BP29" s="360"/>
      <c r="BQ29" s="372"/>
      <c r="BR29" s="379">
        <f t="shared" si="166"/>
        <v>0</v>
      </c>
      <c r="BS29" s="356">
        <f>[1]Субсидия_факт!ES25</f>
        <v>0</v>
      </c>
      <c r="BT29" s="372">
        <f>[1]Субсидия_факт!EU25</f>
        <v>0</v>
      </c>
      <c r="BU29" s="450">
        <f t="shared" si="167"/>
        <v>0</v>
      </c>
      <c r="BV29" s="356"/>
      <c r="BW29" s="357"/>
      <c r="BX29" s="379">
        <f t="shared" si="168"/>
        <v>0</v>
      </c>
      <c r="BY29" s="356">
        <f>[1]Субсидия_факт!K25</f>
        <v>0</v>
      </c>
      <c r="BZ29" s="360">
        <f>[1]Субсидия_факт!L25</f>
        <v>0</v>
      </c>
      <c r="CA29" s="450">
        <f t="shared" si="169"/>
        <v>0</v>
      </c>
      <c r="CB29" s="360"/>
      <c r="CC29" s="360"/>
      <c r="CD29" s="379">
        <f t="shared" si="170"/>
        <v>0</v>
      </c>
      <c r="CE29" s="356">
        <f>[1]Субсидия_факт!W25</f>
        <v>0</v>
      </c>
      <c r="CF29" s="357">
        <f>[1]Субсидия_факт!X25</f>
        <v>0</v>
      </c>
      <c r="CG29" s="450">
        <f t="shared" si="275"/>
        <v>0</v>
      </c>
      <c r="CH29" s="371"/>
      <c r="CI29" s="372"/>
      <c r="CJ29" s="379">
        <f t="shared" si="171"/>
        <v>0</v>
      </c>
      <c r="CK29" s="353">
        <f>[1]Субсидия_факт!S25</f>
        <v>0</v>
      </c>
      <c r="CL29" s="352">
        <f>[1]Субсидия_факт!T25</f>
        <v>0</v>
      </c>
      <c r="CM29" s="450">
        <f t="shared" si="138"/>
        <v>0</v>
      </c>
      <c r="CN29" s="356"/>
      <c r="CO29" s="372"/>
      <c r="CP29" s="379">
        <f t="shared" si="172"/>
        <v>0</v>
      </c>
      <c r="CQ29" s="356">
        <f>[1]Субсидия_факт!M25</f>
        <v>0</v>
      </c>
      <c r="CR29" s="372">
        <f>[1]Субсидия_факт!N25</f>
        <v>0</v>
      </c>
      <c r="CS29" s="450">
        <f t="shared" si="173"/>
        <v>0</v>
      </c>
      <c r="CT29" s="356"/>
      <c r="CU29" s="372"/>
      <c r="CV29" s="379">
        <f t="shared" si="174"/>
        <v>0</v>
      </c>
      <c r="CW29" s="356">
        <f>[1]Субсидия_факт!CH25</f>
        <v>0</v>
      </c>
      <c r="CX29" s="372">
        <f>[1]Субсидия_факт!CI25</f>
        <v>0</v>
      </c>
      <c r="CY29" s="450">
        <f t="shared" si="175"/>
        <v>0</v>
      </c>
      <c r="CZ29" s="356"/>
      <c r="DA29" s="372"/>
      <c r="DB29" s="426">
        <f t="shared" si="110"/>
        <v>0</v>
      </c>
      <c r="DC29" s="356">
        <f>[1]Субсидия_факт!GG25</f>
        <v>0</v>
      </c>
      <c r="DD29" s="372">
        <f>[1]Субсидия_факт!GI25</f>
        <v>0</v>
      </c>
      <c r="DE29" s="353">
        <f>[1]Субсидия_факт!GK25</f>
        <v>0</v>
      </c>
      <c r="DF29" s="352">
        <f>[1]Субсидия_факт!GM25</f>
        <v>0</v>
      </c>
      <c r="DG29" s="426">
        <f t="shared" si="111"/>
        <v>0</v>
      </c>
      <c r="DH29" s="356"/>
      <c r="DI29" s="372"/>
      <c r="DJ29" s="356"/>
      <c r="DK29" s="372"/>
      <c r="DL29" s="379">
        <f t="shared" si="276"/>
        <v>0</v>
      </c>
      <c r="DM29" s="356">
        <f>[1]Субсидия_факт!O25</f>
        <v>0</v>
      </c>
      <c r="DN29" s="372">
        <f>[1]Субсидия_факт!P25</f>
        <v>0</v>
      </c>
      <c r="DO29" s="450">
        <f t="shared" si="176"/>
        <v>0</v>
      </c>
      <c r="DP29" s="356"/>
      <c r="DQ29" s="372"/>
      <c r="DR29" s="379">
        <f t="shared" si="177"/>
        <v>0</v>
      </c>
      <c r="DS29" s="356">
        <f>[1]Субсидия_факт!AH25</f>
        <v>0</v>
      </c>
      <c r="DT29" s="372">
        <f>[1]Субсидия_факт!AI25</f>
        <v>0</v>
      </c>
      <c r="DU29" s="379">
        <f t="shared" si="178"/>
        <v>0</v>
      </c>
      <c r="DV29" s="356"/>
      <c r="DW29" s="357"/>
      <c r="DX29" s="379">
        <f t="shared" si="179"/>
        <v>0</v>
      </c>
      <c r="DY29" s="356">
        <f>[1]Субсидия_факт!GO25</f>
        <v>0</v>
      </c>
      <c r="DZ29" s="357">
        <f>[1]Субсидия_факт!GQ25</f>
        <v>0</v>
      </c>
      <c r="EA29" s="450">
        <f t="shared" si="180"/>
        <v>0</v>
      </c>
      <c r="EB29" s="356"/>
      <c r="EC29" s="357"/>
      <c r="ED29" s="379">
        <f t="shared" si="181"/>
        <v>0</v>
      </c>
      <c r="EE29" s="356">
        <f>[1]Субсидия_факт!GP25</f>
        <v>0</v>
      </c>
      <c r="EF29" s="372">
        <f>[1]Субсидия_факт!GR25</f>
        <v>0</v>
      </c>
      <c r="EG29" s="450">
        <f t="shared" si="182"/>
        <v>0</v>
      </c>
      <c r="EH29" s="356"/>
      <c r="EI29" s="357"/>
      <c r="EJ29" s="450">
        <f t="shared" si="183"/>
        <v>0</v>
      </c>
      <c r="EK29" s="360">
        <f>[1]Субсидия_факт!J25</f>
        <v>0</v>
      </c>
      <c r="EL29" s="356">
        <f>[1]Субсидия_факт!H25</f>
        <v>0</v>
      </c>
      <c r="EM29" s="372">
        <f>[1]Субсидия_факт!I25</f>
        <v>0</v>
      </c>
      <c r="EN29" s="450">
        <f t="shared" si="184"/>
        <v>0</v>
      </c>
      <c r="EO29" s="360"/>
      <c r="EP29" s="360"/>
      <c r="EQ29" s="357"/>
      <c r="ER29" s="450">
        <f t="shared" si="185"/>
        <v>0</v>
      </c>
      <c r="ES29" s="371">
        <f>[1]Субсидия_факт!AP25</f>
        <v>0</v>
      </c>
      <c r="ET29" s="357">
        <f>[1]Субсидия_факт!AQ25</f>
        <v>0</v>
      </c>
      <c r="EU29" s="371">
        <f>[1]Субсидия_факт!AR25</f>
        <v>0</v>
      </c>
      <c r="EV29" s="357">
        <f>[1]Субсидия_факт!AS25</f>
        <v>0</v>
      </c>
      <c r="EW29" s="371">
        <f>[1]Субсидия_факт!AT25</f>
        <v>0</v>
      </c>
      <c r="EX29" s="357">
        <f>[1]Субсидия_факт!AU25</f>
        <v>0</v>
      </c>
      <c r="EY29" s="450">
        <f t="shared" si="186"/>
        <v>0</v>
      </c>
      <c r="EZ29" s="371"/>
      <c r="FA29" s="372"/>
      <c r="FB29" s="360"/>
      <c r="FC29" s="372"/>
      <c r="FD29" s="360"/>
      <c r="FE29" s="372"/>
      <c r="FF29" s="379">
        <f t="shared" si="187"/>
        <v>0</v>
      </c>
      <c r="FG29" s="356">
        <f>[1]Субсидия_факт!BV25</f>
        <v>0</v>
      </c>
      <c r="FH29" s="357">
        <f>[1]Субсидия_факт!BW25</f>
        <v>0</v>
      </c>
      <c r="FI29" s="450">
        <f t="shared" si="188"/>
        <v>0</v>
      </c>
      <c r="FJ29" s="356"/>
      <c r="FK29" s="357"/>
      <c r="FL29" s="379">
        <f t="shared" si="189"/>
        <v>0</v>
      </c>
      <c r="FM29" s="356">
        <f>[1]Субсидия_факт!DR25</f>
        <v>0</v>
      </c>
      <c r="FN29" s="357">
        <f>[1]Субсидия_факт!DS25</f>
        <v>0</v>
      </c>
      <c r="FO29" s="450">
        <f t="shared" si="190"/>
        <v>0</v>
      </c>
      <c r="FP29" s="356"/>
      <c r="FQ29" s="357"/>
      <c r="FR29" s="718">
        <f t="shared" si="191"/>
        <v>0</v>
      </c>
      <c r="FS29" s="356">
        <f>[1]Субсидия_факт!DT25</f>
        <v>0</v>
      </c>
      <c r="FT29" s="357">
        <f>[1]Субсидия_факт!DU25</f>
        <v>0</v>
      </c>
      <c r="FU29" s="718">
        <f t="shared" si="192"/>
        <v>0</v>
      </c>
      <c r="FV29" s="356"/>
      <c r="FW29" s="372"/>
      <c r="FX29" s="379">
        <f t="shared" si="193"/>
        <v>0</v>
      </c>
      <c r="FY29" s="356">
        <f>[1]Субсидия_факт!ED25</f>
        <v>0</v>
      </c>
      <c r="FZ29" s="357">
        <f>[1]Субсидия_факт!EE25</f>
        <v>0</v>
      </c>
      <c r="GA29" s="450">
        <f t="shared" si="194"/>
        <v>0</v>
      </c>
      <c r="GB29" s="356"/>
      <c r="GC29" s="357"/>
      <c r="GD29" s="379">
        <f t="shared" si="195"/>
        <v>84110303.810000002</v>
      </c>
      <c r="GE29" s="356">
        <f>[1]Субсидия_факт!CJ25</f>
        <v>7569923.8099999996</v>
      </c>
      <c r="GF29" s="357">
        <f>[1]Субсидия_факт!CK25</f>
        <v>76540380</v>
      </c>
      <c r="GG29" s="450">
        <f t="shared" si="196"/>
        <v>0</v>
      </c>
      <c r="GH29" s="356"/>
      <c r="GI29" s="357"/>
      <c r="GJ29" s="379">
        <f t="shared" si="197"/>
        <v>0</v>
      </c>
      <c r="GK29" s="356">
        <f>[1]Субсидия_факт!CL25</f>
        <v>0</v>
      </c>
      <c r="GL29" s="372">
        <f>[1]Субсидия_факт!CM25</f>
        <v>0</v>
      </c>
      <c r="GM29" s="450">
        <f t="shared" si="198"/>
        <v>0</v>
      </c>
      <c r="GN29" s="356"/>
      <c r="GO29" s="357"/>
      <c r="GP29" s="717">
        <f t="shared" si="199"/>
        <v>0</v>
      </c>
      <c r="GQ29" s="356">
        <f>[1]Субсидия_факт!EF25</f>
        <v>0</v>
      </c>
      <c r="GR29" s="357">
        <f>[1]Субсидия_факт!EG25</f>
        <v>0</v>
      </c>
      <c r="GS29" s="356">
        <f>[1]Субсидия_факт!EH25</f>
        <v>0</v>
      </c>
      <c r="GT29" s="379">
        <f t="shared" si="200"/>
        <v>0</v>
      </c>
      <c r="GU29" s="356"/>
      <c r="GV29" s="357"/>
      <c r="GW29" s="360"/>
      <c r="GX29" s="718">
        <f t="shared" si="201"/>
        <v>0</v>
      </c>
      <c r="GY29" s="356">
        <f>[1]Субсидия_факт!EI25</f>
        <v>0</v>
      </c>
      <c r="GZ29" s="718">
        <f t="shared" si="202"/>
        <v>0</v>
      </c>
      <c r="HA29" s="360"/>
      <c r="HB29" s="379">
        <f t="shared" si="203"/>
        <v>0</v>
      </c>
      <c r="HC29" s="356">
        <f>[1]Субсидия_факт!BP25</f>
        <v>0</v>
      </c>
      <c r="HD29" s="357">
        <f>[1]Субсидия_факт!BQ25</f>
        <v>0</v>
      </c>
      <c r="HE29" s="450">
        <f t="shared" si="204"/>
        <v>0</v>
      </c>
      <c r="HF29" s="356"/>
      <c r="HG29" s="357"/>
      <c r="HH29" s="718">
        <f t="shared" si="205"/>
        <v>0</v>
      </c>
      <c r="HI29" s="356">
        <f>[1]Субсидия_факт!BR25</f>
        <v>0</v>
      </c>
      <c r="HJ29" s="357">
        <f>[1]Субсидия_факт!BS25</f>
        <v>0</v>
      </c>
      <c r="HK29" s="729">
        <f t="shared" si="206"/>
        <v>0</v>
      </c>
      <c r="HL29" s="356"/>
      <c r="HM29" s="372"/>
      <c r="HN29" s="379">
        <f t="shared" si="207"/>
        <v>16000000</v>
      </c>
      <c r="HO29" s="356">
        <f>[1]Субсидия_факт!AV25</f>
        <v>1440000</v>
      </c>
      <c r="HP29" s="357">
        <f>[1]Субсидия_факт!AW25</f>
        <v>14560000</v>
      </c>
      <c r="HQ29" s="450">
        <f t="shared" si="208"/>
        <v>0</v>
      </c>
      <c r="HR29" s="356"/>
      <c r="HS29" s="357"/>
      <c r="HT29" s="450">
        <f t="shared" si="209"/>
        <v>0</v>
      </c>
      <c r="HU29" s="356">
        <f>[1]Субсидия_факт!BZ25</f>
        <v>0</v>
      </c>
      <c r="HV29" s="372">
        <f>[1]Субсидия_факт!CB25</f>
        <v>0</v>
      </c>
      <c r="HW29" s="450">
        <f t="shared" si="210"/>
        <v>0</v>
      </c>
      <c r="HX29" s="356"/>
      <c r="HY29" s="357"/>
      <c r="HZ29" s="450">
        <f t="shared" si="211"/>
        <v>0</v>
      </c>
      <c r="IA29" s="356">
        <f>[1]Субсидия_факт!CA25</f>
        <v>0</v>
      </c>
      <c r="IB29" s="357">
        <f>[1]Субсидия_факт!CC25</f>
        <v>0</v>
      </c>
      <c r="IC29" s="450">
        <f t="shared" si="212"/>
        <v>0</v>
      </c>
      <c r="ID29" s="360"/>
      <c r="IE29" s="373"/>
      <c r="IF29" s="720">
        <f t="shared" si="213"/>
        <v>0</v>
      </c>
      <c r="IG29" s="360">
        <f>[1]Субсидия_факт!AJ25</f>
        <v>0</v>
      </c>
      <c r="IH29" s="357">
        <f>[1]Субсидия_факт!AK25</f>
        <v>0</v>
      </c>
      <c r="II29" s="360">
        <f>[1]Субсидия_факт!AL25</f>
        <v>0</v>
      </c>
      <c r="IJ29" s="720">
        <f t="shared" si="214"/>
        <v>0</v>
      </c>
      <c r="IK29" s="360"/>
      <c r="IL29" s="357"/>
      <c r="IM29" s="360"/>
      <c r="IN29" s="450">
        <f t="shared" si="215"/>
        <v>0</v>
      </c>
      <c r="IO29" s="360">
        <f>[1]Субсидия_факт!FX25</f>
        <v>0</v>
      </c>
      <c r="IP29" s="357">
        <f>[1]Субсидия_факт!FY25</f>
        <v>0</v>
      </c>
      <c r="IQ29" s="450">
        <f t="shared" si="216"/>
        <v>0</v>
      </c>
      <c r="IR29" s="360"/>
      <c r="IS29" s="357"/>
      <c r="IT29" s="450">
        <f t="shared" si="217"/>
        <v>0</v>
      </c>
      <c r="IU29" s="371"/>
      <c r="IV29" s="357"/>
      <c r="IW29" s="450">
        <f t="shared" si="218"/>
        <v>0</v>
      </c>
      <c r="IX29" s="360"/>
      <c r="IY29" s="372"/>
      <c r="IZ29" s="450">
        <f t="shared" si="219"/>
        <v>20887252.75</v>
      </c>
      <c r="JA29" s="374">
        <f>[1]Субсидия_факт!AX25</f>
        <v>1879852.75</v>
      </c>
      <c r="JB29" s="357">
        <f>[1]Субсидия_факт!AZ25</f>
        <v>19007400</v>
      </c>
      <c r="JC29" s="356">
        <f>[1]Субсидия_факт!BB25</f>
        <v>0</v>
      </c>
      <c r="JD29" s="357">
        <f>[1]Субсидия_факт!BC25</f>
        <v>0</v>
      </c>
      <c r="JE29" s="356">
        <f>[1]Субсидия_факт!BD25</f>
        <v>0</v>
      </c>
      <c r="JF29" s="357">
        <f>[1]Субсидия_факт!BE25</f>
        <v>0</v>
      </c>
      <c r="JG29" s="371">
        <f>[1]Субсидия_факт!BF25</f>
        <v>0</v>
      </c>
      <c r="JH29" s="372">
        <f>[1]Субсидия_факт!BG25</f>
        <v>0</v>
      </c>
      <c r="JI29" s="450">
        <f t="shared" si="220"/>
        <v>0</v>
      </c>
      <c r="JJ29" s="374"/>
      <c r="JK29" s="357"/>
      <c r="JL29" s="360"/>
      <c r="JM29" s="372"/>
      <c r="JN29" s="360"/>
      <c r="JO29" s="373"/>
      <c r="JP29" s="360"/>
      <c r="JQ29" s="357"/>
      <c r="JR29" s="450">
        <f t="shared" si="221"/>
        <v>0</v>
      </c>
      <c r="JS29" s="360">
        <f>[1]Субсидия_факт!AY25</f>
        <v>0</v>
      </c>
      <c r="JT29" s="357">
        <f>[1]Субсидия_факт!BA25</f>
        <v>0</v>
      </c>
      <c r="JU29" s="450">
        <f t="shared" si="222"/>
        <v>0</v>
      </c>
      <c r="JV29" s="360"/>
      <c r="JW29" s="372"/>
      <c r="JX29" s="379">
        <f t="shared" si="223"/>
        <v>0</v>
      </c>
      <c r="JY29" s="356">
        <f>[1]Субсидия_факт!BX25</f>
        <v>0</v>
      </c>
      <c r="JZ29" s="357">
        <f>[1]Субсидия_факт!BY25</f>
        <v>0</v>
      </c>
      <c r="KA29" s="450">
        <f t="shared" si="224"/>
        <v>0</v>
      </c>
      <c r="KB29" s="356"/>
      <c r="KC29" s="357"/>
      <c r="KD29" s="450">
        <f t="shared" si="225"/>
        <v>408754.98</v>
      </c>
      <c r="KE29" s="360">
        <f>[1]Субсидия_факт!BH25</f>
        <v>0</v>
      </c>
      <c r="KF29" s="372">
        <f>[1]Субсидия_факт!BI25</f>
        <v>0</v>
      </c>
      <c r="KG29" s="356">
        <f>[1]Субсидия_факт!CD25</f>
        <v>122626.48999999999</v>
      </c>
      <c r="KH29" s="372">
        <f>[1]Субсидия_факт!CF25</f>
        <v>286128.49</v>
      </c>
      <c r="KI29" s="450">
        <f t="shared" si="226"/>
        <v>0</v>
      </c>
      <c r="KJ29" s="360"/>
      <c r="KK29" s="357"/>
      <c r="KL29" s="360"/>
      <c r="KM29" s="357"/>
      <c r="KN29" s="450">
        <f t="shared" si="227"/>
        <v>0</v>
      </c>
      <c r="KO29" s="356">
        <f>[1]Субсидия_факт!CE25</f>
        <v>0</v>
      </c>
      <c r="KP29" s="372">
        <f>[1]Субсидия_факт!CG25</f>
        <v>0</v>
      </c>
      <c r="KQ29" s="450">
        <f t="shared" si="228"/>
        <v>0</v>
      </c>
      <c r="KR29" s="371"/>
      <c r="KS29" s="357"/>
      <c r="KT29" s="379">
        <f t="shared" si="229"/>
        <v>0</v>
      </c>
      <c r="KU29" s="356">
        <f>[1]Субсидия_факт!BJ25</f>
        <v>0</v>
      </c>
      <c r="KV29" s="357">
        <f>[1]Субсидия_факт!BK25</f>
        <v>0</v>
      </c>
      <c r="KW29" s="450">
        <f t="shared" si="230"/>
        <v>0</v>
      </c>
      <c r="KX29" s="356"/>
      <c r="KY29" s="357"/>
      <c r="KZ29" s="720">
        <f t="shared" si="231"/>
        <v>20000000</v>
      </c>
      <c r="LA29" s="356">
        <f>[1]Субсидия_факт!CN25</f>
        <v>1260000</v>
      </c>
      <c r="LB29" s="372">
        <f>[1]Субсидия_факт!CP25</f>
        <v>12740000</v>
      </c>
      <c r="LC29" s="360">
        <f>[1]Субсидия_факт!CR25</f>
        <v>6000000</v>
      </c>
      <c r="LD29" s="720">
        <f t="shared" si="232"/>
        <v>0</v>
      </c>
      <c r="LE29" s="371"/>
      <c r="LF29" s="357"/>
      <c r="LG29" s="360"/>
      <c r="LH29" s="720">
        <f t="shared" si="233"/>
        <v>0</v>
      </c>
      <c r="LI29" s="356">
        <f>[1]Субсидия_факт!CO25</f>
        <v>0</v>
      </c>
      <c r="LJ29" s="372">
        <f>[1]Субсидия_факт!CQ25</f>
        <v>0</v>
      </c>
      <c r="LK29" s="360">
        <f>[1]Субсидия_факт!CS25</f>
        <v>0</v>
      </c>
      <c r="LL29" s="720">
        <f t="shared" si="234"/>
        <v>0</v>
      </c>
      <c r="LM29" s="360"/>
      <c r="LN29" s="376"/>
      <c r="LO29" s="360"/>
      <c r="LP29" s="426">
        <f t="shared" si="121"/>
        <v>0</v>
      </c>
      <c r="LQ29" s="356">
        <f>[1]Субсидия_факт!DN25</f>
        <v>0</v>
      </c>
      <c r="LR29" s="357">
        <f>[1]Субсидия_факт!DP25</f>
        <v>0</v>
      </c>
      <c r="LS29" s="356"/>
      <c r="LT29" s="357"/>
      <c r="LU29" s="356"/>
      <c r="LV29" s="357"/>
      <c r="LW29" s="426">
        <f t="shared" si="122"/>
        <v>0</v>
      </c>
      <c r="LX29" s="360"/>
      <c r="LY29" s="373"/>
      <c r="LZ29" s="360"/>
      <c r="MA29" s="373"/>
      <c r="MB29" s="356"/>
      <c r="MC29" s="357"/>
      <c r="MD29" s="450">
        <f t="shared" si="235"/>
        <v>0</v>
      </c>
      <c r="ME29" s="356">
        <f>[1]Субсидия_факт!DO25</f>
        <v>0</v>
      </c>
      <c r="MF29" s="357">
        <f>[1]Субсидия_факт!DQ25</f>
        <v>0</v>
      </c>
      <c r="MG29" s="730">
        <f t="shared" si="236"/>
        <v>0</v>
      </c>
      <c r="MH29" s="360"/>
      <c r="MI29" s="373"/>
      <c r="MJ29" s="379">
        <f t="shared" si="237"/>
        <v>0</v>
      </c>
      <c r="MK29" s="356">
        <f>[1]Субсидия_факт!BL25</f>
        <v>0</v>
      </c>
      <c r="ML29" s="357">
        <f>[1]Субсидия_факт!BN25</f>
        <v>0</v>
      </c>
      <c r="MM29" s="450">
        <f t="shared" si="238"/>
        <v>0</v>
      </c>
      <c r="MN29" s="356"/>
      <c r="MO29" s="357"/>
      <c r="MP29" s="379">
        <f t="shared" si="239"/>
        <v>0</v>
      </c>
      <c r="MQ29" s="356">
        <f>[1]Субсидия_факт!BM25</f>
        <v>0</v>
      </c>
      <c r="MR29" s="357">
        <f>[1]Субсидия_факт!BO25</f>
        <v>0</v>
      </c>
      <c r="MS29" s="450">
        <f t="shared" si="240"/>
        <v>0</v>
      </c>
      <c r="MT29" s="356"/>
      <c r="MU29" s="357"/>
      <c r="MV29" s="720">
        <f t="shared" si="241"/>
        <v>0</v>
      </c>
      <c r="MW29" s="360">
        <f>[1]Субсидия_факт!FO25</f>
        <v>0</v>
      </c>
      <c r="MX29" s="357">
        <f>[1]Субсидия_факт!FQ25</f>
        <v>0</v>
      </c>
      <c r="MY29" s="360">
        <f>[1]Субсидия_факт!FS25</f>
        <v>0</v>
      </c>
      <c r="MZ29" s="357">
        <f>[1]Субсидия_факт!FU25</f>
        <v>0</v>
      </c>
      <c r="NA29" s="720">
        <f t="shared" si="242"/>
        <v>0</v>
      </c>
      <c r="NB29" s="360"/>
      <c r="NC29" s="357"/>
      <c r="ND29" s="360"/>
      <c r="NE29" s="357"/>
      <c r="NF29" s="720">
        <f t="shared" si="243"/>
        <v>0</v>
      </c>
      <c r="NG29" s="371">
        <f>[1]Субсидия_факт!FP25</f>
        <v>0</v>
      </c>
      <c r="NH29" s="357">
        <f>[1]Субсидия_факт!FR25</f>
        <v>0</v>
      </c>
      <c r="NI29" s="360">
        <f>[1]Субсидия_факт!FT25</f>
        <v>0</v>
      </c>
      <c r="NJ29" s="357">
        <f>[1]Субсидия_факт!FV25</f>
        <v>0</v>
      </c>
      <c r="NK29" s="720">
        <f t="shared" si="244"/>
        <v>0</v>
      </c>
      <c r="NL29" s="360"/>
      <c r="NM29" s="357"/>
      <c r="NN29" s="360"/>
      <c r="NO29" s="372"/>
      <c r="NP29" s="450">
        <f t="shared" si="245"/>
        <v>117622500</v>
      </c>
      <c r="NQ29" s="371">
        <f>[1]Субсидия_факт!AE25</f>
        <v>0</v>
      </c>
      <c r="NR29" s="356">
        <f>[1]Субсидия_факт!Y25</f>
        <v>39991650</v>
      </c>
      <c r="NS29" s="372">
        <f>[1]Субсидия_факт!Z25</f>
        <v>77630850</v>
      </c>
      <c r="NT29" s="356">
        <f>[1]Субсидия_факт!AA25</f>
        <v>0</v>
      </c>
      <c r="NU29" s="372">
        <f>[1]Субсидия_факт!AB25</f>
        <v>0</v>
      </c>
      <c r="NV29" s="360">
        <f>[1]Субсидия_факт!AC25</f>
        <v>0</v>
      </c>
      <c r="NW29" s="372">
        <f>[1]Субсидия_факт!AD25</f>
        <v>0</v>
      </c>
      <c r="NX29" s="450">
        <f t="shared" si="246"/>
        <v>13429052.890000001</v>
      </c>
      <c r="NY29" s="374"/>
      <c r="NZ29" s="371">
        <v>4565877.9800000004</v>
      </c>
      <c r="OA29" s="357">
        <v>8863174.9100000001</v>
      </c>
      <c r="OB29" s="371"/>
      <c r="OC29" s="372"/>
      <c r="OD29" s="360"/>
      <c r="OE29" s="372"/>
      <c r="OF29" s="379">
        <f t="shared" si="247"/>
        <v>0</v>
      </c>
      <c r="OG29" s="356">
        <f>[1]Субсидия_факт!Q25</f>
        <v>0</v>
      </c>
      <c r="OH29" s="357">
        <f>[1]Субсидия_факт!R25</f>
        <v>0</v>
      </c>
      <c r="OI29" s="450">
        <f t="shared" si="248"/>
        <v>0</v>
      </c>
      <c r="OJ29" s="371"/>
      <c r="OK29" s="372"/>
      <c r="OL29" s="426">
        <f t="shared" si="125"/>
        <v>0</v>
      </c>
      <c r="OM29" s="356">
        <f>[1]Субсидия_факт!DF25</f>
        <v>0</v>
      </c>
      <c r="ON29" s="357">
        <f>[1]Субсидия_факт!DH25</f>
        <v>0</v>
      </c>
      <c r="OO29" s="371">
        <f>[1]Субсидия_факт!DJ25</f>
        <v>0</v>
      </c>
      <c r="OP29" s="357">
        <f>[1]Субсидия_факт!DL25</f>
        <v>0</v>
      </c>
      <c r="OQ29" s="488">
        <f>[1]Субсидия_факт!DV25-LS29</f>
        <v>0</v>
      </c>
      <c r="OR29" s="372">
        <f>[1]Субсидия_факт!DX25-LT29</f>
        <v>0</v>
      </c>
      <c r="OS29" s="353">
        <f>[1]Субсидия_факт!DZ25-LU29</f>
        <v>0</v>
      </c>
      <c r="OT29" s="354">
        <f>[1]Субсидия_факт!EB25-LV29</f>
        <v>0</v>
      </c>
      <c r="OU29" s="426">
        <f t="shared" si="126"/>
        <v>0</v>
      </c>
      <c r="OV29" s="732"/>
      <c r="OW29" s="373"/>
      <c r="OX29" s="732"/>
      <c r="OY29" s="373"/>
      <c r="OZ29" s="488"/>
      <c r="PA29" s="372"/>
      <c r="PB29" s="356"/>
      <c r="PC29" s="357"/>
      <c r="PD29" s="379">
        <f t="shared" si="249"/>
        <v>0</v>
      </c>
      <c r="PE29" s="356">
        <f>[1]Субсидия_факт!DG25</f>
        <v>0</v>
      </c>
      <c r="PF29" s="357">
        <f>[1]Субсидия_факт!DI25</f>
        <v>0</v>
      </c>
      <c r="PG29" s="371">
        <f>[1]Субсидия_факт!DK25</f>
        <v>0</v>
      </c>
      <c r="PH29" s="357">
        <f>[1]Субсидия_факт!DM25</f>
        <v>0</v>
      </c>
      <c r="PI29" s="371">
        <f>[1]Субсидия_факт!DW25</f>
        <v>0</v>
      </c>
      <c r="PJ29" s="357">
        <f>[1]Субсидия_факт!DY25</f>
        <v>0</v>
      </c>
      <c r="PK29" s="450">
        <f t="shared" si="250"/>
        <v>0</v>
      </c>
      <c r="PL29" s="360"/>
      <c r="PM29" s="373"/>
      <c r="PN29" s="488"/>
      <c r="PO29" s="373"/>
      <c r="PP29" s="360"/>
      <c r="PQ29" s="373"/>
      <c r="PR29" s="450">
        <f>'Прочая  субсидия_МР  и  ГО'!B24</f>
        <v>71044294.870000005</v>
      </c>
      <c r="PS29" s="450">
        <f>'Прочая  субсидия_МР  и  ГО'!C24</f>
        <v>210747.95</v>
      </c>
      <c r="PT29" s="717">
        <f>'Прочая  субсидия_БП'!B25</f>
        <v>0</v>
      </c>
      <c r="PU29" s="379">
        <f>'Прочая  субсидия_БП'!C25</f>
        <v>0</v>
      </c>
      <c r="PV29" s="379">
        <f t="shared" si="251"/>
        <v>570777550.68000007</v>
      </c>
      <c r="PW29" s="360">
        <f>'Проверочная  таблица'!QY29+'Проверочная  таблица'!QB29+'Проверочная  таблица'!QD29+QS29</f>
        <v>551874337.81000006</v>
      </c>
      <c r="PX29" s="374">
        <f>'Проверочная  таблица'!QZ29+'Проверочная  таблица'!QH29+'Проверочная  таблица'!QN29+'Проверочная  таблица'!QJ29+'Проверочная  таблица'!QL29+QP29+QT29+QF29</f>
        <v>18903212.869999997</v>
      </c>
      <c r="PY29" s="450" t="e">
        <f t="shared" si="252"/>
        <v>#REF!</v>
      </c>
      <c r="PZ29" s="360">
        <f>'Проверочная  таблица'!RB29+'Проверочная  таблица'!QC29+'Проверочная  таблица'!QE29+QV29</f>
        <v>148254560.96000001</v>
      </c>
      <c r="QA29" s="374" t="e">
        <f>'Проверочная  таблица'!RC29+'Проверочная  таблица'!QI29+'Проверочная  таблица'!QO29+'Проверочная  таблица'!QK29+'Проверочная  таблица'!QM29+QQ29+QW29+QG29</f>
        <v>#REF!</v>
      </c>
      <c r="QB29" s="730">
        <f>'Субвенция  на  полномочия'!B24</f>
        <v>526205762.68000001</v>
      </c>
      <c r="QC29" s="717">
        <f>'Субвенция  на  полномочия'!C24</f>
        <v>139377902</v>
      </c>
      <c r="QD29" s="733">
        <f>[1]Субвенция_факт!M26</f>
        <v>12148558</v>
      </c>
      <c r="QE29" s="530">
        <v>4500000</v>
      </c>
      <c r="QF29" s="594">
        <f>[1]Субвенция_факт!AE26</f>
        <v>1720800</v>
      </c>
      <c r="QG29" s="734" t="e">
        <f>#REF!</f>
        <v>#REF!</v>
      </c>
      <c r="QH29" s="594">
        <f>[1]Субвенция_факт!AF26</f>
        <v>0</v>
      </c>
      <c r="QI29" s="734"/>
      <c r="QJ29" s="594">
        <f>[1]Субвенция_факт!AG26</f>
        <v>20000</v>
      </c>
      <c r="QK29" s="530"/>
      <c r="QL29" s="594">
        <f>[1]Субвенция_факт!E26</f>
        <v>0</v>
      </c>
      <c r="QM29" s="530"/>
      <c r="QN29" s="594">
        <f>[1]Субвенция_факт!F26</f>
        <v>0</v>
      </c>
      <c r="QO29" s="530"/>
      <c r="QP29" s="594">
        <f>[1]Субвенция_факт!G26</f>
        <v>0</v>
      </c>
      <c r="QQ29" s="530"/>
      <c r="QR29" s="717">
        <f t="shared" si="253"/>
        <v>25954385</v>
      </c>
      <c r="QS29" s="356">
        <f>[1]Субвенция_факт!P26</f>
        <v>9942972.1300000008</v>
      </c>
      <c r="QT29" s="357">
        <f>[1]Субвенция_факт!Q26</f>
        <v>16011412.869999999</v>
      </c>
      <c r="QU29" s="450">
        <f t="shared" si="254"/>
        <v>9239658.9600000009</v>
      </c>
      <c r="QV29" s="360">
        <v>3539658.96</v>
      </c>
      <c r="QW29" s="376">
        <v>5700000</v>
      </c>
      <c r="QX29" s="379">
        <f t="shared" si="255"/>
        <v>4728045</v>
      </c>
      <c r="QY29" s="377">
        <f>[1]Субвенция_факт!X26</f>
        <v>3577045</v>
      </c>
      <c r="QZ29" s="378">
        <f>[1]Субвенция_факт!W26</f>
        <v>1151000</v>
      </c>
      <c r="RA29" s="450">
        <f t="shared" si="256"/>
        <v>977136.58</v>
      </c>
      <c r="RB29" s="360">
        <v>837000</v>
      </c>
      <c r="RC29" s="376">
        <v>140136.57999999999</v>
      </c>
      <c r="RD29" s="379">
        <f t="shared" si="127"/>
        <v>78082598.710000008</v>
      </c>
      <c r="RE29" s="450">
        <f t="shared" si="128"/>
        <v>8497986.3300000001</v>
      </c>
      <c r="RF29" s="717">
        <f t="shared" si="257"/>
        <v>703080</v>
      </c>
      <c r="RG29" s="377">
        <f>'[1]Иные межбюджетные трансферты'!D25</f>
        <v>0</v>
      </c>
      <c r="RH29" s="378">
        <f>'[1]Иные межбюджетные трансферты'!E25</f>
        <v>703080</v>
      </c>
      <c r="RI29" s="450">
        <f t="shared" si="258"/>
        <v>175770</v>
      </c>
      <c r="RJ29" s="377"/>
      <c r="RK29" s="378">
        <v>175770</v>
      </c>
      <c r="RL29" s="717">
        <f t="shared" si="259"/>
        <v>0</v>
      </c>
      <c r="RM29" s="377">
        <f>'[1]Иные межбюджетные трансферты'!T25</f>
        <v>0</v>
      </c>
      <c r="RN29" s="378">
        <f>'[1]Иные межбюджетные трансферты'!U25</f>
        <v>0</v>
      </c>
      <c r="RO29" s="450">
        <f t="shared" si="260"/>
        <v>0</v>
      </c>
      <c r="RP29" s="377"/>
      <c r="RQ29" s="378"/>
      <c r="RR29" s="379">
        <f t="shared" si="261"/>
        <v>2346215.9500000002</v>
      </c>
      <c r="RS29" s="377">
        <f>'[1]Иные межбюджетные трансферты'!F25</f>
        <v>211159.44999999998</v>
      </c>
      <c r="RT29" s="378">
        <f>'[1]Иные межбюджетные трансферты'!G25</f>
        <v>2135056.5</v>
      </c>
      <c r="RU29" s="450">
        <f t="shared" si="262"/>
        <v>586553.99</v>
      </c>
      <c r="RV29" s="377">
        <v>52789.86</v>
      </c>
      <c r="RW29" s="378">
        <v>533764.13</v>
      </c>
      <c r="RX29" s="379">
        <f t="shared" si="263"/>
        <v>29373120</v>
      </c>
      <c r="RY29" s="377">
        <f>'[1]Иные межбюджетные трансферты'!H25</f>
        <v>0</v>
      </c>
      <c r="RZ29" s="378">
        <f>'[1]Иные межбюджетные трансферты'!I25</f>
        <v>29373120</v>
      </c>
      <c r="SA29" s="450">
        <f t="shared" si="264"/>
        <v>6483862</v>
      </c>
      <c r="SB29" s="369"/>
      <c r="SC29" s="378">
        <v>6483862</v>
      </c>
      <c r="SD29" s="450">
        <f t="shared" si="265"/>
        <v>44408382.420000002</v>
      </c>
      <c r="SE29" s="350">
        <f>'[1]Иные межбюджетные трансферты'!K25</f>
        <v>44408382.420000002</v>
      </c>
      <c r="SF29" s="450">
        <f t="shared" si="266"/>
        <v>0</v>
      </c>
      <c r="SG29" s="371"/>
      <c r="SH29" s="450">
        <f t="shared" si="267"/>
        <v>0</v>
      </c>
      <c r="SI29" s="350">
        <f>'[1]Иные межбюджетные трансферты'!L25</f>
        <v>0</v>
      </c>
      <c r="SJ29" s="450">
        <f t="shared" si="268"/>
        <v>0</v>
      </c>
      <c r="SK29" s="371"/>
      <c r="SL29" s="379">
        <f t="shared" si="269"/>
        <v>1251800.3400000001</v>
      </c>
      <c r="SM29" s="377">
        <f>'[1]Иные межбюджетные трансферты'!C25</f>
        <v>0</v>
      </c>
      <c r="SN29" s="369">
        <f>'[1]Иные межбюджетные трансферты'!J25</f>
        <v>0</v>
      </c>
      <c r="SO29" s="370">
        <f>'[1]Иные межбюджетные трансферты'!M25</f>
        <v>0</v>
      </c>
      <c r="SP29" s="369">
        <f>'[1]Иные межбюджетные трансферты'!O25</f>
        <v>0</v>
      </c>
      <c r="SQ29" s="370">
        <f>'[1]Иные межбюджетные трансферты'!P25</f>
        <v>0</v>
      </c>
      <c r="SR29" s="369">
        <f>'[1]Иные межбюджетные трансферты'!R25</f>
        <v>0</v>
      </c>
      <c r="SS29" s="370">
        <f>'[1]Иные межбюджетные трансферты'!V25</f>
        <v>0</v>
      </c>
      <c r="ST29" s="360">
        <f>'[1]Иные межбюджетные трансферты'!X25</f>
        <v>0</v>
      </c>
      <c r="SU29" s="370">
        <f>'[1]Иные межбюджетные трансферты'!Y25</f>
        <v>0</v>
      </c>
      <c r="SV29" s="369">
        <f>'[1]Иные межбюджетные трансферты'!Z25</f>
        <v>1251800.3400000001</v>
      </c>
      <c r="SW29" s="450">
        <f t="shared" si="270"/>
        <v>1251800.3400000001</v>
      </c>
      <c r="SX29" s="369"/>
      <c r="SY29" s="369"/>
      <c r="SZ29" s="371"/>
      <c r="TA29" s="369"/>
      <c r="TB29" s="369"/>
      <c r="TC29" s="369"/>
      <c r="TD29" s="369"/>
      <c r="TE29" s="369"/>
      <c r="TF29" s="369"/>
      <c r="TG29" s="348">
        <f t="shared" si="132"/>
        <v>1251800.3400000001</v>
      </c>
      <c r="TH29" s="379">
        <f t="shared" si="271"/>
        <v>0</v>
      </c>
      <c r="TI29" s="377">
        <f>'[1]Иные межбюджетные трансферты'!N25</f>
        <v>0</v>
      </c>
      <c r="TJ29" s="369">
        <f>'[1]Иные межбюджетные трансферты'!Q25</f>
        <v>0</v>
      </c>
      <c r="TK29" s="370">
        <f>'[1]Иные межбюджетные трансферты'!S25</f>
        <v>0</v>
      </c>
      <c r="TL29" s="369">
        <f>'[1]Иные межбюджетные трансферты'!W25</f>
        <v>0</v>
      </c>
      <c r="TM29" s="506">
        <f>'[1]Иные межбюджетные трансферты'!AA25</f>
        <v>0</v>
      </c>
      <c r="TN29" s="450">
        <f t="shared" si="272"/>
        <v>0</v>
      </c>
      <c r="TO29" s="374"/>
      <c r="TP29" s="374"/>
      <c r="TQ29" s="374"/>
      <c r="TR29" s="369"/>
      <c r="TS29" s="360"/>
      <c r="TT29" s="450">
        <f t="shared" si="273"/>
        <v>0</v>
      </c>
      <c r="TU29" s="450">
        <f t="shared" si="274"/>
        <v>0</v>
      </c>
      <c r="TV29" s="379"/>
      <c r="TW29" s="379"/>
      <c r="TX29" s="379"/>
      <c r="TY29" s="379"/>
      <c r="TZ29" s="379"/>
      <c r="UA29" s="379"/>
      <c r="UB29" s="379"/>
      <c r="UC29" s="450"/>
      <c r="UD29" s="728">
        <f>'Проверочная  таблица'!TZ29+'Проверочная  таблица'!UB29</f>
        <v>0</v>
      </c>
      <c r="UE29" s="728">
        <f>'Проверочная  таблица'!UA29+'Проверочная  таблица'!UC29</f>
        <v>0</v>
      </c>
    </row>
    <row r="30" spans="1:551" ht="20.45" customHeight="1" thickBot="1" x14ac:dyDescent="0.3">
      <c r="A30" s="630" t="s">
        <v>660</v>
      </c>
      <c r="B30" s="383">
        <f>D30+Z30+'Проверочная  таблица'!PV30+'Проверочная  таблица'!RD30</f>
        <v>748362911.75</v>
      </c>
      <c r="C30" s="385" t="e">
        <f>E30+'Проверочная  таблица'!PY30+AA30+'Проверочная  таблица'!RE30</f>
        <v>#REF!</v>
      </c>
      <c r="D30" s="588">
        <f>F30+L30+J30+N30+V30+H30</f>
        <v>34354000</v>
      </c>
      <c r="E30" s="391">
        <f>G30+M30+K30+R30+X30+I30</f>
        <v>8588500</v>
      </c>
      <c r="F30" s="427">
        <f>'[1]Дотация  из  ОБ_факт'!F19</f>
        <v>0</v>
      </c>
      <c r="G30" s="747"/>
      <c r="H30" s="427">
        <f>'[1]Дотация  из  ОБ_факт'!E19</f>
        <v>17924000</v>
      </c>
      <c r="I30" s="747">
        <v>4481000</v>
      </c>
      <c r="J30" s="427">
        <f>'[1]Дотация  из  ОБ_факт'!H19</f>
        <v>0</v>
      </c>
      <c r="K30" s="747"/>
      <c r="L30" s="427">
        <f>'[1]Дотация  из  ОБ_факт'!I19</f>
        <v>16430000</v>
      </c>
      <c r="M30" s="747">
        <v>4107500</v>
      </c>
      <c r="N30" s="593">
        <f>SUM(O30:Q30)</f>
        <v>0</v>
      </c>
      <c r="O30" s="748">
        <f>'[1]Дотация  из  ОБ_факт'!K19</f>
        <v>0</v>
      </c>
      <c r="P30" s="749">
        <f>'[1]Дотация  из  ОБ_факт'!L19</f>
        <v>0</v>
      </c>
      <c r="Q30" s="749">
        <f>'[1]Дотация  из  ОБ_факт'!M19</f>
        <v>0</v>
      </c>
      <c r="R30" s="634">
        <f>SUM(S30:U30)</f>
        <v>0</v>
      </c>
      <c r="S30" s="631"/>
      <c r="T30" s="631"/>
      <c r="U30" s="631"/>
      <c r="V30" s="593">
        <f>SUM(W30:W30)</f>
        <v>0</v>
      </c>
      <c r="W30" s="748">
        <f>'[1]Дотация  из  ОБ_факт'!J19</f>
        <v>0</v>
      </c>
      <c r="X30" s="593">
        <f>SUM(Y30:Y30)</f>
        <v>0</v>
      </c>
      <c r="Y30" s="632"/>
      <c r="Z30" s="711">
        <f>PR30+PT30+KD30+KN30+CD30+EJ30+BX30+HT30+HZ30+KZ30+LH30+JX30+AB30+AJ30+DX30+ED30+BD30+OL30+PD30+MD30+DR30+CV30+IZ30+JR30+OF30+GP30+ER30+MJ30+MV30+NF30+MP30+NP30+AX30+KT30+FX30+FL30+GD30+GJ30+FF30+BR30+LP30+AP30+HB30+HN30+GX30+FR30+HH30+IF30+IN30+IT30+CP30+DL30+AN30+AV30+DB30+CJ30</f>
        <v>204940315.44999999</v>
      </c>
      <c r="AA30" s="432">
        <f>'Проверочная  таблица'!PS30+'Проверочная  таблица'!PU30+'Проверочная  таблица'!KI30+'Проверочная  таблица'!KQ30+'Проверочная  таблица'!CG30+'Проверочная  таблица'!EN30+CA30+'Проверочная  таблица'!HW30+'Проверочная  таблица'!IC30+'Проверочная  таблица'!LD30+'Проверочная  таблица'!LL30+KA30+AF30+AL30+EA30+EG30+BK30+OU30+PK30+MG30+DU30+CY30+JI30+JU30+OI30+GT30+EY30+MM30+NA30+NK30+MS30+NX30+BA30+KW30+GA30+FO30+GG30+GM30+FI30+BU30+LW30+AS30+HE30+HQ30+GZ30+FU30+HK30+IJ30+IQ30+IW30+CS30+DO30+AO30+AW30+DG30+CM30</f>
        <v>10355437.180000002</v>
      </c>
      <c r="AB30" s="433">
        <f>SUM(AC30:AE30)</f>
        <v>0</v>
      </c>
      <c r="AC30" s="633">
        <f>[1]Субсидия_факт!CY19</f>
        <v>0</v>
      </c>
      <c r="AD30" s="381">
        <f>[1]Субсидия_факт!DA19</f>
        <v>0</v>
      </c>
      <c r="AE30" s="381">
        <f>[1]Субсидия_факт!FB19</f>
        <v>0</v>
      </c>
      <c r="AF30" s="433">
        <f>SUM(AG30:AI30)</f>
        <v>0</v>
      </c>
      <c r="AG30" s="381"/>
      <c r="AH30" s="381"/>
      <c r="AI30" s="633"/>
      <c r="AJ30" s="433">
        <f>SUM(AK30:AK30)</f>
        <v>0</v>
      </c>
      <c r="AK30" s="381">
        <f>[1]Субсидия_факт!FD19</f>
        <v>0</v>
      </c>
      <c r="AL30" s="528">
        <f>SUM(AM30:AM30)</f>
        <v>0</v>
      </c>
      <c r="AM30" s="384"/>
      <c r="AN30" s="433">
        <f>[1]Субсидия_факт!EX19</f>
        <v>7938657.2599999998</v>
      </c>
      <c r="AO30" s="634"/>
      <c r="AP30" s="588">
        <f>SUM(AQ30:AR30)</f>
        <v>0</v>
      </c>
      <c r="AQ30" s="384">
        <f>[1]Субсидия_факт!CT19</f>
        <v>0</v>
      </c>
      <c r="AR30" s="381">
        <f>[1]Субсидия_факт!CU19</f>
        <v>0</v>
      </c>
      <c r="AS30" s="433">
        <f>SUM(AT30:AU30)</f>
        <v>0</v>
      </c>
      <c r="AT30" s="381"/>
      <c r="AU30" s="384"/>
      <c r="AV30" s="433">
        <f>[1]Субсидия_факт!EY19</f>
        <v>9973272.1600000001</v>
      </c>
      <c r="AW30" s="635"/>
      <c r="AX30" s="391">
        <f>SUM(AY30:AZ30)</f>
        <v>0</v>
      </c>
      <c r="AY30" s="384">
        <f>[1]Субсидия_факт!CV19</f>
        <v>0</v>
      </c>
      <c r="AZ30" s="381">
        <f>[1]Субсидия_факт!CW19</f>
        <v>0</v>
      </c>
      <c r="BA30" s="433">
        <f>SUM(BB30:BC30)</f>
        <v>0</v>
      </c>
      <c r="BB30" s="381"/>
      <c r="BC30" s="381"/>
      <c r="BD30" s="433">
        <f>SUM(BE30:BJ30)</f>
        <v>0</v>
      </c>
      <c r="BE30" s="384">
        <f>[1]Субсидия_факт!EP19</f>
        <v>0</v>
      </c>
      <c r="BF30" s="383">
        <f>[1]Субсидия_факт!EQ19</f>
        <v>0</v>
      </c>
      <c r="BG30" s="381">
        <f>[1]Субсидия_факт!ER19</f>
        <v>0</v>
      </c>
      <c r="BH30" s="383">
        <f>[1]Субсидия_факт!ET19</f>
        <v>0</v>
      </c>
      <c r="BI30" s="381">
        <f>[1]Субсидия_факт!EV19</f>
        <v>0</v>
      </c>
      <c r="BJ30" s="383">
        <f>[1]Субсидия_факт!EW19</f>
        <v>0</v>
      </c>
      <c r="BK30" s="433">
        <f>SUM(BL30:BQ30)</f>
        <v>0</v>
      </c>
      <c r="BL30" s="633"/>
      <c r="BM30" s="383"/>
      <c r="BN30" s="381"/>
      <c r="BO30" s="383"/>
      <c r="BP30" s="381"/>
      <c r="BQ30" s="383"/>
      <c r="BR30" s="391">
        <f>SUM(BS30:BT30)</f>
        <v>0</v>
      </c>
      <c r="BS30" s="384">
        <f>[1]Субсидия_факт!ES19</f>
        <v>0</v>
      </c>
      <c r="BT30" s="383">
        <f>[1]Субсидия_факт!EU19</f>
        <v>0</v>
      </c>
      <c r="BU30" s="433">
        <f>SUM(BV30:BW30)</f>
        <v>0</v>
      </c>
      <c r="BV30" s="384"/>
      <c r="BW30" s="385"/>
      <c r="BX30" s="391">
        <f>SUM(BY30:BZ30)</f>
        <v>0</v>
      </c>
      <c r="BY30" s="384">
        <f>[1]Субсидия_факт!K19</f>
        <v>0</v>
      </c>
      <c r="BZ30" s="381">
        <f>[1]Субсидия_факт!L19</f>
        <v>0</v>
      </c>
      <c r="CA30" s="433">
        <f>SUM(CB30:CC30)</f>
        <v>0</v>
      </c>
      <c r="CB30" s="381"/>
      <c r="CC30" s="381"/>
      <c r="CD30" s="391">
        <f>SUM(CE30:CF30)</f>
        <v>0</v>
      </c>
      <c r="CE30" s="384">
        <f>[1]Субсидия_факт!W19</f>
        <v>0</v>
      </c>
      <c r="CF30" s="385">
        <f>[1]Субсидия_факт!X19</f>
        <v>0</v>
      </c>
      <c r="CG30" s="433">
        <f>SUM(CH30:CI30)</f>
        <v>0</v>
      </c>
      <c r="CH30" s="633"/>
      <c r="CI30" s="383"/>
      <c r="CJ30" s="391">
        <f>SUM(CK30:CL30)</f>
        <v>0</v>
      </c>
      <c r="CK30" s="353">
        <f>[1]Субсидия_факт!S19</f>
        <v>0</v>
      </c>
      <c r="CL30" s="352">
        <f>[1]Субсидия_факт!T19</f>
        <v>0</v>
      </c>
      <c r="CM30" s="433">
        <f>SUM(CN30:CO30)</f>
        <v>0</v>
      </c>
      <c r="CN30" s="384"/>
      <c r="CO30" s="383"/>
      <c r="CP30" s="391">
        <f>SUM(CQ30:CR30)</f>
        <v>0</v>
      </c>
      <c r="CQ30" s="384">
        <f>[1]Субсидия_факт!M19</f>
        <v>0</v>
      </c>
      <c r="CR30" s="383">
        <f>[1]Субсидия_факт!N19</f>
        <v>0</v>
      </c>
      <c r="CS30" s="433">
        <f>SUM(CT30:CU30)</f>
        <v>0</v>
      </c>
      <c r="CT30" s="384"/>
      <c r="CU30" s="383"/>
      <c r="CV30" s="391">
        <f>SUM(CW30:CX30)</f>
        <v>0</v>
      </c>
      <c r="CW30" s="384">
        <f>[1]Субсидия_факт!CH19</f>
        <v>0</v>
      </c>
      <c r="CX30" s="383">
        <f>[1]Субсидия_факт!CI19</f>
        <v>0</v>
      </c>
      <c r="CY30" s="433">
        <f>SUM(CZ30:DA30)</f>
        <v>0</v>
      </c>
      <c r="CZ30" s="384"/>
      <c r="DA30" s="383"/>
      <c r="DB30" s="426">
        <f>SUM(DC30:DF30)</f>
        <v>0</v>
      </c>
      <c r="DC30" s="384">
        <f>[1]Субсидия_факт!GG19</f>
        <v>0</v>
      </c>
      <c r="DD30" s="383">
        <f>[1]Субсидия_факт!GI19</f>
        <v>0</v>
      </c>
      <c r="DE30" s="353">
        <f>[1]Субсидия_факт!GK19</f>
        <v>0</v>
      </c>
      <c r="DF30" s="352">
        <f>[1]Субсидия_факт!GM19</f>
        <v>0</v>
      </c>
      <c r="DG30" s="426">
        <f>SUM(DH30:DK30)</f>
        <v>0</v>
      </c>
      <c r="DH30" s="384"/>
      <c r="DI30" s="383"/>
      <c r="DJ30" s="384"/>
      <c r="DK30" s="383"/>
      <c r="DL30" s="391">
        <f>SUM(DM30:DN30)</f>
        <v>0</v>
      </c>
      <c r="DM30" s="384">
        <f>[1]Субсидия_факт!O19</f>
        <v>0</v>
      </c>
      <c r="DN30" s="383">
        <f>[1]Субсидия_факт!P19</f>
        <v>0</v>
      </c>
      <c r="DO30" s="433">
        <f>SUM(DP30:DQ30)</f>
        <v>0</v>
      </c>
      <c r="DP30" s="384"/>
      <c r="DQ30" s="383"/>
      <c r="DR30" s="391">
        <f>SUM(DS30:DT30)</f>
        <v>0</v>
      </c>
      <c r="DS30" s="384">
        <f>[1]Субсидия_факт!AH19</f>
        <v>0</v>
      </c>
      <c r="DT30" s="383">
        <f>[1]Субсидия_факт!AI19</f>
        <v>0</v>
      </c>
      <c r="DU30" s="391">
        <f>SUM(DV30:DW30)</f>
        <v>0</v>
      </c>
      <c r="DV30" s="384"/>
      <c r="DW30" s="385"/>
      <c r="DX30" s="391">
        <f>SUM(DY30:DZ30)</f>
        <v>0</v>
      </c>
      <c r="DY30" s="384">
        <f>[1]Субсидия_факт!GO19</f>
        <v>0</v>
      </c>
      <c r="DZ30" s="385">
        <f>[1]Субсидия_факт!GQ19</f>
        <v>0</v>
      </c>
      <c r="EA30" s="433">
        <f>SUM(EB30:EC30)</f>
        <v>0</v>
      </c>
      <c r="EB30" s="384"/>
      <c r="EC30" s="385"/>
      <c r="ED30" s="391">
        <f>SUM(EE30:EF30)</f>
        <v>0</v>
      </c>
      <c r="EE30" s="384">
        <f>[1]Субсидия_факт!GP19</f>
        <v>0</v>
      </c>
      <c r="EF30" s="383">
        <f>[1]Субсидия_факт!GR19</f>
        <v>0</v>
      </c>
      <c r="EG30" s="433">
        <f>SUM(EH30:EI30)</f>
        <v>0</v>
      </c>
      <c r="EH30" s="384"/>
      <c r="EI30" s="385"/>
      <c r="EJ30" s="433">
        <f>SUM(EK30:EM30)</f>
        <v>0</v>
      </c>
      <c r="EK30" s="381">
        <f>[1]Субсидия_факт!J19</f>
        <v>0</v>
      </c>
      <c r="EL30" s="384">
        <f>[1]Субсидия_факт!H19</f>
        <v>0</v>
      </c>
      <c r="EM30" s="383">
        <f>[1]Субсидия_факт!I19</f>
        <v>0</v>
      </c>
      <c r="EN30" s="433">
        <f>SUM(EO30:EQ30)</f>
        <v>0</v>
      </c>
      <c r="EO30" s="381"/>
      <c r="EP30" s="381"/>
      <c r="EQ30" s="385"/>
      <c r="ER30" s="433">
        <f>SUM(ES30:EX30)</f>
        <v>0</v>
      </c>
      <c r="ES30" s="633">
        <f>[1]Субсидия_факт!AP19</f>
        <v>0</v>
      </c>
      <c r="ET30" s="385">
        <f>[1]Субсидия_факт!AQ19</f>
        <v>0</v>
      </c>
      <c r="EU30" s="633">
        <f>[1]Субсидия_факт!AR19</f>
        <v>0</v>
      </c>
      <c r="EV30" s="385">
        <f>[1]Субсидия_факт!AS19</f>
        <v>0</v>
      </c>
      <c r="EW30" s="633">
        <f>[1]Субсидия_факт!AT19</f>
        <v>0</v>
      </c>
      <c r="EX30" s="385">
        <f>[1]Субсидия_факт!AU19</f>
        <v>0</v>
      </c>
      <c r="EY30" s="433">
        <f>SUM(EZ30:FE30)</f>
        <v>0</v>
      </c>
      <c r="EZ30" s="633"/>
      <c r="FA30" s="383"/>
      <c r="FB30" s="381"/>
      <c r="FC30" s="383"/>
      <c r="FD30" s="381"/>
      <c r="FE30" s="383"/>
      <c r="FF30" s="391">
        <f>SUM(FG30:FH30)</f>
        <v>0</v>
      </c>
      <c r="FG30" s="384">
        <f>[1]Субсидия_факт!BV19</f>
        <v>0</v>
      </c>
      <c r="FH30" s="385">
        <f>[1]Субсидия_факт!BW19</f>
        <v>0</v>
      </c>
      <c r="FI30" s="433">
        <f>SUM(FJ30:FK30)</f>
        <v>0</v>
      </c>
      <c r="FJ30" s="384"/>
      <c r="FK30" s="385"/>
      <c r="FL30" s="391">
        <f>SUM(FM30:FN30)</f>
        <v>0</v>
      </c>
      <c r="FM30" s="384">
        <f>[1]Субсидия_факт!DR19</f>
        <v>0</v>
      </c>
      <c r="FN30" s="385">
        <f>[1]Субсидия_факт!DS19</f>
        <v>0</v>
      </c>
      <c r="FO30" s="433">
        <f>SUM(FP30:FQ30)</f>
        <v>0</v>
      </c>
      <c r="FP30" s="384"/>
      <c r="FQ30" s="385"/>
      <c r="FR30" s="519">
        <f>SUM(FS30:FT30)</f>
        <v>0</v>
      </c>
      <c r="FS30" s="384">
        <f>[1]Субсидия_факт!DT19</f>
        <v>0</v>
      </c>
      <c r="FT30" s="385">
        <f>[1]Субсидия_факт!DU19</f>
        <v>0</v>
      </c>
      <c r="FU30" s="519">
        <f>SUM(FV30:FW30)</f>
        <v>0</v>
      </c>
      <c r="FV30" s="384"/>
      <c r="FW30" s="383"/>
      <c r="FX30" s="391">
        <f>SUM(FY30:FZ30)</f>
        <v>0</v>
      </c>
      <c r="FY30" s="384">
        <f>[1]Субсидия_факт!ED19</f>
        <v>0</v>
      </c>
      <c r="FZ30" s="385">
        <f>[1]Субсидия_факт!EE19</f>
        <v>0</v>
      </c>
      <c r="GA30" s="433">
        <f>SUM(GB30:GC30)</f>
        <v>0</v>
      </c>
      <c r="GB30" s="384"/>
      <c r="GC30" s="385"/>
      <c r="GD30" s="391">
        <f>SUM(GE30:GF30)</f>
        <v>0</v>
      </c>
      <c r="GE30" s="384">
        <f>[1]Субсидия_факт!CJ19</f>
        <v>0</v>
      </c>
      <c r="GF30" s="385">
        <f>[1]Субсидия_факт!CK19</f>
        <v>0</v>
      </c>
      <c r="GG30" s="433">
        <f>SUM(GH30:GI30)</f>
        <v>0</v>
      </c>
      <c r="GH30" s="384"/>
      <c r="GI30" s="385"/>
      <c r="GJ30" s="391">
        <f>SUM(GK30:GL30)</f>
        <v>84110303.810000002</v>
      </c>
      <c r="GK30" s="384">
        <f>[1]Субсидия_факт!CL19</f>
        <v>7569923.8099999996</v>
      </c>
      <c r="GL30" s="383">
        <f>[1]Субсидия_факт!CM19</f>
        <v>76540380</v>
      </c>
      <c r="GM30" s="433">
        <f>SUM(GN30:GO30)</f>
        <v>0</v>
      </c>
      <c r="GN30" s="384"/>
      <c r="GO30" s="385"/>
      <c r="GP30" s="588">
        <f>SUM(GQ30:GS30)</f>
        <v>0</v>
      </c>
      <c r="GQ30" s="384">
        <f>[1]Субсидия_факт!EF19</f>
        <v>0</v>
      </c>
      <c r="GR30" s="385">
        <f>[1]Субсидия_факт!EG19</f>
        <v>0</v>
      </c>
      <c r="GS30" s="384">
        <f>[1]Субсидия_факт!EH19</f>
        <v>0</v>
      </c>
      <c r="GT30" s="391">
        <f>SUM(GU30:GW30)</f>
        <v>0</v>
      </c>
      <c r="GU30" s="384"/>
      <c r="GV30" s="385"/>
      <c r="GW30" s="381"/>
      <c r="GX30" s="519">
        <f>GY30</f>
        <v>0</v>
      </c>
      <c r="GY30" s="384">
        <f>[1]Субсидия_факт!EI19</f>
        <v>0</v>
      </c>
      <c r="GZ30" s="519">
        <f>HA30</f>
        <v>0</v>
      </c>
      <c r="HA30" s="381"/>
      <c r="HB30" s="391">
        <f>SUM(HC30:HD30)</f>
        <v>0</v>
      </c>
      <c r="HC30" s="384">
        <f>[1]Субсидия_факт!BP19</f>
        <v>0</v>
      </c>
      <c r="HD30" s="385">
        <f>[1]Субсидия_факт!BQ19</f>
        <v>0</v>
      </c>
      <c r="HE30" s="433">
        <f>SUM(HF30:HG30)</f>
        <v>0</v>
      </c>
      <c r="HF30" s="384"/>
      <c r="HG30" s="385"/>
      <c r="HH30" s="519">
        <f>SUM(HI30:HJ30)</f>
        <v>0</v>
      </c>
      <c r="HI30" s="384">
        <f>[1]Субсидия_факт!BR19</f>
        <v>0</v>
      </c>
      <c r="HJ30" s="385">
        <f>[1]Субсидия_факт!BS19</f>
        <v>0</v>
      </c>
      <c r="HK30" s="523">
        <f>SUM(HL30:HM30)</f>
        <v>0</v>
      </c>
      <c r="HL30" s="384"/>
      <c r="HM30" s="383"/>
      <c r="HN30" s="391">
        <f>SUM(HO30:HP30)</f>
        <v>0</v>
      </c>
      <c r="HO30" s="384">
        <f>[1]Субсидия_факт!AV19</f>
        <v>0</v>
      </c>
      <c r="HP30" s="385">
        <f>[1]Субсидия_факт!AW19</f>
        <v>0</v>
      </c>
      <c r="HQ30" s="433">
        <f>SUM(HR30:HS30)</f>
        <v>0</v>
      </c>
      <c r="HR30" s="384"/>
      <c r="HS30" s="385"/>
      <c r="HT30" s="433">
        <f>SUM(HU30:HV30)</f>
        <v>0</v>
      </c>
      <c r="HU30" s="384">
        <f>[1]Субсидия_факт!BZ19</f>
        <v>0</v>
      </c>
      <c r="HV30" s="383">
        <f>[1]Субсидия_факт!CB19</f>
        <v>0</v>
      </c>
      <c r="HW30" s="433">
        <f>SUM(HX30:HY30)</f>
        <v>0</v>
      </c>
      <c r="HX30" s="384"/>
      <c r="HY30" s="385"/>
      <c r="HZ30" s="433">
        <f>SUM(IA30:IB30)</f>
        <v>0</v>
      </c>
      <c r="IA30" s="384">
        <f>[1]Субсидия_факт!CA19</f>
        <v>0</v>
      </c>
      <c r="IB30" s="385">
        <f>[1]Субсидия_факт!CC19</f>
        <v>0</v>
      </c>
      <c r="IC30" s="433">
        <f>SUM(ID30:IE30)</f>
        <v>0</v>
      </c>
      <c r="ID30" s="381"/>
      <c r="IE30" s="388"/>
      <c r="IF30" s="427">
        <f>SUM(IG30:II30)</f>
        <v>0</v>
      </c>
      <c r="IG30" s="381">
        <f>[1]Субсидия_факт!AJ19</f>
        <v>0</v>
      </c>
      <c r="IH30" s="385">
        <f>[1]Субсидия_факт!AK19</f>
        <v>0</v>
      </c>
      <c r="II30" s="381">
        <f>[1]Субсидия_факт!AL19</f>
        <v>0</v>
      </c>
      <c r="IJ30" s="427">
        <f>SUM(IK30:IM30)</f>
        <v>0</v>
      </c>
      <c r="IK30" s="381"/>
      <c r="IL30" s="385"/>
      <c r="IM30" s="381"/>
      <c r="IN30" s="433">
        <f>SUM(IO30:IP30)</f>
        <v>0</v>
      </c>
      <c r="IO30" s="381">
        <f>[1]Субсидия_факт!FX19</f>
        <v>0</v>
      </c>
      <c r="IP30" s="385">
        <f>[1]Субсидия_факт!FY19</f>
        <v>0</v>
      </c>
      <c r="IQ30" s="433">
        <f>SUM(IR30:IS30)</f>
        <v>0</v>
      </c>
      <c r="IR30" s="381"/>
      <c r="IS30" s="385"/>
      <c r="IT30" s="433">
        <f>SUM(IU30:IV30)</f>
        <v>0</v>
      </c>
      <c r="IU30" s="633"/>
      <c r="IV30" s="385"/>
      <c r="IW30" s="433">
        <f>SUM(IX30:IY30)</f>
        <v>0</v>
      </c>
      <c r="IX30" s="381"/>
      <c r="IY30" s="383"/>
      <c r="IZ30" s="433">
        <f>SUM(JA30:JH30)</f>
        <v>44396813.189999998</v>
      </c>
      <c r="JA30" s="386">
        <f>[1]Субсидия_факт!AX19</f>
        <v>3995713.19</v>
      </c>
      <c r="JB30" s="385">
        <f>[1]Субсидия_факт!AZ19</f>
        <v>40401100</v>
      </c>
      <c r="JC30" s="384">
        <f>[1]Субсидия_факт!BB19</f>
        <v>0</v>
      </c>
      <c r="JD30" s="385">
        <f>[1]Субсидия_факт!BC19</f>
        <v>0</v>
      </c>
      <c r="JE30" s="384">
        <f>[1]Субсидия_факт!BD19</f>
        <v>0</v>
      </c>
      <c r="JF30" s="385">
        <f>[1]Субсидия_факт!BE19</f>
        <v>0</v>
      </c>
      <c r="JG30" s="633">
        <f>[1]Субсидия_факт!BF19</f>
        <v>0</v>
      </c>
      <c r="JH30" s="383">
        <f>[1]Субсидия_факт!BG19</f>
        <v>0</v>
      </c>
      <c r="JI30" s="433">
        <f>SUM(JJ30:JQ30)</f>
        <v>0</v>
      </c>
      <c r="JJ30" s="386"/>
      <c r="JK30" s="385"/>
      <c r="JL30" s="381"/>
      <c r="JM30" s="383"/>
      <c r="JN30" s="381"/>
      <c r="JO30" s="388"/>
      <c r="JP30" s="381"/>
      <c r="JQ30" s="385"/>
      <c r="JR30" s="433">
        <f>SUM(JS30:JT30)</f>
        <v>0</v>
      </c>
      <c r="JS30" s="381">
        <f>[1]Субсидия_факт!AY19</f>
        <v>0</v>
      </c>
      <c r="JT30" s="385">
        <f>[1]Субсидия_факт!BA19</f>
        <v>0</v>
      </c>
      <c r="JU30" s="433">
        <f>SUM(JV30:JW30)</f>
        <v>0</v>
      </c>
      <c r="JV30" s="381"/>
      <c r="JW30" s="383"/>
      <c r="JX30" s="391">
        <f>SUM(JY30:JZ30)</f>
        <v>0</v>
      </c>
      <c r="JY30" s="384">
        <f>[1]Субсидия_факт!BX19</f>
        <v>0</v>
      </c>
      <c r="JZ30" s="385">
        <f>[1]Субсидия_факт!BY19</f>
        <v>0</v>
      </c>
      <c r="KA30" s="433">
        <f>SUM(KB30:KC30)</f>
        <v>0</v>
      </c>
      <c r="KB30" s="384"/>
      <c r="KC30" s="385"/>
      <c r="KD30" s="433">
        <f>SUM(KE30:KH30)</f>
        <v>210883.02</v>
      </c>
      <c r="KE30" s="381">
        <f>[1]Субсидия_факт!BH19</f>
        <v>0</v>
      </c>
      <c r="KF30" s="383">
        <f>[1]Субсидия_факт!BI19</f>
        <v>0</v>
      </c>
      <c r="KG30" s="384">
        <f>[1]Субсидия_факт!CD19</f>
        <v>63264.91</v>
      </c>
      <c r="KH30" s="383">
        <f>[1]Субсидия_факт!CF19</f>
        <v>147618.10999999999</v>
      </c>
      <c r="KI30" s="433">
        <f>SUM(KJ30:KM30)</f>
        <v>0</v>
      </c>
      <c r="KJ30" s="381"/>
      <c r="KK30" s="385"/>
      <c r="KL30" s="381"/>
      <c r="KM30" s="385"/>
      <c r="KN30" s="433">
        <f>SUM(KO30:KP30)</f>
        <v>0</v>
      </c>
      <c r="KO30" s="384">
        <f>[1]Субсидия_факт!CE19</f>
        <v>0</v>
      </c>
      <c r="KP30" s="383">
        <f>[1]Субсидия_факт!CG19</f>
        <v>0</v>
      </c>
      <c r="KQ30" s="433">
        <f>SUM(KR30:KS30)</f>
        <v>0</v>
      </c>
      <c r="KR30" s="633"/>
      <c r="KS30" s="385"/>
      <c r="KT30" s="391">
        <f>SUM(KU30:KV30)</f>
        <v>0</v>
      </c>
      <c r="KU30" s="384">
        <f>[1]Субсидия_факт!BJ19</f>
        <v>0</v>
      </c>
      <c r="KV30" s="385">
        <f>[1]Субсидия_факт!BK19</f>
        <v>0</v>
      </c>
      <c r="KW30" s="433">
        <f>SUM(KX30:KY30)</f>
        <v>0</v>
      </c>
      <c r="KX30" s="384"/>
      <c r="KY30" s="385"/>
      <c r="KZ30" s="427">
        <f>SUM(LA30:LC30)</f>
        <v>0</v>
      </c>
      <c r="LA30" s="384">
        <f>[1]Субсидия_факт!CN19</f>
        <v>0</v>
      </c>
      <c r="LB30" s="383">
        <f>[1]Субсидия_факт!CP19</f>
        <v>0</v>
      </c>
      <c r="LC30" s="381">
        <f>[1]Субсидия_факт!CR19</f>
        <v>0</v>
      </c>
      <c r="LD30" s="427">
        <f>SUM(LE30:LG30)</f>
        <v>0</v>
      </c>
      <c r="LE30" s="633"/>
      <c r="LF30" s="385"/>
      <c r="LG30" s="381"/>
      <c r="LH30" s="427">
        <f>SUM(LI30:LK30)</f>
        <v>10000000</v>
      </c>
      <c r="LI30" s="384">
        <f>[1]Субсидия_факт!CO19</f>
        <v>900000</v>
      </c>
      <c r="LJ30" s="383">
        <f>[1]Субсидия_факт!CQ19</f>
        <v>9100000</v>
      </c>
      <c r="LK30" s="381">
        <f>[1]Субсидия_факт!CS19</f>
        <v>0</v>
      </c>
      <c r="LL30" s="427">
        <f>SUM(LM30:LO30)</f>
        <v>0</v>
      </c>
      <c r="LM30" s="381"/>
      <c r="LN30" s="551"/>
      <c r="LO30" s="381"/>
      <c r="LP30" s="426">
        <f>SUM(LQ30:LV30)</f>
        <v>0</v>
      </c>
      <c r="LQ30" s="384">
        <f>[1]Субсидия_факт!DN19</f>
        <v>0</v>
      </c>
      <c r="LR30" s="385">
        <f>[1]Субсидия_факт!DP19</f>
        <v>0</v>
      </c>
      <c r="LS30" s="384"/>
      <c r="LT30" s="385"/>
      <c r="LU30" s="384"/>
      <c r="LV30" s="385"/>
      <c r="LW30" s="426">
        <f>SUM(LX30:MC30)</f>
        <v>0</v>
      </c>
      <c r="LX30" s="381"/>
      <c r="LY30" s="388"/>
      <c r="LZ30" s="381"/>
      <c r="MA30" s="388"/>
      <c r="MB30" s="384"/>
      <c r="MC30" s="385"/>
      <c r="MD30" s="433">
        <f>SUM(ME30:MF30)</f>
        <v>0</v>
      </c>
      <c r="ME30" s="384">
        <f>[1]Субсидия_факт!DO19</f>
        <v>0</v>
      </c>
      <c r="MF30" s="385">
        <f>[1]Субсидия_факт!DQ19</f>
        <v>0</v>
      </c>
      <c r="MG30" s="528">
        <f>SUM(MH30:MI30)</f>
        <v>0</v>
      </c>
      <c r="MH30" s="381"/>
      <c r="MI30" s="388"/>
      <c r="MJ30" s="391">
        <f>SUM(MK30:ML30)</f>
        <v>0</v>
      </c>
      <c r="MK30" s="384">
        <f>[1]Субсидия_факт!BL19</f>
        <v>0</v>
      </c>
      <c r="ML30" s="385">
        <f>[1]Субсидия_факт!BN19</f>
        <v>0</v>
      </c>
      <c r="MM30" s="433">
        <f>SUM(MN30:MO30)</f>
        <v>0</v>
      </c>
      <c r="MN30" s="384"/>
      <c r="MO30" s="385"/>
      <c r="MP30" s="391">
        <f>SUM(MQ30:MR30)</f>
        <v>0</v>
      </c>
      <c r="MQ30" s="384">
        <f>[1]Субсидия_факт!BM19</f>
        <v>0</v>
      </c>
      <c r="MR30" s="385">
        <f>[1]Субсидия_факт!BO19</f>
        <v>0</v>
      </c>
      <c r="MS30" s="433">
        <f>SUM(MT30:MU30)</f>
        <v>0</v>
      </c>
      <c r="MT30" s="384"/>
      <c r="MU30" s="385"/>
      <c r="MV30" s="427">
        <f>SUM(MW30:MZ30)</f>
        <v>0</v>
      </c>
      <c r="MW30" s="381">
        <f>[1]Субсидия_факт!FO19</f>
        <v>0</v>
      </c>
      <c r="MX30" s="385">
        <f>[1]Субсидия_факт!FQ19</f>
        <v>0</v>
      </c>
      <c r="MY30" s="381">
        <f>[1]Субсидия_факт!FS19</f>
        <v>0</v>
      </c>
      <c r="MZ30" s="385">
        <f>[1]Субсидия_факт!FU19</f>
        <v>0</v>
      </c>
      <c r="NA30" s="427">
        <f>SUM(NB30:NE30)</f>
        <v>0</v>
      </c>
      <c r="NB30" s="381"/>
      <c r="NC30" s="385"/>
      <c r="ND30" s="381"/>
      <c r="NE30" s="385"/>
      <c r="NF30" s="427">
        <f>SUM(NG30:NJ30)</f>
        <v>0</v>
      </c>
      <c r="NG30" s="633">
        <f>[1]Субсидия_факт!FP19</f>
        <v>0</v>
      </c>
      <c r="NH30" s="385">
        <f>[1]Субсидия_факт!FR19</f>
        <v>0</v>
      </c>
      <c r="NI30" s="381">
        <f>[1]Субсидия_факт!FT19</f>
        <v>0</v>
      </c>
      <c r="NJ30" s="385">
        <f>[1]Субсидия_факт!FV19</f>
        <v>0</v>
      </c>
      <c r="NK30" s="427">
        <f>SUM(NL30:NO30)</f>
        <v>0</v>
      </c>
      <c r="NL30" s="381"/>
      <c r="NM30" s="385"/>
      <c r="NN30" s="381"/>
      <c r="NO30" s="383"/>
      <c r="NP30" s="433">
        <f>SUM(NQ30:NW30)</f>
        <v>0</v>
      </c>
      <c r="NQ30" s="633">
        <f>[1]Субсидия_факт!AE19</f>
        <v>0</v>
      </c>
      <c r="NR30" s="384">
        <f>[1]Субсидия_факт!Y19</f>
        <v>0</v>
      </c>
      <c r="NS30" s="383">
        <f>[1]Субсидия_факт!Z19</f>
        <v>0</v>
      </c>
      <c r="NT30" s="384">
        <f>[1]Субсидия_факт!AA19</f>
        <v>0</v>
      </c>
      <c r="NU30" s="383">
        <f>[1]Субсидия_факт!AB19</f>
        <v>0</v>
      </c>
      <c r="NV30" s="381">
        <f>[1]Субсидия_факт!AC19</f>
        <v>0</v>
      </c>
      <c r="NW30" s="383">
        <f>[1]Субсидия_факт!AD19</f>
        <v>0</v>
      </c>
      <c r="NX30" s="433">
        <f>SUM(NY30:OE30)</f>
        <v>0</v>
      </c>
      <c r="NY30" s="386"/>
      <c r="NZ30" s="633"/>
      <c r="OA30" s="385"/>
      <c r="OB30" s="633"/>
      <c r="OC30" s="383"/>
      <c r="OD30" s="381"/>
      <c r="OE30" s="383"/>
      <c r="OF30" s="391">
        <f>SUM(OG30:OH30)</f>
        <v>0</v>
      </c>
      <c r="OG30" s="384">
        <f>[1]Субсидия_факт!Q19</f>
        <v>0</v>
      </c>
      <c r="OH30" s="385">
        <f>[1]Субсидия_факт!R19</f>
        <v>0</v>
      </c>
      <c r="OI30" s="433">
        <f>SUM(OJ30:OK30)</f>
        <v>0</v>
      </c>
      <c r="OJ30" s="633"/>
      <c r="OK30" s="383"/>
      <c r="OL30" s="426">
        <f>SUM(OM30:OT30)</f>
        <v>0</v>
      </c>
      <c r="OM30" s="384">
        <f>[1]Субсидия_факт!DF19</f>
        <v>0</v>
      </c>
      <c r="ON30" s="385">
        <f>[1]Субсидия_факт!DH19</f>
        <v>0</v>
      </c>
      <c r="OO30" s="633">
        <f>[1]Субсидия_факт!DJ19</f>
        <v>0</v>
      </c>
      <c r="OP30" s="385">
        <f>[1]Субсидия_факт!DL19</f>
        <v>0</v>
      </c>
      <c r="OQ30" s="434">
        <f>[1]Субсидия_факт!DV19-LS30</f>
        <v>0</v>
      </c>
      <c r="OR30" s="383">
        <f>[1]Субсидия_факт!DX19-LT30</f>
        <v>0</v>
      </c>
      <c r="OS30" s="353">
        <f>[1]Субсидия_факт!DZ18-LU30</f>
        <v>0</v>
      </c>
      <c r="OT30" s="354">
        <f>[1]Субсидия_факт!EB18-LV30</f>
        <v>0</v>
      </c>
      <c r="OU30" s="426">
        <f>SUM(OV30:PC30)</f>
        <v>0</v>
      </c>
      <c r="OV30" s="651"/>
      <c r="OW30" s="388"/>
      <c r="OX30" s="651"/>
      <c r="OY30" s="388"/>
      <c r="OZ30" s="434"/>
      <c r="PA30" s="383"/>
      <c r="PB30" s="384"/>
      <c r="PC30" s="385"/>
      <c r="PD30" s="391">
        <f>SUM(PE30:PJ30)</f>
        <v>0</v>
      </c>
      <c r="PE30" s="384">
        <f>[1]Субсидия_факт!DG19</f>
        <v>0</v>
      </c>
      <c r="PF30" s="385">
        <f>[1]Субсидия_факт!DI19</f>
        <v>0</v>
      </c>
      <c r="PG30" s="633">
        <f>[1]Субсидия_факт!DK19</f>
        <v>0</v>
      </c>
      <c r="PH30" s="385">
        <f>[1]Субсидия_факт!DM19</f>
        <v>0</v>
      </c>
      <c r="PI30" s="633">
        <f>[1]Субсидия_факт!DW19</f>
        <v>0</v>
      </c>
      <c r="PJ30" s="385">
        <f>[1]Субсидия_факт!DY19</f>
        <v>0</v>
      </c>
      <c r="PK30" s="433">
        <f>SUM(PL30:PQ30)</f>
        <v>0</v>
      </c>
      <c r="PL30" s="381"/>
      <c r="PM30" s="388"/>
      <c r="PN30" s="434"/>
      <c r="PO30" s="388"/>
      <c r="PP30" s="381"/>
      <c r="PQ30" s="388"/>
      <c r="PR30" s="433">
        <f>'Прочая  субсидия_МР  и  ГО'!B25</f>
        <v>47987779.230000004</v>
      </c>
      <c r="PS30" s="433">
        <f>'Прочая  субсидия_МР  и  ГО'!C25</f>
        <v>10280459.030000001</v>
      </c>
      <c r="PT30" s="588">
        <f>'Прочая  субсидия_БП'!B19</f>
        <v>322606.78000000009</v>
      </c>
      <c r="PU30" s="391">
        <f>'Прочая  субсидия_БП'!C19</f>
        <v>74978.149999999994</v>
      </c>
      <c r="PV30" s="391">
        <f>SUM(PW30:PX30)</f>
        <v>438484787.68000001</v>
      </c>
      <c r="PW30" s="381">
        <f>'Проверочная  таблица'!QY30+'Проверочная  таблица'!QB30+'Проверочная  таблица'!QD30+QS30</f>
        <v>430622740.82999998</v>
      </c>
      <c r="PX30" s="386">
        <f>'Проверочная  таблица'!QZ30+'Проверочная  таблица'!QH30+'Проверочная  таблица'!QN30+'Проверочная  таблица'!QJ30+'Проверочная  таблица'!QL30+QP30+QT30+QF30</f>
        <v>7862046.8499999996</v>
      </c>
      <c r="PY30" s="433" t="e">
        <f>SUM(PZ30:QA30)</f>
        <v>#REF!</v>
      </c>
      <c r="PZ30" s="381">
        <f>'Проверочная  таблица'!RB30+'Проверочная  таблица'!QC30+'Проверочная  таблица'!QE30+QV30</f>
        <v>113171014.32000001</v>
      </c>
      <c r="QA30" s="386" t="e">
        <f>'Проверочная  таблица'!RC30+'Проверочная  таблица'!QI30+'Проверочная  таблица'!QO30+'Проверочная  таблица'!QK30+'Проверочная  таблица'!QM30+QQ30+QW30+QG30</f>
        <v>#REF!</v>
      </c>
      <c r="QB30" s="528">
        <f>'Субвенция  на  полномочия'!B25</f>
        <v>414564954.68000001</v>
      </c>
      <c r="QC30" s="588">
        <f>'Субвенция  на  полномочия'!C25</f>
        <v>108727990.92</v>
      </c>
      <c r="QD30" s="750">
        <f>[1]Субвенция_факт!M20</f>
        <v>11195111</v>
      </c>
      <c r="QE30" s="636">
        <v>2932925</v>
      </c>
      <c r="QF30" s="635">
        <f>[1]Субвенция_факт!AE20</f>
        <v>0</v>
      </c>
      <c r="QG30" s="751"/>
      <c r="QH30" s="635">
        <f>[1]Субвенция_факт!AF20</f>
        <v>2524900.0000000005</v>
      </c>
      <c r="QI30" s="752" t="e">
        <f>#REF!</f>
        <v>#REF!</v>
      </c>
      <c r="QJ30" s="635">
        <f>[1]Субвенция_факт!AG20</f>
        <v>30000</v>
      </c>
      <c r="QK30" s="636"/>
      <c r="QL30" s="635">
        <f>[1]Субвенция_факт!E20</f>
        <v>0</v>
      </c>
      <c r="QM30" s="636"/>
      <c r="QN30" s="635">
        <f>[1]Субвенция_факт!F20</f>
        <v>0</v>
      </c>
      <c r="QO30" s="636"/>
      <c r="QP30" s="635">
        <f>[1]Субвенция_факт!G20</f>
        <v>0</v>
      </c>
      <c r="QQ30" s="636"/>
      <c r="QR30" s="588">
        <f>SUM(QS30:QT30)</f>
        <v>7440595</v>
      </c>
      <c r="QS30" s="384">
        <f>[1]Субвенция_факт!P20</f>
        <v>2850448.15</v>
      </c>
      <c r="QT30" s="385">
        <f>[1]Субвенция_факт!Q20</f>
        <v>4590146.8499999996</v>
      </c>
      <c r="QU30" s="433">
        <f>SUM(QV30:QW30)</f>
        <v>2634074.4</v>
      </c>
      <c r="QV30" s="381">
        <v>1009098.4</v>
      </c>
      <c r="QW30" s="551">
        <v>1624976</v>
      </c>
      <c r="QX30" s="391">
        <f>SUM(QY30:QZ30)</f>
        <v>2729227</v>
      </c>
      <c r="QY30" s="637">
        <f>[1]Субвенция_факт!X20</f>
        <v>2012227</v>
      </c>
      <c r="QZ30" s="638">
        <f>[1]Субвенция_факт!W20</f>
        <v>717000</v>
      </c>
      <c r="RA30" s="433">
        <f>SUM(RB30:RC30)</f>
        <v>569735.67000000004</v>
      </c>
      <c r="RB30" s="381">
        <v>501000</v>
      </c>
      <c r="RC30" s="551">
        <v>68735.67</v>
      </c>
      <c r="RD30" s="432">
        <f>RL30+RR30+RX30+SD30+SL30+TH30+RF30+SH30</f>
        <v>70583808.620000005</v>
      </c>
      <c r="RE30" s="426">
        <f>RO30+RU30+SA30+SF30+SW30+TN30+RI30+SJ30</f>
        <v>6097694.0700000003</v>
      </c>
      <c r="RF30" s="588">
        <f>SUM(RG30:RH30)</f>
        <v>390600</v>
      </c>
      <c r="RG30" s="637">
        <f>'[1]Иные межбюджетные трансферты'!D19</f>
        <v>0</v>
      </c>
      <c r="RH30" s="638">
        <f>'[1]Иные межбюджетные трансферты'!E19</f>
        <v>390600</v>
      </c>
      <c r="RI30" s="433">
        <f>SUM(RJ30:RK30)</f>
        <v>97650</v>
      </c>
      <c r="RJ30" s="637"/>
      <c r="RK30" s="638">
        <v>97650</v>
      </c>
      <c r="RL30" s="588">
        <f>SUM(RM30:RN30)</f>
        <v>0</v>
      </c>
      <c r="RM30" s="637">
        <f>'[1]Иные межбюджетные трансферты'!T19</f>
        <v>0</v>
      </c>
      <c r="RN30" s="638">
        <f>'[1]Иные межбюджетные трансферты'!U19</f>
        <v>0</v>
      </c>
      <c r="RO30" s="433">
        <f>SUM(RP30:RQ30)</f>
        <v>0</v>
      </c>
      <c r="RP30" s="637"/>
      <c r="RQ30" s="638"/>
      <c r="RR30" s="391">
        <f>SUM(RS30:RT30)</f>
        <v>1564143.96</v>
      </c>
      <c r="RS30" s="637">
        <f>'[1]Иные межбюджетные трансферты'!F19</f>
        <v>140772.96000000002</v>
      </c>
      <c r="RT30" s="638">
        <f>'[1]Иные межбюджетные трансферты'!G19</f>
        <v>1423371</v>
      </c>
      <c r="RU30" s="433">
        <f>SUM(RV30:RW30)</f>
        <v>391035.99</v>
      </c>
      <c r="RV30" s="637">
        <v>35193.24</v>
      </c>
      <c r="RW30" s="638">
        <v>355842.75</v>
      </c>
      <c r="RX30" s="391">
        <f>SUM(RY30:RZ30)</f>
        <v>21092400</v>
      </c>
      <c r="RY30" s="637">
        <f>'[1]Иные межбюджетные трансферты'!H19</f>
        <v>0</v>
      </c>
      <c r="RZ30" s="638">
        <f>'[1]Иные межбюджетные трансферты'!I19</f>
        <v>21092400</v>
      </c>
      <c r="SA30" s="433">
        <f>SUM(SB30:SC30)</f>
        <v>4651749</v>
      </c>
      <c r="SB30" s="631"/>
      <c r="SC30" s="638">
        <v>4651749</v>
      </c>
      <c r="SD30" s="433">
        <f>SUM(SE30:SE30)</f>
        <v>0</v>
      </c>
      <c r="SE30" s="350">
        <f>'[1]Иные межбюджетные трансферты'!K19</f>
        <v>0</v>
      </c>
      <c r="SF30" s="433">
        <f>SUM(SG30:SG30)</f>
        <v>0</v>
      </c>
      <c r="SG30" s="633"/>
      <c r="SH30" s="433">
        <f>SUM(SI30:SI30)</f>
        <v>46579405.579999998</v>
      </c>
      <c r="SI30" s="350">
        <f>'[1]Иные межбюджетные трансферты'!L19</f>
        <v>46579405.579999998</v>
      </c>
      <c r="SJ30" s="433">
        <f>SUM(SK30:SK30)</f>
        <v>0</v>
      </c>
      <c r="SK30" s="633"/>
      <c r="SL30" s="391">
        <f>SUM(SM30:SV30)</f>
        <v>957259.08</v>
      </c>
      <c r="SM30" s="637">
        <f>'[1]Иные межбюджетные трансферты'!C19</f>
        <v>0</v>
      </c>
      <c r="SN30" s="631">
        <f>'[1]Иные межбюджетные трансферты'!J19</f>
        <v>0</v>
      </c>
      <c r="SO30" s="753">
        <f>'[1]Иные межбюджетные трансферты'!M19</f>
        <v>0</v>
      </c>
      <c r="SP30" s="631">
        <f>'[1]Иные межбюджетные трансферты'!O19</f>
        <v>0</v>
      </c>
      <c r="SQ30" s="753">
        <f>'[1]Иные межбюджетные трансферты'!P19</f>
        <v>0</v>
      </c>
      <c r="SR30" s="631">
        <f>'[1]Иные межбюджетные трансферты'!R19</f>
        <v>0</v>
      </c>
      <c r="SS30" s="753">
        <f>'[1]Иные межбюджетные трансферты'!V19</f>
        <v>0</v>
      </c>
      <c r="ST30" s="381">
        <f>'[1]Иные межбюджетные трансферты'!X19</f>
        <v>0</v>
      </c>
      <c r="SU30" s="753">
        <f>'[1]Иные межбюджетные трансферты'!Y19</f>
        <v>0</v>
      </c>
      <c r="SV30" s="631">
        <f>'[1]Иные межбюджетные трансферты'!Z19</f>
        <v>957259.08</v>
      </c>
      <c r="SW30" s="433">
        <f>SUM(SX30:TG30)</f>
        <v>957259.08</v>
      </c>
      <c r="SX30" s="631"/>
      <c r="SY30" s="631"/>
      <c r="SZ30" s="633"/>
      <c r="TA30" s="631"/>
      <c r="TB30" s="631"/>
      <c r="TC30" s="631"/>
      <c r="TD30" s="631"/>
      <c r="TE30" s="631"/>
      <c r="TF30" s="631"/>
      <c r="TG30" s="348">
        <f t="shared" si="132"/>
        <v>957259.08</v>
      </c>
      <c r="TH30" s="391">
        <f>SUM(TI30:TM30)</f>
        <v>0</v>
      </c>
      <c r="TI30" s="637">
        <f>'[1]Иные межбюджетные трансферты'!N19</f>
        <v>0</v>
      </c>
      <c r="TJ30" s="631">
        <f>'[1]Иные межбюджетные трансферты'!Q19</f>
        <v>0</v>
      </c>
      <c r="TK30" s="753">
        <f>'[1]Иные межбюджетные трансферты'!S19</f>
        <v>0</v>
      </c>
      <c r="TL30" s="631">
        <f>'[1]Иные межбюджетные трансферты'!W19</f>
        <v>0</v>
      </c>
      <c r="TM30" s="632">
        <f>'[1]Иные межбюджетные трансферты'!AA19</f>
        <v>0</v>
      </c>
      <c r="TN30" s="433">
        <f>SUM(TO30:TS30)</f>
        <v>0</v>
      </c>
      <c r="TO30" s="386"/>
      <c r="TP30" s="386"/>
      <c r="TQ30" s="386"/>
      <c r="TR30" s="631"/>
      <c r="TS30" s="631"/>
      <c r="TT30" s="433">
        <f>TV30+TX30+TZ30+UB30</f>
        <v>0</v>
      </c>
      <c r="TU30" s="433">
        <f>TW30+UA30</f>
        <v>0</v>
      </c>
      <c r="TV30" s="391"/>
      <c r="TW30" s="391"/>
      <c r="TX30" s="391"/>
      <c r="TY30" s="391"/>
      <c r="TZ30" s="391"/>
      <c r="UA30" s="391"/>
      <c r="UB30" s="391"/>
      <c r="UC30" s="433"/>
      <c r="UD30" s="728">
        <f>'Проверочная  таблица'!TZ30+'Проверочная  таблица'!UB30</f>
        <v>0</v>
      </c>
      <c r="UE30" s="728">
        <f>'Проверочная  таблица'!UA30+'Проверочная  таблица'!UC30</f>
        <v>0</v>
      </c>
    </row>
    <row r="31" spans="1:551" ht="20.45" customHeight="1" thickBot="1" x14ac:dyDescent="0.3">
      <c r="A31" s="390" t="s">
        <v>46</v>
      </c>
      <c r="B31" s="396">
        <f t="shared" ref="B31:BM31" si="277">SUM(B13:B30)</f>
        <v>16813740619.390001</v>
      </c>
      <c r="C31" s="396" t="e">
        <f t="shared" si="277"/>
        <v>#REF!</v>
      </c>
      <c r="D31" s="396">
        <f t="shared" si="277"/>
        <v>96773000</v>
      </c>
      <c r="E31" s="396">
        <f t="shared" si="277"/>
        <v>8588500</v>
      </c>
      <c r="F31" s="396">
        <f t="shared" si="277"/>
        <v>0</v>
      </c>
      <c r="G31" s="396">
        <f t="shared" si="277"/>
        <v>0</v>
      </c>
      <c r="H31" s="396">
        <f t="shared" si="277"/>
        <v>17924000</v>
      </c>
      <c r="I31" s="396">
        <f t="shared" si="277"/>
        <v>4481000</v>
      </c>
      <c r="J31" s="396">
        <f t="shared" si="277"/>
        <v>62419000</v>
      </c>
      <c r="K31" s="396">
        <f t="shared" si="277"/>
        <v>0</v>
      </c>
      <c r="L31" s="396">
        <f t="shared" si="277"/>
        <v>16430000</v>
      </c>
      <c r="M31" s="396">
        <f t="shared" si="277"/>
        <v>4107500</v>
      </c>
      <c r="N31" s="396">
        <f t="shared" si="277"/>
        <v>0</v>
      </c>
      <c r="O31" s="396">
        <f t="shared" si="277"/>
        <v>0</v>
      </c>
      <c r="P31" s="396">
        <f t="shared" si="277"/>
        <v>0</v>
      </c>
      <c r="Q31" s="396">
        <f t="shared" si="277"/>
        <v>0</v>
      </c>
      <c r="R31" s="396">
        <f t="shared" si="277"/>
        <v>0</v>
      </c>
      <c r="S31" s="396">
        <f t="shared" si="277"/>
        <v>0</v>
      </c>
      <c r="T31" s="396">
        <f t="shared" si="277"/>
        <v>0</v>
      </c>
      <c r="U31" s="396">
        <f t="shared" si="277"/>
        <v>0</v>
      </c>
      <c r="V31" s="396">
        <f t="shared" si="277"/>
        <v>0</v>
      </c>
      <c r="W31" s="396">
        <f t="shared" si="277"/>
        <v>0</v>
      </c>
      <c r="X31" s="396">
        <f t="shared" si="277"/>
        <v>0</v>
      </c>
      <c r="Y31" s="396">
        <f t="shared" si="277"/>
        <v>0</v>
      </c>
      <c r="Z31" s="396">
        <f t="shared" si="277"/>
        <v>5419098527.7000008</v>
      </c>
      <c r="AA31" s="396">
        <f t="shared" si="277"/>
        <v>271009047.51999998</v>
      </c>
      <c r="AB31" s="396">
        <f t="shared" si="277"/>
        <v>426437691.82999992</v>
      </c>
      <c r="AC31" s="396">
        <f t="shared" si="277"/>
        <v>148141758.76000002</v>
      </c>
      <c r="AD31" s="396">
        <f t="shared" si="277"/>
        <v>278295933.06999999</v>
      </c>
      <c r="AE31" s="396">
        <f t="shared" si="277"/>
        <v>0</v>
      </c>
      <c r="AF31" s="396">
        <f t="shared" si="277"/>
        <v>27003205.369999997</v>
      </c>
      <c r="AG31" s="396">
        <f t="shared" si="277"/>
        <v>6935435.0099999998</v>
      </c>
      <c r="AH31" s="396">
        <f t="shared" si="277"/>
        <v>20067770.359999999</v>
      </c>
      <c r="AI31" s="396">
        <f t="shared" si="277"/>
        <v>0</v>
      </c>
      <c r="AJ31" s="396">
        <f t="shared" si="277"/>
        <v>0</v>
      </c>
      <c r="AK31" s="396">
        <f t="shared" si="277"/>
        <v>0</v>
      </c>
      <c r="AL31" s="396">
        <f t="shared" si="277"/>
        <v>0</v>
      </c>
      <c r="AM31" s="396">
        <f t="shared" si="277"/>
        <v>0</v>
      </c>
      <c r="AN31" s="396">
        <f t="shared" si="277"/>
        <v>74425730.88000001</v>
      </c>
      <c r="AO31" s="396">
        <f t="shared" si="277"/>
        <v>0</v>
      </c>
      <c r="AP31" s="396">
        <f t="shared" si="277"/>
        <v>0</v>
      </c>
      <c r="AQ31" s="396">
        <f t="shared" si="277"/>
        <v>0</v>
      </c>
      <c r="AR31" s="396">
        <f t="shared" si="277"/>
        <v>0</v>
      </c>
      <c r="AS31" s="396">
        <f t="shared" si="277"/>
        <v>0</v>
      </c>
      <c r="AT31" s="396">
        <f t="shared" si="277"/>
        <v>0</v>
      </c>
      <c r="AU31" s="396">
        <f t="shared" si="277"/>
        <v>0</v>
      </c>
      <c r="AV31" s="396">
        <f t="shared" si="277"/>
        <v>92357479.890000001</v>
      </c>
      <c r="AW31" s="396">
        <f t="shared" si="277"/>
        <v>0</v>
      </c>
      <c r="AX31" s="396">
        <f t="shared" si="277"/>
        <v>0</v>
      </c>
      <c r="AY31" s="396">
        <f t="shared" si="277"/>
        <v>0</v>
      </c>
      <c r="AZ31" s="396">
        <f t="shared" si="277"/>
        <v>0</v>
      </c>
      <c r="BA31" s="396">
        <f t="shared" si="277"/>
        <v>0</v>
      </c>
      <c r="BB31" s="396">
        <f t="shared" si="277"/>
        <v>0</v>
      </c>
      <c r="BC31" s="396">
        <f t="shared" si="277"/>
        <v>0</v>
      </c>
      <c r="BD31" s="396">
        <f t="shared" si="277"/>
        <v>0</v>
      </c>
      <c r="BE31" s="396">
        <f t="shared" si="277"/>
        <v>0</v>
      </c>
      <c r="BF31" s="396">
        <f t="shared" si="277"/>
        <v>0</v>
      </c>
      <c r="BG31" s="396">
        <f t="shared" si="277"/>
        <v>0</v>
      </c>
      <c r="BH31" s="396">
        <f t="shared" si="277"/>
        <v>0</v>
      </c>
      <c r="BI31" s="396">
        <f t="shared" si="277"/>
        <v>0</v>
      </c>
      <c r="BJ31" s="396">
        <f t="shared" si="277"/>
        <v>0</v>
      </c>
      <c r="BK31" s="396">
        <f t="shared" si="277"/>
        <v>0</v>
      </c>
      <c r="BL31" s="396">
        <f t="shared" si="277"/>
        <v>0</v>
      </c>
      <c r="BM31" s="396">
        <f t="shared" si="277"/>
        <v>0</v>
      </c>
      <c r="BN31" s="396">
        <f t="shared" ref="BN31:DY31" si="278">SUM(BN13:BN30)</f>
        <v>0</v>
      </c>
      <c r="BO31" s="396">
        <f t="shared" si="278"/>
        <v>0</v>
      </c>
      <c r="BP31" s="396">
        <f t="shared" si="278"/>
        <v>0</v>
      </c>
      <c r="BQ31" s="396">
        <f t="shared" si="278"/>
        <v>0</v>
      </c>
      <c r="BR31" s="396">
        <f t="shared" si="278"/>
        <v>0</v>
      </c>
      <c r="BS31" s="396">
        <f t="shared" si="278"/>
        <v>0</v>
      </c>
      <c r="BT31" s="396">
        <f t="shared" si="278"/>
        <v>0</v>
      </c>
      <c r="BU31" s="396">
        <f t="shared" si="278"/>
        <v>0</v>
      </c>
      <c r="BV31" s="396">
        <f t="shared" si="278"/>
        <v>0</v>
      </c>
      <c r="BW31" s="396">
        <f t="shared" si="278"/>
        <v>0</v>
      </c>
      <c r="BX31" s="396">
        <f t="shared" si="278"/>
        <v>0</v>
      </c>
      <c r="BY31" s="396">
        <f t="shared" si="278"/>
        <v>0</v>
      </c>
      <c r="BZ31" s="396">
        <f t="shared" si="278"/>
        <v>0</v>
      </c>
      <c r="CA31" s="396">
        <f t="shared" si="278"/>
        <v>0</v>
      </c>
      <c r="CB31" s="396">
        <f t="shared" si="278"/>
        <v>0</v>
      </c>
      <c r="CC31" s="396">
        <f t="shared" si="278"/>
        <v>0</v>
      </c>
      <c r="CD31" s="396">
        <f t="shared" si="278"/>
        <v>0</v>
      </c>
      <c r="CE31" s="396">
        <f t="shared" si="278"/>
        <v>0</v>
      </c>
      <c r="CF31" s="396">
        <f t="shared" si="278"/>
        <v>0</v>
      </c>
      <c r="CG31" s="396">
        <f t="shared" si="278"/>
        <v>0</v>
      </c>
      <c r="CH31" s="396">
        <f t="shared" si="278"/>
        <v>0</v>
      </c>
      <c r="CI31" s="396">
        <f t="shared" si="278"/>
        <v>0</v>
      </c>
      <c r="CJ31" s="396">
        <f t="shared" si="278"/>
        <v>0</v>
      </c>
      <c r="CK31" s="396">
        <f t="shared" si="278"/>
        <v>0</v>
      </c>
      <c r="CL31" s="396">
        <f t="shared" si="278"/>
        <v>0</v>
      </c>
      <c r="CM31" s="396">
        <f t="shared" si="278"/>
        <v>0</v>
      </c>
      <c r="CN31" s="396">
        <f t="shared" si="278"/>
        <v>0</v>
      </c>
      <c r="CO31" s="396">
        <f t="shared" si="278"/>
        <v>0</v>
      </c>
      <c r="CP31" s="396">
        <f t="shared" si="278"/>
        <v>0</v>
      </c>
      <c r="CQ31" s="396">
        <f t="shared" si="278"/>
        <v>0</v>
      </c>
      <c r="CR31" s="396">
        <f t="shared" si="278"/>
        <v>0</v>
      </c>
      <c r="CS31" s="396">
        <f t="shared" si="278"/>
        <v>0</v>
      </c>
      <c r="CT31" s="396">
        <f t="shared" si="278"/>
        <v>0</v>
      </c>
      <c r="CU31" s="396">
        <f t="shared" si="278"/>
        <v>0</v>
      </c>
      <c r="CV31" s="396">
        <f t="shared" si="278"/>
        <v>0</v>
      </c>
      <c r="CW31" s="396">
        <f t="shared" si="278"/>
        <v>0</v>
      </c>
      <c r="CX31" s="396">
        <f t="shared" si="278"/>
        <v>0</v>
      </c>
      <c r="CY31" s="396">
        <f t="shared" si="278"/>
        <v>0</v>
      </c>
      <c r="CZ31" s="396">
        <f t="shared" si="278"/>
        <v>0</v>
      </c>
      <c r="DA31" s="396">
        <f t="shared" si="278"/>
        <v>0</v>
      </c>
      <c r="DB31" s="396">
        <f t="shared" si="278"/>
        <v>8574000</v>
      </c>
      <c r="DC31" s="396">
        <f t="shared" si="278"/>
        <v>4785141.91</v>
      </c>
      <c r="DD31" s="396">
        <f t="shared" si="278"/>
        <v>3631487.7199999997</v>
      </c>
      <c r="DE31" s="396">
        <f t="shared" si="278"/>
        <v>89470.45</v>
      </c>
      <c r="DF31" s="396">
        <f t="shared" si="278"/>
        <v>67899.92</v>
      </c>
      <c r="DG31" s="396">
        <f t="shared" si="278"/>
        <v>0</v>
      </c>
      <c r="DH31" s="396">
        <f t="shared" si="278"/>
        <v>0</v>
      </c>
      <c r="DI31" s="396">
        <f t="shared" si="278"/>
        <v>0</v>
      </c>
      <c r="DJ31" s="396">
        <f t="shared" si="278"/>
        <v>0</v>
      </c>
      <c r="DK31" s="396">
        <f t="shared" si="278"/>
        <v>0</v>
      </c>
      <c r="DL31" s="396">
        <f t="shared" si="278"/>
        <v>0</v>
      </c>
      <c r="DM31" s="396">
        <f t="shared" si="278"/>
        <v>0</v>
      </c>
      <c r="DN31" s="396">
        <f t="shared" si="278"/>
        <v>0</v>
      </c>
      <c r="DO31" s="396">
        <f t="shared" si="278"/>
        <v>0</v>
      </c>
      <c r="DP31" s="396">
        <f t="shared" si="278"/>
        <v>0</v>
      </c>
      <c r="DQ31" s="396">
        <f t="shared" si="278"/>
        <v>0</v>
      </c>
      <c r="DR31" s="396">
        <f t="shared" si="278"/>
        <v>0</v>
      </c>
      <c r="DS31" s="396">
        <f t="shared" si="278"/>
        <v>0</v>
      </c>
      <c r="DT31" s="396">
        <f t="shared" si="278"/>
        <v>0</v>
      </c>
      <c r="DU31" s="396">
        <f t="shared" si="278"/>
        <v>0</v>
      </c>
      <c r="DV31" s="396">
        <f t="shared" si="278"/>
        <v>0</v>
      </c>
      <c r="DW31" s="396">
        <f t="shared" si="278"/>
        <v>0</v>
      </c>
      <c r="DX31" s="396">
        <f t="shared" si="278"/>
        <v>0</v>
      </c>
      <c r="DY31" s="396">
        <f t="shared" si="278"/>
        <v>0</v>
      </c>
      <c r="DZ31" s="396">
        <f t="shared" ref="DZ31:GK31" si="279">SUM(DZ13:DZ30)</f>
        <v>0</v>
      </c>
      <c r="EA31" s="396">
        <f t="shared" si="279"/>
        <v>0</v>
      </c>
      <c r="EB31" s="396">
        <f t="shared" si="279"/>
        <v>0</v>
      </c>
      <c r="EC31" s="396">
        <f t="shared" si="279"/>
        <v>0</v>
      </c>
      <c r="ED31" s="396">
        <f t="shared" si="279"/>
        <v>0</v>
      </c>
      <c r="EE31" s="396">
        <f t="shared" si="279"/>
        <v>0</v>
      </c>
      <c r="EF31" s="396">
        <f t="shared" si="279"/>
        <v>0</v>
      </c>
      <c r="EG31" s="396">
        <f t="shared" si="279"/>
        <v>0</v>
      </c>
      <c r="EH31" s="396">
        <f t="shared" si="279"/>
        <v>0</v>
      </c>
      <c r="EI31" s="396">
        <f t="shared" si="279"/>
        <v>0</v>
      </c>
      <c r="EJ31" s="396">
        <f t="shared" si="279"/>
        <v>111472351.66</v>
      </c>
      <c r="EK31" s="396">
        <f t="shared" si="279"/>
        <v>0</v>
      </c>
      <c r="EL31" s="396">
        <f t="shared" si="279"/>
        <v>10032511.659999996</v>
      </c>
      <c r="EM31" s="396">
        <f t="shared" si="279"/>
        <v>101439840</v>
      </c>
      <c r="EN31" s="396">
        <f t="shared" si="279"/>
        <v>3355320.63</v>
      </c>
      <c r="EO31" s="396">
        <f t="shared" si="279"/>
        <v>0</v>
      </c>
      <c r="EP31" s="396">
        <f t="shared" si="279"/>
        <v>301978.86</v>
      </c>
      <c r="EQ31" s="396">
        <f t="shared" si="279"/>
        <v>3053341.77</v>
      </c>
      <c r="ER31" s="396">
        <f t="shared" si="279"/>
        <v>11648351.66</v>
      </c>
      <c r="ES31" s="396">
        <f t="shared" si="279"/>
        <v>751648.36</v>
      </c>
      <c r="ET31" s="396">
        <f t="shared" si="279"/>
        <v>7600000</v>
      </c>
      <c r="EU31" s="396">
        <f t="shared" si="279"/>
        <v>0</v>
      </c>
      <c r="EV31" s="396">
        <f t="shared" si="279"/>
        <v>0</v>
      </c>
      <c r="EW31" s="396">
        <f t="shared" si="279"/>
        <v>296703.3</v>
      </c>
      <c r="EX31" s="396">
        <f t="shared" si="279"/>
        <v>3000000</v>
      </c>
      <c r="EY31" s="396">
        <f t="shared" si="279"/>
        <v>0</v>
      </c>
      <c r="EZ31" s="396">
        <f t="shared" si="279"/>
        <v>0</v>
      </c>
      <c r="FA31" s="396">
        <f t="shared" si="279"/>
        <v>0</v>
      </c>
      <c r="FB31" s="396">
        <f t="shared" si="279"/>
        <v>0</v>
      </c>
      <c r="FC31" s="396">
        <f t="shared" si="279"/>
        <v>0</v>
      </c>
      <c r="FD31" s="396">
        <f t="shared" si="279"/>
        <v>0</v>
      </c>
      <c r="FE31" s="396">
        <f t="shared" si="279"/>
        <v>0</v>
      </c>
      <c r="FF31" s="396">
        <f t="shared" si="279"/>
        <v>40905858</v>
      </c>
      <c r="FG31" s="396">
        <f t="shared" si="279"/>
        <v>12271758</v>
      </c>
      <c r="FH31" s="396">
        <f t="shared" si="279"/>
        <v>28634100</v>
      </c>
      <c r="FI31" s="396">
        <f t="shared" si="279"/>
        <v>0</v>
      </c>
      <c r="FJ31" s="396">
        <f t="shared" si="279"/>
        <v>0</v>
      </c>
      <c r="FK31" s="396">
        <f t="shared" si="279"/>
        <v>0</v>
      </c>
      <c r="FL31" s="396">
        <f t="shared" si="279"/>
        <v>544352087.91000009</v>
      </c>
      <c r="FM31" s="396">
        <f t="shared" si="279"/>
        <v>48991687.909999996</v>
      </c>
      <c r="FN31" s="396">
        <f t="shared" si="279"/>
        <v>495360400</v>
      </c>
      <c r="FO31" s="396">
        <f t="shared" si="279"/>
        <v>0</v>
      </c>
      <c r="FP31" s="396">
        <f t="shared" si="279"/>
        <v>0</v>
      </c>
      <c r="FQ31" s="396">
        <f t="shared" si="279"/>
        <v>0</v>
      </c>
      <c r="FR31" s="396">
        <f t="shared" si="279"/>
        <v>0</v>
      </c>
      <c r="FS31" s="396">
        <f t="shared" si="279"/>
        <v>0</v>
      </c>
      <c r="FT31" s="396">
        <f t="shared" si="279"/>
        <v>0</v>
      </c>
      <c r="FU31" s="396">
        <f t="shared" si="279"/>
        <v>0</v>
      </c>
      <c r="FV31" s="396">
        <f t="shared" si="279"/>
        <v>0</v>
      </c>
      <c r="FW31" s="396">
        <f t="shared" si="279"/>
        <v>0</v>
      </c>
      <c r="FX31" s="396">
        <f t="shared" si="279"/>
        <v>0</v>
      </c>
      <c r="FY31" s="396">
        <f t="shared" si="279"/>
        <v>0</v>
      </c>
      <c r="FZ31" s="396">
        <f t="shared" si="279"/>
        <v>0</v>
      </c>
      <c r="GA31" s="396">
        <f t="shared" si="279"/>
        <v>0</v>
      </c>
      <c r="GB31" s="396">
        <f t="shared" si="279"/>
        <v>0</v>
      </c>
      <c r="GC31" s="396">
        <f t="shared" si="279"/>
        <v>0</v>
      </c>
      <c r="GD31" s="396">
        <f t="shared" si="279"/>
        <v>336441215.24000001</v>
      </c>
      <c r="GE31" s="396">
        <f t="shared" si="279"/>
        <v>30279695.239999998</v>
      </c>
      <c r="GF31" s="396">
        <f t="shared" si="279"/>
        <v>306161520</v>
      </c>
      <c r="GG31" s="396">
        <f t="shared" si="279"/>
        <v>0</v>
      </c>
      <c r="GH31" s="396">
        <f t="shared" si="279"/>
        <v>0</v>
      </c>
      <c r="GI31" s="396">
        <f t="shared" si="279"/>
        <v>0</v>
      </c>
      <c r="GJ31" s="396">
        <f t="shared" si="279"/>
        <v>84110303.810000002</v>
      </c>
      <c r="GK31" s="396">
        <f t="shared" si="279"/>
        <v>7569923.8099999996</v>
      </c>
      <c r="GL31" s="396">
        <f t="shared" ref="GL31:IW31" si="280">SUM(GL13:GL30)</f>
        <v>76540380</v>
      </c>
      <c r="GM31" s="396">
        <f t="shared" si="280"/>
        <v>0</v>
      </c>
      <c r="GN31" s="396">
        <f t="shared" si="280"/>
        <v>0</v>
      </c>
      <c r="GO31" s="396">
        <f t="shared" si="280"/>
        <v>0</v>
      </c>
      <c r="GP31" s="396">
        <f t="shared" si="280"/>
        <v>73250000</v>
      </c>
      <c r="GQ31" s="396">
        <f t="shared" si="280"/>
        <v>0</v>
      </c>
      <c r="GR31" s="396">
        <f t="shared" si="280"/>
        <v>0</v>
      </c>
      <c r="GS31" s="396">
        <f t="shared" si="280"/>
        <v>73250000</v>
      </c>
      <c r="GT31" s="396">
        <f t="shared" si="280"/>
        <v>0</v>
      </c>
      <c r="GU31" s="396">
        <f t="shared" si="280"/>
        <v>0</v>
      </c>
      <c r="GV31" s="396">
        <f t="shared" si="280"/>
        <v>0</v>
      </c>
      <c r="GW31" s="396">
        <f t="shared" si="280"/>
        <v>0</v>
      </c>
      <c r="GX31" s="396">
        <f t="shared" si="280"/>
        <v>0</v>
      </c>
      <c r="GY31" s="396">
        <f t="shared" si="280"/>
        <v>0</v>
      </c>
      <c r="GZ31" s="396">
        <f t="shared" si="280"/>
        <v>0</v>
      </c>
      <c r="HA31" s="396">
        <f t="shared" si="280"/>
        <v>0</v>
      </c>
      <c r="HB31" s="396">
        <f t="shared" si="280"/>
        <v>0</v>
      </c>
      <c r="HC31" s="396">
        <f t="shared" si="280"/>
        <v>0</v>
      </c>
      <c r="HD31" s="396">
        <f t="shared" si="280"/>
        <v>0</v>
      </c>
      <c r="HE31" s="396">
        <f t="shared" si="280"/>
        <v>0</v>
      </c>
      <c r="HF31" s="396">
        <f t="shared" si="280"/>
        <v>0</v>
      </c>
      <c r="HG31" s="396">
        <f t="shared" si="280"/>
        <v>0</v>
      </c>
      <c r="HH31" s="396">
        <f t="shared" si="280"/>
        <v>0</v>
      </c>
      <c r="HI31" s="396">
        <f t="shared" si="280"/>
        <v>0</v>
      </c>
      <c r="HJ31" s="396">
        <f t="shared" si="280"/>
        <v>0</v>
      </c>
      <c r="HK31" s="396">
        <f t="shared" si="280"/>
        <v>0</v>
      </c>
      <c r="HL31" s="396">
        <f t="shared" si="280"/>
        <v>0</v>
      </c>
      <c r="HM31" s="396">
        <f t="shared" si="280"/>
        <v>0</v>
      </c>
      <c r="HN31" s="396">
        <f t="shared" si="280"/>
        <v>16000000</v>
      </c>
      <c r="HO31" s="396">
        <f t="shared" si="280"/>
        <v>1440000</v>
      </c>
      <c r="HP31" s="396">
        <f t="shared" si="280"/>
        <v>14560000</v>
      </c>
      <c r="HQ31" s="396">
        <f t="shared" si="280"/>
        <v>0</v>
      </c>
      <c r="HR31" s="396">
        <f t="shared" si="280"/>
        <v>0</v>
      </c>
      <c r="HS31" s="396">
        <f t="shared" si="280"/>
        <v>0</v>
      </c>
      <c r="HT31" s="396">
        <f t="shared" si="280"/>
        <v>0</v>
      </c>
      <c r="HU31" s="396">
        <f t="shared" si="280"/>
        <v>0</v>
      </c>
      <c r="HV31" s="396">
        <f t="shared" si="280"/>
        <v>0</v>
      </c>
      <c r="HW31" s="396">
        <f t="shared" si="280"/>
        <v>0</v>
      </c>
      <c r="HX31" s="396">
        <f t="shared" si="280"/>
        <v>0</v>
      </c>
      <c r="HY31" s="396">
        <f t="shared" si="280"/>
        <v>0</v>
      </c>
      <c r="HZ31" s="396">
        <f t="shared" si="280"/>
        <v>0</v>
      </c>
      <c r="IA31" s="396">
        <f t="shared" si="280"/>
        <v>0</v>
      </c>
      <c r="IB31" s="396">
        <f t="shared" si="280"/>
        <v>0</v>
      </c>
      <c r="IC31" s="396">
        <f t="shared" si="280"/>
        <v>0</v>
      </c>
      <c r="ID31" s="396">
        <f t="shared" si="280"/>
        <v>0</v>
      </c>
      <c r="IE31" s="396">
        <f t="shared" si="280"/>
        <v>0</v>
      </c>
      <c r="IF31" s="396">
        <f t="shared" si="280"/>
        <v>0</v>
      </c>
      <c r="IG31" s="396">
        <f t="shared" si="280"/>
        <v>0</v>
      </c>
      <c r="IH31" s="396">
        <f t="shared" si="280"/>
        <v>0</v>
      </c>
      <c r="II31" s="396">
        <f t="shared" si="280"/>
        <v>0</v>
      </c>
      <c r="IJ31" s="396">
        <f t="shared" si="280"/>
        <v>0</v>
      </c>
      <c r="IK31" s="396">
        <f t="shared" si="280"/>
        <v>0</v>
      </c>
      <c r="IL31" s="396">
        <f t="shared" si="280"/>
        <v>0</v>
      </c>
      <c r="IM31" s="396">
        <f t="shared" si="280"/>
        <v>0</v>
      </c>
      <c r="IN31" s="396">
        <f t="shared" si="280"/>
        <v>0</v>
      </c>
      <c r="IO31" s="396">
        <f t="shared" si="280"/>
        <v>0</v>
      </c>
      <c r="IP31" s="396">
        <f t="shared" si="280"/>
        <v>0</v>
      </c>
      <c r="IQ31" s="396">
        <f t="shared" si="280"/>
        <v>0</v>
      </c>
      <c r="IR31" s="396">
        <f t="shared" si="280"/>
        <v>0</v>
      </c>
      <c r="IS31" s="396">
        <f t="shared" si="280"/>
        <v>0</v>
      </c>
      <c r="IT31" s="396">
        <f t="shared" si="280"/>
        <v>0</v>
      </c>
      <c r="IU31" s="396">
        <f t="shared" si="280"/>
        <v>0</v>
      </c>
      <c r="IV31" s="396">
        <f t="shared" si="280"/>
        <v>0</v>
      </c>
      <c r="IW31" s="396">
        <f t="shared" si="280"/>
        <v>0</v>
      </c>
      <c r="IX31" s="396">
        <f t="shared" ref="IX31:LI31" si="281">SUM(IX13:IX30)</f>
        <v>0</v>
      </c>
      <c r="IY31" s="396">
        <f t="shared" si="281"/>
        <v>0</v>
      </c>
      <c r="IZ31" s="396">
        <f t="shared" si="281"/>
        <v>157555934.94</v>
      </c>
      <c r="JA31" s="396">
        <f t="shared" si="281"/>
        <v>5875565.9399999995</v>
      </c>
      <c r="JB31" s="396">
        <f t="shared" si="281"/>
        <v>59408500</v>
      </c>
      <c r="JC31" s="396">
        <f t="shared" si="281"/>
        <v>0</v>
      </c>
      <c r="JD31" s="396">
        <f t="shared" si="281"/>
        <v>0</v>
      </c>
      <c r="JE31" s="396">
        <f t="shared" si="281"/>
        <v>0</v>
      </c>
      <c r="JF31" s="396">
        <f t="shared" si="281"/>
        <v>0</v>
      </c>
      <c r="JG31" s="396">
        <f t="shared" si="281"/>
        <v>8304469</v>
      </c>
      <c r="JH31" s="396">
        <f t="shared" si="281"/>
        <v>83967400</v>
      </c>
      <c r="JI31" s="396">
        <f t="shared" si="281"/>
        <v>0</v>
      </c>
      <c r="JJ31" s="396">
        <f t="shared" si="281"/>
        <v>0</v>
      </c>
      <c r="JK31" s="396">
        <f t="shared" si="281"/>
        <v>0</v>
      </c>
      <c r="JL31" s="396">
        <f t="shared" si="281"/>
        <v>0</v>
      </c>
      <c r="JM31" s="396">
        <f t="shared" si="281"/>
        <v>0</v>
      </c>
      <c r="JN31" s="396">
        <f t="shared" si="281"/>
        <v>0</v>
      </c>
      <c r="JO31" s="396">
        <f t="shared" si="281"/>
        <v>0</v>
      </c>
      <c r="JP31" s="396">
        <f t="shared" si="281"/>
        <v>0</v>
      </c>
      <c r="JQ31" s="396">
        <f t="shared" si="281"/>
        <v>0</v>
      </c>
      <c r="JR31" s="396">
        <f t="shared" si="281"/>
        <v>0</v>
      </c>
      <c r="JS31" s="396">
        <f t="shared" si="281"/>
        <v>0</v>
      </c>
      <c r="JT31" s="396">
        <f t="shared" si="281"/>
        <v>0</v>
      </c>
      <c r="JU31" s="396">
        <f t="shared" si="281"/>
        <v>0</v>
      </c>
      <c r="JV31" s="396">
        <f t="shared" si="281"/>
        <v>0</v>
      </c>
      <c r="JW31" s="396">
        <f t="shared" si="281"/>
        <v>0</v>
      </c>
      <c r="JX31" s="396">
        <f t="shared" si="281"/>
        <v>0</v>
      </c>
      <c r="JY31" s="396">
        <f t="shared" si="281"/>
        <v>0</v>
      </c>
      <c r="JZ31" s="396">
        <f t="shared" si="281"/>
        <v>0</v>
      </c>
      <c r="KA31" s="396">
        <f t="shared" si="281"/>
        <v>0</v>
      </c>
      <c r="KB31" s="396">
        <f t="shared" si="281"/>
        <v>0</v>
      </c>
      <c r="KC31" s="396">
        <f t="shared" si="281"/>
        <v>0</v>
      </c>
      <c r="KD31" s="396">
        <f t="shared" si="281"/>
        <v>3309461.9</v>
      </c>
      <c r="KE31" s="396">
        <f t="shared" si="281"/>
        <v>0</v>
      </c>
      <c r="KF31" s="396">
        <f t="shared" si="281"/>
        <v>0</v>
      </c>
      <c r="KG31" s="396">
        <f t="shared" si="281"/>
        <v>992838.57999999984</v>
      </c>
      <c r="KH31" s="396">
        <f t="shared" si="281"/>
        <v>2316623.3199999998</v>
      </c>
      <c r="KI31" s="396">
        <f t="shared" si="281"/>
        <v>0</v>
      </c>
      <c r="KJ31" s="396">
        <f t="shared" si="281"/>
        <v>0</v>
      </c>
      <c r="KK31" s="396">
        <f t="shared" si="281"/>
        <v>0</v>
      </c>
      <c r="KL31" s="396">
        <f t="shared" si="281"/>
        <v>0</v>
      </c>
      <c r="KM31" s="396">
        <f t="shared" si="281"/>
        <v>0</v>
      </c>
      <c r="KN31" s="396">
        <f t="shared" si="281"/>
        <v>0</v>
      </c>
      <c r="KO31" s="396">
        <f t="shared" si="281"/>
        <v>0</v>
      </c>
      <c r="KP31" s="396">
        <f t="shared" si="281"/>
        <v>0</v>
      </c>
      <c r="KQ31" s="396">
        <f t="shared" si="281"/>
        <v>0</v>
      </c>
      <c r="KR31" s="396">
        <f t="shared" si="281"/>
        <v>0</v>
      </c>
      <c r="KS31" s="396">
        <f t="shared" si="281"/>
        <v>0</v>
      </c>
      <c r="KT31" s="396">
        <f t="shared" si="281"/>
        <v>0</v>
      </c>
      <c r="KU31" s="396">
        <f t="shared" si="281"/>
        <v>0</v>
      </c>
      <c r="KV31" s="396">
        <f t="shared" si="281"/>
        <v>0</v>
      </c>
      <c r="KW31" s="396">
        <f t="shared" si="281"/>
        <v>0</v>
      </c>
      <c r="KX31" s="396">
        <f t="shared" si="281"/>
        <v>0</v>
      </c>
      <c r="KY31" s="396">
        <f t="shared" si="281"/>
        <v>0</v>
      </c>
      <c r="KZ31" s="396">
        <f t="shared" si="281"/>
        <v>228470707.05000001</v>
      </c>
      <c r="LA31" s="396">
        <f t="shared" si="281"/>
        <v>13950000</v>
      </c>
      <c r="LB31" s="396">
        <f t="shared" si="281"/>
        <v>141050000</v>
      </c>
      <c r="LC31" s="396">
        <f t="shared" si="281"/>
        <v>73470707.049999997</v>
      </c>
      <c r="LD31" s="396">
        <f t="shared" si="281"/>
        <v>0</v>
      </c>
      <c r="LE31" s="396">
        <f t="shared" si="281"/>
        <v>0</v>
      </c>
      <c r="LF31" s="396">
        <f t="shared" si="281"/>
        <v>0</v>
      </c>
      <c r="LG31" s="396">
        <f t="shared" si="281"/>
        <v>0</v>
      </c>
      <c r="LH31" s="396">
        <f t="shared" si="281"/>
        <v>10000000</v>
      </c>
      <c r="LI31" s="396">
        <f t="shared" si="281"/>
        <v>900000</v>
      </c>
      <c r="LJ31" s="396">
        <f t="shared" ref="LJ31:NU31" si="282">SUM(LJ13:LJ30)</f>
        <v>9100000</v>
      </c>
      <c r="LK31" s="396">
        <f t="shared" si="282"/>
        <v>0</v>
      </c>
      <c r="LL31" s="396">
        <f t="shared" si="282"/>
        <v>0</v>
      </c>
      <c r="LM31" s="396">
        <f t="shared" si="282"/>
        <v>0</v>
      </c>
      <c r="LN31" s="396">
        <f t="shared" si="282"/>
        <v>0</v>
      </c>
      <c r="LO31" s="396">
        <f t="shared" si="282"/>
        <v>0</v>
      </c>
      <c r="LP31" s="396">
        <f t="shared" si="282"/>
        <v>0</v>
      </c>
      <c r="LQ31" s="396">
        <f t="shared" si="282"/>
        <v>0</v>
      </c>
      <c r="LR31" s="396">
        <f t="shared" si="282"/>
        <v>0</v>
      </c>
      <c r="LS31" s="396">
        <f t="shared" si="282"/>
        <v>0</v>
      </c>
      <c r="LT31" s="396">
        <f t="shared" si="282"/>
        <v>0</v>
      </c>
      <c r="LU31" s="396">
        <f t="shared" si="282"/>
        <v>0</v>
      </c>
      <c r="LV31" s="396">
        <f t="shared" si="282"/>
        <v>0</v>
      </c>
      <c r="LW31" s="396">
        <f t="shared" si="282"/>
        <v>0</v>
      </c>
      <c r="LX31" s="396">
        <f t="shared" si="282"/>
        <v>0</v>
      </c>
      <c r="LY31" s="396">
        <f t="shared" si="282"/>
        <v>0</v>
      </c>
      <c r="LZ31" s="396">
        <f t="shared" si="282"/>
        <v>0</v>
      </c>
      <c r="MA31" s="396">
        <f t="shared" si="282"/>
        <v>0</v>
      </c>
      <c r="MB31" s="396">
        <f t="shared" si="282"/>
        <v>0</v>
      </c>
      <c r="MC31" s="396">
        <f t="shared" si="282"/>
        <v>0</v>
      </c>
      <c r="MD31" s="396">
        <f t="shared" si="282"/>
        <v>0</v>
      </c>
      <c r="ME31" s="396">
        <f t="shared" si="282"/>
        <v>0</v>
      </c>
      <c r="MF31" s="396">
        <f t="shared" si="282"/>
        <v>0</v>
      </c>
      <c r="MG31" s="396">
        <f t="shared" si="282"/>
        <v>0</v>
      </c>
      <c r="MH31" s="396">
        <f t="shared" si="282"/>
        <v>0</v>
      </c>
      <c r="MI31" s="396">
        <f t="shared" si="282"/>
        <v>0</v>
      </c>
      <c r="MJ31" s="396">
        <f t="shared" si="282"/>
        <v>5322527.47</v>
      </c>
      <c r="MK31" s="396">
        <f t="shared" si="282"/>
        <v>479027.46999999974</v>
      </c>
      <c r="ML31" s="396">
        <f t="shared" si="282"/>
        <v>4843500</v>
      </c>
      <c r="MM31" s="396">
        <f t="shared" si="282"/>
        <v>0</v>
      </c>
      <c r="MN31" s="396">
        <f t="shared" si="282"/>
        <v>0</v>
      </c>
      <c r="MO31" s="396">
        <f t="shared" si="282"/>
        <v>0</v>
      </c>
      <c r="MP31" s="396">
        <f t="shared" si="282"/>
        <v>0</v>
      </c>
      <c r="MQ31" s="396">
        <f t="shared" si="282"/>
        <v>0</v>
      </c>
      <c r="MR31" s="396">
        <f t="shared" si="282"/>
        <v>0</v>
      </c>
      <c r="MS31" s="396">
        <f t="shared" si="282"/>
        <v>0</v>
      </c>
      <c r="MT31" s="396">
        <f t="shared" si="282"/>
        <v>0</v>
      </c>
      <c r="MU31" s="396">
        <f t="shared" si="282"/>
        <v>0</v>
      </c>
      <c r="MV31" s="396">
        <f t="shared" si="282"/>
        <v>0</v>
      </c>
      <c r="MW31" s="396">
        <f t="shared" si="282"/>
        <v>0</v>
      </c>
      <c r="MX31" s="396">
        <f t="shared" si="282"/>
        <v>0</v>
      </c>
      <c r="MY31" s="396">
        <f t="shared" si="282"/>
        <v>0</v>
      </c>
      <c r="MZ31" s="396">
        <f t="shared" si="282"/>
        <v>0</v>
      </c>
      <c r="NA31" s="396">
        <f t="shared" si="282"/>
        <v>0</v>
      </c>
      <c r="NB31" s="396">
        <f t="shared" si="282"/>
        <v>0</v>
      </c>
      <c r="NC31" s="396">
        <f t="shared" si="282"/>
        <v>0</v>
      </c>
      <c r="ND31" s="396">
        <f t="shared" si="282"/>
        <v>0</v>
      </c>
      <c r="NE31" s="396">
        <f t="shared" si="282"/>
        <v>0</v>
      </c>
      <c r="NF31" s="396">
        <f t="shared" si="282"/>
        <v>0</v>
      </c>
      <c r="NG31" s="396">
        <f t="shared" si="282"/>
        <v>0</v>
      </c>
      <c r="NH31" s="396">
        <f t="shared" si="282"/>
        <v>0</v>
      </c>
      <c r="NI31" s="396">
        <f t="shared" si="282"/>
        <v>0</v>
      </c>
      <c r="NJ31" s="396">
        <f t="shared" si="282"/>
        <v>0</v>
      </c>
      <c r="NK31" s="396">
        <f t="shared" si="282"/>
        <v>0</v>
      </c>
      <c r="NL31" s="396">
        <f t="shared" si="282"/>
        <v>0</v>
      </c>
      <c r="NM31" s="396">
        <f t="shared" si="282"/>
        <v>0</v>
      </c>
      <c r="NN31" s="396">
        <f t="shared" si="282"/>
        <v>0</v>
      </c>
      <c r="NO31" s="396">
        <f t="shared" si="282"/>
        <v>0</v>
      </c>
      <c r="NP31" s="396">
        <f t="shared" si="282"/>
        <v>1267859238.1100001</v>
      </c>
      <c r="NQ31" s="396">
        <f t="shared" si="282"/>
        <v>0</v>
      </c>
      <c r="NR31" s="396">
        <f t="shared" si="282"/>
        <v>394477190.31999999</v>
      </c>
      <c r="NS31" s="396">
        <f t="shared" si="282"/>
        <v>765749840</v>
      </c>
      <c r="NT31" s="396">
        <f t="shared" si="282"/>
        <v>5749276.3599999994</v>
      </c>
      <c r="NU31" s="396">
        <f t="shared" si="282"/>
        <v>11160360</v>
      </c>
      <c r="NV31" s="396">
        <f t="shared" ref="NV31:QG31" si="283">SUM(NV13:NV30)</f>
        <v>27216771.430000007</v>
      </c>
      <c r="NW31" s="396">
        <f t="shared" si="283"/>
        <v>63505800</v>
      </c>
      <c r="NX31" s="396">
        <f t="shared" si="283"/>
        <v>56401340.670000002</v>
      </c>
      <c r="NY31" s="396">
        <f t="shared" si="283"/>
        <v>0</v>
      </c>
      <c r="NZ31" s="396">
        <f t="shared" si="283"/>
        <v>12222348.780000001</v>
      </c>
      <c r="OA31" s="396">
        <f t="shared" si="283"/>
        <v>23725735.890000001</v>
      </c>
      <c r="OB31" s="396">
        <f t="shared" si="283"/>
        <v>0</v>
      </c>
      <c r="OC31" s="396">
        <f t="shared" si="283"/>
        <v>0</v>
      </c>
      <c r="OD31" s="396">
        <f t="shared" si="283"/>
        <v>6135976.7999999998</v>
      </c>
      <c r="OE31" s="396">
        <f t="shared" si="283"/>
        <v>14317279.199999999</v>
      </c>
      <c r="OF31" s="396">
        <f t="shared" si="283"/>
        <v>0</v>
      </c>
      <c r="OG31" s="396">
        <f t="shared" si="283"/>
        <v>0</v>
      </c>
      <c r="OH31" s="396">
        <f t="shared" si="283"/>
        <v>0</v>
      </c>
      <c r="OI31" s="396">
        <f t="shared" si="283"/>
        <v>0</v>
      </c>
      <c r="OJ31" s="396">
        <f t="shared" si="283"/>
        <v>0</v>
      </c>
      <c r="OK31" s="396">
        <f t="shared" si="283"/>
        <v>0</v>
      </c>
      <c r="OL31" s="396">
        <f t="shared" si="283"/>
        <v>735430109.88999999</v>
      </c>
      <c r="OM31" s="396">
        <f t="shared" si="283"/>
        <v>0</v>
      </c>
      <c r="ON31" s="396">
        <f t="shared" si="283"/>
        <v>0</v>
      </c>
      <c r="OO31" s="396">
        <f t="shared" si="283"/>
        <v>2735604.4</v>
      </c>
      <c r="OP31" s="396">
        <f t="shared" si="283"/>
        <v>27660000</v>
      </c>
      <c r="OQ31" s="396">
        <f t="shared" si="283"/>
        <v>63453105.490000002</v>
      </c>
      <c r="OR31" s="396">
        <f t="shared" si="283"/>
        <v>641581400</v>
      </c>
      <c r="OS31" s="396">
        <f t="shared" si="283"/>
        <v>0</v>
      </c>
      <c r="OT31" s="396">
        <f t="shared" si="283"/>
        <v>0</v>
      </c>
      <c r="OU31" s="396">
        <f t="shared" si="283"/>
        <v>0</v>
      </c>
      <c r="OV31" s="396">
        <f t="shared" si="283"/>
        <v>0</v>
      </c>
      <c r="OW31" s="396">
        <f t="shared" si="283"/>
        <v>0</v>
      </c>
      <c r="OX31" s="396">
        <f t="shared" si="283"/>
        <v>0</v>
      </c>
      <c r="OY31" s="396">
        <f t="shared" si="283"/>
        <v>0</v>
      </c>
      <c r="OZ31" s="396">
        <f t="shared" si="283"/>
        <v>0</v>
      </c>
      <c r="PA31" s="396">
        <f t="shared" si="283"/>
        <v>0</v>
      </c>
      <c r="PB31" s="396">
        <f t="shared" si="283"/>
        <v>0</v>
      </c>
      <c r="PC31" s="396">
        <f t="shared" si="283"/>
        <v>0</v>
      </c>
      <c r="PD31" s="396">
        <f t="shared" si="283"/>
        <v>0</v>
      </c>
      <c r="PE31" s="396">
        <f t="shared" si="283"/>
        <v>0</v>
      </c>
      <c r="PF31" s="396">
        <f t="shared" si="283"/>
        <v>0</v>
      </c>
      <c r="PG31" s="396">
        <f t="shared" si="283"/>
        <v>0</v>
      </c>
      <c r="PH31" s="396">
        <f t="shared" si="283"/>
        <v>0</v>
      </c>
      <c r="PI31" s="396">
        <f t="shared" si="283"/>
        <v>0</v>
      </c>
      <c r="PJ31" s="396">
        <f t="shared" si="283"/>
        <v>0</v>
      </c>
      <c r="PK31" s="396">
        <f t="shared" si="283"/>
        <v>0</v>
      </c>
      <c r="PL31" s="396">
        <f t="shared" si="283"/>
        <v>0</v>
      </c>
      <c r="PM31" s="396">
        <f t="shared" si="283"/>
        <v>0</v>
      </c>
      <c r="PN31" s="396">
        <f t="shared" si="283"/>
        <v>0</v>
      </c>
      <c r="PO31" s="396">
        <f t="shared" si="283"/>
        <v>0</v>
      </c>
      <c r="PP31" s="396">
        <f t="shared" si="283"/>
        <v>0</v>
      </c>
      <c r="PQ31" s="396">
        <f t="shared" si="283"/>
        <v>0</v>
      </c>
      <c r="PR31" s="396">
        <f t="shared" si="283"/>
        <v>1190852870.6799998</v>
      </c>
      <c r="PS31" s="396">
        <f t="shared" si="283"/>
        <v>184174202.69999999</v>
      </c>
      <c r="PT31" s="396">
        <f t="shared" si="283"/>
        <v>322606.78000000009</v>
      </c>
      <c r="PU31" s="396">
        <f t="shared" si="283"/>
        <v>74978.149999999994</v>
      </c>
      <c r="PV31" s="396">
        <f t="shared" si="283"/>
        <v>10578558977.380003</v>
      </c>
      <c r="PW31" s="396">
        <f t="shared" si="283"/>
        <v>10341360221.089998</v>
      </c>
      <c r="PX31" s="396">
        <f t="shared" si="283"/>
        <v>237198756.28999999</v>
      </c>
      <c r="PY31" s="396" t="e">
        <f t="shared" si="283"/>
        <v>#REF!</v>
      </c>
      <c r="PZ31" s="396">
        <f t="shared" si="283"/>
        <v>2793519136.6000004</v>
      </c>
      <c r="QA31" s="396" t="e">
        <f t="shared" si="283"/>
        <v>#REF!</v>
      </c>
      <c r="QB31" s="396">
        <f t="shared" si="283"/>
        <v>9930428099.380003</v>
      </c>
      <c r="QC31" s="396">
        <f t="shared" si="283"/>
        <v>2666378507.6799998</v>
      </c>
      <c r="QD31" s="396">
        <f t="shared" si="283"/>
        <v>251233988</v>
      </c>
      <c r="QE31" s="396">
        <f t="shared" si="283"/>
        <v>72800232</v>
      </c>
      <c r="QF31" s="396">
        <f t="shared" si="283"/>
        <v>35389600</v>
      </c>
      <c r="QG31" s="396" t="e">
        <f t="shared" si="283"/>
        <v>#REF!</v>
      </c>
      <c r="QH31" s="396">
        <f t="shared" ref="QH31:SS31" si="284">SUM(QH13:QH30)</f>
        <v>2524900.0000000005</v>
      </c>
      <c r="QI31" s="396" t="e">
        <f t="shared" si="284"/>
        <v>#REF!</v>
      </c>
      <c r="QJ31" s="396">
        <f t="shared" si="284"/>
        <v>1247900</v>
      </c>
      <c r="QK31" s="396">
        <f t="shared" si="284"/>
        <v>0</v>
      </c>
      <c r="QL31" s="396">
        <f t="shared" si="284"/>
        <v>0</v>
      </c>
      <c r="QM31" s="396">
        <f t="shared" si="284"/>
        <v>0</v>
      </c>
      <c r="QN31" s="396">
        <f t="shared" si="284"/>
        <v>0</v>
      </c>
      <c r="QO31" s="396">
        <f t="shared" si="284"/>
        <v>0</v>
      </c>
      <c r="QP31" s="396">
        <f t="shared" si="284"/>
        <v>0</v>
      </c>
      <c r="QQ31" s="396">
        <f t="shared" si="284"/>
        <v>0</v>
      </c>
      <c r="QR31" s="396">
        <f t="shared" si="284"/>
        <v>293693350</v>
      </c>
      <c r="QS31" s="396">
        <f t="shared" si="284"/>
        <v>112512193.71000001</v>
      </c>
      <c r="QT31" s="396">
        <f t="shared" si="284"/>
        <v>181181156.28999999</v>
      </c>
      <c r="QU31" s="396">
        <f t="shared" si="284"/>
        <v>112633933.34999999</v>
      </c>
      <c r="QV31" s="396">
        <f t="shared" si="284"/>
        <v>43149396.919999994</v>
      </c>
      <c r="QW31" s="396">
        <f t="shared" si="284"/>
        <v>69484536.430000007</v>
      </c>
      <c r="QX31" s="396">
        <f t="shared" si="284"/>
        <v>64041140</v>
      </c>
      <c r="QY31" s="396">
        <f t="shared" si="284"/>
        <v>47185940</v>
      </c>
      <c r="QZ31" s="396">
        <f t="shared" si="284"/>
        <v>16855200</v>
      </c>
      <c r="RA31" s="396">
        <f t="shared" si="284"/>
        <v>13213911.049999999</v>
      </c>
      <c r="RB31" s="396">
        <f t="shared" si="284"/>
        <v>11191000</v>
      </c>
      <c r="RC31" s="396">
        <f t="shared" si="284"/>
        <v>2022911.05</v>
      </c>
      <c r="RD31" s="396">
        <f t="shared" si="284"/>
        <v>719310114.31000006</v>
      </c>
      <c r="RE31" s="396">
        <f t="shared" si="284"/>
        <v>145491681.22999999</v>
      </c>
      <c r="RF31" s="396">
        <f t="shared" si="284"/>
        <v>11405520</v>
      </c>
      <c r="RG31" s="396">
        <f t="shared" si="284"/>
        <v>0</v>
      </c>
      <c r="RH31" s="396">
        <f t="shared" si="284"/>
        <v>11405520</v>
      </c>
      <c r="RI31" s="396">
        <f t="shared" si="284"/>
        <v>2753730</v>
      </c>
      <c r="RJ31" s="396">
        <f t="shared" si="284"/>
        <v>0</v>
      </c>
      <c r="RK31" s="396">
        <f t="shared" si="284"/>
        <v>2753730</v>
      </c>
      <c r="RL31" s="396">
        <f t="shared" si="284"/>
        <v>0</v>
      </c>
      <c r="RM31" s="396">
        <f t="shared" si="284"/>
        <v>0</v>
      </c>
      <c r="RN31" s="396">
        <f t="shared" si="284"/>
        <v>0</v>
      </c>
      <c r="RO31" s="396">
        <f t="shared" si="284"/>
        <v>0</v>
      </c>
      <c r="RP31" s="396">
        <f t="shared" si="284"/>
        <v>0</v>
      </c>
      <c r="RQ31" s="396">
        <f t="shared" si="284"/>
        <v>0</v>
      </c>
      <c r="RR31" s="396">
        <f t="shared" si="284"/>
        <v>38321527.120000005</v>
      </c>
      <c r="RS31" s="396">
        <f t="shared" si="284"/>
        <v>3448937.6199999996</v>
      </c>
      <c r="RT31" s="396">
        <f t="shared" si="284"/>
        <v>34872589.5</v>
      </c>
      <c r="RU31" s="396">
        <f t="shared" si="284"/>
        <v>9774107.370000001</v>
      </c>
      <c r="RV31" s="396">
        <f t="shared" si="284"/>
        <v>879669.68999999983</v>
      </c>
      <c r="RW31" s="396">
        <f t="shared" si="284"/>
        <v>8894437.6799999997</v>
      </c>
      <c r="RX31" s="396">
        <f t="shared" si="284"/>
        <v>513873360</v>
      </c>
      <c r="RY31" s="396">
        <f t="shared" si="284"/>
        <v>0</v>
      </c>
      <c r="RZ31" s="396">
        <f t="shared" si="284"/>
        <v>513873360</v>
      </c>
      <c r="SA31" s="396">
        <f t="shared" si="284"/>
        <v>114057977</v>
      </c>
      <c r="SB31" s="396">
        <f t="shared" si="284"/>
        <v>0</v>
      </c>
      <c r="SC31" s="396">
        <f t="shared" si="284"/>
        <v>114057977</v>
      </c>
      <c r="SD31" s="396">
        <f t="shared" si="284"/>
        <v>90224434.75</v>
      </c>
      <c r="SE31" s="396">
        <f t="shared" si="284"/>
        <v>90224434.75</v>
      </c>
      <c r="SF31" s="396">
        <f t="shared" si="284"/>
        <v>0</v>
      </c>
      <c r="SG31" s="396">
        <f t="shared" si="284"/>
        <v>0</v>
      </c>
      <c r="SH31" s="396">
        <f t="shared" si="284"/>
        <v>46579405.579999998</v>
      </c>
      <c r="SI31" s="396">
        <f t="shared" si="284"/>
        <v>46579405.579999998</v>
      </c>
      <c r="SJ31" s="396">
        <f t="shared" si="284"/>
        <v>0</v>
      </c>
      <c r="SK31" s="396">
        <f t="shared" si="284"/>
        <v>0</v>
      </c>
      <c r="SL31" s="396">
        <f t="shared" si="284"/>
        <v>18905866.859999999</v>
      </c>
      <c r="SM31" s="396">
        <f t="shared" si="284"/>
        <v>0</v>
      </c>
      <c r="SN31" s="396">
        <f t="shared" si="284"/>
        <v>0</v>
      </c>
      <c r="SO31" s="396">
        <f t="shared" si="284"/>
        <v>0</v>
      </c>
      <c r="SP31" s="396">
        <f t="shared" si="284"/>
        <v>0</v>
      </c>
      <c r="SQ31" s="396">
        <f t="shared" si="284"/>
        <v>0</v>
      </c>
      <c r="SR31" s="396">
        <f t="shared" si="284"/>
        <v>0</v>
      </c>
      <c r="SS31" s="396">
        <f t="shared" si="284"/>
        <v>0</v>
      </c>
      <c r="ST31" s="396">
        <f t="shared" ref="ST31:UB31" si="285">SUM(ST13:ST30)</f>
        <v>0</v>
      </c>
      <c r="SU31" s="396">
        <f t="shared" si="285"/>
        <v>0</v>
      </c>
      <c r="SV31" s="396">
        <f t="shared" si="285"/>
        <v>18905866.859999999</v>
      </c>
      <c r="SW31" s="396">
        <f t="shared" si="285"/>
        <v>18905866.859999999</v>
      </c>
      <c r="SX31" s="396">
        <f t="shared" si="285"/>
        <v>0</v>
      </c>
      <c r="SY31" s="396">
        <f t="shared" si="285"/>
        <v>0</v>
      </c>
      <c r="SZ31" s="396">
        <f t="shared" si="285"/>
        <v>0</v>
      </c>
      <c r="TA31" s="396">
        <f t="shared" si="285"/>
        <v>0</v>
      </c>
      <c r="TB31" s="396">
        <f t="shared" si="285"/>
        <v>0</v>
      </c>
      <c r="TC31" s="396">
        <f t="shared" si="285"/>
        <v>0</v>
      </c>
      <c r="TD31" s="396">
        <f t="shared" si="285"/>
        <v>0</v>
      </c>
      <c r="TE31" s="396">
        <f t="shared" si="285"/>
        <v>0</v>
      </c>
      <c r="TF31" s="396">
        <f t="shared" si="285"/>
        <v>0</v>
      </c>
      <c r="TG31" s="396">
        <f t="shared" si="285"/>
        <v>18905866.859999999</v>
      </c>
      <c r="TH31" s="396">
        <f t="shared" si="285"/>
        <v>0</v>
      </c>
      <c r="TI31" s="396">
        <f t="shared" si="285"/>
        <v>0</v>
      </c>
      <c r="TJ31" s="396">
        <f t="shared" si="285"/>
        <v>0</v>
      </c>
      <c r="TK31" s="396">
        <f t="shared" si="285"/>
        <v>0</v>
      </c>
      <c r="TL31" s="396">
        <f t="shared" si="285"/>
        <v>0</v>
      </c>
      <c r="TM31" s="396">
        <f t="shared" si="285"/>
        <v>0</v>
      </c>
      <c r="TN31" s="396">
        <f t="shared" si="285"/>
        <v>0</v>
      </c>
      <c r="TO31" s="396">
        <f t="shared" si="285"/>
        <v>0</v>
      </c>
      <c r="TP31" s="396">
        <f t="shared" si="285"/>
        <v>0</v>
      </c>
      <c r="TQ31" s="396">
        <f t="shared" si="285"/>
        <v>0</v>
      </c>
      <c r="TR31" s="396">
        <f t="shared" si="285"/>
        <v>0</v>
      </c>
      <c r="TS31" s="396">
        <f t="shared" si="285"/>
        <v>0</v>
      </c>
      <c r="TT31" s="396">
        <f t="shared" si="285"/>
        <v>20000000</v>
      </c>
      <c r="TU31" s="396">
        <f t="shared" si="285"/>
        <v>20000000</v>
      </c>
      <c r="TV31" s="396">
        <f t="shared" si="285"/>
        <v>20000000</v>
      </c>
      <c r="TW31" s="396">
        <f t="shared" si="285"/>
        <v>20000000</v>
      </c>
      <c r="TX31" s="396">
        <f t="shared" si="285"/>
        <v>0</v>
      </c>
      <c r="TY31" s="396">
        <f t="shared" si="285"/>
        <v>0</v>
      </c>
      <c r="TZ31" s="396">
        <f t="shared" si="285"/>
        <v>0</v>
      </c>
      <c r="UA31" s="396">
        <f t="shared" si="285"/>
        <v>0</v>
      </c>
      <c r="UB31" s="396">
        <f t="shared" si="285"/>
        <v>0</v>
      </c>
      <c r="UC31" s="396">
        <f>SUM(UC13:UC30)</f>
        <v>0</v>
      </c>
      <c r="UD31" s="728">
        <f>'Проверочная  таблица'!TZ31+'Проверочная  таблица'!UB31</f>
        <v>0</v>
      </c>
      <c r="UE31" s="728">
        <f>'Проверочная  таблица'!UA31+'Проверочная  таблица'!UC31</f>
        <v>0</v>
      </c>
    </row>
    <row r="32" spans="1:551" ht="20.45" customHeight="1" x14ac:dyDescent="0.25">
      <c r="A32" s="425"/>
      <c r="B32" s="453"/>
      <c r="C32" s="433"/>
      <c r="D32" s="391"/>
      <c r="E32" s="391"/>
      <c r="F32" s="427"/>
      <c r="G32" s="428"/>
      <c r="H32" s="427"/>
      <c r="I32" s="428"/>
      <c r="J32" s="429"/>
      <c r="K32" s="428"/>
      <c r="L32" s="429"/>
      <c r="M32" s="428"/>
      <c r="N32" s="427"/>
      <c r="O32" s="431"/>
      <c r="P32" s="430"/>
      <c r="Q32" s="430"/>
      <c r="R32" s="427"/>
      <c r="S32" s="504"/>
      <c r="T32" s="430"/>
      <c r="U32" s="505"/>
      <c r="V32" s="427"/>
      <c r="W32" s="431"/>
      <c r="X32" s="427"/>
      <c r="Y32" s="505"/>
      <c r="Z32" s="588"/>
      <c r="AA32" s="391"/>
      <c r="AB32" s="433"/>
      <c r="AC32" s="382"/>
      <c r="AD32" s="355"/>
      <c r="AE32" s="381"/>
      <c r="AF32" s="433"/>
      <c r="AG32" s="355"/>
      <c r="AH32" s="355"/>
      <c r="AI32" s="355"/>
      <c r="AJ32" s="391"/>
      <c r="AK32" s="434"/>
      <c r="AL32" s="433"/>
      <c r="AM32" s="355"/>
      <c r="AN32" s="453"/>
      <c r="AO32" s="593"/>
      <c r="AP32" s="391"/>
      <c r="AQ32" s="381"/>
      <c r="AR32" s="381"/>
      <c r="AS32" s="433"/>
      <c r="AT32" s="355"/>
      <c r="AU32" s="355"/>
      <c r="AV32" s="754"/>
      <c r="AW32" s="593"/>
      <c r="AX32" s="391"/>
      <c r="AY32" s="384"/>
      <c r="AZ32" s="381"/>
      <c r="BA32" s="433"/>
      <c r="BB32" s="355"/>
      <c r="BC32" s="355"/>
      <c r="BD32" s="433"/>
      <c r="BE32" s="384"/>
      <c r="BF32" s="383"/>
      <c r="BG32" s="355"/>
      <c r="BH32" s="385"/>
      <c r="BI32" s="355"/>
      <c r="BJ32" s="385"/>
      <c r="BK32" s="433"/>
      <c r="BL32" s="436"/>
      <c r="BM32" s="383"/>
      <c r="BN32" s="355"/>
      <c r="BO32" s="385"/>
      <c r="BP32" s="355"/>
      <c r="BQ32" s="385"/>
      <c r="BR32" s="391"/>
      <c r="BS32" s="434"/>
      <c r="BT32" s="389"/>
      <c r="BU32" s="433"/>
      <c r="BV32" s="434"/>
      <c r="BW32" s="388"/>
      <c r="BX32" s="391"/>
      <c r="BY32" s="384"/>
      <c r="BZ32" s="381"/>
      <c r="CA32" s="433"/>
      <c r="CB32" s="381"/>
      <c r="CC32" s="381"/>
      <c r="CD32" s="391"/>
      <c r="CE32" s="384"/>
      <c r="CF32" s="385"/>
      <c r="CG32" s="433"/>
      <c r="CH32" s="436"/>
      <c r="CI32" s="385"/>
      <c r="CJ32" s="391"/>
      <c r="CK32" s="384"/>
      <c r="CL32" s="383"/>
      <c r="CM32" s="433"/>
      <c r="CN32" s="384"/>
      <c r="CO32" s="383"/>
      <c r="CP32" s="391"/>
      <c r="CQ32" s="384"/>
      <c r="CR32" s="383"/>
      <c r="CS32" s="433"/>
      <c r="CT32" s="384"/>
      <c r="CU32" s="383"/>
      <c r="CV32" s="391"/>
      <c r="CW32" s="384"/>
      <c r="CX32" s="383"/>
      <c r="CY32" s="433"/>
      <c r="CZ32" s="384"/>
      <c r="DA32" s="383"/>
      <c r="DB32" s="433"/>
      <c r="DC32" s="384"/>
      <c r="DD32" s="383"/>
      <c r="DE32" s="384"/>
      <c r="DF32" s="383"/>
      <c r="DG32" s="433"/>
      <c r="DH32" s="384"/>
      <c r="DI32" s="383"/>
      <c r="DJ32" s="384"/>
      <c r="DK32" s="383"/>
      <c r="DL32" s="391"/>
      <c r="DM32" s="384"/>
      <c r="DN32" s="383"/>
      <c r="DO32" s="433"/>
      <c r="DP32" s="384"/>
      <c r="DQ32" s="383"/>
      <c r="DR32" s="391"/>
      <c r="DS32" s="434"/>
      <c r="DT32" s="388"/>
      <c r="DU32" s="391"/>
      <c r="DV32" s="434"/>
      <c r="DW32" s="388"/>
      <c r="DX32" s="391"/>
      <c r="DY32" s="434"/>
      <c r="DZ32" s="389"/>
      <c r="EA32" s="433"/>
      <c r="EB32" s="434"/>
      <c r="EC32" s="388"/>
      <c r="ED32" s="391"/>
      <c r="EE32" s="434"/>
      <c r="EF32" s="389"/>
      <c r="EG32" s="433"/>
      <c r="EH32" s="434"/>
      <c r="EI32" s="388"/>
      <c r="EJ32" s="433"/>
      <c r="EK32" s="434"/>
      <c r="EL32" s="384"/>
      <c r="EM32" s="383"/>
      <c r="EN32" s="433"/>
      <c r="EO32" s="434"/>
      <c r="EP32" s="434"/>
      <c r="EQ32" s="385"/>
      <c r="ER32" s="433"/>
      <c r="ES32" s="436"/>
      <c r="ET32" s="385"/>
      <c r="EU32" s="436"/>
      <c r="EV32" s="385"/>
      <c r="EW32" s="436"/>
      <c r="EX32" s="385"/>
      <c r="EY32" s="433"/>
      <c r="EZ32" s="436"/>
      <c r="FA32" s="383"/>
      <c r="FB32" s="355"/>
      <c r="FC32" s="383"/>
      <c r="FD32" s="355"/>
      <c r="FE32" s="383"/>
      <c r="FF32" s="391"/>
      <c r="FG32" s="435"/>
      <c r="FH32" s="385"/>
      <c r="FI32" s="433"/>
      <c r="FJ32" s="437"/>
      <c r="FK32" s="439"/>
      <c r="FL32" s="391"/>
      <c r="FM32" s="435"/>
      <c r="FN32" s="385"/>
      <c r="FO32" s="391"/>
      <c r="FP32" s="437"/>
      <c r="FQ32" s="439"/>
      <c r="FR32" s="519"/>
      <c r="FS32" s="435"/>
      <c r="FT32" s="385"/>
      <c r="FU32" s="519"/>
      <c r="FV32" s="437"/>
      <c r="FW32" s="439"/>
      <c r="FX32" s="391"/>
      <c r="FY32" s="384"/>
      <c r="FZ32" s="383"/>
      <c r="GA32" s="433"/>
      <c r="GB32" s="437"/>
      <c r="GC32" s="439"/>
      <c r="GD32" s="391"/>
      <c r="GE32" s="384"/>
      <c r="GF32" s="383"/>
      <c r="GG32" s="433"/>
      <c r="GH32" s="437"/>
      <c r="GI32" s="439"/>
      <c r="GJ32" s="391"/>
      <c r="GK32" s="384"/>
      <c r="GL32" s="383"/>
      <c r="GM32" s="433"/>
      <c r="GN32" s="437"/>
      <c r="GO32" s="439"/>
      <c r="GP32" s="391"/>
      <c r="GQ32" s="384"/>
      <c r="GR32" s="383"/>
      <c r="GS32" s="381"/>
      <c r="GT32" s="391"/>
      <c r="GU32" s="437"/>
      <c r="GV32" s="439"/>
      <c r="GW32" s="434"/>
      <c r="GX32" s="519"/>
      <c r="GY32" s="434"/>
      <c r="GZ32" s="519"/>
      <c r="HA32" s="434"/>
      <c r="HB32" s="391"/>
      <c r="HC32" s="384"/>
      <c r="HD32" s="385"/>
      <c r="HE32" s="433"/>
      <c r="HF32" s="437"/>
      <c r="HG32" s="439"/>
      <c r="HH32" s="519"/>
      <c r="HI32" s="384"/>
      <c r="HJ32" s="383"/>
      <c r="HK32" s="523"/>
      <c r="HL32" s="437"/>
      <c r="HM32" s="454"/>
      <c r="HN32" s="391"/>
      <c r="HO32" s="384"/>
      <c r="HP32" s="385"/>
      <c r="HQ32" s="433"/>
      <c r="HR32" s="437"/>
      <c r="HS32" s="439"/>
      <c r="HT32" s="438"/>
      <c r="HU32" s="381"/>
      <c r="HV32" s="389"/>
      <c r="HW32" s="433"/>
      <c r="HX32" s="437"/>
      <c r="HY32" s="439"/>
      <c r="HZ32" s="433"/>
      <c r="IA32" s="440"/>
      <c r="IB32" s="439"/>
      <c r="IC32" s="433"/>
      <c r="ID32" s="355"/>
      <c r="IE32" s="439"/>
      <c r="IF32" s="433"/>
      <c r="IG32" s="381"/>
      <c r="IH32" s="385"/>
      <c r="II32" s="381"/>
      <c r="IJ32" s="433"/>
      <c r="IK32" s="355"/>
      <c r="IL32" s="442"/>
      <c r="IM32" s="355"/>
      <c r="IN32" s="433"/>
      <c r="IO32" s="381"/>
      <c r="IP32" s="385"/>
      <c r="IQ32" s="433"/>
      <c r="IR32" s="355"/>
      <c r="IS32" s="442"/>
      <c r="IT32" s="433"/>
      <c r="IU32" s="436"/>
      <c r="IV32" s="439"/>
      <c r="IW32" s="433"/>
      <c r="IX32" s="355"/>
      <c r="IY32" s="439"/>
      <c r="IZ32" s="433"/>
      <c r="JA32" s="440"/>
      <c r="JB32" s="442"/>
      <c r="JC32" s="435"/>
      <c r="JD32" s="385"/>
      <c r="JE32" s="355"/>
      <c r="JF32" s="442"/>
      <c r="JG32" s="436"/>
      <c r="JH32" s="439"/>
      <c r="JI32" s="433"/>
      <c r="JJ32" s="355"/>
      <c r="JK32" s="442"/>
      <c r="JL32" s="355"/>
      <c r="JM32" s="385"/>
      <c r="JN32" s="437"/>
      <c r="JO32" s="439"/>
      <c r="JP32" s="355"/>
      <c r="JQ32" s="439"/>
      <c r="JR32" s="433"/>
      <c r="JS32" s="355"/>
      <c r="JT32" s="442"/>
      <c r="JU32" s="433"/>
      <c r="JV32" s="355"/>
      <c r="JW32" s="441"/>
      <c r="JX32" s="391"/>
      <c r="JY32" s="384"/>
      <c r="JZ32" s="383"/>
      <c r="KA32" s="433"/>
      <c r="KB32" s="437"/>
      <c r="KC32" s="439"/>
      <c r="KD32" s="443"/>
      <c r="KE32" s="440"/>
      <c r="KF32" s="442"/>
      <c r="KG32" s="440"/>
      <c r="KH32" s="441"/>
      <c r="KI32" s="443"/>
      <c r="KJ32" s="355"/>
      <c r="KK32" s="442"/>
      <c r="KL32" s="355"/>
      <c r="KM32" s="439"/>
      <c r="KN32" s="433"/>
      <c r="KO32" s="355"/>
      <c r="KP32" s="441"/>
      <c r="KQ32" s="433"/>
      <c r="KR32" s="436"/>
      <c r="KS32" s="439"/>
      <c r="KT32" s="391"/>
      <c r="KU32" s="384"/>
      <c r="KV32" s="383"/>
      <c r="KW32" s="433"/>
      <c r="KX32" s="437"/>
      <c r="KY32" s="439"/>
      <c r="KZ32" s="433"/>
      <c r="LA32" s="737"/>
      <c r="LB32" s="736"/>
      <c r="LC32" s="737"/>
      <c r="LD32" s="433"/>
      <c r="LE32" s="436"/>
      <c r="LF32" s="439"/>
      <c r="LG32" s="355"/>
      <c r="LH32" s="433"/>
      <c r="LI32" s="355"/>
      <c r="LJ32" s="441"/>
      <c r="LK32" s="355"/>
      <c r="LL32" s="444"/>
      <c r="LM32" s="355"/>
      <c r="LN32" s="441"/>
      <c r="LO32" s="355"/>
      <c r="LP32" s="433"/>
      <c r="LQ32" s="381"/>
      <c r="LR32" s="388"/>
      <c r="LS32" s="381"/>
      <c r="LT32" s="388"/>
      <c r="LU32" s="381"/>
      <c r="LV32" s="388"/>
      <c r="LW32" s="433"/>
      <c r="LX32" s="381"/>
      <c r="LY32" s="388"/>
      <c r="LZ32" s="381"/>
      <c r="MA32" s="388"/>
      <c r="MB32" s="381"/>
      <c r="MC32" s="388"/>
      <c r="MD32" s="433"/>
      <c r="ME32" s="381"/>
      <c r="MF32" s="388"/>
      <c r="MG32" s="433"/>
      <c r="MH32" s="381"/>
      <c r="MI32" s="388"/>
      <c r="MJ32" s="391"/>
      <c r="MK32" s="384"/>
      <c r="ML32" s="383"/>
      <c r="MM32" s="433"/>
      <c r="MN32" s="437"/>
      <c r="MO32" s="439"/>
      <c r="MP32" s="391"/>
      <c r="MQ32" s="384"/>
      <c r="MR32" s="383"/>
      <c r="MS32" s="433"/>
      <c r="MT32" s="437"/>
      <c r="MU32" s="439"/>
      <c r="MV32" s="433"/>
      <c r="MW32" s="381"/>
      <c r="MX32" s="385"/>
      <c r="MY32" s="355"/>
      <c r="MZ32" s="442"/>
      <c r="NA32" s="433"/>
      <c r="NB32" s="355"/>
      <c r="NC32" s="442"/>
      <c r="ND32" s="355"/>
      <c r="NE32" s="442"/>
      <c r="NF32" s="433"/>
      <c r="NG32" s="436"/>
      <c r="NH32" s="439"/>
      <c r="NI32" s="355"/>
      <c r="NJ32" s="442"/>
      <c r="NK32" s="433"/>
      <c r="NL32" s="355"/>
      <c r="NM32" s="442"/>
      <c r="NN32" s="355"/>
      <c r="NO32" s="442"/>
      <c r="NP32" s="433"/>
      <c r="NQ32" s="435"/>
      <c r="NR32" s="435"/>
      <c r="NS32" s="385"/>
      <c r="NT32" s="435"/>
      <c r="NU32" s="385"/>
      <c r="NV32" s="355"/>
      <c r="NW32" s="385"/>
      <c r="NX32" s="433"/>
      <c r="NY32" s="355"/>
      <c r="NZ32" s="436"/>
      <c r="OA32" s="385"/>
      <c r="OB32" s="436"/>
      <c r="OC32" s="383"/>
      <c r="OD32" s="355"/>
      <c r="OE32" s="385"/>
      <c r="OF32" s="391"/>
      <c r="OG32" s="434"/>
      <c r="OH32" s="389"/>
      <c r="OI32" s="433"/>
      <c r="OJ32" s="436"/>
      <c r="OK32" s="385"/>
      <c r="OL32" s="433"/>
      <c r="OM32" s="381"/>
      <c r="ON32" s="388"/>
      <c r="OO32" s="382"/>
      <c r="OP32" s="385"/>
      <c r="OQ32" s="382"/>
      <c r="OR32" s="383"/>
      <c r="OS32" s="381"/>
      <c r="OT32" s="388"/>
      <c r="OU32" s="433"/>
      <c r="OV32" s="381"/>
      <c r="OW32" s="388"/>
      <c r="OX32" s="381"/>
      <c r="OY32" s="388"/>
      <c r="OZ32" s="381"/>
      <c r="PA32" s="383"/>
      <c r="PB32" s="381"/>
      <c r="PC32" s="388"/>
      <c r="PD32" s="433"/>
      <c r="PE32" s="381"/>
      <c r="PF32" s="388"/>
      <c r="PG32" s="384"/>
      <c r="PH32" s="385"/>
      <c r="PI32" s="386"/>
      <c r="PJ32" s="388"/>
      <c r="PK32" s="391"/>
      <c r="PL32" s="381"/>
      <c r="PM32" s="388"/>
      <c r="PN32" s="381"/>
      <c r="PO32" s="388"/>
      <c r="PP32" s="381"/>
      <c r="PQ32" s="388"/>
      <c r="PR32" s="433"/>
      <c r="PS32" s="433"/>
      <c r="PT32" s="391"/>
      <c r="PU32" s="443"/>
      <c r="PV32" s="433"/>
      <c r="PW32" s="445"/>
      <c r="PX32" s="434"/>
      <c r="PY32" s="433"/>
      <c r="PZ32" s="445"/>
      <c r="QA32" s="435"/>
      <c r="QB32" s="433"/>
      <c r="QC32" s="444"/>
      <c r="QD32" s="433"/>
      <c r="QE32" s="444"/>
      <c r="QF32" s="433"/>
      <c r="QG32" s="444"/>
      <c r="QH32" s="433"/>
      <c r="QI32" s="444"/>
      <c r="QJ32" s="433"/>
      <c r="QK32" s="444"/>
      <c r="QL32" s="443"/>
      <c r="QM32" s="444"/>
      <c r="QN32" s="443"/>
      <c r="QO32" s="444"/>
      <c r="QP32" s="443"/>
      <c r="QQ32" s="443"/>
      <c r="QR32" s="528"/>
      <c r="QS32" s="436"/>
      <c r="QT32" s="439"/>
      <c r="QU32" s="528"/>
      <c r="QV32" s="355"/>
      <c r="QW32" s="441"/>
      <c r="QX32" s="433"/>
      <c r="QY32" s="445"/>
      <c r="QZ32" s="385"/>
      <c r="RA32" s="433"/>
      <c r="RB32" s="437"/>
      <c r="RC32" s="439"/>
      <c r="RD32" s="433"/>
      <c r="RE32" s="433"/>
      <c r="RF32" s="433"/>
      <c r="RG32" s="435"/>
      <c r="RH32" s="385"/>
      <c r="RI32" s="433"/>
      <c r="RJ32" s="434"/>
      <c r="RK32" s="385"/>
      <c r="RL32" s="433"/>
      <c r="RM32" s="435"/>
      <c r="RN32" s="385"/>
      <c r="RO32" s="433"/>
      <c r="RP32" s="434"/>
      <c r="RQ32" s="385"/>
      <c r="RR32" s="433"/>
      <c r="RS32" s="435"/>
      <c r="RT32" s="385"/>
      <c r="RU32" s="433"/>
      <c r="RV32" s="434"/>
      <c r="RW32" s="385"/>
      <c r="RX32" s="433"/>
      <c r="RY32" s="435"/>
      <c r="RZ32" s="385"/>
      <c r="SA32" s="433"/>
      <c r="SB32" s="434"/>
      <c r="SC32" s="385"/>
      <c r="SD32" s="446"/>
      <c r="SE32" s="447"/>
      <c r="SF32" s="424"/>
      <c r="SG32" s="448"/>
      <c r="SH32" s="446"/>
      <c r="SI32" s="447"/>
      <c r="SJ32" s="424"/>
      <c r="SK32" s="448"/>
      <c r="SL32" s="424"/>
      <c r="SM32" s="644"/>
      <c r="SN32" s="645"/>
      <c r="SO32" s="646"/>
      <c r="SP32" s="645"/>
      <c r="SQ32" s="646"/>
      <c r="SR32" s="645"/>
      <c r="SS32" s="646"/>
      <c r="ST32" s="645"/>
      <c r="SU32" s="646"/>
      <c r="SV32" s="645"/>
      <c r="SW32" s="424"/>
      <c r="SX32" s="381"/>
      <c r="SY32" s="381"/>
      <c r="SZ32" s="644"/>
      <c r="TA32" s="381"/>
      <c r="TB32" s="381"/>
      <c r="TC32" s="381"/>
      <c r="TD32" s="381"/>
      <c r="TE32" s="381"/>
      <c r="TF32" s="381"/>
      <c r="TG32" s="381"/>
      <c r="TH32" s="433"/>
      <c r="TI32" s="645"/>
      <c r="TJ32" s="645"/>
      <c r="TK32" s="645"/>
      <c r="TL32" s="381"/>
      <c r="TM32" s="646"/>
      <c r="TN32" s="433"/>
      <c r="TO32" s="645"/>
      <c r="TP32" s="645"/>
      <c r="TQ32" s="645"/>
      <c r="TR32" s="381"/>
      <c r="TS32" s="646"/>
      <c r="TT32" s="647"/>
      <c r="TU32" s="424"/>
      <c r="TV32" s="455"/>
      <c r="TW32" s="455"/>
      <c r="TX32" s="455"/>
      <c r="TY32" s="455"/>
      <c r="TZ32" s="455"/>
      <c r="UA32" s="455"/>
      <c r="UB32" s="455"/>
      <c r="UC32" s="455"/>
      <c r="UD32" s="728">
        <f>'Проверочная  таблица'!TZ32+'Проверочная  таблица'!UB32</f>
        <v>0</v>
      </c>
      <c r="UE32" s="728">
        <f>'Проверочная  таблица'!UA32+'Проверочная  таблица'!UC32</f>
        <v>0</v>
      </c>
    </row>
    <row r="33" spans="1:551" ht="20.45" customHeight="1" x14ac:dyDescent="0.25">
      <c r="A33" s="449" t="s">
        <v>662</v>
      </c>
      <c r="B33" s="379">
        <f>D33+Z33+'Проверочная  таблица'!PV33+'Проверочная  таблица'!RD33</f>
        <v>13846769721.84</v>
      </c>
      <c r="C33" s="450">
        <f>E33+'Проверочная  таблица'!PY33+AA33+'Проверочная  таблица'!RE33</f>
        <v>3107445700.25</v>
      </c>
      <c r="D33" s="717">
        <f>F33+L33+J33+N33+V33+H33</f>
        <v>180000000</v>
      </c>
      <c r="E33" s="379">
        <f>G33+M33+K33+R33+X33+I33</f>
        <v>82530000</v>
      </c>
      <c r="F33" s="720">
        <f>'[1]Дотация  из  ОБ_факт'!F29</f>
        <v>0</v>
      </c>
      <c r="G33" s="742"/>
      <c r="H33" s="720"/>
      <c r="I33" s="742"/>
      <c r="J33" s="720">
        <f>'[1]Дотация  из  ОБ_факт'!H29</f>
        <v>180000000</v>
      </c>
      <c r="K33" s="742">
        <v>82530000</v>
      </c>
      <c r="L33" s="720"/>
      <c r="M33" s="742"/>
      <c r="N33" s="591">
        <f>SUM(O33:Q33)</f>
        <v>0</v>
      </c>
      <c r="O33" s="743">
        <f>'[1]Дотация  из  ОБ_факт'!K29</f>
        <v>0</v>
      </c>
      <c r="P33" s="744">
        <f>'[1]Дотация  из  ОБ_факт'!L29</f>
        <v>0</v>
      </c>
      <c r="Q33" s="744">
        <f>'[1]Дотация  из  ОБ_факт'!M29</f>
        <v>0</v>
      </c>
      <c r="R33" s="591">
        <f>SUM(S33:U33)</f>
        <v>0</v>
      </c>
      <c r="S33" s="377"/>
      <c r="T33" s="369"/>
      <c r="U33" s="506"/>
      <c r="V33" s="591">
        <f>SUM(W33:W33)</f>
        <v>0</v>
      </c>
      <c r="W33" s="370"/>
      <c r="X33" s="591">
        <f>SUM(Y33:Y33)</f>
        <v>0</v>
      </c>
      <c r="Y33" s="506"/>
      <c r="Z33" s="379">
        <f t="shared" ref="Z33" si="286">PR33+PT33+KD33+KN33+CD33+EJ33+BX33+HT33+HZ33+KZ33+LH33+JX33+AB33+AJ33+DX33+ED33+BD33+OL33+PD33+MD33+DR33+CV33+IZ33+JR33+OF33+GP33+ER33+MJ33+MV33+NF33+MP33+NP33+AX33+KT33+FX33+FL33+GD33+GJ33+FF33+BR33+LP33+AP33+HB33+HN33+GX33+FR33+HH33+IF33+IN33+IT33+CP33+DL33+AN33+AV33+DB33+CJ33</f>
        <v>2622127658.8600001</v>
      </c>
      <c r="AA33" s="450">
        <f>'Проверочная  таблица'!PS33+'Проверочная  таблица'!PU33+'Проверочная  таблица'!KI33+'Проверочная  таблица'!KQ33+'Проверочная  таблица'!CG33+'Проверочная  таблица'!EN33+CA33+'Проверочная  таблица'!HW33+'Проверочная  таблица'!IC33+'Проверочная  таблица'!LD33+'Проверочная  таблица'!LL33+KA33+AF33+AL33+EA33+EG33+BK33+OU33+PK33+MG33+DU33+CY33+JI33+JU33+OI33+GT33+EY33+MM33+NA33+NK33+MS33+NX33+BA33+KW33+GA33+FO33+GG33+GM33+FI33+BU33+LW33+AS33+HE33+HQ33+GZ33+FU33+HK33+IJ33+IQ33+IW33+CS33+DO33+AO33+AW33+DG33+CM33</f>
        <v>246281359.17999998</v>
      </c>
      <c r="AB33" s="450">
        <f>SUM(AC33:AE33)</f>
        <v>0</v>
      </c>
      <c r="AC33" s="371">
        <f>[1]Субсидия_факт!CY29</f>
        <v>0</v>
      </c>
      <c r="AD33" s="360">
        <f>[1]Субсидия_факт!DA29</f>
        <v>0</v>
      </c>
      <c r="AE33" s="360">
        <f>[1]Субсидия_факт!FB29</f>
        <v>0</v>
      </c>
      <c r="AF33" s="450">
        <f>SUM(AG33:AI33)</f>
        <v>0</v>
      </c>
      <c r="AG33" s="356"/>
      <c r="AH33" s="356"/>
      <c r="AI33" s="356"/>
      <c r="AJ33" s="379"/>
      <c r="AK33" s="360"/>
      <c r="AL33" s="450"/>
      <c r="AM33" s="360"/>
      <c r="AN33" s="450">
        <f>[1]Субсидия_факт!EX29</f>
        <v>0</v>
      </c>
      <c r="AO33" s="591"/>
      <c r="AP33" s="379">
        <f>SUM(AQ33:AR33)</f>
        <v>0</v>
      </c>
      <c r="AQ33" s="356">
        <f>[1]Субсидия_факт!CT29</f>
        <v>0</v>
      </c>
      <c r="AR33" s="360">
        <f>[1]Субсидия_факт!CU29</f>
        <v>0</v>
      </c>
      <c r="AS33" s="450">
        <f>SUM(AT33:AU33)</f>
        <v>0</v>
      </c>
      <c r="AT33" s="360"/>
      <c r="AU33" s="360"/>
      <c r="AV33" s="450">
        <f>[1]Субсидия_факт!EY29</f>
        <v>0</v>
      </c>
      <c r="AW33" s="591"/>
      <c r="AX33" s="379">
        <f>SUM(AY33:AZ33)</f>
        <v>0</v>
      </c>
      <c r="AY33" s="356">
        <f>[1]Субсидия_факт!CV29</f>
        <v>0</v>
      </c>
      <c r="AZ33" s="360">
        <f>[1]Субсидия_факт!CW29</f>
        <v>0</v>
      </c>
      <c r="BA33" s="450">
        <f>SUM(BB33:BC33)</f>
        <v>0</v>
      </c>
      <c r="BB33" s="360"/>
      <c r="BC33" s="356"/>
      <c r="BD33" s="450">
        <f>SUM(BE33:BJ33)</f>
        <v>0</v>
      </c>
      <c r="BE33" s="356">
        <f>[1]Субсидия_факт!EP29</f>
        <v>0</v>
      </c>
      <c r="BF33" s="372">
        <f>[1]Субсидия_факт!EQ29</f>
        <v>0</v>
      </c>
      <c r="BG33" s="360">
        <f>[1]Субсидия_факт!ER29</f>
        <v>0</v>
      </c>
      <c r="BH33" s="372">
        <f>[1]Субсидия_факт!ET29</f>
        <v>0</v>
      </c>
      <c r="BI33" s="360">
        <f>[1]Субсидия_факт!EV29</f>
        <v>0</v>
      </c>
      <c r="BJ33" s="372">
        <f>[1]Субсидия_факт!EW29</f>
        <v>0</v>
      </c>
      <c r="BK33" s="450">
        <f>SUM(BL33:BQ33)</f>
        <v>0</v>
      </c>
      <c r="BL33" s="371"/>
      <c r="BM33" s="372"/>
      <c r="BN33" s="360"/>
      <c r="BO33" s="372"/>
      <c r="BP33" s="360"/>
      <c r="BQ33" s="372"/>
      <c r="BR33" s="379"/>
      <c r="BS33" s="356"/>
      <c r="BT33" s="372"/>
      <c r="BU33" s="450"/>
      <c r="BV33" s="356"/>
      <c r="BW33" s="357"/>
      <c r="BX33" s="450">
        <f>SUM(BY33:BZ33)</f>
        <v>0</v>
      </c>
      <c r="BY33" s="356">
        <f>[1]Субсидия_факт!K29</f>
        <v>0</v>
      </c>
      <c r="BZ33" s="360">
        <f>[1]Субсидия_факт!L29</f>
        <v>0</v>
      </c>
      <c r="CA33" s="450">
        <f>SUM(CB33:CC33)</f>
        <v>0</v>
      </c>
      <c r="CB33" s="360"/>
      <c r="CC33" s="360"/>
      <c r="CD33" s="379">
        <f>SUM(CE33:CF33)</f>
        <v>0</v>
      </c>
      <c r="CE33" s="356">
        <f>[1]Субсидия_факт!W29</f>
        <v>0</v>
      </c>
      <c r="CF33" s="357">
        <f>[1]Субсидия_факт!X29</f>
        <v>0</v>
      </c>
      <c r="CG33" s="450">
        <f>SUM(CH33:CI33)</f>
        <v>0</v>
      </c>
      <c r="CH33" s="371"/>
      <c r="CI33" s="372"/>
      <c r="CJ33" s="379">
        <f>SUM(CK33:CL33)</f>
        <v>0</v>
      </c>
      <c r="CK33" s="356">
        <f>[1]Субсидия_факт!S29</f>
        <v>0</v>
      </c>
      <c r="CL33" s="372">
        <f>[1]Субсидия_факт!T29</f>
        <v>0</v>
      </c>
      <c r="CM33" s="450">
        <f>SUM(CN33:CO33)</f>
        <v>0</v>
      </c>
      <c r="CN33" s="356"/>
      <c r="CO33" s="372"/>
      <c r="CP33" s="379">
        <f>SUM(CQ33:CR33)</f>
        <v>0</v>
      </c>
      <c r="CQ33" s="356">
        <f>[1]Субсидия_факт!M29</f>
        <v>0</v>
      </c>
      <c r="CR33" s="372">
        <f>[1]Субсидия_факт!N29</f>
        <v>0</v>
      </c>
      <c r="CS33" s="450">
        <f>SUM(CT33:CU33)</f>
        <v>0</v>
      </c>
      <c r="CT33" s="356"/>
      <c r="CU33" s="372"/>
      <c r="CV33" s="379">
        <f>SUM(CW33:CX33)</f>
        <v>0</v>
      </c>
      <c r="CW33" s="356">
        <f>[1]Субсидия_факт!CH29</f>
        <v>0</v>
      </c>
      <c r="CX33" s="372">
        <f>[1]Субсидия_факт!CI29</f>
        <v>0</v>
      </c>
      <c r="CY33" s="450">
        <f>SUM(CZ33:DA33)</f>
        <v>0</v>
      </c>
      <c r="CZ33" s="356"/>
      <c r="DA33" s="372"/>
      <c r="DB33" s="450">
        <f t="shared" ref="DB33" si="287">SUM(DC33:DF33)</f>
        <v>0</v>
      </c>
      <c r="DC33" s="356">
        <f>[1]Субсидия_факт!GG29</f>
        <v>0</v>
      </c>
      <c r="DD33" s="372">
        <f>[1]Субсидия_факт!GI29</f>
        <v>0</v>
      </c>
      <c r="DE33" s="356">
        <f>[1]Субсидия_факт!GK29</f>
        <v>0</v>
      </c>
      <c r="DF33" s="372">
        <f>[1]Субсидия_факт!GM29</f>
        <v>0</v>
      </c>
      <c r="DG33" s="450">
        <f t="shared" ref="DG33" si="288">SUM(DH33:DK33)</f>
        <v>0</v>
      </c>
      <c r="DH33" s="356"/>
      <c r="DI33" s="372"/>
      <c r="DJ33" s="356"/>
      <c r="DK33" s="372"/>
      <c r="DL33" s="450">
        <f>SUM(DM33:DN33)</f>
        <v>0</v>
      </c>
      <c r="DM33" s="356">
        <f>[1]Субсидия_факт!O29</f>
        <v>0</v>
      </c>
      <c r="DN33" s="372">
        <f>[1]Субсидия_факт!P29</f>
        <v>0</v>
      </c>
      <c r="DO33" s="450">
        <f>SUM(DP33:DQ33)</f>
        <v>0</v>
      </c>
      <c r="DP33" s="356"/>
      <c r="DQ33" s="372"/>
      <c r="DR33" s="379">
        <f>SUM(DS33:DT33)</f>
        <v>0</v>
      </c>
      <c r="DS33" s="356">
        <f>[1]Субсидия_факт!AH29</f>
        <v>0</v>
      </c>
      <c r="DT33" s="372">
        <f>[1]Субсидия_факт!AI29</f>
        <v>0</v>
      </c>
      <c r="DU33" s="379">
        <f>SUM(DV33:DW33)</f>
        <v>0</v>
      </c>
      <c r="DV33" s="356"/>
      <c r="DW33" s="357"/>
      <c r="DX33" s="379">
        <f>SUM(DY33:DZ33)</f>
        <v>0</v>
      </c>
      <c r="DY33" s="356">
        <f>[1]Субсидия_факт!GO29</f>
        <v>0</v>
      </c>
      <c r="DZ33" s="357">
        <f>[1]Субсидия_факт!GQ29</f>
        <v>0</v>
      </c>
      <c r="EA33" s="450">
        <f>SUM(EB33:EC33)</f>
        <v>0</v>
      </c>
      <c r="EB33" s="356"/>
      <c r="EC33" s="357"/>
      <c r="ED33" s="379"/>
      <c r="EE33" s="356"/>
      <c r="EF33" s="372"/>
      <c r="EG33" s="450"/>
      <c r="EH33" s="356"/>
      <c r="EI33" s="357"/>
      <c r="EJ33" s="450">
        <f>SUM(EK33:EM33)</f>
        <v>173463428.58000001</v>
      </c>
      <c r="EK33" s="360">
        <f>[1]Субсидия_факт!J29</f>
        <v>0</v>
      </c>
      <c r="EL33" s="356">
        <f>[1]Субсидия_факт!H29</f>
        <v>15611708.580000013</v>
      </c>
      <c r="EM33" s="372">
        <f>[1]Субсидия_факт!I29</f>
        <v>157851720</v>
      </c>
      <c r="EN33" s="450">
        <f>SUM(EO33:EQ33)</f>
        <v>0</v>
      </c>
      <c r="EO33" s="360"/>
      <c r="EP33" s="360"/>
      <c r="EQ33" s="357"/>
      <c r="ER33" s="450">
        <f>SUM(ES33:EX33)</f>
        <v>3241758.24</v>
      </c>
      <c r="ES33" s="371">
        <f>[1]Субсидия_факт!AP29</f>
        <v>0</v>
      </c>
      <c r="ET33" s="357">
        <f>[1]Субсидия_факт!AQ29</f>
        <v>0</v>
      </c>
      <c r="EU33" s="371">
        <f>[1]Субсидия_факт!AR29</f>
        <v>291758.24</v>
      </c>
      <c r="EV33" s="357">
        <f>[1]Субсидия_факт!AS29</f>
        <v>2950000</v>
      </c>
      <c r="EW33" s="371">
        <f>[1]Субсидия_факт!AT29</f>
        <v>0</v>
      </c>
      <c r="EX33" s="357">
        <f>[1]Субсидия_факт!AU29</f>
        <v>0</v>
      </c>
      <c r="EY33" s="450">
        <f>SUM(EZ33:FE33)</f>
        <v>0</v>
      </c>
      <c r="EZ33" s="371"/>
      <c r="FA33" s="372"/>
      <c r="FB33" s="360"/>
      <c r="FC33" s="372"/>
      <c r="FD33" s="360"/>
      <c r="FE33" s="372"/>
      <c r="FF33" s="379">
        <f>SUM(FG33:FH33)</f>
        <v>0</v>
      </c>
      <c r="FG33" s="356">
        <f>[1]Субсидия_факт!BV29</f>
        <v>0</v>
      </c>
      <c r="FH33" s="357">
        <f>[1]Субсидия_факт!BW29</f>
        <v>0</v>
      </c>
      <c r="FI33" s="450">
        <f>SUM(FJ33:FK33)</f>
        <v>0</v>
      </c>
      <c r="FJ33" s="356"/>
      <c r="FK33" s="357"/>
      <c r="FL33" s="379">
        <f>SUM(FM33:FN33)</f>
        <v>0</v>
      </c>
      <c r="FM33" s="356">
        <f>[1]Субсидия_факт!DR29</f>
        <v>0</v>
      </c>
      <c r="FN33" s="357">
        <f>[1]Субсидия_факт!DS29</f>
        <v>0</v>
      </c>
      <c r="FO33" s="379">
        <f>SUM(FP33:FQ33)</f>
        <v>0</v>
      </c>
      <c r="FP33" s="356"/>
      <c r="FQ33" s="357"/>
      <c r="FR33" s="718"/>
      <c r="FS33" s="356"/>
      <c r="FT33" s="357"/>
      <c r="FU33" s="718"/>
      <c r="FV33" s="356"/>
      <c r="FW33" s="357"/>
      <c r="FX33" s="379">
        <f>SUM(FY33:FZ33)</f>
        <v>0</v>
      </c>
      <c r="FY33" s="356">
        <f>[1]Субсидия_факт!ED29</f>
        <v>0</v>
      </c>
      <c r="FZ33" s="357">
        <f>[1]Субсидия_факт!EE29</f>
        <v>0</v>
      </c>
      <c r="GA33" s="450">
        <f>SUM(GB33:GC33)</f>
        <v>0</v>
      </c>
      <c r="GB33" s="360"/>
      <c r="GC33" s="373"/>
      <c r="GD33" s="379">
        <f>SUM(GE33:GF33)</f>
        <v>0</v>
      </c>
      <c r="GE33" s="356">
        <f>[1]Субсидия_факт!CJ29</f>
        <v>0</v>
      </c>
      <c r="GF33" s="357">
        <f>[1]Субсидия_факт!CK29</f>
        <v>0</v>
      </c>
      <c r="GG33" s="450">
        <f>SUM(GH33:GI33)</f>
        <v>0</v>
      </c>
      <c r="GH33" s="360"/>
      <c r="GI33" s="373"/>
      <c r="GJ33" s="379"/>
      <c r="GK33" s="356"/>
      <c r="GL33" s="357"/>
      <c r="GM33" s="450"/>
      <c r="GN33" s="360"/>
      <c r="GO33" s="373"/>
      <c r="GP33" s="379">
        <f>SUM(GQ33:GS33)</f>
        <v>315250000</v>
      </c>
      <c r="GQ33" s="356">
        <f>[1]Субсидия_факт!EF29</f>
        <v>0</v>
      </c>
      <c r="GR33" s="357">
        <f>[1]Субсидия_факт!EG29</f>
        <v>0</v>
      </c>
      <c r="GS33" s="356">
        <f>[1]Субсидия_факт!EH29</f>
        <v>315250000</v>
      </c>
      <c r="GT33" s="379">
        <f>SUM(GU33:GW33)</f>
        <v>0</v>
      </c>
      <c r="GU33" s="360"/>
      <c r="GV33" s="373"/>
      <c r="GW33" s="360"/>
      <c r="GX33" s="718"/>
      <c r="GY33" s="360"/>
      <c r="GZ33" s="718"/>
      <c r="HA33" s="356"/>
      <c r="HB33" s="379">
        <f>SUM(HC33:HD33)</f>
        <v>0</v>
      </c>
      <c r="HC33" s="356">
        <f>[1]Субсидия_факт!BP29</f>
        <v>0</v>
      </c>
      <c r="HD33" s="357">
        <f>[1]Субсидия_факт!BQ29</f>
        <v>0</v>
      </c>
      <c r="HE33" s="450">
        <f>SUM(HF33:HG33)</f>
        <v>0</v>
      </c>
      <c r="HF33" s="360"/>
      <c r="HG33" s="373"/>
      <c r="HH33" s="718">
        <f>SUM(HI33:HJ33)</f>
        <v>0</v>
      </c>
      <c r="HI33" s="356"/>
      <c r="HJ33" s="357"/>
      <c r="HK33" s="729">
        <f>SUM(HL33:HM33)</f>
        <v>0</v>
      </c>
      <c r="HL33" s="360"/>
      <c r="HM33" s="376"/>
      <c r="HN33" s="379">
        <f>SUM(HO33:HP33)</f>
        <v>8000000</v>
      </c>
      <c r="HO33" s="356">
        <f>[1]Субсидия_факт!AV29</f>
        <v>720000</v>
      </c>
      <c r="HP33" s="357">
        <f>[1]Субсидия_факт!AW29</f>
        <v>7280000</v>
      </c>
      <c r="HQ33" s="450">
        <f>SUM(HR33:HS33)</f>
        <v>0</v>
      </c>
      <c r="HR33" s="360"/>
      <c r="HS33" s="373"/>
      <c r="HT33" s="717">
        <f>SUM(HU33:HV33)</f>
        <v>0</v>
      </c>
      <c r="HU33" s="356">
        <f>[1]Субсидия_факт!BZ29</f>
        <v>0</v>
      </c>
      <c r="HV33" s="372">
        <f>[1]Субсидия_факт!CB29</f>
        <v>0</v>
      </c>
      <c r="HW33" s="450">
        <f>SUM(HX33:HY33)</f>
        <v>0</v>
      </c>
      <c r="HX33" s="356"/>
      <c r="HY33" s="357"/>
      <c r="HZ33" s="450"/>
      <c r="IA33" s="356"/>
      <c r="IB33" s="357"/>
      <c r="IC33" s="450"/>
      <c r="ID33" s="360"/>
      <c r="IE33" s="373"/>
      <c r="IF33" s="720">
        <f>SUM(IG33:II33)</f>
        <v>0</v>
      </c>
      <c r="IG33" s="360">
        <f>[1]Субсидия_факт!AJ29</f>
        <v>0</v>
      </c>
      <c r="IH33" s="357">
        <f>[1]Субсидия_факт!AK29</f>
        <v>0</v>
      </c>
      <c r="II33" s="360">
        <f>[1]Субсидия_факт!AL29</f>
        <v>0</v>
      </c>
      <c r="IJ33" s="720">
        <f>SUM(IK33:IM33)</f>
        <v>0</v>
      </c>
      <c r="IK33" s="360"/>
      <c r="IL33" s="357"/>
      <c r="IM33" s="360"/>
      <c r="IN33" s="450">
        <f>SUM(IO33:IP33)</f>
        <v>0</v>
      </c>
      <c r="IO33" s="360">
        <f>[1]Субсидия_факт!FX29</f>
        <v>0</v>
      </c>
      <c r="IP33" s="357">
        <f>[1]Субсидия_факт!FY29</f>
        <v>0</v>
      </c>
      <c r="IQ33" s="450">
        <f>SUM(IR33:IS33)</f>
        <v>0</v>
      </c>
      <c r="IR33" s="360"/>
      <c r="IS33" s="357"/>
      <c r="IT33" s="450">
        <f>SUM(IU33:IV33)</f>
        <v>0</v>
      </c>
      <c r="IU33" s="371"/>
      <c r="IV33" s="357"/>
      <c r="IW33" s="450">
        <f>SUM(IX33:IY33)</f>
        <v>0</v>
      </c>
      <c r="IX33" s="360"/>
      <c r="IY33" s="357"/>
      <c r="IZ33" s="450">
        <f>SUM(JA33:JH33)</f>
        <v>5238791.21</v>
      </c>
      <c r="JA33" s="360">
        <f>[1]Субсидия_факт!AX29</f>
        <v>471491.21</v>
      </c>
      <c r="JB33" s="357">
        <f>[1]Субсидия_факт!AZ29</f>
        <v>4767300</v>
      </c>
      <c r="JC33" s="356">
        <f>[1]Субсидия_факт!BB29</f>
        <v>0</v>
      </c>
      <c r="JD33" s="357">
        <f>[1]Субсидия_факт!BC29</f>
        <v>0</v>
      </c>
      <c r="JE33" s="356">
        <f>[1]Субсидия_факт!BD29</f>
        <v>0</v>
      </c>
      <c r="JF33" s="357">
        <f>[1]Субсидия_факт!BE29</f>
        <v>0</v>
      </c>
      <c r="JG33" s="371">
        <f>[1]Субсидия_факт!BF29</f>
        <v>0</v>
      </c>
      <c r="JH33" s="357">
        <f>[1]Субсидия_факт!BG29</f>
        <v>0</v>
      </c>
      <c r="JI33" s="450">
        <f>SUM(JJ33:JQ33)</f>
        <v>4757346.71</v>
      </c>
      <c r="JJ33" s="360">
        <v>428161.2</v>
      </c>
      <c r="JK33" s="357">
        <v>4329185.51</v>
      </c>
      <c r="JL33" s="360"/>
      <c r="JM33" s="372"/>
      <c r="JN33" s="360"/>
      <c r="JO33" s="373"/>
      <c r="JP33" s="360"/>
      <c r="JQ33" s="357"/>
      <c r="JR33" s="450"/>
      <c r="JS33" s="360"/>
      <c r="JT33" s="357"/>
      <c r="JU33" s="450"/>
      <c r="JV33" s="360"/>
      <c r="JW33" s="372"/>
      <c r="JX33" s="379">
        <f>SUM(JY33:JZ33)</f>
        <v>0</v>
      </c>
      <c r="JY33" s="356">
        <f>[1]Субсидия_факт!BX29</f>
        <v>0</v>
      </c>
      <c r="JZ33" s="357">
        <f>[1]Субсидия_факт!BY29</f>
        <v>0</v>
      </c>
      <c r="KA33" s="450">
        <f>SUM(KB33:KC33)</f>
        <v>0</v>
      </c>
      <c r="KB33" s="360"/>
      <c r="KC33" s="373"/>
      <c r="KD33" s="450">
        <f>SUM(KE33:KH33)</f>
        <v>1170234.69</v>
      </c>
      <c r="KE33" s="360">
        <f>[1]Субсидия_факт!BH29</f>
        <v>0</v>
      </c>
      <c r="KF33" s="372">
        <f>[1]Субсидия_факт!BI29</f>
        <v>0</v>
      </c>
      <c r="KG33" s="356">
        <f>[1]Субсидия_факт!CD29</f>
        <v>351070.40999999992</v>
      </c>
      <c r="KH33" s="372">
        <f>[1]Субсидия_факт!CF29</f>
        <v>819164.28</v>
      </c>
      <c r="KI33" s="450">
        <f>SUM(KJ33:KM33)</f>
        <v>0</v>
      </c>
      <c r="KJ33" s="360"/>
      <c r="KK33" s="357"/>
      <c r="KL33" s="360"/>
      <c r="KM33" s="357"/>
      <c r="KN33" s="450"/>
      <c r="KO33" s="356"/>
      <c r="KP33" s="372"/>
      <c r="KQ33" s="450"/>
      <c r="KR33" s="371"/>
      <c r="KS33" s="357"/>
      <c r="KT33" s="379">
        <f>SUM(KU33:KV33)</f>
        <v>0</v>
      </c>
      <c r="KU33" s="356">
        <f>[1]Субсидия_факт!BJ29</f>
        <v>0</v>
      </c>
      <c r="KV33" s="357">
        <f>[1]Субсидия_факт!BK29</f>
        <v>0</v>
      </c>
      <c r="KW33" s="450">
        <f>SUM(KX33:KY33)</f>
        <v>0</v>
      </c>
      <c r="KX33" s="360"/>
      <c r="KY33" s="373"/>
      <c r="KZ33" s="720">
        <f>SUM(LA33:LC33)</f>
        <v>116048548.04000001</v>
      </c>
      <c r="LA33" s="356">
        <f>[1]Субсидия_факт!CN29</f>
        <v>10428764.840000004</v>
      </c>
      <c r="LB33" s="372">
        <f>[1]Субсидия_факт!CP29</f>
        <v>105446400</v>
      </c>
      <c r="LC33" s="360">
        <f>[1]Субсидия_факт!CR29</f>
        <v>173383.2</v>
      </c>
      <c r="LD33" s="720">
        <f>SUM(LE33:LG33)</f>
        <v>173383.2</v>
      </c>
      <c r="LE33" s="371"/>
      <c r="LF33" s="357"/>
      <c r="LG33" s="360">
        <v>173383.2</v>
      </c>
      <c r="LH33" s="720"/>
      <c r="LI33" s="356"/>
      <c r="LJ33" s="372"/>
      <c r="LK33" s="360"/>
      <c r="LL33" s="720"/>
      <c r="LM33" s="360"/>
      <c r="LN33" s="376"/>
      <c r="LO33" s="360"/>
      <c r="LP33" s="450">
        <f>SUM(LQ33:LV33)</f>
        <v>0</v>
      </c>
      <c r="LQ33" s="371"/>
      <c r="LR33" s="357"/>
      <c r="LS33" s="371"/>
      <c r="LT33" s="357"/>
      <c r="LU33" s="371"/>
      <c r="LV33" s="357"/>
      <c r="LW33" s="450">
        <f>SUM(LX33:MC33)</f>
        <v>0</v>
      </c>
      <c r="LX33" s="360"/>
      <c r="LY33" s="373"/>
      <c r="LZ33" s="360"/>
      <c r="MA33" s="373"/>
      <c r="MB33" s="371"/>
      <c r="MC33" s="357"/>
      <c r="MD33" s="450"/>
      <c r="ME33" s="371"/>
      <c r="MF33" s="357"/>
      <c r="MG33" s="450"/>
      <c r="MH33" s="360"/>
      <c r="MI33" s="373"/>
      <c r="MJ33" s="379">
        <f>SUM(MK33:ML33)</f>
        <v>1831208.79</v>
      </c>
      <c r="MK33" s="356">
        <f>[1]Субсидия_факт!BL29</f>
        <v>164808.79000000004</v>
      </c>
      <c r="ML33" s="357">
        <f>[1]Субсидия_факт!BN29</f>
        <v>1666400</v>
      </c>
      <c r="MM33" s="450">
        <f>SUM(MN33:MO33)</f>
        <v>0</v>
      </c>
      <c r="MN33" s="360"/>
      <c r="MO33" s="373"/>
      <c r="MP33" s="379">
        <f>SUM(MQ33:MR33)</f>
        <v>0</v>
      </c>
      <c r="MQ33" s="356"/>
      <c r="MR33" s="357"/>
      <c r="MS33" s="450">
        <f>SUM(MT33:MU33)</f>
        <v>0</v>
      </c>
      <c r="MT33" s="360"/>
      <c r="MU33" s="373"/>
      <c r="MV33" s="720">
        <f>SUM(MW33:MZ33)</f>
        <v>0</v>
      </c>
      <c r="MW33" s="360">
        <f>[1]Субсидия_факт!FO29</f>
        <v>0</v>
      </c>
      <c r="MX33" s="357">
        <f>[1]Субсидия_факт!FQ29</f>
        <v>0</v>
      </c>
      <c r="MY33" s="360">
        <f>[1]Субсидия_факт!FS29</f>
        <v>0</v>
      </c>
      <c r="MZ33" s="357">
        <f>[1]Субсидия_факт!FU29</f>
        <v>0</v>
      </c>
      <c r="NA33" s="720">
        <f>SUM(NB33:NE33)</f>
        <v>0</v>
      </c>
      <c r="NB33" s="360"/>
      <c r="NC33" s="357"/>
      <c r="ND33" s="360"/>
      <c r="NE33" s="357"/>
      <c r="NF33" s="720">
        <f>SUM(NG33:NJ33)</f>
        <v>0</v>
      </c>
      <c r="NG33" s="371"/>
      <c r="NH33" s="357"/>
      <c r="NI33" s="360"/>
      <c r="NJ33" s="357"/>
      <c r="NK33" s="720">
        <f>SUM(NL33:NO33)</f>
        <v>0</v>
      </c>
      <c r="NL33" s="360"/>
      <c r="NM33" s="357"/>
      <c r="NN33" s="360"/>
      <c r="NO33" s="357"/>
      <c r="NP33" s="450">
        <f>SUM(NQ33:NW33)</f>
        <v>1506864409.1000001</v>
      </c>
      <c r="NQ33" s="356">
        <f>[1]Субсидия_факт!AE29</f>
        <v>0</v>
      </c>
      <c r="NR33" s="356">
        <f>[1]Субсидия_факт!Y29</f>
        <v>488930648.18000007</v>
      </c>
      <c r="NS33" s="372">
        <f>[1]Субсидия_факт!Z29</f>
        <v>949100670</v>
      </c>
      <c r="NT33" s="356">
        <f>[1]Субсидия_факт!AA29</f>
        <v>23403250.920000002</v>
      </c>
      <c r="NU33" s="372">
        <f>[1]Субсидия_факт!AB29</f>
        <v>45429840</v>
      </c>
      <c r="NV33" s="360">
        <f>[1]Субсидия_факт!AC29</f>
        <v>0</v>
      </c>
      <c r="NW33" s="372">
        <f>[1]Субсидия_факт!AD29</f>
        <v>0</v>
      </c>
      <c r="NX33" s="450">
        <f>SUM(NY33:OE33)</f>
        <v>188306669.70999998</v>
      </c>
      <c r="NY33" s="360"/>
      <c r="NZ33" s="371">
        <v>64024267.689999998</v>
      </c>
      <c r="OA33" s="357">
        <v>124282402.02</v>
      </c>
      <c r="OB33" s="371"/>
      <c r="OC33" s="372"/>
      <c r="OD33" s="360"/>
      <c r="OE33" s="372"/>
      <c r="OF33" s="379">
        <f>SUM(OG33:OH33)</f>
        <v>0</v>
      </c>
      <c r="OG33" s="356">
        <f>[1]Субсидия_факт!Q29</f>
        <v>0</v>
      </c>
      <c r="OH33" s="357">
        <f>[1]Субсидия_факт!R29</f>
        <v>0</v>
      </c>
      <c r="OI33" s="450">
        <f>SUM(OJ33:OK33)</f>
        <v>0</v>
      </c>
      <c r="OJ33" s="371"/>
      <c r="OK33" s="372"/>
      <c r="OL33" s="450">
        <f>SUM(OM33:OT33)</f>
        <v>0</v>
      </c>
      <c r="OM33" s="356">
        <f>[1]Субсидия_факт!DF29</f>
        <v>0</v>
      </c>
      <c r="ON33" s="357">
        <f>[1]Субсидия_факт!DH29</f>
        <v>0</v>
      </c>
      <c r="OO33" s="371">
        <f>[2]Субсидия_факт!DP29</f>
        <v>0</v>
      </c>
      <c r="OP33" s="357">
        <f>[2]Субсидия_факт!DS29</f>
        <v>0</v>
      </c>
      <c r="OQ33" s="488">
        <f>[2]Субсидия_факт!EH29</f>
        <v>0</v>
      </c>
      <c r="OR33" s="372">
        <f>[2]Субсидия_факт!EK29</f>
        <v>0</v>
      </c>
      <c r="OS33" s="356">
        <f>[1]Субсидия_факт!DZ29-LU33</f>
        <v>0</v>
      </c>
      <c r="OT33" s="357">
        <f>[1]Субсидия_факт!EB29-LV33</f>
        <v>0</v>
      </c>
      <c r="OU33" s="450">
        <f>SUM(OV33:PC33)</f>
        <v>0</v>
      </c>
      <c r="OV33" s="488"/>
      <c r="OW33" s="373"/>
      <c r="OX33" s="488"/>
      <c r="OY33" s="373"/>
      <c r="OZ33" s="488"/>
      <c r="PA33" s="372"/>
      <c r="PB33" s="360"/>
      <c r="PC33" s="357"/>
      <c r="PD33" s="450"/>
      <c r="PE33" s="371"/>
      <c r="PF33" s="357"/>
      <c r="PG33" s="488"/>
      <c r="PH33" s="373"/>
      <c r="PI33" s="371"/>
      <c r="PJ33" s="357"/>
      <c r="PK33" s="450"/>
      <c r="PL33" s="360"/>
      <c r="PM33" s="373"/>
      <c r="PN33" s="488"/>
      <c r="PO33" s="373"/>
      <c r="PP33" s="360"/>
      <c r="PQ33" s="373"/>
      <c r="PR33" s="450">
        <f>'Прочая  субсидия_МР  и  ГО'!B26</f>
        <v>491019280.20999998</v>
      </c>
      <c r="PS33" s="450">
        <f>'Прочая  субсидия_МР  и  ГО'!C26</f>
        <v>53043959.560000002</v>
      </c>
      <c r="PT33" s="450"/>
      <c r="PU33" s="450"/>
      <c r="PV33" s="450">
        <f>SUM(PW33:PX33)</f>
        <v>9813709227.8500004</v>
      </c>
      <c r="PW33" s="360">
        <f>'Проверочная  таблица'!QY33+'Проверочная  таблица'!QB33+'Проверочная  таблица'!QD33+QS33</f>
        <v>9588712546.960001</v>
      </c>
      <c r="PX33" s="360">
        <f>'Проверочная  таблица'!QZ33+'Проверочная  таблица'!QH33+'Проверочная  таблица'!QN33+'Проверочная  таблица'!QJ33+'Проверочная  таблица'!QL33+QP33+QT33</f>
        <v>224996680.88999999</v>
      </c>
      <c r="PY33" s="450">
        <f>SUM(PZ33:QA33)</f>
        <v>2482582293.7600002</v>
      </c>
      <c r="PZ33" s="360">
        <f>'Проверочная  таблица'!RB33+'Проверочная  таблица'!QC33+'Проверочная  таблица'!QE33+QV33</f>
        <v>2339841645.8400002</v>
      </c>
      <c r="QA33" s="755">
        <f>'Проверочная  таблица'!RC33+'Проверочная  таблица'!QI33+'Проверочная  таблица'!QO33+'Проверочная  таблица'!QK33+'Проверочная  таблица'!QM33+QQ33+QW33</f>
        <v>142740647.92000002</v>
      </c>
      <c r="QB33" s="450">
        <f>'Субвенция  на  полномочия'!B26</f>
        <v>9332596452.8500004</v>
      </c>
      <c r="QC33" s="450">
        <f>'Субвенция  на  полномочия'!C26</f>
        <v>2226961402</v>
      </c>
      <c r="QD33" s="733">
        <f>[1]Субвенция_факт!M30</f>
        <v>123679890</v>
      </c>
      <c r="QE33" s="530">
        <v>30406657</v>
      </c>
      <c r="QF33" s="592">
        <f>[1]Субвенция_факт!AE30</f>
        <v>0</v>
      </c>
      <c r="QG33" s="375"/>
      <c r="QH33" s="591"/>
      <c r="QI33" s="375"/>
      <c r="QJ33" s="733">
        <f>[1]Субвенция_факт!AG30</f>
        <v>1800000</v>
      </c>
      <c r="QK33" s="530"/>
      <c r="QL33" s="594">
        <f>[1]Субвенция_факт!E30</f>
        <v>0</v>
      </c>
      <c r="QM33" s="530"/>
      <c r="QN33" s="594">
        <f>[1]Субвенция_факт!F30</f>
        <v>2382800</v>
      </c>
      <c r="QO33" s="530">
        <f>QN33</f>
        <v>2382800</v>
      </c>
      <c r="QP33" s="594">
        <f>[1]Субвенция_факт!G30</f>
        <v>7548600</v>
      </c>
      <c r="QQ33" s="530">
        <f>QP33</f>
        <v>7548600</v>
      </c>
      <c r="QR33" s="730">
        <f>SUM(QS33:QT33)</f>
        <v>345701485</v>
      </c>
      <c r="QS33" s="356">
        <f>[1]Субвенция_факт!P30</f>
        <v>132436204.10999998</v>
      </c>
      <c r="QT33" s="357">
        <f>[1]Субвенция_факт!Q30</f>
        <v>213265280.88999999</v>
      </c>
      <c r="QU33" s="730">
        <f>SUM(QV33:QW33)</f>
        <v>215282834.75999999</v>
      </c>
      <c r="QV33" s="360">
        <v>82473586.840000004</v>
      </c>
      <c r="QW33" s="376">
        <v>132809247.92</v>
      </c>
      <c r="QX33" s="450">
        <f>SUM(QY33:QZ33)</f>
        <v>0</v>
      </c>
      <c r="QY33" s="377">
        <f>[1]Субвенция_факт!X30</f>
        <v>0</v>
      </c>
      <c r="QZ33" s="378">
        <f>[1]Субвенция_факт!W30</f>
        <v>0</v>
      </c>
      <c r="RA33" s="450">
        <f>SUM(RB33:RC33)</f>
        <v>0</v>
      </c>
      <c r="RB33" s="356"/>
      <c r="RC33" s="357"/>
      <c r="RD33" s="379">
        <f>RL33+RR33+RX33+SD33+SL33+TH33+RF33+SH33</f>
        <v>1230932835.1300001</v>
      </c>
      <c r="RE33" s="450">
        <f>RO33+RU33+SA33+SF33+SW33+TN33+RI33+SJ33</f>
        <v>296052047.31</v>
      </c>
      <c r="RF33" s="450">
        <f>SUM(RG33:RH33)</f>
        <v>5234040</v>
      </c>
      <c r="RG33" s="377">
        <f>'[1]Иные межбюджетные трансферты'!D29</f>
        <v>0</v>
      </c>
      <c r="RH33" s="378">
        <f>'[1]Иные межбюджетные трансферты'!E29</f>
        <v>5234040</v>
      </c>
      <c r="RI33" s="450">
        <f>SUM(RJ33:RK33)</f>
        <v>1308510</v>
      </c>
      <c r="RJ33" s="377"/>
      <c r="RK33" s="378">
        <v>1308510</v>
      </c>
      <c r="RL33" s="450">
        <f>SUM(RM33:RN33)</f>
        <v>0</v>
      </c>
      <c r="RM33" s="377">
        <f>'[1]Иные межбюджетные трансферты'!T29</f>
        <v>0</v>
      </c>
      <c r="RN33" s="378">
        <f>'[1]Иные межбюджетные трансферты'!U29</f>
        <v>0</v>
      </c>
      <c r="RO33" s="450">
        <f>SUM(RP33:RQ33)</f>
        <v>0</v>
      </c>
      <c r="RP33" s="377"/>
      <c r="RQ33" s="378"/>
      <c r="RR33" s="450">
        <f>SUM(RS33:RT33)</f>
        <v>16944892.949999999</v>
      </c>
      <c r="RS33" s="377">
        <f>'[1]Иные межбюджетные трансферты'!F29</f>
        <v>1525040.45</v>
      </c>
      <c r="RT33" s="378">
        <f>'[1]Иные межбюджетные трансферты'!G29</f>
        <v>15419852.5</v>
      </c>
      <c r="RU33" s="450">
        <f>SUM(RV33:RW33)</f>
        <v>4236223.28</v>
      </c>
      <c r="RV33" s="377">
        <v>381260.13</v>
      </c>
      <c r="RW33" s="378">
        <v>3854963.15</v>
      </c>
      <c r="RX33" s="450">
        <f>SUM(RY33:RZ33)</f>
        <v>185144400</v>
      </c>
      <c r="RY33" s="377">
        <f>'[1]Иные межбюджетные трансферты'!H29</f>
        <v>0</v>
      </c>
      <c r="RZ33" s="378">
        <f>'[1]Иные межбюджетные трансферты'!I29</f>
        <v>185144400</v>
      </c>
      <c r="SA33" s="450">
        <f>SUM(SB33:SC33)</f>
        <v>45566439</v>
      </c>
      <c r="SB33" s="377"/>
      <c r="SC33" s="378">
        <v>45566439</v>
      </c>
      <c r="SD33" s="730">
        <f>SUM(SE33:SE33)</f>
        <v>0</v>
      </c>
      <c r="SE33" s="371">
        <f>'[1]Иные межбюджетные трансферты'!K29</f>
        <v>0</v>
      </c>
      <c r="SF33" s="450">
        <f>SUM(SG33:SG33)</f>
        <v>0</v>
      </c>
      <c r="SG33" s="374"/>
      <c r="SH33" s="730">
        <f>SUM(SI33:SI33)</f>
        <v>0</v>
      </c>
      <c r="SI33" s="371"/>
      <c r="SJ33" s="450">
        <f>SUM(SK33:SK33)</f>
        <v>0</v>
      </c>
      <c r="SK33" s="374"/>
      <c r="SL33" s="450">
        <f>SUM(SM33:SV33)</f>
        <v>1023609502.1800001</v>
      </c>
      <c r="SM33" s="377">
        <f>'[1]Иные межбюджетные трансферты'!C29</f>
        <v>0</v>
      </c>
      <c r="SN33" s="369">
        <f>'[1]Иные межбюджетные трансферты'!J29</f>
        <v>0</v>
      </c>
      <c r="SO33" s="370">
        <f>'[1]Иные межбюджетные трансферты'!M29</f>
        <v>0</v>
      </c>
      <c r="SP33" s="369">
        <f>'[1]Иные межбюджетные трансферты'!O29</f>
        <v>1020240686.5700001</v>
      </c>
      <c r="SQ33" s="370">
        <f>'[1]Иные межбюджетные трансферты'!P29</f>
        <v>0</v>
      </c>
      <c r="SR33" s="369">
        <f>'[1]Иные межбюджетные трансферты'!R29</f>
        <v>0</v>
      </c>
      <c r="SS33" s="370">
        <f>'[1]Иные межбюджетные трансферты'!V29</f>
        <v>0</v>
      </c>
      <c r="ST33" s="360">
        <f>'[1]Иные межбюджетные трансферты'!X29</f>
        <v>0</v>
      </c>
      <c r="SU33" s="370">
        <f>'[1]Иные межбюджетные трансферты'!Y29</f>
        <v>0</v>
      </c>
      <c r="SV33" s="369">
        <f>'[1]Иные межбюджетные трансферты'!Z29</f>
        <v>3368815.6100000003</v>
      </c>
      <c r="SW33" s="450">
        <f>SUM(SX33:TG33)</f>
        <v>244940875.03</v>
      </c>
      <c r="SX33" s="369"/>
      <c r="SY33" s="369"/>
      <c r="SZ33" s="356"/>
      <c r="TA33" s="369">
        <v>241572059.41999999</v>
      </c>
      <c r="TB33" s="369"/>
      <c r="TC33" s="369"/>
      <c r="TD33" s="369"/>
      <c r="TE33" s="369"/>
      <c r="TF33" s="369"/>
      <c r="TG33" s="369">
        <f t="shared" ref="TG33:TG34" si="289">SV33</f>
        <v>3368815.6100000003</v>
      </c>
      <c r="TH33" s="450">
        <f>SUM(TI33:TM33)</f>
        <v>0</v>
      </c>
      <c r="TI33" s="369"/>
      <c r="TJ33" s="369"/>
      <c r="TK33" s="369"/>
      <c r="TL33" s="369"/>
      <c r="TM33" s="371"/>
      <c r="TN33" s="450">
        <f>SUM(TO33:TS33)</f>
        <v>0</v>
      </c>
      <c r="TO33" s="360"/>
      <c r="TP33" s="360"/>
      <c r="TQ33" s="360"/>
      <c r="TR33" s="369"/>
      <c r="TS33" s="371"/>
      <c r="TT33" s="450">
        <f>TV33+TX33+TZ33+UB33</f>
        <v>-1684800000</v>
      </c>
      <c r="TU33" s="450">
        <f>TW33+UA33</f>
        <v>-237500000</v>
      </c>
      <c r="TV33" s="450"/>
      <c r="TW33" s="450"/>
      <c r="TX33" s="450"/>
      <c r="TY33" s="450"/>
      <c r="TZ33" s="450">
        <v>-1684800000</v>
      </c>
      <c r="UA33" s="450">
        <v>-237500000</v>
      </c>
      <c r="UB33" s="450"/>
      <c r="UC33" s="450"/>
      <c r="UD33" s="728">
        <f>'Проверочная  таблица'!TZ33+'Проверочная  таблица'!UB33</f>
        <v>-1684800000</v>
      </c>
      <c r="UE33" s="728">
        <f>'Проверочная  таблица'!UA33+'Проверочная  таблица'!UC33</f>
        <v>-237500000</v>
      </c>
    </row>
    <row r="34" spans="1:551" ht="20.45" customHeight="1" thickBot="1" x14ac:dyDescent="0.3">
      <c r="A34" s="648" t="s">
        <v>661</v>
      </c>
      <c r="B34" s="432">
        <f>D34+Z34+'Проверочная  таблица'!PV34+'Проверочная  таблица'!RD34</f>
        <v>2784015347.8099999</v>
      </c>
      <c r="C34" s="426">
        <f>E34+'Проверочная  таблица'!PY34+AA34+'Проверочная  таблица'!RE34</f>
        <v>439774953.61000001</v>
      </c>
      <c r="D34" s="711">
        <f>F34+L34+J34+N34+V34+H34</f>
        <v>131799000</v>
      </c>
      <c r="E34" s="432">
        <f>G34+M34+K34+R34+X34+I34</f>
        <v>2000000</v>
      </c>
      <c r="F34" s="707">
        <f>'[1]Дотация  из  ОБ_факт'!F28</f>
        <v>0</v>
      </c>
      <c r="G34" s="756"/>
      <c r="H34" s="707"/>
      <c r="I34" s="708"/>
      <c r="J34" s="707">
        <f>'[1]Дотация  из  ОБ_факт'!H28</f>
        <v>131799000</v>
      </c>
      <c r="K34" s="756">
        <v>2000000</v>
      </c>
      <c r="L34" s="707"/>
      <c r="M34" s="708"/>
      <c r="N34" s="595">
        <f>SUM(O34:Q34)</f>
        <v>0</v>
      </c>
      <c r="O34" s="757">
        <f>'[1]Дотация  из  ОБ_факт'!K28</f>
        <v>0</v>
      </c>
      <c r="P34" s="710">
        <f>'[1]Дотация  из  ОБ_факт'!L28</f>
        <v>0</v>
      </c>
      <c r="Q34" s="710">
        <f>'[1]Дотация  из  ОБ_факт'!M28</f>
        <v>0</v>
      </c>
      <c r="R34" s="595">
        <f>SUM(S34:U34)</f>
        <v>0</v>
      </c>
      <c r="S34" s="451"/>
      <c r="T34" s="348"/>
      <c r="U34" s="589"/>
      <c r="V34" s="595">
        <f>SUM(W34:W34)</f>
        <v>0</v>
      </c>
      <c r="W34" s="649"/>
      <c r="X34" s="595">
        <f>SUM(Y34:Y34)</f>
        <v>0</v>
      </c>
      <c r="Y34" s="589"/>
      <c r="Z34" s="711">
        <f>PR34+PT34+KD34+KN34+CD34+EJ34+BX34+HT34+HZ34+KZ34+LH34+JX34+AB34+AJ34+DX34+ED34+BD34+OL34+PD34+MD34+DR34+CV34+IZ34+JR34+OF34+GP34+ER34+MJ34+MV34+NF34+MP34+NP34+AX34+KT34+FX34+FL34+GD34+GJ34+FF34+BR34+LP34+AP34+HB34+HN34+GX34+FR34+HH34+IF34+IN34+IT34+CP34+DL34+AN34+AV34+DB34+CJ34</f>
        <v>826848857.48000002</v>
      </c>
      <c r="AA34" s="432">
        <f>'Проверочная  таблица'!PS34+'Проверочная  таблица'!PU34+'Проверочная  таблица'!KI34+'Проверочная  таблица'!KQ34+'Проверочная  таблица'!CG34+'Проверочная  таблица'!EN34+CA34+'Проверочная  таблица'!HW34+'Проверочная  таблица'!IC34+'Проверочная  таблица'!LD34+'Проверочная  таблица'!LL34+KA34+AF34+AL34+EA34+EG34+BK34+OU34+PK34+MG34+DU34+CY34+JI34+JU34+OI34+GT34+EY34+MM34+NA34+NK34+MS34+NX34+BA34+KW34+GA34+FO34+GG34+GM34+FI34+BU34+LW34+AS34+HE34+HQ34+GZ34+FU34+HK34+IJ34+IQ34+IW34+CS34+DO34+AO34+AW34+DG34+CM34</f>
        <v>19391299.170000002</v>
      </c>
      <c r="AB34" s="426">
        <f>SUM(AC34:AE34)</f>
        <v>0</v>
      </c>
      <c r="AC34" s="353">
        <f>[1]Субсидия_факт!CY28</f>
        <v>0</v>
      </c>
      <c r="AD34" s="349">
        <f>[1]Субсидия_факт!DA28</f>
        <v>0</v>
      </c>
      <c r="AE34" s="349">
        <f>[1]Субсидия_факт!FB28</f>
        <v>0</v>
      </c>
      <c r="AF34" s="426">
        <f>SUM(AG34:AI34)</f>
        <v>0</v>
      </c>
      <c r="AG34" s="353"/>
      <c r="AH34" s="353"/>
      <c r="AI34" s="353"/>
      <c r="AJ34" s="432"/>
      <c r="AK34" s="349"/>
      <c r="AL34" s="426"/>
      <c r="AM34" s="349"/>
      <c r="AN34" s="426">
        <f>[1]Субсидия_факт!EX28</f>
        <v>0</v>
      </c>
      <c r="AO34" s="595"/>
      <c r="AP34" s="432">
        <f>SUM(AQ34:AR34)</f>
        <v>0</v>
      </c>
      <c r="AQ34" s="353">
        <f>[1]Субсидия_факт!CT28</f>
        <v>0</v>
      </c>
      <c r="AR34" s="349">
        <f>[1]Субсидия_факт!CU28</f>
        <v>0</v>
      </c>
      <c r="AS34" s="426">
        <f>SUM(AT34:AU34)</f>
        <v>0</v>
      </c>
      <c r="AT34" s="349"/>
      <c r="AU34" s="349"/>
      <c r="AV34" s="426">
        <f>[1]Субсидия_факт!EY28</f>
        <v>0</v>
      </c>
      <c r="AW34" s="595"/>
      <c r="AX34" s="432">
        <f>SUM(AY34:AZ34)</f>
        <v>0</v>
      </c>
      <c r="AY34" s="353">
        <f>[1]Субсидия_факт!CV28</f>
        <v>0</v>
      </c>
      <c r="AZ34" s="349">
        <f>[1]Субсидия_факт!CW28</f>
        <v>0</v>
      </c>
      <c r="BA34" s="426">
        <f>SUM(BB34:BC34)</f>
        <v>0</v>
      </c>
      <c r="BB34" s="349"/>
      <c r="BC34" s="353"/>
      <c r="BD34" s="426">
        <f>SUM(BE34:BJ34)</f>
        <v>0</v>
      </c>
      <c r="BE34" s="353">
        <f>[1]Субсидия_факт!EP28</f>
        <v>0</v>
      </c>
      <c r="BF34" s="352">
        <f>[1]Субсидия_факт!EQ28</f>
        <v>0</v>
      </c>
      <c r="BG34" s="349">
        <f>[1]Субсидия_факт!ER28</f>
        <v>0</v>
      </c>
      <c r="BH34" s="352">
        <f>[1]Субсидия_факт!ET28</f>
        <v>0</v>
      </c>
      <c r="BI34" s="349">
        <f>[1]Субсидия_факт!EV28</f>
        <v>0</v>
      </c>
      <c r="BJ34" s="354">
        <f>[1]Субсидия_факт!EW28</f>
        <v>0</v>
      </c>
      <c r="BK34" s="426">
        <f>SUM(BL34:BQ34)</f>
        <v>0</v>
      </c>
      <c r="BL34" s="350"/>
      <c r="BM34" s="352"/>
      <c r="BN34" s="349"/>
      <c r="BO34" s="352"/>
      <c r="BP34" s="349"/>
      <c r="BQ34" s="352"/>
      <c r="BR34" s="432"/>
      <c r="BS34" s="353"/>
      <c r="BT34" s="354"/>
      <c r="BU34" s="426"/>
      <c r="BV34" s="353"/>
      <c r="BW34" s="354"/>
      <c r="BX34" s="426">
        <f>SUM(BY34:BZ34)</f>
        <v>0</v>
      </c>
      <c r="BY34" s="353">
        <f>[1]Субсидия_факт!K28</f>
        <v>0</v>
      </c>
      <c r="BZ34" s="349">
        <f>[1]Субсидия_факт!L28</f>
        <v>0</v>
      </c>
      <c r="CA34" s="426">
        <f>SUM(CB34:CC34)</f>
        <v>0</v>
      </c>
      <c r="CB34" s="349"/>
      <c r="CC34" s="349"/>
      <c r="CD34" s="432">
        <f t="shared" ref="CD34" si="290">SUM(CE34:CF34)</f>
        <v>0</v>
      </c>
      <c r="CE34" s="353">
        <f>[1]Субсидия_факт!W28</f>
        <v>0</v>
      </c>
      <c r="CF34" s="354">
        <f>[1]Субсидия_факт!X28</f>
        <v>0</v>
      </c>
      <c r="CG34" s="426">
        <f t="shared" ref="CG34" si="291">SUM(CH34:CI34)</f>
        <v>0</v>
      </c>
      <c r="CH34" s="350"/>
      <c r="CI34" s="352"/>
      <c r="CJ34" s="432">
        <f t="shared" ref="CJ34" si="292">SUM(CK34:CL34)</f>
        <v>0</v>
      </c>
      <c r="CK34" s="353">
        <f>[1]Субсидия_факт!S28</f>
        <v>0</v>
      </c>
      <c r="CL34" s="352">
        <f>[1]Субсидия_факт!T28</f>
        <v>0</v>
      </c>
      <c r="CM34" s="426">
        <f t="shared" ref="CM34" si="293">SUM(CN34:CO34)</f>
        <v>0</v>
      </c>
      <c r="CN34" s="353"/>
      <c r="CO34" s="354"/>
      <c r="CP34" s="432">
        <f t="shared" ref="CP34" si="294">SUM(CQ34:CR34)</f>
        <v>0</v>
      </c>
      <c r="CQ34" s="353">
        <f>[1]Субсидия_факт!M28</f>
        <v>0</v>
      </c>
      <c r="CR34" s="354">
        <f>[1]Субсидия_факт!N28</f>
        <v>0</v>
      </c>
      <c r="CS34" s="426">
        <f t="shared" ref="CS34" si="295">SUM(CT34:CU34)</f>
        <v>0</v>
      </c>
      <c r="CT34" s="353"/>
      <c r="CU34" s="354"/>
      <c r="CV34" s="432">
        <f t="shared" ref="CV34" si="296">SUM(CW34:CX34)</f>
        <v>0</v>
      </c>
      <c r="CW34" s="353">
        <f>[1]Субсидия_факт!CH28</f>
        <v>0</v>
      </c>
      <c r="CX34" s="354">
        <f>[1]Субсидия_факт!CI28</f>
        <v>0</v>
      </c>
      <c r="CY34" s="426">
        <f t="shared" ref="CY34" si="297">SUM(CZ34:DA34)</f>
        <v>0</v>
      </c>
      <c r="CZ34" s="353"/>
      <c r="DA34" s="354"/>
      <c r="DB34" s="426">
        <f>SUM(DC34:DF34)</f>
        <v>1100000</v>
      </c>
      <c r="DC34" s="353">
        <f>[1]Субсидия_факт!GG28</f>
        <v>617456.57999999996</v>
      </c>
      <c r="DD34" s="354">
        <f>[1]Субсидия_факт!GI28</f>
        <v>468593.42</v>
      </c>
      <c r="DE34" s="353">
        <f>[1]Субсидия_факт!GK28</f>
        <v>7931.06</v>
      </c>
      <c r="DF34" s="352">
        <f>[1]Субсидия_факт!GM28</f>
        <v>6018.94</v>
      </c>
      <c r="DG34" s="426">
        <f>SUM(DH34:DK34)</f>
        <v>0</v>
      </c>
      <c r="DH34" s="353"/>
      <c r="DI34" s="354"/>
      <c r="DJ34" s="353"/>
      <c r="DK34" s="354"/>
      <c r="DL34" s="432">
        <f t="shared" ref="DL34" si="298">SUM(DM34:DN34)</f>
        <v>0</v>
      </c>
      <c r="DM34" s="353">
        <f>[1]Субсидия_факт!O28</f>
        <v>0</v>
      </c>
      <c r="DN34" s="354">
        <f>[1]Субсидия_факт!P28</f>
        <v>0</v>
      </c>
      <c r="DO34" s="426">
        <f t="shared" ref="DO34" si="299">SUM(DP34:DQ34)</f>
        <v>0</v>
      </c>
      <c r="DP34" s="353"/>
      <c r="DQ34" s="354"/>
      <c r="DR34" s="426">
        <f>SUM(DS34:DT34)</f>
        <v>0</v>
      </c>
      <c r="DS34" s="353">
        <f>[1]Субсидия_факт!AH28</f>
        <v>0</v>
      </c>
      <c r="DT34" s="354">
        <f>[1]Субсидия_факт!AI28</f>
        <v>0</v>
      </c>
      <c r="DU34" s="426">
        <f>SUM(DV34:DW34)</f>
        <v>0</v>
      </c>
      <c r="DV34" s="353"/>
      <c r="DW34" s="354"/>
      <c r="DX34" s="426">
        <f t="shared" ref="DX34" si="300">SUM(DY34:DZ34)</f>
        <v>0</v>
      </c>
      <c r="DY34" s="353">
        <f>[1]Субсидия_факт!GO28</f>
        <v>0</v>
      </c>
      <c r="DZ34" s="354">
        <f>[1]Субсидия_факт!GQ28</f>
        <v>0</v>
      </c>
      <c r="EA34" s="426">
        <f>SUM(EB34:EC34)</f>
        <v>0</v>
      </c>
      <c r="EB34" s="353"/>
      <c r="EC34" s="354"/>
      <c r="ED34" s="432"/>
      <c r="EE34" s="353"/>
      <c r="EF34" s="354"/>
      <c r="EG34" s="426"/>
      <c r="EH34" s="353"/>
      <c r="EI34" s="354"/>
      <c r="EJ34" s="426">
        <f t="shared" ref="EJ34" si="301">SUM(EK34:EM34)</f>
        <v>57821142.859999999</v>
      </c>
      <c r="EK34" s="349">
        <f>[1]Субсидия_факт!J28</f>
        <v>0</v>
      </c>
      <c r="EL34" s="353">
        <f>[1]Субсидия_факт!H28</f>
        <v>5203902.8599999994</v>
      </c>
      <c r="EM34" s="354">
        <f>[1]Субсидия_факт!I28</f>
        <v>52617240</v>
      </c>
      <c r="EN34" s="426">
        <f t="shared" ref="EN34" si="302">SUM(EO34:EQ34)</f>
        <v>6087980.9400000004</v>
      </c>
      <c r="EO34" s="349"/>
      <c r="EP34" s="349">
        <v>547918.28</v>
      </c>
      <c r="EQ34" s="354">
        <v>5540062.6600000001</v>
      </c>
      <c r="ER34" s="426">
        <f t="shared" ref="ER34" si="303">SUM(ES34:EX34)</f>
        <v>0</v>
      </c>
      <c r="ES34" s="353">
        <f>[1]Субсидия_факт!AP28</f>
        <v>0</v>
      </c>
      <c r="ET34" s="354">
        <f>[1]Субсидия_факт!AQ28</f>
        <v>0</v>
      </c>
      <c r="EU34" s="350">
        <f>[1]Субсидия_факт!AR28</f>
        <v>0</v>
      </c>
      <c r="EV34" s="354">
        <f>[1]Субсидия_факт!AS28</f>
        <v>0</v>
      </c>
      <c r="EW34" s="350">
        <f>[1]Субсидия_факт!AT28</f>
        <v>0</v>
      </c>
      <c r="EX34" s="354">
        <f>[1]Субсидия_факт!AU28</f>
        <v>0</v>
      </c>
      <c r="EY34" s="426">
        <f t="shared" ref="EY34" si="304">SUM(EZ34:FE34)</f>
        <v>0</v>
      </c>
      <c r="EZ34" s="350"/>
      <c r="FA34" s="352"/>
      <c r="FB34" s="349"/>
      <c r="FC34" s="352"/>
      <c r="FD34" s="349"/>
      <c r="FE34" s="352"/>
      <c r="FF34" s="432">
        <f t="shared" ref="FF34" si="305">SUM(FG34:FH34)</f>
        <v>0</v>
      </c>
      <c r="FG34" s="353">
        <f>[1]Субсидия_факт!BV28</f>
        <v>0</v>
      </c>
      <c r="FH34" s="354">
        <f>[1]Субсидия_факт!BW28</f>
        <v>0</v>
      </c>
      <c r="FI34" s="426">
        <f t="shared" ref="FI34" si="306">SUM(FJ34:FK34)</f>
        <v>0</v>
      </c>
      <c r="FJ34" s="353"/>
      <c r="FK34" s="354"/>
      <c r="FL34" s="432">
        <f t="shared" ref="FL34" si="307">SUM(FM34:FN34)</f>
        <v>0</v>
      </c>
      <c r="FM34" s="353">
        <f>[1]Субсидия_факт!DR28</f>
        <v>0</v>
      </c>
      <c r="FN34" s="354">
        <f>[1]Субсидия_факт!DS28</f>
        <v>0</v>
      </c>
      <c r="FO34" s="432">
        <f t="shared" ref="FO34" si="308">SUM(FP34:FQ34)</f>
        <v>0</v>
      </c>
      <c r="FP34" s="353"/>
      <c r="FQ34" s="354"/>
      <c r="FR34" s="716"/>
      <c r="FS34" s="353"/>
      <c r="FT34" s="354"/>
      <c r="FU34" s="716"/>
      <c r="FV34" s="353"/>
      <c r="FW34" s="354"/>
      <c r="FX34" s="432">
        <f t="shared" ref="FX34" si="309">SUM(FY34:FZ34)</f>
        <v>0</v>
      </c>
      <c r="FY34" s="353">
        <f>[1]Субсидия_факт!ED28</f>
        <v>0</v>
      </c>
      <c r="FZ34" s="354">
        <f>[1]Субсидия_факт!EE28</f>
        <v>0</v>
      </c>
      <c r="GA34" s="426">
        <f t="shared" ref="GA34" si="310">SUM(GB34:GC34)</f>
        <v>0</v>
      </c>
      <c r="GB34" s="349"/>
      <c r="GC34" s="358"/>
      <c r="GD34" s="432">
        <f t="shared" ref="GD34" si="311">SUM(GE34:GF34)</f>
        <v>0</v>
      </c>
      <c r="GE34" s="353">
        <f>[1]Субсидия_факт!CJ28</f>
        <v>0</v>
      </c>
      <c r="GF34" s="354">
        <f>[1]Субсидия_факт!CK28</f>
        <v>0</v>
      </c>
      <c r="GG34" s="426">
        <f t="shared" ref="GG34" si="312">SUM(GH34:GI34)</f>
        <v>0</v>
      </c>
      <c r="GH34" s="349"/>
      <c r="GI34" s="358"/>
      <c r="GJ34" s="432"/>
      <c r="GK34" s="353"/>
      <c r="GL34" s="354"/>
      <c r="GM34" s="426"/>
      <c r="GN34" s="349"/>
      <c r="GO34" s="358"/>
      <c r="GP34" s="432">
        <f>SUM(GQ34:GS34)</f>
        <v>113500000</v>
      </c>
      <c r="GQ34" s="353">
        <f>[1]Субсидия_факт!EF28</f>
        <v>0</v>
      </c>
      <c r="GR34" s="354">
        <f>[1]Субсидия_факт!EG28</f>
        <v>0</v>
      </c>
      <c r="GS34" s="349">
        <f>[1]Субсидия_факт!EH28</f>
        <v>113500000</v>
      </c>
      <c r="GT34" s="432">
        <f>SUM(GU34:GW34)</f>
        <v>2535644.54</v>
      </c>
      <c r="GU34" s="349"/>
      <c r="GV34" s="358"/>
      <c r="GW34" s="349">
        <v>2535644.54</v>
      </c>
      <c r="GX34" s="716"/>
      <c r="GY34" s="349"/>
      <c r="GZ34" s="716"/>
      <c r="HA34" s="353"/>
      <c r="HB34" s="432">
        <f t="shared" ref="HB34" si="313">SUM(HC34:HD34)</f>
        <v>0</v>
      </c>
      <c r="HC34" s="353">
        <f>[1]Субсидия_факт!BP28</f>
        <v>0</v>
      </c>
      <c r="HD34" s="354">
        <f>[1]Субсидия_факт!BQ28</f>
        <v>0</v>
      </c>
      <c r="HE34" s="426">
        <f t="shared" ref="HE34" si="314">SUM(HF34:HG34)</f>
        <v>0</v>
      </c>
      <c r="HF34" s="349"/>
      <c r="HG34" s="358"/>
      <c r="HH34" s="716">
        <f t="shared" ref="HH34" si="315">SUM(HI34:HJ34)</f>
        <v>0</v>
      </c>
      <c r="HI34" s="353"/>
      <c r="HJ34" s="354"/>
      <c r="HK34" s="719">
        <f t="shared" ref="HK34" si="316">SUM(HL34:HM34)</f>
        <v>0</v>
      </c>
      <c r="HL34" s="349"/>
      <c r="HM34" s="361"/>
      <c r="HN34" s="432">
        <f t="shared" ref="HN34" si="317">SUM(HO34:HP34)</f>
        <v>0</v>
      </c>
      <c r="HO34" s="353">
        <f>[1]Субсидия_факт!AV28</f>
        <v>0</v>
      </c>
      <c r="HP34" s="354">
        <f>[1]Субсидия_факт!AW28</f>
        <v>0</v>
      </c>
      <c r="HQ34" s="426">
        <f t="shared" ref="HQ34" si="318">SUM(HR34:HS34)</f>
        <v>0</v>
      </c>
      <c r="HR34" s="349"/>
      <c r="HS34" s="358"/>
      <c r="HT34" s="711">
        <f t="shared" ref="HT34" si="319">SUM(HU34:HV34)</f>
        <v>0</v>
      </c>
      <c r="HU34" s="353">
        <f>[1]Субсидия_факт!BZ28</f>
        <v>0</v>
      </c>
      <c r="HV34" s="354">
        <f>[1]Субсидия_факт!CB28</f>
        <v>0</v>
      </c>
      <c r="HW34" s="426">
        <f t="shared" ref="HW34" si="320">SUM(HX34:HY34)</f>
        <v>0</v>
      </c>
      <c r="HX34" s="353"/>
      <c r="HY34" s="354"/>
      <c r="HZ34" s="426"/>
      <c r="IA34" s="353"/>
      <c r="IB34" s="354"/>
      <c r="IC34" s="426"/>
      <c r="ID34" s="349"/>
      <c r="IE34" s="358"/>
      <c r="IF34" s="707">
        <f>SUM(IG34:II34)</f>
        <v>0</v>
      </c>
      <c r="IG34" s="349">
        <f>[1]Субсидия_факт!AJ28</f>
        <v>0</v>
      </c>
      <c r="IH34" s="354">
        <f>[1]Субсидия_факт!AK28</f>
        <v>0</v>
      </c>
      <c r="II34" s="349">
        <f>[1]Субсидия_факт!AL28</f>
        <v>0</v>
      </c>
      <c r="IJ34" s="707">
        <f>SUM(IK34:IM34)</f>
        <v>0</v>
      </c>
      <c r="IK34" s="349"/>
      <c r="IL34" s="354"/>
      <c r="IM34" s="349"/>
      <c r="IN34" s="426">
        <f t="shared" ref="IN34" si="321">SUM(IO34:IP34)</f>
        <v>0</v>
      </c>
      <c r="IO34" s="349">
        <f>[1]Субсидия_факт!FX28</f>
        <v>0</v>
      </c>
      <c r="IP34" s="354">
        <f>[1]Субсидия_факт!FY28</f>
        <v>0</v>
      </c>
      <c r="IQ34" s="426">
        <f t="shared" ref="IQ34" si="322">SUM(IR34:IS34)</f>
        <v>0</v>
      </c>
      <c r="IR34" s="349"/>
      <c r="IS34" s="354"/>
      <c r="IT34" s="426">
        <f t="shared" ref="IT34" si="323">SUM(IU34:IV34)</f>
        <v>0</v>
      </c>
      <c r="IU34" s="350"/>
      <c r="IV34" s="354"/>
      <c r="IW34" s="426">
        <f t="shared" ref="IW34" si="324">SUM(IX34:IY34)</f>
        <v>0</v>
      </c>
      <c r="IX34" s="349"/>
      <c r="IY34" s="354"/>
      <c r="IZ34" s="426">
        <f t="shared" ref="IZ34" si="325">SUM(JA34:JH34)</f>
        <v>0</v>
      </c>
      <c r="JA34" s="349">
        <f>[1]Субсидия_факт!AX28</f>
        <v>0</v>
      </c>
      <c r="JB34" s="354">
        <f>[1]Субсидия_факт!AZ28</f>
        <v>0</v>
      </c>
      <c r="JC34" s="353">
        <f>[1]Субсидия_факт!BB28</f>
        <v>0</v>
      </c>
      <c r="JD34" s="354">
        <f>[1]Субсидия_факт!BC28</f>
        <v>0</v>
      </c>
      <c r="JE34" s="353">
        <f>[1]Субсидия_факт!BD28</f>
        <v>0</v>
      </c>
      <c r="JF34" s="354">
        <f>[1]Субсидия_факт!BE28</f>
        <v>0</v>
      </c>
      <c r="JG34" s="350">
        <f>[1]Субсидия_факт!BF28</f>
        <v>0</v>
      </c>
      <c r="JH34" s="354">
        <f>[1]Субсидия_факт!BG28</f>
        <v>0</v>
      </c>
      <c r="JI34" s="426">
        <f t="shared" ref="JI34" si="326">SUM(JJ34:JQ34)</f>
        <v>0</v>
      </c>
      <c r="JJ34" s="349"/>
      <c r="JK34" s="354"/>
      <c r="JL34" s="349"/>
      <c r="JM34" s="352"/>
      <c r="JN34" s="349"/>
      <c r="JO34" s="358"/>
      <c r="JP34" s="349"/>
      <c r="JQ34" s="354"/>
      <c r="JR34" s="426"/>
      <c r="JS34" s="349"/>
      <c r="JT34" s="354"/>
      <c r="JU34" s="426"/>
      <c r="JV34" s="349"/>
      <c r="JW34" s="352"/>
      <c r="JX34" s="432">
        <f t="shared" ref="JX34" si="327">SUM(JY34:JZ34)</f>
        <v>4445430</v>
      </c>
      <c r="JY34" s="353">
        <f>[1]Субсидия_факт!BX28</f>
        <v>1333630</v>
      </c>
      <c r="JZ34" s="354">
        <f>[1]Субсидия_факт!BY28</f>
        <v>3111800</v>
      </c>
      <c r="KA34" s="426">
        <f t="shared" ref="KA34" si="328">SUM(KB34:KC34)</f>
        <v>569839.16999999993</v>
      </c>
      <c r="KB34" s="349">
        <v>170951.88</v>
      </c>
      <c r="KC34" s="358">
        <v>398887.29</v>
      </c>
      <c r="KD34" s="426">
        <f>SUM(KE34:KH34)</f>
        <v>549446.28</v>
      </c>
      <c r="KE34" s="349">
        <f>[1]Субсидия_факт!BH28</f>
        <v>0</v>
      </c>
      <c r="KF34" s="352">
        <f>[1]Субсидия_факт!BI28</f>
        <v>0</v>
      </c>
      <c r="KG34" s="353">
        <f>[1]Субсидия_факт!CD28</f>
        <v>164833.88</v>
      </c>
      <c r="KH34" s="354">
        <f>[1]Субсидия_факт!CF28</f>
        <v>384612.4</v>
      </c>
      <c r="KI34" s="426">
        <f>SUM(KJ34:KM34)</f>
        <v>0</v>
      </c>
      <c r="KJ34" s="349"/>
      <c r="KK34" s="354"/>
      <c r="KL34" s="349"/>
      <c r="KM34" s="354"/>
      <c r="KN34" s="426"/>
      <c r="KO34" s="353"/>
      <c r="KP34" s="352"/>
      <c r="KQ34" s="426"/>
      <c r="KR34" s="350"/>
      <c r="KS34" s="354"/>
      <c r="KT34" s="432">
        <f t="shared" ref="KT34" si="329">SUM(KU34:KV34)</f>
        <v>0</v>
      </c>
      <c r="KU34" s="353">
        <f>[1]Субсидия_факт!BJ28</f>
        <v>0</v>
      </c>
      <c r="KV34" s="354">
        <f>[1]Субсидия_факт!BK28</f>
        <v>0</v>
      </c>
      <c r="KW34" s="426">
        <f t="shared" ref="KW34" si="330">SUM(KX34:KY34)</f>
        <v>0</v>
      </c>
      <c r="KX34" s="349"/>
      <c r="KY34" s="358"/>
      <c r="KZ34" s="707">
        <f t="shared" ref="KZ34" si="331">SUM(LA34:LC34)</f>
        <v>21000000</v>
      </c>
      <c r="LA34" s="353">
        <f>[1]Субсидия_факт!CN28</f>
        <v>1890000</v>
      </c>
      <c r="LB34" s="352">
        <f>[1]Субсидия_факт!CP28</f>
        <v>19110000</v>
      </c>
      <c r="LC34" s="349">
        <f>[1]Субсидия_факт!CR28</f>
        <v>0</v>
      </c>
      <c r="LD34" s="707">
        <f t="shared" ref="LD34" si="332">SUM(LE34:LG34)</f>
        <v>0</v>
      </c>
      <c r="LE34" s="350"/>
      <c r="LF34" s="354"/>
      <c r="LG34" s="349"/>
      <c r="LH34" s="707"/>
      <c r="LI34" s="353"/>
      <c r="LJ34" s="352"/>
      <c r="LK34" s="349"/>
      <c r="LL34" s="707"/>
      <c r="LM34" s="349"/>
      <c r="LN34" s="361"/>
      <c r="LO34" s="349"/>
      <c r="LP34" s="426">
        <f t="shared" ref="LP34" si="333">SUM(LQ34:LV34)</f>
        <v>0</v>
      </c>
      <c r="LQ34" s="350"/>
      <c r="LR34" s="354"/>
      <c r="LS34" s="350"/>
      <c r="LT34" s="354"/>
      <c r="LU34" s="350"/>
      <c r="LV34" s="354"/>
      <c r="LW34" s="426">
        <f t="shared" ref="LW34" si="334">SUM(LX34:MC34)</f>
        <v>0</v>
      </c>
      <c r="LX34" s="349"/>
      <c r="LY34" s="358"/>
      <c r="LZ34" s="349"/>
      <c r="MA34" s="358"/>
      <c r="MB34" s="350"/>
      <c r="MC34" s="354"/>
      <c r="MD34" s="426"/>
      <c r="ME34" s="350"/>
      <c r="MF34" s="354"/>
      <c r="MG34" s="426"/>
      <c r="MH34" s="349"/>
      <c r="MI34" s="358"/>
      <c r="MJ34" s="432">
        <f t="shared" ref="MJ34" si="335">SUM(MK34:ML34)</f>
        <v>4144175.8199999994</v>
      </c>
      <c r="MK34" s="353">
        <f>[1]Субсидия_факт!BL28</f>
        <v>372975.81999999937</v>
      </c>
      <c r="ML34" s="354">
        <f>[1]Субсидия_факт!BN28</f>
        <v>3771200</v>
      </c>
      <c r="MM34" s="426">
        <f t="shared" ref="MM34" si="336">SUM(MN34:MO34)</f>
        <v>283122</v>
      </c>
      <c r="MN34" s="349">
        <v>25480.98</v>
      </c>
      <c r="MO34" s="358">
        <v>257641.02</v>
      </c>
      <c r="MP34" s="432">
        <f t="shared" ref="MP34" si="337">SUM(MQ34:MR34)</f>
        <v>0</v>
      </c>
      <c r="MQ34" s="353"/>
      <c r="MR34" s="354"/>
      <c r="MS34" s="426">
        <f t="shared" ref="MS34" si="338">SUM(MT34:MU34)</f>
        <v>0</v>
      </c>
      <c r="MT34" s="349"/>
      <c r="MU34" s="358"/>
      <c r="MV34" s="707">
        <f t="shared" ref="MV34" si="339">SUM(MW34:MZ34)</f>
        <v>0</v>
      </c>
      <c r="MW34" s="349">
        <f>[1]Субсидия_факт!FO28</f>
        <v>0</v>
      </c>
      <c r="MX34" s="354">
        <f>[1]Субсидия_факт!FQ28</f>
        <v>0</v>
      </c>
      <c r="MY34" s="349">
        <f>[1]Субсидия_факт!FS28</f>
        <v>0</v>
      </c>
      <c r="MZ34" s="354">
        <f>[1]Субсидия_факт!FU28</f>
        <v>0</v>
      </c>
      <c r="NA34" s="707">
        <f t="shared" ref="NA34" si="340">SUM(NB34:NE34)</f>
        <v>0</v>
      </c>
      <c r="NB34" s="349"/>
      <c r="NC34" s="354"/>
      <c r="ND34" s="349"/>
      <c r="NE34" s="354"/>
      <c r="NF34" s="707">
        <f t="shared" ref="NF34" si="341">SUM(NG34:NJ34)</f>
        <v>0</v>
      </c>
      <c r="NG34" s="350"/>
      <c r="NH34" s="354"/>
      <c r="NI34" s="349"/>
      <c r="NJ34" s="354"/>
      <c r="NK34" s="707">
        <f t="shared" ref="NK34" si="342">SUM(NL34:NO34)</f>
        <v>0</v>
      </c>
      <c r="NL34" s="349"/>
      <c r="NM34" s="354"/>
      <c r="NN34" s="349"/>
      <c r="NO34" s="354"/>
      <c r="NP34" s="426">
        <f t="shared" ref="NP34" si="343">SUM(NQ34:NW34)</f>
        <v>467963084.11000001</v>
      </c>
      <c r="NQ34" s="349">
        <f>[1]Субсидия_факт!AE28</f>
        <v>141991129.56</v>
      </c>
      <c r="NR34" s="353">
        <f>[1]Субсидия_факт!Y28</f>
        <v>110830464.55000001</v>
      </c>
      <c r="NS34" s="352">
        <f>[1]Субсидия_факт!Z28</f>
        <v>215141490</v>
      </c>
      <c r="NT34" s="353">
        <f>[1]Субсидия_факт!AA28</f>
        <v>0</v>
      </c>
      <c r="NU34" s="352">
        <f>[1]Субсидия_факт!AB28</f>
        <v>0</v>
      </c>
      <c r="NV34" s="349">
        <f>[1]Субсидия_факт!AC28</f>
        <v>0</v>
      </c>
      <c r="NW34" s="354">
        <f>[1]Субсидия_факт!AD28</f>
        <v>0</v>
      </c>
      <c r="NX34" s="426">
        <f t="shared" ref="NX34" si="344">SUM(NY34:OE34)</f>
        <v>4478280.3499999996</v>
      </c>
      <c r="NY34" s="349"/>
      <c r="NZ34" s="350">
        <v>1522615.32</v>
      </c>
      <c r="OA34" s="354">
        <v>2955665.03</v>
      </c>
      <c r="OB34" s="350"/>
      <c r="OC34" s="352"/>
      <c r="OD34" s="349"/>
      <c r="OE34" s="352"/>
      <c r="OF34" s="432">
        <f t="shared" ref="OF34" si="345">SUM(OG34:OH34)</f>
        <v>0</v>
      </c>
      <c r="OG34" s="353">
        <f>[1]Субсидия_факт!Q28</f>
        <v>0</v>
      </c>
      <c r="OH34" s="354">
        <f>[1]Субсидия_факт!R28</f>
        <v>0</v>
      </c>
      <c r="OI34" s="426">
        <f t="shared" ref="OI34" si="346">SUM(OJ34:OK34)</f>
        <v>0</v>
      </c>
      <c r="OJ34" s="350"/>
      <c r="OK34" s="352"/>
      <c r="OL34" s="426">
        <f t="shared" ref="OL34" si="347">SUM(OM34:OT34)</f>
        <v>0</v>
      </c>
      <c r="OM34" s="353">
        <f>[1]Субсидия_факт!DF28</f>
        <v>0</v>
      </c>
      <c r="ON34" s="354">
        <f>[1]Субсидия_факт!DH28</f>
        <v>0</v>
      </c>
      <c r="OO34" s="350">
        <f>[2]Субсидия_факт!DP28</f>
        <v>0</v>
      </c>
      <c r="OP34" s="354">
        <f>[2]Субсидия_факт!DS28</f>
        <v>0</v>
      </c>
      <c r="OQ34" s="497">
        <f>[2]Субсидия_факт!EH28</f>
        <v>0</v>
      </c>
      <c r="OR34" s="352">
        <f>[2]Субсидия_факт!EK28</f>
        <v>0</v>
      </c>
      <c r="OS34" s="353">
        <f>[1]Субсидия_факт!DZ28-LU34</f>
        <v>0</v>
      </c>
      <c r="OT34" s="354">
        <f>[1]Субсидия_факт!EB28-LV34</f>
        <v>0</v>
      </c>
      <c r="OU34" s="426">
        <f t="shared" ref="OU34" si="348">SUM(OV34:PC34)</f>
        <v>0</v>
      </c>
      <c r="OV34" s="497"/>
      <c r="OW34" s="358"/>
      <c r="OX34" s="497"/>
      <c r="OY34" s="358"/>
      <c r="OZ34" s="497"/>
      <c r="PA34" s="352"/>
      <c r="PB34" s="349"/>
      <c r="PC34" s="354"/>
      <c r="PD34" s="426"/>
      <c r="PE34" s="350"/>
      <c r="PF34" s="354"/>
      <c r="PG34" s="497"/>
      <c r="PH34" s="358"/>
      <c r="PI34" s="350"/>
      <c r="PJ34" s="354"/>
      <c r="PK34" s="426"/>
      <c r="PL34" s="349"/>
      <c r="PM34" s="358"/>
      <c r="PN34" s="497"/>
      <c r="PO34" s="358"/>
      <c r="PP34" s="349"/>
      <c r="PQ34" s="358"/>
      <c r="PR34" s="426">
        <f>'Прочая  субсидия_МР  и  ГО'!B27</f>
        <v>156325578.41</v>
      </c>
      <c r="PS34" s="426">
        <f>'Прочая  субсидия_МР  и  ГО'!C27</f>
        <v>5436432.1699999999</v>
      </c>
      <c r="PT34" s="426"/>
      <c r="PU34" s="426"/>
      <c r="PV34" s="426">
        <f t="shared" ref="PV34" si="349">SUM(PW34:PX34)</f>
        <v>1656359124</v>
      </c>
      <c r="PW34" s="349">
        <f>'Проверочная  таблица'!QY34+'Проверочная  таблица'!QB34+'Проверочная  таблица'!QD34+QS34</f>
        <v>1620777761.1800001</v>
      </c>
      <c r="PX34" s="349">
        <f>'Проверочная  таблица'!QZ34+'Проверочная  таблица'!QH34+'Проверочная  таблица'!QN34+'Проверочная  таблица'!QJ34+'Проверочная  таблица'!QL34+QP34+QT34</f>
        <v>35581362.82</v>
      </c>
      <c r="PY34" s="426">
        <f t="shared" ref="PY34" si="350">SUM(PZ34:QA34)</f>
        <v>401603899.45999998</v>
      </c>
      <c r="PZ34" s="349">
        <f>'Проверочная  таблица'!RB34+'Проверочная  таблица'!QC34+'Проверочная  таблица'!QE34+QV34</f>
        <v>389783983.45999998</v>
      </c>
      <c r="QA34" s="758">
        <f>'Проверочная  таблица'!RC34+'Проверочная  таблица'!QI34+'Проверочная  таблица'!QO34+'Проверочная  таблица'!QK34+'Проверочная  таблица'!QM34+QQ34+QW34</f>
        <v>11819916</v>
      </c>
      <c r="QB34" s="426">
        <f>'Субвенция  на  полномочия'!B27</f>
        <v>1560017911</v>
      </c>
      <c r="QC34" s="426">
        <f>'Субвенция  на  полномочия'!C27</f>
        <v>372716000</v>
      </c>
      <c r="QD34" s="745">
        <f>[1]Субвенция_факт!M29</f>
        <v>34203192</v>
      </c>
      <c r="QE34" s="642">
        <v>8500000</v>
      </c>
      <c r="QF34" s="640">
        <f>[1]Субвенция_факт!AE29</f>
        <v>0</v>
      </c>
      <c r="QG34" s="650"/>
      <c r="QH34" s="595"/>
      <c r="QI34" s="650"/>
      <c r="QJ34" s="745">
        <f>[1]Субвенция_факт!AG29</f>
        <v>505000</v>
      </c>
      <c r="QK34" s="642"/>
      <c r="QL34" s="641">
        <f>[1]Субвенция_факт!E29</f>
        <v>0</v>
      </c>
      <c r="QM34" s="642"/>
      <c r="QN34" s="641">
        <f>[1]Субвенция_факт!F29</f>
        <v>0</v>
      </c>
      <c r="QO34" s="642"/>
      <c r="QP34" s="641">
        <f>[1]Субвенция_факт!G29</f>
        <v>0</v>
      </c>
      <c r="QQ34" s="642"/>
      <c r="QR34" s="712">
        <f t="shared" ref="QR34" si="351">SUM(QS34:QT34)</f>
        <v>56096665</v>
      </c>
      <c r="QS34" s="353">
        <f>[1]Субвенция_факт!P29</f>
        <v>21490302.18</v>
      </c>
      <c r="QT34" s="354">
        <f>[1]Субвенция_факт!Q29</f>
        <v>34606362.82</v>
      </c>
      <c r="QU34" s="712">
        <f t="shared" ref="QU34" si="352">SUM(QV34:QW34)</f>
        <v>18997899.460000001</v>
      </c>
      <c r="QV34" s="349">
        <v>7277983.46</v>
      </c>
      <c r="QW34" s="361">
        <v>11719916</v>
      </c>
      <c r="QX34" s="426">
        <f t="shared" ref="QX34" si="353">SUM(QY34:QZ34)</f>
        <v>5536356</v>
      </c>
      <c r="QY34" s="451">
        <f>[1]Субвенция_факт!X29</f>
        <v>5066356</v>
      </c>
      <c r="QZ34" s="452">
        <f>[1]Субвенция_факт!W29</f>
        <v>470000</v>
      </c>
      <c r="RA34" s="426">
        <f t="shared" ref="RA34" si="354">SUM(RB34:RC34)</f>
        <v>1390000</v>
      </c>
      <c r="RB34" s="353">
        <v>1290000</v>
      </c>
      <c r="RC34" s="354">
        <v>100000</v>
      </c>
      <c r="RD34" s="379">
        <f t="shared" ref="RD34" si="355">RL34+RR34+RX34+SD34+SL34+TH34+RF34+SH34</f>
        <v>169008366.33000001</v>
      </c>
      <c r="RE34" s="450">
        <f t="shared" ref="RE34" si="356">RO34+RU34+SA34+SF34+SW34+TN34+RI34+SJ34</f>
        <v>16779754.98</v>
      </c>
      <c r="RF34" s="426">
        <f t="shared" ref="RF34" si="357">SUM(RG34:RH34)</f>
        <v>1093680</v>
      </c>
      <c r="RG34" s="451">
        <f>'[1]Иные межбюджетные трансферты'!D28</f>
        <v>0</v>
      </c>
      <c r="RH34" s="452">
        <f>'[1]Иные межбюджетные трансферты'!E28</f>
        <v>1093680</v>
      </c>
      <c r="RI34" s="426">
        <f>SUM(RJ34:RK34)</f>
        <v>273420</v>
      </c>
      <c r="RJ34" s="451"/>
      <c r="RK34" s="452">
        <v>273420</v>
      </c>
      <c r="RL34" s="426">
        <f t="shared" ref="RL34" si="358">SUM(RM34:RN34)</f>
        <v>0</v>
      </c>
      <c r="RM34" s="451">
        <f>'[1]Иные межбюджетные трансферты'!T28</f>
        <v>0</v>
      </c>
      <c r="RN34" s="452">
        <f>'[1]Иные межбюджетные трансферты'!U28</f>
        <v>0</v>
      </c>
      <c r="RO34" s="426">
        <f>SUM(RP34:RQ34)</f>
        <v>0</v>
      </c>
      <c r="RP34" s="451"/>
      <c r="RQ34" s="452"/>
      <c r="RR34" s="426">
        <f t="shared" ref="RR34" si="359">SUM(RS34:RT34)</f>
        <v>3128287.93</v>
      </c>
      <c r="RS34" s="451">
        <f>'[1]Иные межбюджетные трансферты'!F28</f>
        <v>281545.93</v>
      </c>
      <c r="RT34" s="452">
        <f>'[1]Иные межбюджетные трансферты'!G28</f>
        <v>2846742</v>
      </c>
      <c r="RU34" s="426">
        <f>SUM(RV34:RW34)</f>
        <v>782071.98</v>
      </c>
      <c r="RV34" s="451">
        <v>70386.48</v>
      </c>
      <c r="RW34" s="452">
        <v>711685.5</v>
      </c>
      <c r="RX34" s="426">
        <f t="shared" ref="RX34" si="360">SUM(RY34:RZ34)</f>
        <v>64683360</v>
      </c>
      <c r="RY34" s="451">
        <f>'[1]Иные межбюджетные трансферты'!H28</f>
        <v>0</v>
      </c>
      <c r="RZ34" s="452">
        <f>'[1]Иные межбюджетные трансферты'!I28</f>
        <v>64683360</v>
      </c>
      <c r="SA34" s="426">
        <f>SUM(SB34:SC34)</f>
        <v>15724263</v>
      </c>
      <c r="SB34" s="451"/>
      <c r="SC34" s="452">
        <v>15724263</v>
      </c>
      <c r="SD34" s="712">
        <f>SUM(SE34:SE34)</f>
        <v>100103038.40000001</v>
      </c>
      <c r="SE34" s="350">
        <f>'[1]Иные межбюджетные трансферты'!K28</f>
        <v>100103038.40000001</v>
      </c>
      <c r="SF34" s="426">
        <f>SUM(SG34:SG34)</f>
        <v>0</v>
      </c>
      <c r="SG34" s="359"/>
      <c r="SH34" s="712">
        <f>SUM(SI34:SI34)</f>
        <v>0</v>
      </c>
      <c r="SI34" s="350"/>
      <c r="SJ34" s="426">
        <f>SUM(SK34:SK34)</f>
        <v>0</v>
      </c>
      <c r="SK34" s="359"/>
      <c r="SL34" s="426">
        <f t="shared" ref="SL34" si="361">SUM(SM34:SV34)</f>
        <v>0</v>
      </c>
      <c r="SM34" s="451">
        <f>'[1]Иные межбюджетные трансферты'!C28</f>
        <v>0</v>
      </c>
      <c r="SN34" s="348">
        <f>'[1]Иные межбюджетные трансферты'!J28</f>
        <v>0</v>
      </c>
      <c r="SO34" s="649">
        <f>'[1]Иные межбюджетные трансферты'!M28</f>
        <v>0</v>
      </c>
      <c r="SP34" s="348">
        <f>'[1]Иные межбюджетные трансферты'!O28</f>
        <v>0</v>
      </c>
      <c r="SQ34" s="649">
        <f>'[1]Иные межбюджетные трансферты'!P28</f>
        <v>0</v>
      </c>
      <c r="SR34" s="348">
        <f>'[1]Иные межбюджетные трансферты'!R28</f>
        <v>0</v>
      </c>
      <c r="SS34" s="649">
        <f>'[1]Иные межбюджетные трансферты'!V28</f>
        <v>0</v>
      </c>
      <c r="ST34" s="349">
        <f>'[1]Иные межбюджетные трансферты'!X28</f>
        <v>0</v>
      </c>
      <c r="SU34" s="649">
        <f>'[1]Иные межбюджетные трансферты'!Y28</f>
        <v>0</v>
      </c>
      <c r="SV34" s="348">
        <f>'[1]Иные межбюджетные трансферты'!Z28</f>
        <v>0</v>
      </c>
      <c r="SW34" s="426">
        <f t="shared" ref="SW34" si="362">SUM(SX34:TG34)</f>
        <v>0</v>
      </c>
      <c r="SX34" s="348"/>
      <c r="SY34" s="348"/>
      <c r="SZ34" s="353"/>
      <c r="TA34" s="348"/>
      <c r="TB34" s="348"/>
      <c r="TC34" s="348"/>
      <c r="TD34" s="348"/>
      <c r="TE34" s="348"/>
      <c r="TF34" s="348"/>
      <c r="TG34" s="348">
        <f t="shared" si="289"/>
        <v>0</v>
      </c>
      <c r="TH34" s="426">
        <f>SUM(TI34:TM34)</f>
        <v>0</v>
      </c>
      <c r="TI34" s="348"/>
      <c r="TJ34" s="348"/>
      <c r="TK34" s="348"/>
      <c r="TL34" s="348"/>
      <c r="TM34" s="350"/>
      <c r="TN34" s="426">
        <f>SUM(TO34:TS34)</f>
        <v>0</v>
      </c>
      <c r="TO34" s="349"/>
      <c r="TP34" s="349"/>
      <c r="TQ34" s="349"/>
      <c r="TR34" s="348"/>
      <c r="TS34" s="350"/>
      <c r="TT34" s="426">
        <f t="shared" ref="TT34" si="363">TV34+TX34+TZ34+UB34</f>
        <v>-85900000.159999996</v>
      </c>
      <c r="TU34" s="426">
        <f t="shared" ref="TU34" si="364">TW34+UA34</f>
        <v>0</v>
      </c>
      <c r="TV34" s="426"/>
      <c r="TW34" s="426"/>
      <c r="TX34" s="426"/>
      <c r="TY34" s="426"/>
      <c r="TZ34" s="426">
        <f>-85900000.16</f>
        <v>-85900000.159999996</v>
      </c>
      <c r="UA34" s="426"/>
      <c r="UB34" s="426"/>
      <c r="UC34" s="426"/>
      <c r="UD34" s="728">
        <f>'Проверочная  таблица'!TZ34+'Проверочная  таблица'!UB34</f>
        <v>-85900000.159999996</v>
      </c>
      <c r="UE34" s="728">
        <f>'Проверочная  таблица'!UA34+'Проверочная  таблица'!UC34</f>
        <v>0</v>
      </c>
    </row>
    <row r="35" spans="1:551" ht="20.45" customHeight="1" thickBot="1" x14ac:dyDescent="0.3">
      <c r="A35" s="390" t="s">
        <v>47</v>
      </c>
      <c r="B35" s="419">
        <f t="shared" ref="B35:BM35" si="365">SUM(B33:B34)</f>
        <v>16630785069.65</v>
      </c>
      <c r="C35" s="419">
        <f t="shared" si="365"/>
        <v>3547220653.8600001</v>
      </c>
      <c r="D35" s="419">
        <f t="shared" si="365"/>
        <v>311799000</v>
      </c>
      <c r="E35" s="419">
        <f t="shared" si="365"/>
        <v>84530000</v>
      </c>
      <c r="F35" s="419">
        <f t="shared" si="365"/>
        <v>0</v>
      </c>
      <c r="G35" s="419">
        <f t="shared" si="365"/>
        <v>0</v>
      </c>
      <c r="H35" s="419">
        <f t="shared" si="365"/>
        <v>0</v>
      </c>
      <c r="I35" s="419">
        <f t="shared" si="365"/>
        <v>0</v>
      </c>
      <c r="J35" s="419">
        <f t="shared" si="365"/>
        <v>311799000</v>
      </c>
      <c r="K35" s="419">
        <f t="shared" si="365"/>
        <v>84530000</v>
      </c>
      <c r="L35" s="419">
        <f t="shared" si="365"/>
        <v>0</v>
      </c>
      <c r="M35" s="419">
        <f t="shared" si="365"/>
        <v>0</v>
      </c>
      <c r="N35" s="419">
        <f t="shared" si="365"/>
        <v>0</v>
      </c>
      <c r="O35" s="419">
        <f t="shared" si="365"/>
        <v>0</v>
      </c>
      <c r="P35" s="419">
        <f t="shared" si="365"/>
        <v>0</v>
      </c>
      <c r="Q35" s="419">
        <f t="shared" si="365"/>
        <v>0</v>
      </c>
      <c r="R35" s="419">
        <f t="shared" si="365"/>
        <v>0</v>
      </c>
      <c r="S35" s="419">
        <f t="shared" si="365"/>
        <v>0</v>
      </c>
      <c r="T35" s="419">
        <f t="shared" si="365"/>
        <v>0</v>
      </c>
      <c r="U35" s="419">
        <f t="shared" si="365"/>
        <v>0</v>
      </c>
      <c r="V35" s="419">
        <f t="shared" si="365"/>
        <v>0</v>
      </c>
      <c r="W35" s="419">
        <f t="shared" si="365"/>
        <v>0</v>
      </c>
      <c r="X35" s="419">
        <f t="shared" si="365"/>
        <v>0</v>
      </c>
      <c r="Y35" s="419">
        <f t="shared" si="365"/>
        <v>0</v>
      </c>
      <c r="Z35" s="419">
        <f t="shared" si="365"/>
        <v>3448976516.3400002</v>
      </c>
      <c r="AA35" s="419">
        <f t="shared" si="365"/>
        <v>265672658.34999996</v>
      </c>
      <c r="AB35" s="419">
        <f t="shared" si="365"/>
        <v>0</v>
      </c>
      <c r="AC35" s="419">
        <f t="shared" si="365"/>
        <v>0</v>
      </c>
      <c r="AD35" s="419">
        <f t="shared" si="365"/>
        <v>0</v>
      </c>
      <c r="AE35" s="419">
        <f t="shared" si="365"/>
        <v>0</v>
      </c>
      <c r="AF35" s="419">
        <f t="shared" si="365"/>
        <v>0</v>
      </c>
      <c r="AG35" s="419">
        <f t="shared" si="365"/>
        <v>0</v>
      </c>
      <c r="AH35" s="419">
        <f t="shared" si="365"/>
        <v>0</v>
      </c>
      <c r="AI35" s="419">
        <f t="shared" si="365"/>
        <v>0</v>
      </c>
      <c r="AJ35" s="419">
        <f t="shared" si="365"/>
        <v>0</v>
      </c>
      <c r="AK35" s="419">
        <f t="shared" si="365"/>
        <v>0</v>
      </c>
      <c r="AL35" s="419">
        <f t="shared" si="365"/>
        <v>0</v>
      </c>
      <c r="AM35" s="419">
        <f t="shared" si="365"/>
        <v>0</v>
      </c>
      <c r="AN35" s="419">
        <f t="shared" si="365"/>
        <v>0</v>
      </c>
      <c r="AO35" s="419">
        <f t="shared" si="365"/>
        <v>0</v>
      </c>
      <c r="AP35" s="419">
        <f t="shared" si="365"/>
        <v>0</v>
      </c>
      <c r="AQ35" s="419">
        <f t="shared" si="365"/>
        <v>0</v>
      </c>
      <c r="AR35" s="419">
        <f t="shared" si="365"/>
        <v>0</v>
      </c>
      <c r="AS35" s="419">
        <f t="shared" si="365"/>
        <v>0</v>
      </c>
      <c r="AT35" s="419">
        <f t="shared" si="365"/>
        <v>0</v>
      </c>
      <c r="AU35" s="419">
        <f t="shared" si="365"/>
        <v>0</v>
      </c>
      <c r="AV35" s="419">
        <f t="shared" si="365"/>
        <v>0</v>
      </c>
      <c r="AW35" s="419">
        <f t="shared" si="365"/>
        <v>0</v>
      </c>
      <c r="AX35" s="419">
        <f t="shared" si="365"/>
        <v>0</v>
      </c>
      <c r="AY35" s="419">
        <f t="shared" si="365"/>
        <v>0</v>
      </c>
      <c r="AZ35" s="419">
        <f t="shared" si="365"/>
        <v>0</v>
      </c>
      <c r="BA35" s="419">
        <f t="shared" si="365"/>
        <v>0</v>
      </c>
      <c r="BB35" s="419">
        <f t="shared" si="365"/>
        <v>0</v>
      </c>
      <c r="BC35" s="419">
        <f t="shared" si="365"/>
        <v>0</v>
      </c>
      <c r="BD35" s="419">
        <f t="shared" si="365"/>
        <v>0</v>
      </c>
      <c r="BE35" s="419">
        <f t="shared" si="365"/>
        <v>0</v>
      </c>
      <c r="BF35" s="419">
        <f t="shared" si="365"/>
        <v>0</v>
      </c>
      <c r="BG35" s="419">
        <f t="shared" si="365"/>
        <v>0</v>
      </c>
      <c r="BH35" s="419">
        <f t="shared" si="365"/>
        <v>0</v>
      </c>
      <c r="BI35" s="419">
        <f t="shared" si="365"/>
        <v>0</v>
      </c>
      <c r="BJ35" s="419">
        <f t="shared" si="365"/>
        <v>0</v>
      </c>
      <c r="BK35" s="419">
        <f t="shared" si="365"/>
        <v>0</v>
      </c>
      <c r="BL35" s="419">
        <f t="shared" si="365"/>
        <v>0</v>
      </c>
      <c r="BM35" s="419">
        <f t="shared" si="365"/>
        <v>0</v>
      </c>
      <c r="BN35" s="419">
        <f t="shared" ref="BN35:DY35" si="366">SUM(BN33:BN34)</f>
        <v>0</v>
      </c>
      <c r="BO35" s="419">
        <f t="shared" si="366"/>
        <v>0</v>
      </c>
      <c r="BP35" s="419">
        <f t="shared" si="366"/>
        <v>0</v>
      </c>
      <c r="BQ35" s="419">
        <f t="shared" si="366"/>
        <v>0</v>
      </c>
      <c r="BR35" s="419">
        <f t="shared" si="366"/>
        <v>0</v>
      </c>
      <c r="BS35" s="419">
        <f t="shared" si="366"/>
        <v>0</v>
      </c>
      <c r="BT35" s="419">
        <f t="shared" si="366"/>
        <v>0</v>
      </c>
      <c r="BU35" s="419">
        <f t="shared" si="366"/>
        <v>0</v>
      </c>
      <c r="BV35" s="419">
        <f t="shared" si="366"/>
        <v>0</v>
      </c>
      <c r="BW35" s="419">
        <f t="shared" si="366"/>
        <v>0</v>
      </c>
      <c r="BX35" s="419">
        <f t="shared" si="366"/>
        <v>0</v>
      </c>
      <c r="BY35" s="419">
        <f t="shared" si="366"/>
        <v>0</v>
      </c>
      <c r="BZ35" s="419">
        <f t="shared" si="366"/>
        <v>0</v>
      </c>
      <c r="CA35" s="419">
        <f t="shared" si="366"/>
        <v>0</v>
      </c>
      <c r="CB35" s="419">
        <f t="shared" si="366"/>
        <v>0</v>
      </c>
      <c r="CC35" s="419">
        <f t="shared" si="366"/>
        <v>0</v>
      </c>
      <c r="CD35" s="419">
        <f t="shared" si="366"/>
        <v>0</v>
      </c>
      <c r="CE35" s="419">
        <f t="shared" si="366"/>
        <v>0</v>
      </c>
      <c r="CF35" s="419">
        <f t="shared" si="366"/>
        <v>0</v>
      </c>
      <c r="CG35" s="419">
        <f t="shared" si="366"/>
        <v>0</v>
      </c>
      <c r="CH35" s="419">
        <f t="shared" si="366"/>
        <v>0</v>
      </c>
      <c r="CI35" s="419">
        <f t="shared" si="366"/>
        <v>0</v>
      </c>
      <c r="CJ35" s="419">
        <f t="shared" si="366"/>
        <v>0</v>
      </c>
      <c r="CK35" s="419">
        <f t="shared" si="366"/>
        <v>0</v>
      </c>
      <c r="CL35" s="419">
        <f t="shared" si="366"/>
        <v>0</v>
      </c>
      <c r="CM35" s="419">
        <f t="shared" si="366"/>
        <v>0</v>
      </c>
      <c r="CN35" s="419">
        <f t="shared" si="366"/>
        <v>0</v>
      </c>
      <c r="CO35" s="419">
        <f t="shared" si="366"/>
        <v>0</v>
      </c>
      <c r="CP35" s="419">
        <f t="shared" si="366"/>
        <v>0</v>
      </c>
      <c r="CQ35" s="419">
        <f t="shared" si="366"/>
        <v>0</v>
      </c>
      <c r="CR35" s="419">
        <f t="shared" si="366"/>
        <v>0</v>
      </c>
      <c r="CS35" s="419">
        <f t="shared" si="366"/>
        <v>0</v>
      </c>
      <c r="CT35" s="419">
        <f t="shared" si="366"/>
        <v>0</v>
      </c>
      <c r="CU35" s="419">
        <f t="shared" si="366"/>
        <v>0</v>
      </c>
      <c r="CV35" s="419">
        <f t="shared" si="366"/>
        <v>0</v>
      </c>
      <c r="CW35" s="419">
        <f t="shared" si="366"/>
        <v>0</v>
      </c>
      <c r="CX35" s="419">
        <f t="shared" si="366"/>
        <v>0</v>
      </c>
      <c r="CY35" s="419">
        <f t="shared" si="366"/>
        <v>0</v>
      </c>
      <c r="CZ35" s="419">
        <f t="shared" si="366"/>
        <v>0</v>
      </c>
      <c r="DA35" s="419">
        <f t="shared" si="366"/>
        <v>0</v>
      </c>
      <c r="DB35" s="419">
        <f t="shared" si="366"/>
        <v>1100000</v>
      </c>
      <c r="DC35" s="419">
        <f t="shared" si="366"/>
        <v>617456.57999999996</v>
      </c>
      <c r="DD35" s="419">
        <f t="shared" si="366"/>
        <v>468593.42</v>
      </c>
      <c r="DE35" s="419">
        <f t="shared" si="366"/>
        <v>7931.06</v>
      </c>
      <c r="DF35" s="419">
        <f t="shared" si="366"/>
        <v>6018.94</v>
      </c>
      <c r="DG35" s="419">
        <f t="shared" si="366"/>
        <v>0</v>
      </c>
      <c r="DH35" s="419">
        <f t="shared" si="366"/>
        <v>0</v>
      </c>
      <c r="DI35" s="419">
        <f t="shared" si="366"/>
        <v>0</v>
      </c>
      <c r="DJ35" s="419">
        <f t="shared" si="366"/>
        <v>0</v>
      </c>
      <c r="DK35" s="419">
        <f t="shared" si="366"/>
        <v>0</v>
      </c>
      <c r="DL35" s="419">
        <f t="shared" si="366"/>
        <v>0</v>
      </c>
      <c r="DM35" s="419">
        <f t="shared" si="366"/>
        <v>0</v>
      </c>
      <c r="DN35" s="419">
        <f t="shared" si="366"/>
        <v>0</v>
      </c>
      <c r="DO35" s="419">
        <f t="shared" si="366"/>
        <v>0</v>
      </c>
      <c r="DP35" s="419">
        <f t="shared" si="366"/>
        <v>0</v>
      </c>
      <c r="DQ35" s="419">
        <f t="shared" si="366"/>
        <v>0</v>
      </c>
      <c r="DR35" s="419">
        <f t="shared" si="366"/>
        <v>0</v>
      </c>
      <c r="DS35" s="419">
        <f t="shared" si="366"/>
        <v>0</v>
      </c>
      <c r="DT35" s="419">
        <f t="shared" si="366"/>
        <v>0</v>
      </c>
      <c r="DU35" s="419">
        <f t="shared" si="366"/>
        <v>0</v>
      </c>
      <c r="DV35" s="419">
        <f t="shared" si="366"/>
        <v>0</v>
      </c>
      <c r="DW35" s="419">
        <f t="shared" si="366"/>
        <v>0</v>
      </c>
      <c r="DX35" s="419">
        <f t="shared" si="366"/>
        <v>0</v>
      </c>
      <c r="DY35" s="419">
        <f t="shared" si="366"/>
        <v>0</v>
      </c>
      <c r="DZ35" s="419">
        <f t="shared" ref="DZ35:GK35" si="367">SUM(DZ33:DZ34)</f>
        <v>0</v>
      </c>
      <c r="EA35" s="419">
        <f t="shared" si="367"/>
        <v>0</v>
      </c>
      <c r="EB35" s="419">
        <f t="shared" si="367"/>
        <v>0</v>
      </c>
      <c r="EC35" s="419">
        <f t="shared" si="367"/>
        <v>0</v>
      </c>
      <c r="ED35" s="419">
        <f t="shared" si="367"/>
        <v>0</v>
      </c>
      <c r="EE35" s="419">
        <f t="shared" si="367"/>
        <v>0</v>
      </c>
      <c r="EF35" s="419">
        <f t="shared" si="367"/>
        <v>0</v>
      </c>
      <c r="EG35" s="419">
        <f t="shared" si="367"/>
        <v>0</v>
      </c>
      <c r="EH35" s="419">
        <f t="shared" si="367"/>
        <v>0</v>
      </c>
      <c r="EI35" s="419">
        <f t="shared" si="367"/>
        <v>0</v>
      </c>
      <c r="EJ35" s="419">
        <f t="shared" si="367"/>
        <v>231284571.44</v>
      </c>
      <c r="EK35" s="419">
        <f t="shared" si="367"/>
        <v>0</v>
      </c>
      <c r="EL35" s="419">
        <f t="shared" si="367"/>
        <v>20815611.440000013</v>
      </c>
      <c r="EM35" s="419">
        <f t="shared" si="367"/>
        <v>210468960</v>
      </c>
      <c r="EN35" s="419">
        <f t="shared" si="367"/>
        <v>6087980.9400000004</v>
      </c>
      <c r="EO35" s="419">
        <f t="shared" si="367"/>
        <v>0</v>
      </c>
      <c r="EP35" s="419">
        <f t="shared" si="367"/>
        <v>547918.28</v>
      </c>
      <c r="EQ35" s="419">
        <f t="shared" si="367"/>
        <v>5540062.6600000001</v>
      </c>
      <c r="ER35" s="419">
        <f t="shared" si="367"/>
        <v>3241758.24</v>
      </c>
      <c r="ES35" s="419">
        <f t="shared" si="367"/>
        <v>0</v>
      </c>
      <c r="ET35" s="419">
        <f t="shared" si="367"/>
        <v>0</v>
      </c>
      <c r="EU35" s="419">
        <f t="shared" si="367"/>
        <v>291758.24</v>
      </c>
      <c r="EV35" s="419">
        <f t="shared" si="367"/>
        <v>2950000</v>
      </c>
      <c r="EW35" s="419">
        <f t="shared" si="367"/>
        <v>0</v>
      </c>
      <c r="EX35" s="419">
        <f t="shared" si="367"/>
        <v>0</v>
      </c>
      <c r="EY35" s="419">
        <f t="shared" si="367"/>
        <v>0</v>
      </c>
      <c r="EZ35" s="419">
        <f t="shared" si="367"/>
        <v>0</v>
      </c>
      <c r="FA35" s="419">
        <f t="shared" si="367"/>
        <v>0</v>
      </c>
      <c r="FB35" s="419">
        <f t="shared" si="367"/>
        <v>0</v>
      </c>
      <c r="FC35" s="419">
        <f t="shared" si="367"/>
        <v>0</v>
      </c>
      <c r="FD35" s="419">
        <f t="shared" si="367"/>
        <v>0</v>
      </c>
      <c r="FE35" s="419">
        <f t="shared" si="367"/>
        <v>0</v>
      </c>
      <c r="FF35" s="419">
        <f t="shared" si="367"/>
        <v>0</v>
      </c>
      <c r="FG35" s="419">
        <f t="shared" si="367"/>
        <v>0</v>
      </c>
      <c r="FH35" s="419">
        <f t="shared" si="367"/>
        <v>0</v>
      </c>
      <c r="FI35" s="419">
        <f t="shared" si="367"/>
        <v>0</v>
      </c>
      <c r="FJ35" s="419">
        <f t="shared" si="367"/>
        <v>0</v>
      </c>
      <c r="FK35" s="419">
        <f t="shared" si="367"/>
        <v>0</v>
      </c>
      <c r="FL35" s="419">
        <f t="shared" si="367"/>
        <v>0</v>
      </c>
      <c r="FM35" s="419">
        <f t="shared" si="367"/>
        <v>0</v>
      </c>
      <c r="FN35" s="419">
        <f t="shared" si="367"/>
        <v>0</v>
      </c>
      <c r="FO35" s="419">
        <f t="shared" si="367"/>
        <v>0</v>
      </c>
      <c r="FP35" s="419">
        <f t="shared" si="367"/>
        <v>0</v>
      </c>
      <c r="FQ35" s="419">
        <f t="shared" si="367"/>
        <v>0</v>
      </c>
      <c r="FR35" s="419">
        <f t="shared" si="367"/>
        <v>0</v>
      </c>
      <c r="FS35" s="419">
        <f t="shared" si="367"/>
        <v>0</v>
      </c>
      <c r="FT35" s="419">
        <f t="shared" si="367"/>
        <v>0</v>
      </c>
      <c r="FU35" s="419">
        <f t="shared" si="367"/>
        <v>0</v>
      </c>
      <c r="FV35" s="419">
        <f t="shared" si="367"/>
        <v>0</v>
      </c>
      <c r="FW35" s="419">
        <f t="shared" si="367"/>
        <v>0</v>
      </c>
      <c r="FX35" s="419">
        <f t="shared" si="367"/>
        <v>0</v>
      </c>
      <c r="FY35" s="419">
        <f t="shared" si="367"/>
        <v>0</v>
      </c>
      <c r="FZ35" s="419">
        <f t="shared" si="367"/>
        <v>0</v>
      </c>
      <c r="GA35" s="419">
        <f t="shared" si="367"/>
        <v>0</v>
      </c>
      <c r="GB35" s="419">
        <f t="shared" si="367"/>
        <v>0</v>
      </c>
      <c r="GC35" s="419">
        <f t="shared" si="367"/>
        <v>0</v>
      </c>
      <c r="GD35" s="419">
        <f t="shared" si="367"/>
        <v>0</v>
      </c>
      <c r="GE35" s="419">
        <f t="shared" si="367"/>
        <v>0</v>
      </c>
      <c r="GF35" s="419">
        <f t="shared" si="367"/>
        <v>0</v>
      </c>
      <c r="GG35" s="419">
        <f t="shared" si="367"/>
        <v>0</v>
      </c>
      <c r="GH35" s="419">
        <f t="shared" si="367"/>
        <v>0</v>
      </c>
      <c r="GI35" s="419">
        <f t="shared" si="367"/>
        <v>0</v>
      </c>
      <c r="GJ35" s="419">
        <f t="shared" si="367"/>
        <v>0</v>
      </c>
      <c r="GK35" s="419">
        <f t="shared" si="367"/>
        <v>0</v>
      </c>
      <c r="GL35" s="419">
        <f t="shared" ref="GL35:IW35" si="368">SUM(GL33:GL34)</f>
        <v>0</v>
      </c>
      <c r="GM35" s="419">
        <f t="shared" si="368"/>
        <v>0</v>
      </c>
      <c r="GN35" s="419">
        <f t="shared" si="368"/>
        <v>0</v>
      </c>
      <c r="GO35" s="419">
        <f t="shared" si="368"/>
        <v>0</v>
      </c>
      <c r="GP35" s="419">
        <f t="shared" si="368"/>
        <v>428750000</v>
      </c>
      <c r="GQ35" s="419">
        <f t="shared" si="368"/>
        <v>0</v>
      </c>
      <c r="GR35" s="419">
        <f t="shared" si="368"/>
        <v>0</v>
      </c>
      <c r="GS35" s="419">
        <f t="shared" si="368"/>
        <v>428750000</v>
      </c>
      <c r="GT35" s="419">
        <f t="shared" si="368"/>
        <v>2535644.54</v>
      </c>
      <c r="GU35" s="419">
        <f t="shared" si="368"/>
        <v>0</v>
      </c>
      <c r="GV35" s="419">
        <f t="shared" si="368"/>
        <v>0</v>
      </c>
      <c r="GW35" s="419">
        <f t="shared" si="368"/>
        <v>2535644.54</v>
      </c>
      <c r="GX35" s="419">
        <f t="shared" si="368"/>
        <v>0</v>
      </c>
      <c r="GY35" s="419">
        <f t="shared" si="368"/>
        <v>0</v>
      </c>
      <c r="GZ35" s="419">
        <f t="shared" si="368"/>
        <v>0</v>
      </c>
      <c r="HA35" s="419">
        <f t="shared" si="368"/>
        <v>0</v>
      </c>
      <c r="HB35" s="419">
        <f t="shared" si="368"/>
        <v>0</v>
      </c>
      <c r="HC35" s="419">
        <f t="shared" si="368"/>
        <v>0</v>
      </c>
      <c r="HD35" s="419">
        <f t="shared" si="368"/>
        <v>0</v>
      </c>
      <c r="HE35" s="419">
        <f t="shared" si="368"/>
        <v>0</v>
      </c>
      <c r="HF35" s="419">
        <f t="shared" si="368"/>
        <v>0</v>
      </c>
      <c r="HG35" s="419">
        <f t="shared" si="368"/>
        <v>0</v>
      </c>
      <c r="HH35" s="419">
        <f t="shared" si="368"/>
        <v>0</v>
      </c>
      <c r="HI35" s="419">
        <f t="shared" si="368"/>
        <v>0</v>
      </c>
      <c r="HJ35" s="419">
        <f t="shared" si="368"/>
        <v>0</v>
      </c>
      <c r="HK35" s="419">
        <f t="shared" si="368"/>
        <v>0</v>
      </c>
      <c r="HL35" s="419">
        <f t="shared" si="368"/>
        <v>0</v>
      </c>
      <c r="HM35" s="419">
        <f t="shared" si="368"/>
        <v>0</v>
      </c>
      <c r="HN35" s="419">
        <f t="shared" si="368"/>
        <v>8000000</v>
      </c>
      <c r="HO35" s="419">
        <f t="shared" si="368"/>
        <v>720000</v>
      </c>
      <c r="HP35" s="419">
        <f t="shared" si="368"/>
        <v>7280000</v>
      </c>
      <c r="HQ35" s="419">
        <f t="shared" si="368"/>
        <v>0</v>
      </c>
      <c r="HR35" s="419">
        <f t="shared" si="368"/>
        <v>0</v>
      </c>
      <c r="HS35" s="419">
        <f t="shared" si="368"/>
        <v>0</v>
      </c>
      <c r="HT35" s="419">
        <f t="shared" si="368"/>
        <v>0</v>
      </c>
      <c r="HU35" s="419">
        <f t="shared" si="368"/>
        <v>0</v>
      </c>
      <c r="HV35" s="419">
        <f t="shared" si="368"/>
        <v>0</v>
      </c>
      <c r="HW35" s="419">
        <f t="shared" si="368"/>
        <v>0</v>
      </c>
      <c r="HX35" s="419">
        <f t="shared" si="368"/>
        <v>0</v>
      </c>
      <c r="HY35" s="419">
        <f t="shared" si="368"/>
        <v>0</v>
      </c>
      <c r="HZ35" s="419">
        <f t="shared" si="368"/>
        <v>0</v>
      </c>
      <c r="IA35" s="419">
        <f t="shared" si="368"/>
        <v>0</v>
      </c>
      <c r="IB35" s="419">
        <f t="shared" si="368"/>
        <v>0</v>
      </c>
      <c r="IC35" s="419">
        <f t="shared" si="368"/>
        <v>0</v>
      </c>
      <c r="ID35" s="419">
        <f t="shared" si="368"/>
        <v>0</v>
      </c>
      <c r="IE35" s="419">
        <f t="shared" si="368"/>
        <v>0</v>
      </c>
      <c r="IF35" s="419">
        <f t="shared" si="368"/>
        <v>0</v>
      </c>
      <c r="IG35" s="419">
        <f t="shared" si="368"/>
        <v>0</v>
      </c>
      <c r="IH35" s="419">
        <f t="shared" si="368"/>
        <v>0</v>
      </c>
      <c r="II35" s="419">
        <f t="shared" si="368"/>
        <v>0</v>
      </c>
      <c r="IJ35" s="419">
        <f t="shared" si="368"/>
        <v>0</v>
      </c>
      <c r="IK35" s="419">
        <f t="shared" si="368"/>
        <v>0</v>
      </c>
      <c r="IL35" s="419">
        <f t="shared" si="368"/>
        <v>0</v>
      </c>
      <c r="IM35" s="419">
        <f t="shared" si="368"/>
        <v>0</v>
      </c>
      <c r="IN35" s="419">
        <f t="shared" si="368"/>
        <v>0</v>
      </c>
      <c r="IO35" s="419">
        <f t="shared" si="368"/>
        <v>0</v>
      </c>
      <c r="IP35" s="419">
        <f t="shared" si="368"/>
        <v>0</v>
      </c>
      <c r="IQ35" s="419">
        <f t="shared" si="368"/>
        <v>0</v>
      </c>
      <c r="IR35" s="419">
        <f t="shared" si="368"/>
        <v>0</v>
      </c>
      <c r="IS35" s="419">
        <f t="shared" si="368"/>
        <v>0</v>
      </c>
      <c r="IT35" s="419">
        <f t="shared" si="368"/>
        <v>0</v>
      </c>
      <c r="IU35" s="419">
        <f t="shared" si="368"/>
        <v>0</v>
      </c>
      <c r="IV35" s="419">
        <f t="shared" si="368"/>
        <v>0</v>
      </c>
      <c r="IW35" s="419">
        <f t="shared" si="368"/>
        <v>0</v>
      </c>
      <c r="IX35" s="419">
        <f t="shared" ref="IX35:LI35" si="369">SUM(IX33:IX34)</f>
        <v>0</v>
      </c>
      <c r="IY35" s="419">
        <f t="shared" si="369"/>
        <v>0</v>
      </c>
      <c r="IZ35" s="419">
        <f t="shared" si="369"/>
        <v>5238791.21</v>
      </c>
      <c r="JA35" s="419">
        <f t="shared" si="369"/>
        <v>471491.21</v>
      </c>
      <c r="JB35" s="419">
        <f t="shared" si="369"/>
        <v>4767300</v>
      </c>
      <c r="JC35" s="419">
        <f t="shared" si="369"/>
        <v>0</v>
      </c>
      <c r="JD35" s="419">
        <f t="shared" si="369"/>
        <v>0</v>
      </c>
      <c r="JE35" s="419">
        <f t="shared" si="369"/>
        <v>0</v>
      </c>
      <c r="JF35" s="419">
        <f t="shared" si="369"/>
        <v>0</v>
      </c>
      <c r="JG35" s="419">
        <f t="shared" si="369"/>
        <v>0</v>
      </c>
      <c r="JH35" s="419">
        <f t="shared" si="369"/>
        <v>0</v>
      </c>
      <c r="JI35" s="419">
        <f t="shared" si="369"/>
        <v>4757346.71</v>
      </c>
      <c r="JJ35" s="419">
        <f t="shared" si="369"/>
        <v>428161.2</v>
      </c>
      <c r="JK35" s="419">
        <f t="shared" si="369"/>
        <v>4329185.51</v>
      </c>
      <c r="JL35" s="419">
        <f t="shared" si="369"/>
        <v>0</v>
      </c>
      <c r="JM35" s="419">
        <f t="shared" si="369"/>
        <v>0</v>
      </c>
      <c r="JN35" s="419">
        <f t="shared" si="369"/>
        <v>0</v>
      </c>
      <c r="JO35" s="419">
        <f t="shared" si="369"/>
        <v>0</v>
      </c>
      <c r="JP35" s="419">
        <f t="shared" si="369"/>
        <v>0</v>
      </c>
      <c r="JQ35" s="419">
        <f t="shared" si="369"/>
        <v>0</v>
      </c>
      <c r="JR35" s="419">
        <f t="shared" si="369"/>
        <v>0</v>
      </c>
      <c r="JS35" s="419">
        <f t="shared" si="369"/>
        <v>0</v>
      </c>
      <c r="JT35" s="419">
        <f t="shared" si="369"/>
        <v>0</v>
      </c>
      <c r="JU35" s="419">
        <f t="shared" si="369"/>
        <v>0</v>
      </c>
      <c r="JV35" s="419">
        <f t="shared" si="369"/>
        <v>0</v>
      </c>
      <c r="JW35" s="419">
        <f t="shared" si="369"/>
        <v>0</v>
      </c>
      <c r="JX35" s="419">
        <f t="shared" si="369"/>
        <v>4445430</v>
      </c>
      <c r="JY35" s="419">
        <f t="shared" si="369"/>
        <v>1333630</v>
      </c>
      <c r="JZ35" s="419">
        <f t="shared" si="369"/>
        <v>3111800</v>
      </c>
      <c r="KA35" s="419">
        <f t="shared" si="369"/>
        <v>569839.16999999993</v>
      </c>
      <c r="KB35" s="419">
        <f t="shared" si="369"/>
        <v>170951.88</v>
      </c>
      <c r="KC35" s="419">
        <f t="shared" si="369"/>
        <v>398887.29</v>
      </c>
      <c r="KD35" s="419">
        <f t="shared" si="369"/>
        <v>1719680.97</v>
      </c>
      <c r="KE35" s="419">
        <f t="shared" si="369"/>
        <v>0</v>
      </c>
      <c r="KF35" s="419">
        <f t="shared" si="369"/>
        <v>0</v>
      </c>
      <c r="KG35" s="419">
        <f t="shared" si="369"/>
        <v>515904.28999999992</v>
      </c>
      <c r="KH35" s="419">
        <f t="shared" si="369"/>
        <v>1203776.6800000002</v>
      </c>
      <c r="KI35" s="419">
        <f t="shared" si="369"/>
        <v>0</v>
      </c>
      <c r="KJ35" s="419">
        <f t="shared" si="369"/>
        <v>0</v>
      </c>
      <c r="KK35" s="419">
        <f t="shared" si="369"/>
        <v>0</v>
      </c>
      <c r="KL35" s="419">
        <f t="shared" si="369"/>
        <v>0</v>
      </c>
      <c r="KM35" s="419">
        <f t="shared" si="369"/>
        <v>0</v>
      </c>
      <c r="KN35" s="419">
        <f t="shared" si="369"/>
        <v>0</v>
      </c>
      <c r="KO35" s="419">
        <f t="shared" si="369"/>
        <v>0</v>
      </c>
      <c r="KP35" s="419">
        <f t="shared" si="369"/>
        <v>0</v>
      </c>
      <c r="KQ35" s="419">
        <f t="shared" si="369"/>
        <v>0</v>
      </c>
      <c r="KR35" s="419">
        <f t="shared" si="369"/>
        <v>0</v>
      </c>
      <c r="KS35" s="419">
        <f t="shared" si="369"/>
        <v>0</v>
      </c>
      <c r="KT35" s="419">
        <f t="shared" si="369"/>
        <v>0</v>
      </c>
      <c r="KU35" s="419">
        <f t="shared" si="369"/>
        <v>0</v>
      </c>
      <c r="KV35" s="419">
        <f t="shared" si="369"/>
        <v>0</v>
      </c>
      <c r="KW35" s="419">
        <f t="shared" si="369"/>
        <v>0</v>
      </c>
      <c r="KX35" s="419">
        <f t="shared" si="369"/>
        <v>0</v>
      </c>
      <c r="KY35" s="419">
        <f t="shared" si="369"/>
        <v>0</v>
      </c>
      <c r="KZ35" s="419">
        <f t="shared" si="369"/>
        <v>137048548.04000002</v>
      </c>
      <c r="LA35" s="419">
        <f t="shared" si="369"/>
        <v>12318764.840000004</v>
      </c>
      <c r="LB35" s="419">
        <f t="shared" si="369"/>
        <v>124556400</v>
      </c>
      <c r="LC35" s="419">
        <f t="shared" si="369"/>
        <v>173383.2</v>
      </c>
      <c r="LD35" s="419">
        <f t="shared" si="369"/>
        <v>173383.2</v>
      </c>
      <c r="LE35" s="419">
        <f t="shared" si="369"/>
        <v>0</v>
      </c>
      <c r="LF35" s="419">
        <f t="shared" si="369"/>
        <v>0</v>
      </c>
      <c r="LG35" s="419">
        <f t="shared" si="369"/>
        <v>173383.2</v>
      </c>
      <c r="LH35" s="419">
        <f t="shared" si="369"/>
        <v>0</v>
      </c>
      <c r="LI35" s="419">
        <f t="shared" si="369"/>
        <v>0</v>
      </c>
      <c r="LJ35" s="419">
        <f t="shared" ref="LJ35:NU35" si="370">SUM(LJ33:LJ34)</f>
        <v>0</v>
      </c>
      <c r="LK35" s="419">
        <f t="shared" si="370"/>
        <v>0</v>
      </c>
      <c r="LL35" s="419">
        <f t="shared" si="370"/>
        <v>0</v>
      </c>
      <c r="LM35" s="419">
        <f t="shared" si="370"/>
        <v>0</v>
      </c>
      <c r="LN35" s="419">
        <f t="shared" si="370"/>
        <v>0</v>
      </c>
      <c r="LO35" s="419">
        <f t="shared" si="370"/>
        <v>0</v>
      </c>
      <c r="LP35" s="419">
        <f t="shared" si="370"/>
        <v>0</v>
      </c>
      <c r="LQ35" s="419">
        <f t="shared" si="370"/>
        <v>0</v>
      </c>
      <c r="LR35" s="419">
        <f t="shared" si="370"/>
        <v>0</v>
      </c>
      <c r="LS35" s="419">
        <f t="shared" si="370"/>
        <v>0</v>
      </c>
      <c r="LT35" s="419">
        <f t="shared" si="370"/>
        <v>0</v>
      </c>
      <c r="LU35" s="419">
        <f t="shared" si="370"/>
        <v>0</v>
      </c>
      <c r="LV35" s="419">
        <f t="shared" si="370"/>
        <v>0</v>
      </c>
      <c r="LW35" s="419">
        <f t="shared" si="370"/>
        <v>0</v>
      </c>
      <c r="LX35" s="419">
        <f t="shared" si="370"/>
        <v>0</v>
      </c>
      <c r="LY35" s="419">
        <f t="shared" si="370"/>
        <v>0</v>
      </c>
      <c r="LZ35" s="419">
        <f t="shared" si="370"/>
        <v>0</v>
      </c>
      <c r="MA35" s="419">
        <f t="shared" si="370"/>
        <v>0</v>
      </c>
      <c r="MB35" s="419">
        <f t="shared" si="370"/>
        <v>0</v>
      </c>
      <c r="MC35" s="419">
        <f t="shared" si="370"/>
        <v>0</v>
      </c>
      <c r="MD35" s="419">
        <f t="shared" si="370"/>
        <v>0</v>
      </c>
      <c r="ME35" s="419">
        <f t="shared" si="370"/>
        <v>0</v>
      </c>
      <c r="MF35" s="419">
        <f t="shared" si="370"/>
        <v>0</v>
      </c>
      <c r="MG35" s="419">
        <f t="shared" si="370"/>
        <v>0</v>
      </c>
      <c r="MH35" s="419">
        <f t="shared" si="370"/>
        <v>0</v>
      </c>
      <c r="MI35" s="419">
        <f t="shared" si="370"/>
        <v>0</v>
      </c>
      <c r="MJ35" s="419">
        <f t="shared" si="370"/>
        <v>5975384.6099999994</v>
      </c>
      <c r="MK35" s="419">
        <f t="shared" si="370"/>
        <v>537784.6099999994</v>
      </c>
      <c r="ML35" s="419">
        <f t="shared" si="370"/>
        <v>5437600</v>
      </c>
      <c r="MM35" s="419">
        <f t="shared" si="370"/>
        <v>283122</v>
      </c>
      <c r="MN35" s="419">
        <f t="shared" si="370"/>
        <v>25480.98</v>
      </c>
      <c r="MO35" s="419">
        <f t="shared" si="370"/>
        <v>257641.02</v>
      </c>
      <c r="MP35" s="419">
        <f t="shared" si="370"/>
        <v>0</v>
      </c>
      <c r="MQ35" s="419">
        <f t="shared" si="370"/>
        <v>0</v>
      </c>
      <c r="MR35" s="419">
        <f t="shared" si="370"/>
        <v>0</v>
      </c>
      <c r="MS35" s="419">
        <f t="shared" si="370"/>
        <v>0</v>
      </c>
      <c r="MT35" s="419">
        <f t="shared" si="370"/>
        <v>0</v>
      </c>
      <c r="MU35" s="419">
        <f t="shared" si="370"/>
        <v>0</v>
      </c>
      <c r="MV35" s="419">
        <f t="shared" si="370"/>
        <v>0</v>
      </c>
      <c r="MW35" s="419">
        <f t="shared" si="370"/>
        <v>0</v>
      </c>
      <c r="MX35" s="419">
        <f t="shared" si="370"/>
        <v>0</v>
      </c>
      <c r="MY35" s="419">
        <f t="shared" si="370"/>
        <v>0</v>
      </c>
      <c r="MZ35" s="419">
        <f t="shared" si="370"/>
        <v>0</v>
      </c>
      <c r="NA35" s="419">
        <f t="shared" si="370"/>
        <v>0</v>
      </c>
      <c r="NB35" s="419">
        <f t="shared" si="370"/>
        <v>0</v>
      </c>
      <c r="NC35" s="419">
        <f t="shared" si="370"/>
        <v>0</v>
      </c>
      <c r="ND35" s="419">
        <f t="shared" si="370"/>
        <v>0</v>
      </c>
      <c r="NE35" s="419">
        <f t="shared" si="370"/>
        <v>0</v>
      </c>
      <c r="NF35" s="419">
        <f t="shared" si="370"/>
        <v>0</v>
      </c>
      <c r="NG35" s="419">
        <f t="shared" si="370"/>
        <v>0</v>
      </c>
      <c r="NH35" s="419">
        <f t="shared" si="370"/>
        <v>0</v>
      </c>
      <c r="NI35" s="419">
        <f t="shared" si="370"/>
        <v>0</v>
      </c>
      <c r="NJ35" s="419">
        <f t="shared" si="370"/>
        <v>0</v>
      </c>
      <c r="NK35" s="419">
        <f t="shared" si="370"/>
        <v>0</v>
      </c>
      <c r="NL35" s="419">
        <f t="shared" si="370"/>
        <v>0</v>
      </c>
      <c r="NM35" s="419">
        <f t="shared" si="370"/>
        <v>0</v>
      </c>
      <c r="NN35" s="419">
        <f t="shared" si="370"/>
        <v>0</v>
      </c>
      <c r="NO35" s="419">
        <f t="shared" si="370"/>
        <v>0</v>
      </c>
      <c r="NP35" s="419">
        <f t="shared" si="370"/>
        <v>1974827493.21</v>
      </c>
      <c r="NQ35" s="419">
        <f t="shared" si="370"/>
        <v>141991129.56</v>
      </c>
      <c r="NR35" s="419">
        <f t="shared" si="370"/>
        <v>599761112.73000002</v>
      </c>
      <c r="NS35" s="419">
        <f t="shared" si="370"/>
        <v>1164242160</v>
      </c>
      <c r="NT35" s="419">
        <f t="shared" si="370"/>
        <v>23403250.920000002</v>
      </c>
      <c r="NU35" s="419">
        <f t="shared" si="370"/>
        <v>45429840</v>
      </c>
      <c r="NV35" s="419">
        <f t="shared" ref="NV35:QG35" si="371">SUM(NV33:NV34)</f>
        <v>0</v>
      </c>
      <c r="NW35" s="419">
        <f t="shared" si="371"/>
        <v>0</v>
      </c>
      <c r="NX35" s="419">
        <f t="shared" si="371"/>
        <v>192784950.05999997</v>
      </c>
      <c r="NY35" s="419">
        <f t="shared" si="371"/>
        <v>0</v>
      </c>
      <c r="NZ35" s="419">
        <f t="shared" si="371"/>
        <v>65546883.009999998</v>
      </c>
      <c r="OA35" s="419">
        <f t="shared" si="371"/>
        <v>127238067.05</v>
      </c>
      <c r="OB35" s="419">
        <f t="shared" si="371"/>
        <v>0</v>
      </c>
      <c r="OC35" s="419">
        <f t="shared" si="371"/>
        <v>0</v>
      </c>
      <c r="OD35" s="419">
        <f t="shared" si="371"/>
        <v>0</v>
      </c>
      <c r="OE35" s="419">
        <f t="shared" si="371"/>
        <v>0</v>
      </c>
      <c r="OF35" s="419">
        <f t="shared" si="371"/>
        <v>0</v>
      </c>
      <c r="OG35" s="419">
        <f t="shared" si="371"/>
        <v>0</v>
      </c>
      <c r="OH35" s="419">
        <f t="shared" si="371"/>
        <v>0</v>
      </c>
      <c r="OI35" s="419">
        <f t="shared" si="371"/>
        <v>0</v>
      </c>
      <c r="OJ35" s="419">
        <f t="shared" si="371"/>
        <v>0</v>
      </c>
      <c r="OK35" s="419">
        <f t="shared" si="371"/>
        <v>0</v>
      </c>
      <c r="OL35" s="419">
        <f t="shared" si="371"/>
        <v>0</v>
      </c>
      <c r="OM35" s="419">
        <f t="shared" si="371"/>
        <v>0</v>
      </c>
      <c r="ON35" s="419">
        <f t="shared" si="371"/>
        <v>0</v>
      </c>
      <c r="OO35" s="419">
        <f t="shared" si="371"/>
        <v>0</v>
      </c>
      <c r="OP35" s="419">
        <f t="shared" si="371"/>
        <v>0</v>
      </c>
      <c r="OQ35" s="419">
        <f t="shared" si="371"/>
        <v>0</v>
      </c>
      <c r="OR35" s="419">
        <f t="shared" si="371"/>
        <v>0</v>
      </c>
      <c r="OS35" s="419">
        <f t="shared" si="371"/>
        <v>0</v>
      </c>
      <c r="OT35" s="419">
        <f t="shared" si="371"/>
        <v>0</v>
      </c>
      <c r="OU35" s="419">
        <f t="shared" si="371"/>
        <v>0</v>
      </c>
      <c r="OV35" s="419">
        <f t="shared" si="371"/>
        <v>0</v>
      </c>
      <c r="OW35" s="419">
        <f t="shared" si="371"/>
        <v>0</v>
      </c>
      <c r="OX35" s="419">
        <f t="shared" si="371"/>
        <v>0</v>
      </c>
      <c r="OY35" s="419">
        <f t="shared" si="371"/>
        <v>0</v>
      </c>
      <c r="OZ35" s="419">
        <f t="shared" si="371"/>
        <v>0</v>
      </c>
      <c r="PA35" s="419">
        <f t="shared" si="371"/>
        <v>0</v>
      </c>
      <c r="PB35" s="419">
        <f t="shared" si="371"/>
        <v>0</v>
      </c>
      <c r="PC35" s="419">
        <f t="shared" si="371"/>
        <v>0</v>
      </c>
      <c r="PD35" s="419">
        <f t="shared" si="371"/>
        <v>0</v>
      </c>
      <c r="PE35" s="419">
        <f t="shared" si="371"/>
        <v>0</v>
      </c>
      <c r="PF35" s="419">
        <f t="shared" si="371"/>
        <v>0</v>
      </c>
      <c r="PG35" s="419">
        <f t="shared" si="371"/>
        <v>0</v>
      </c>
      <c r="PH35" s="419">
        <f t="shared" si="371"/>
        <v>0</v>
      </c>
      <c r="PI35" s="419">
        <f t="shared" si="371"/>
        <v>0</v>
      </c>
      <c r="PJ35" s="419">
        <f t="shared" si="371"/>
        <v>0</v>
      </c>
      <c r="PK35" s="419">
        <f t="shared" si="371"/>
        <v>0</v>
      </c>
      <c r="PL35" s="419">
        <f t="shared" si="371"/>
        <v>0</v>
      </c>
      <c r="PM35" s="419">
        <f t="shared" si="371"/>
        <v>0</v>
      </c>
      <c r="PN35" s="419">
        <f t="shared" si="371"/>
        <v>0</v>
      </c>
      <c r="PO35" s="419">
        <f t="shared" si="371"/>
        <v>0</v>
      </c>
      <c r="PP35" s="419">
        <f t="shared" si="371"/>
        <v>0</v>
      </c>
      <c r="PQ35" s="419">
        <f t="shared" si="371"/>
        <v>0</v>
      </c>
      <c r="PR35" s="419">
        <f t="shared" si="371"/>
        <v>647344858.62</v>
      </c>
      <c r="PS35" s="419">
        <f t="shared" si="371"/>
        <v>58480391.730000004</v>
      </c>
      <c r="PT35" s="419">
        <f t="shared" si="371"/>
        <v>0</v>
      </c>
      <c r="PU35" s="419">
        <f t="shared" si="371"/>
        <v>0</v>
      </c>
      <c r="PV35" s="419">
        <f t="shared" si="371"/>
        <v>11470068351.85</v>
      </c>
      <c r="PW35" s="419">
        <f t="shared" si="371"/>
        <v>11209490308.140001</v>
      </c>
      <c r="PX35" s="419">
        <f t="shared" si="371"/>
        <v>260578043.70999998</v>
      </c>
      <c r="PY35" s="419">
        <f t="shared" si="371"/>
        <v>2884186193.2200003</v>
      </c>
      <c r="PZ35" s="419">
        <f t="shared" si="371"/>
        <v>2729625629.3000002</v>
      </c>
      <c r="QA35" s="419">
        <f t="shared" si="371"/>
        <v>154560563.92000002</v>
      </c>
      <c r="QB35" s="419">
        <f t="shared" si="371"/>
        <v>10892614363.85</v>
      </c>
      <c r="QC35" s="419">
        <f t="shared" si="371"/>
        <v>2599677402</v>
      </c>
      <c r="QD35" s="419">
        <f t="shared" si="371"/>
        <v>157883082</v>
      </c>
      <c r="QE35" s="419">
        <f t="shared" si="371"/>
        <v>38906657</v>
      </c>
      <c r="QF35" s="419">
        <f t="shared" si="371"/>
        <v>0</v>
      </c>
      <c r="QG35" s="419">
        <f t="shared" si="371"/>
        <v>0</v>
      </c>
      <c r="QH35" s="419">
        <f t="shared" ref="QH35:SS35" si="372">SUM(QH33:QH34)</f>
        <v>0</v>
      </c>
      <c r="QI35" s="419">
        <f t="shared" si="372"/>
        <v>0</v>
      </c>
      <c r="QJ35" s="419">
        <f t="shared" si="372"/>
        <v>2305000</v>
      </c>
      <c r="QK35" s="419">
        <f t="shared" si="372"/>
        <v>0</v>
      </c>
      <c r="QL35" s="419">
        <f t="shared" si="372"/>
        <v>0</v>
      </c>
      <c r="QM35" s="419">
        <f t="shared" si="372"/>
        <v>0</v>
      </c>
      <c r="QN35" s="419">
        <f t="shared" si="372"/>
        <v>2382800</v>
      </c>
      <c r="QO35" s="419">
        <f t="shared" si="372"/>
        <v>2382800</v>
      </c>
      <c r="QP35" s="419">
        <f t="shared" si="372"/>
        <v>7548600</v>
      </c>
      <c r="QQ35" s="419">
        <f t="shared" si="372"/>
        <v>7548600</v>
      </c>
      <c r="QR35" s="419">
        <f t="shared" si="372"/>
        <v>401798150</v>
      </c>
      <c r="QS35" s="419">
        <f t="shared" si="372"/>
        <v>153926506.28999999</v>
      </c>
      <c r="QT35" s="419">
        <f t="shared" si="372"/>
        <v>247871643.70999998</v>
      </c>
      <c r="QU35" s="419">
        <f t="shared" si="372"/>
        <v>234280734.22</v>
      </c>
      <c r="QV35" s="419">
        <f t="shared" si="372"/>
        <v>89751570.299999997</v>
      </c>
      <c r="QW35" s="419">
        <f t="shared" si="372"/>
        <v>144529163.92000002</v>
      </c>
      <c r="QX35" s="419">
        <f t="shared" si="372"/>
        <v>5536356</v>
      </c>
      <c r="QY35" s="419">
        <f t="shared" si="372"/>
        <v>5066356</v>
      </c>
      <c r="QZ35" s="419">
        <f t="shared" si="372"/>
        <v>470000</v>
      </c>
      <c r="RA35" s="419">
        <f t="shared" si="372"/>
        <v>1390000</v>
      </c>
      <c r="RB35" s="419">
        <f t="shared" si="372"/>
        <v>1290000</v>
      </c>
      <c r="RC35" s="419">
        <f t="shared" si="372"/>
        <v>100000</v>
      </c>
      <c r="RD35" s="419">
        <f t="shared" si="372"/>
        <v>1399941201.46</v>
      </c>
      <c r="RE35" s="419">
        <f t="shared" si="372"/>
        <v>312831802.29000002</v>
      </c>
      <c r="RF35" s="419">
        <f t="shared" si="372"/>
        <v>6327720</v>
      </c>
      <c r="RG35" s="419">
        <f t="shared" si="372"/>
        <v>0</v>
      </c>
      <c r="RH35" s="419">
        <f t="shared" si="372"/>
        <v>6327720</v>
      </c>
      <c r="RI35" s="419">
        <f t="shared" si="372"/>
        <v>1581930</v>
      </c>
      <c r="RJ35" s="419">
        <f t="shared" si="372"/>
        <v>0</v>
      </c>
      <c r="RK35" s="419">
        <f t="shared" si="372"/>
        <v>1581930</v>
      </c>
      <c r="RL35" s="419">
        <f t="shared" si="372"/>
        <v>0</v>
      </c>
      <c r="RM35" s="419">
        <f t="shared" si="372"/>
        <v>0</v>
      </c>
      <c r="RN35" s="419">
        <f t="shared" si="372"/>
        <v>0</v>
      </c>
      <c r="RO35" s="419">
        <f t="shared" si="372"/>
        <v>0</v>
      </c>
      <c r="RP35" s="419">
        <f t="shared" si="372"/>
        <v>0</v>
      </c>
      <c r="RQ35" s="419">
        <f t="shared" si="372"/>
        <v>0</v>
      </c>
      <c r="RR35" s="419">
        <f t="shared" si="372"/>
        <v>20073180.879999999</v>
      </c>
      <c r="RS35" s="419">
        <f t="shared" si="372"/>
        <v>1806586.38</v>
      </c>
      <c r="RT35" s="419">
        <f t="shared" si="372"/>
        <v>18266594.5</v>
      </c>
      <c r="RU35" s="419">
        <f t="shared" si="372"/>
        <v>5018295.26</v>
      </c>
      <c r="RV35" s="419">
        <f t="shared" si="372"/>
        <v>451646.61</v>
      </c>
      <c r="RW35" s="419">
        <f t="shared" si="372"/>
        <v>4566648.6500000004</v>
      </c>
      <c r="RX35" s="419">
        <f t="shared" si="372"/>
        <v>249827760</v>
      </c>
      <c r="RY35" s="419">
        <f t="shared" si="372"/>
        <v>0</v>
      </c>
      <c r="RZ35" s="419">
        <f t="shared" si="372"/>
        <v>249827760</v>
      </c>
      <c r="SA35" s="419">
        <f t="shared" si="372"/>
        <v>61290702</v>
      </c>
      <c r="SB35" s="419">
        <f t="shared" si="372"/>
        <v>0</v>
      </c>
      <c r="SC35" s="419">
        <f t="shared" si="372"/>
        <v>61290702</v>
      </c>
      <c r="SD35" s="419">
        <f t="shared" si="372"/>
        <v>100103038.40000001</v>
      </c>
      <c r="SE35" s="419">
        <f t="shared" si="372"/>
        <v>100103038.40000001</v>
      </c>
      <c r="SF35" s="419">
        <f t="shared" si="372"/>
        <v>0</v>
      </c>
      <c r="SG35" s="419">
        <f t="shared" si="372"/>
        <v>0</v>
      </c>
      <c r="SH35" s="419">
        <f t="shared" si="372"/>
        <v>0</v>
      </c>
      <c r="SI35" s="419">
        <f t="shared" si="372"/>
        <v>0</v>
      </c>
      <c r="SJ35" s="419">
        <f t="shared" si="372"/>
        <v>0</v>
      </c>
      <c r="SK35" s="419">
        <f t="shared" si="372"/>
        <v>0</v>
      </c>
      <c r="SL35" s="419">
        <f t="shared" si="372"/>
        <v>1023609502.1800001</v>
      </c>
      <c r="SM35" s="419">
        <f t="shared" si="372"/>
        <v>0</v>
      </c>
      <c r="SN35" s="419">
        <f t="shared" si="372"/>
        <v>0</v>
      </c>
      <c r="SO35" s="419">
        <f t="shared" si="372"/>
        <v>0</v>
      </c>
      <c r="SP35" s="419">
        <f t="shared" si="372"/>
        <v>1020240686.5700001</v>
      </c>
      <c r="SQ35" s="419">
        <f t="shared" si="372"/>
        <v>0</v>
      </c>
      <c r="SR35" s="419">
        <f t="shared" si="372"/>
        <v>0</v>
      </c>
      <c r="SS35" s="419">
        <f t="shared" si="372"/>
        <v>0</v>
      </c>
      <c r="ST35" s="419">
        <f t="shared" ref="ST35:UB35" si="373">SUM(ST33:ST34)</f>
        <v>0</v>
      </c>
      <c r="SU35" s="419">
        <f t="shared" si="373"/>
        <v>0</v>
      </c>
      <c r="SV35" s="419">
        <f t="shared" si="373"/>
        <v>3368815.6100000003</v>
      </c>
      <c r="SW35" s="419">
        <f t="shared" si="373"/>
        <v>244940875.03</v>
      </c>
      <c r="SX35" s="419">
        <f t="shared" si="373"/>
        <v>0</v>
      </c>
      <c r="SY35" s="419">
        <f t="shared" si="373"/>
        <v>0</v>
      </c>
      <c r="SZ35" s="419">
        <f t="shared" si="373"/>
        <v>0</v>
      </c>
      <c r="TA35" s="419">
        <f t="shared" si="373"/>
        <v>241572059.41999999</v>
      </c>
      <c r="TB35" s="419">
        <f t="shared" si="373"/>
        <v>0</v>
      </c>
      <c r="TC35" s="419">
        <f t="shared" si="373"/>
        <v>0</v>
      </c>
      <c r="TD35" s="419">
        <f t="shared" si="373"/>
        <v>0</v>
      </c>
      <c r="TE35" s="419">
        <f t="shared" si="373"/>
        <v>0</v>
      </c>
      <c r="TF35" s="419">
        <f t="shared" si="373"/>
        <v>0</v>
      </c>
      <c r="TG35" s="419">
        <f t="shared" si="373"/>
        <v>3368815.6100000003</v>
      </c>
      <c r="TH35" s="419">
        <f t="shared" si="373"/>
        <v>0</v>
      </c>
      <c r="TI35" s="419">
        <f t="shared" si="373"/>
        <v>0</v>
      </c>
      <c r="TJ35" s="419">
        <f t="shared" si="373"/>
        <v>0</v>
      </c>
      <c r="TK35" s="419">
        <f t="shared" si="373"/>
        <v>0</v>
      </c>
      <c r="TL35" s="419">
        <f t="shared" si="373"/>
        <v>0</v>
      </c>
      <c r="TM35" s="419">
        <f t="shared" si="373"/>
        <v>0</v>
      </c>
      <c r="TN35" s="419">
        <f t="shared" si="373"/>
        <v>0</v>
      </c>
      <c r="TO35" s="419">
        <f t="shared" si="373"/>
        <v>0</v>
      </c>
      <c r="TP35" s="419">
        <f t="shared" si="373"/>
        <v>0</v>
      </c>
      <c r="TQ35" s="419">
        <f t="shared" si="373"/>
        <v>0</v>
      </c>
      <c r="TR35" s="419">
        <f t="shared" si="373"/>
        <v>0</v>
      </c>
      <c r="TS35" s="419">
        <f t="shared" si="373"/>
        <v>0</v>
      </c>
      <c r="TT35" s="419">
        <f t="shared" si="373"/>
        <v>-1770700000.1600001</v>
      </c>
      <c r="TU35" s="419">
        <f t="shared" si="373"/>
        <v>-237500000</v>
      </c>
      <c r="TV35" s="419">
        <f t="shared" si="373"/>
        <v>0</v>
      </c>
      <c r="TW35" s="419">
        <f t="shared" si="373"/>
        <v>0</v>
      </c>
      <c r="TX35" s="419">
        <f t="shared" si="373"/>
        <v>0</v>
      </c>
      <c r="TY35" s="419">
        <f t="shared" si="373"/>
        <v>0</v>
      </c>
      <c r="TZ35" s="419">
        <f t="shared" si="373"/>
        <v>-1770700000.1600001</v>
      </c>
      <c r="UA35" s="419">
        <f t="shared" si="373"/>
        <v>-237500000</v>
      </c>
      <c r="UB35" s="419">
        <f t="shared" si="373"/>
        <v>0</v>
      </c>
      <c r="UC35" s="419">
        <f>SUM(UC33:UC34)</f>
        <v>0</v>
      </c>
      <c r="UD35" s="728">
        <f>'Проверочная  таблица'!TZ35+'Проверочная  таблица'!UB35</f>
        <v>-1770700000.1600001</v>
      </c>
      <c r="UE35" s="728">
        <f>'Проверочная  таблица'!UA35+'Проверочная  таблица'!UC35</f>
        <v>-237500000</v>
      </c>
    </row>
    <row r="36" spans="1:551" ht="20.45" customHeight="1" x14ac:dyDescent="0.25">
      <c r="A36" s="425"/>
      <c r="B36" s="433"/>
      <c r="C36" s="433"/>
      <c r="D36" s="391"/>
      <c r="E36" s="391"/>
      <c r="F36" s="433"/>
      <c r="G36" s="528"/>
      <c r="H36" s="588"/>
      <c r="I36" s="391"/>
      <c r="J36" s="433"/>
      <c r="K36" s="433"/>
      <c r="L36" s="588"/>
      <c r="M36" s="433"/>
      <c r="N36" s="433"/>
      <c r="O36" s="643"/>
      <c r="P36" s="434"/>
      <c r="Q36" s="434"/>
      <c r="R36" s="433"/>
      <c r="S36" s="643"/>
      <c r="T36" s="434"/>
      <c r="U36" s="651"/>
      <c r="V36" s="433"/>
      <c r="W36" s="643"/>
      <c r="X36" s="433"/>
      <c r="Y36" s="651"/>
      <c r="Z36" s="588"/>
      <c r="AA36" s="391"/>
      <c r="AB36" s="433"/>
      <c r="AC36" s="445"/>
      <c r="AD36" s="434"/>
      <c r="AE36" s="434"/>
      <c r="AF36" s="433"/>
      <c r="AG36" s="434"/>
      <c r="AH36" s="434"/>
      <c r="AI36" s="434"/>
      <c r="AJ36" s="391"/>
      <c r="AK36" s="434"/>
      <c r="AL36" s="391"/>
      <c r="AM36" s="434"/>
      <c r="AN36" s="588"/>
      <c r="AO36" s="433"/>
      <c r="AP36" s="391"/>
      <c r="AQ36" s="434"/>
      <c r="AR36" s="434"/>
      <c r="AS36" s="433"/>
      <c r="AT36" s="434"/>
      <c r="AU36" s="434"/>
      <c r="AV36" s="438"/>
      <c r="AW36" s="433"/>
      <c r="AX36" s="391"/>
      <c r="AY36" s="434"/>
      <c r="AZ36" s="434"/>
      <c r="BA36" s="433"/>
      <c r="BB36" s="434"/>
      <c r="BC36" s="434"/>
      <c r="BD36" s="391"/>
      <c r="BE36" s="434"/>
      <c r="BF36" s="551"/>
      <c r="BG36" s="434"/>
      <c r="BH36" s="385"/>
      <c r="BI36" s="434"/>
      <c r="BJ36" s="385"/>
      <c r="BK36" s="433"/>
      <c r="BL36" s="643"/>
      <c r="BM36" s="383"/>
      <c r="BN36" s="434"/>
      <c r="BO36" s="385"/>
      <c r="BP36" s="434"/>
      <c r="BQ36" s="385"/>
      <c r="BR36" s="391"/>
      <c r="BS36" s="434"/>
      <c r="BT36" s="551"/>
      <c r="BU36" s="433"/>
      <c r="BV36" s="434"/>
      <c r="BW36" s="388"/>
      <c r="BX36" s="438"/>
      <c r="BY36" s="381"/>
      <c r="BZ36" s="633"/>
      <c r="CA36" s="433"/>
      <c r="CB36" s="381"/>
      <c r="CC36" s="381"/>
      <c r="CD36" s="391"/>
      <c r="CE36" s="434"/>
      <c r="CF36" s="551"/>
      <c r="CG36" s="433"/>
      <c r="CH36" s="643"/>
      <c r="CI36" s="385"/>
      <c r="CJ36" s="391"/>
      <c r="CK36" s="434"/>
      <c r="CL36" s="551"/>
      <c r="CM36" s="433"/>
      <c r="CN36" s="434"/>
      <c r="CO36" s="551"/>
      <c r="CP36" s="391"/>
      <c r="CQ36" s="434"/>
      <c r="CR36" s="551"/>
      <c r="CS36" s="433"/>
      <c r="CT36" s="434"/>
      <c r="CU36" s="551"/>
      <c r="CV36" s="391"/>
      <c r="CW36" s="434"/>
      <c r="CX36" s="551"/>
      <c r="CY36" s="433"/>
      <c r="CZ36" s="434"/>
      <c r="DA36" s="551"/>
      <c r="DB36" s="433"/>
      <c r="DC36" s="434"/>
      <c r="DD36" s="551"/>
      <c r="DE36" s="434"/>
      <c r="DF36" s="551"/>
      <c r="DG36" s="433"/>
      <c r="DH36" s="434"/>
      <c r="DI36" s="551"/>
      <c r="DJ36" s="434"/>
      <c r="DK36" s="551"/>
      <c r="DL36" s="391"/>
      <c r="DM36" s="434"/>
      <c r="DN36" s="551"/>
      <c r="DO36" s="433"/>
      <c r="DP36" s="434"/>
      <c r="DQ36" s="551"/>
      <c r="DR36" s="391"/>
      <c r="DS36" s="434"/>
      <c r="DT36" s="388"/>
      <c r="DU36" s="391"/>
      <c r="DV36" s="434"/>
      <c r="DW36" s="388"/>
      <c r="DX36" s="391"/>
      <c r="DY36" s="434"/>
      <c r="DZ36" s="551"/>
      <c r="EA36" s="433"/>
      <c r="EB36" s="434"/>
      <c r="EC36" s="388"/>
      <c r="ED36" s="391"/>
      <c r="EE36" s="434"/>
      <c r="EF36" s="551"/>
      <c r="EG36" s="433"/>
      <c r="EH36" s="434"/>
      <c r="EI36" s="388"/>
      <c r="EJ36" s="433"/>
      <c r="EK36" s="435"/>
      <c r="EL36" s="434"/>
      <c r="EM36" s="385"/>
      <c r="EN36" s="433"/>
      <c r="EO36" s="435"/>
      <c r="EP36" s="435"/>
      <c r="EQ36" s="385"/>
      <c r="ER36" s="433"/>
      <c r="ES36" s="643"/>
      <c r="ET36" s="385"/>
      <c r="EU36" s="651"/>
      <c r="EV36" s="383"/>
      <c r="EW36" s="434"/>
      <c r="EX36" s="383"/>
      <c r="EY36" s="433"/>
      <c r="EZ36" s="643"/>
      <c r="FA36" s="383"/>
      <c r="FB36" s="434"/>
      <c r="FC36" s="383"/>
      <c r="FD36" s="434"/>
      <c r="FE36" s="383"/>
      <c r="FF36" s="391"/>
      <c r="FG36" s="434"/>
      <c r="FH36" s="389"/>
      <c r="FI36" s="391"/>
      <c r="FJ36" s="435"/>
      <c r="FK36" s="385"/>
      <c r="FL36" s="391"/>
      <c r="FM36" s="435"/>
      <c r="FN36" s="385"/>
      <c r="FO36" s="391"/>
      <c r="FP36" s="435"/>
      <c r="FQ36" s="385"/>
      <c r="FR36" s="519"/>
      <c r="FS36" s="434"/>
      <c r="FT36" s="389"/>
      <c r="FU36" s="519"/>
      <c r="FV36" s="435"/>
      <c r="FW36" s="385"/>
      <c r="FX36" s="391"/>
      <c r="FY36" s="384"/>
      <c r="FZ36" s="385"/>
      <c r="GA36" s="433"/>
      <c r="GB36" s="384"/>
      <c r="GC36" s="385"/>
      <c r="GD36" s="391"/>
      <c r="GE36" s="384"/>
      <c r="GF36" s="385"/>
      <c r="GG36" s="433"/>
      <c r="GH36" s="384"/>
      <c r="GI36" s="385"/>
      <c r="GJ36" s="391"/>
      <c r="GK36" s="384"/>
      <c r="GL36" s="385"/>
      <c r="GM36" s="433"/>
      <c r="GN36" s="384"/>
      <c r="GO36" s="385"/>
      <c r="GP36" s="391"/>
      <c r="GQ36" s="384"/>
      <c r="GR36" s="385"/>
      <c r="GS36" s="434"/>
      <c r="GT36" s="433"/>
      <c r="GU36" s="384"/>
      <c r="GV36" s="385"/>
      <c r="GW36" s="434"/>
      <c r="GX36" s="519"/>
      <c r="GY36" s="434"/>
      <c r="GZ36" s="519"/>
      <c r="HA36" s="434"/>
      <c r="HB36" s="391"/>
      <c r="HC36" s="384"/>
      <c r="HD36" s="385"/>
      <c r="HE36" s="433"/>
      <c r="HF36" s="384"/>
      <c r="HG36" s="385"/>
      <c r="HH36" s="519"/>
      <c r="HI36" s="384"/>
      <c r="HJ36" s="385"/>
      <c r="HK36" s="523"/>
      <c r="HL36" s="384"/>
      <c r="HM36" s="383"/>
      <c r="HN36" s="391"/>
      <c r="HO36" s="384"/>
      <c r="HP36" s="385"/>
      <c r="HQ36" s="433"/>
      <c r="HR36" s="384"/>
      <c r="HS36" s="385"/>
      <c r="HT36" s="438"/>
      <c r="HU36" s="384"/>
      <c r="HV36" s="385"/>
      <c r="HW36" s="433"/>
      <c r="HX36" s="381"/>
      <c r="HY36" s="385"/>
      <c r="HZ36" s="391"/>
      <c r="IA36" s="381"/>
      <c r="IB36" s="385"/>
      <c r="IC36" s="433"/>
      <c r="ID36" s="381"/>
      <c r="IE36" s="385"/>
      <c r="IF36" s="391"/>
      <c r="IG36" s="434"/>
      <c r="IH36" s="388"/>
      <c r="II36" s="381"/>
      <c r="IJ36" s="433"/>
      <c r="IK36" s="434"/>
      <c r="IL36" s="388"/>
      <c r="IM36" s="434"/>
      <c r="IN36" s="433"/>
      <c r="IO36" s="381"/>
      <c r="IP36" s="388"/>
      <c r="IQ36" s="433"/>
      <c r="IR36" s="434"/>
      <c r="IS36" s="388"/>
      <c r="IT36" s="433"/>
      <c r="IU36" s="384"/>
      <c r="IV36" s="385"/>
      <c r="IW36" s="433"/>
      <c r="IX36" s="434"/>
      <c r="IY36" s="385"/>
      <c r="IZ36" s="433"/>
      <c r="JA36" s="434"/>
      <c r="JB36" s="388"/>
      <c r="JC36" s="434"/>
      <c r="JD36" s="385"/>
      <c r="JE36" s="384"/>
      <c r="JF36" s="385"/>
      <c r="JG36" s="633"/>
      <c r="JH36" s="385"/>
      <c r="JI36" s="433"/>
      <c r="JJ36" s="434"/>
      <c r="JK36" s="388"/>
      <c r="JL36" s="434"/>
      <c r="JM36" s="385"/>
      <c r="JN36" s="384"/>
      <c r="JO36" s="385"/>
      <c r="JP36" s="434"/>
      <c r="JQ36" s="385"/>
      <c r="JR36" s="433"/>
      <c r="JS36" s="434"/>
      <c r="JT36" s="388"/>
      <c r="JU36" s="433"/>
      <c r="JV36" s="434"/>
      <c r="JW36" s="551"/>
      <c r="JX36" s="391"/>
      <c r="JY36" s="384"/>
      <c r="JZ36" s="385"/>
      <c r="KA36" s="433"/>
      <c r="KB36" s="384"/>
      <c r="KC36" s="385"/>
      <c r="KD36" s="433"/>
      <c r="KE36" s="434"/>
      <c r="KF36" s="388"/>
      <c r="KG36" s="381"/>
      <c r="KH36" s="383"/>
      <c r="KI36" s="433"/>
      <c r="KJ36" s="434"/>
      <c r="KK36" s="388"/>
      <c r="KL36" s="434"/>
      <c r="KM36" s="385"/>
      <c r="KN36" s="391"/>
      <c r="KO36" s="381"/>
      <c r="KP36" s="551"/>
      <c r="KQ36" s="433"/>
      <c r="KR36" s="643"/>
      <c r="KS36" s="385"/>
      <c r="KT36" s="391"/>
      <c r="KU36" s="384"/>
      <c r="KV36" s="385"/>
      <c r="KW36" s="433"/>
      <c r="KX36" s="384"/>
      <c r="KY36" s="385"/>
      <c r="KZ36" s="433"/>
      <c r="LA36" s="381"/>
      <c r="LB36" s="385"/>
      <c r="LC36" s="381"/>
      <c r="LD36" s="433"/>
      <c r="LE36" s="381"/>
      <c r="LF36" s="385"/>
      <c r="LG36" s="381"/>
      <c r="LH36" s="433"/>
      <c r="LI36" s="381"/>
      <c r="LJ36" s="385"/>
      <c r="LK36" s="381"/>
      <c r="LL36" s="528"/>
      <c r="LM36" s="381"/>
      <c r="LN36" s="385"/>
      <c r="LO36" s="381"/>
      <c r="LP36" s="433"/>
      <c r="LQ36" s="434"/>
      <c r="LR36" s="388"/>
      <c r="LS36" s="434"/>
      <c r="LT36" s="388"/>
      <c r="LU36" s="434"/>
      <c r="LV36" s="388"/>
      <c r="LW36" s="433"/>
      <c r="LX36" s="434"/>
      <c r="LY36" s="388"/>
      <c r="LZ36" s="434"/>
      <c r="MA36" s="388"/>
      <c r="MB36" s="434"/>
      <c r="MC36" s="388"/>
      <c r="MD36" s="433"/>
      <c r="ME36" s="434"/>
      <c r="MF36" s="388"/>
      <c r="MG36" s="433"/>
      <c r="MH36" s="434"/>
      <c r="MI36" s="388"/>
      <c r="MJ36" s="391"/>
      <c r="MK36" s="384"/>
      <c r="ML36" s="385"/>
      <c r="MM36" s="433"/>
      <c r="MN36" s="384"/>
      <c r="MO36" s="385"/>
      <c r="MP36" s="391"/>
      <c r="MQ36" s="384"/>
      <c r="MR36" s="385"/>
      <c r="MS36" s="433"/>
      <c r="MT36" s="384"/>
      <c r="MU36" s="385"/>
      <c r="MV36" s="433"/>
      <c r="MW36" s="434"/>
      <c r="MX36" s="388"/>
      <c r="MY36" s="434"/>
      <c r="MZ36" s="388"/>
      <c r="NA36" s="433"/>
      <c r="NB36" s="434"/>
      <c r="NC36" s="388"/>
      <c r="ND36" s="434"/>
      <c r="NE36" s="388"/>
      <c r="NF36" s="433"/>
      <c r="NG36" s="384"/>
      <c r="NH36" s="385"/>
      <c r="NI36" s="434"/>
      <c r="NJ36" s="388"/>
      <c r="NK36" s="433"/>
      <c r="NL36" s="434"/>
      <c r="NM36" s="388"/>
      <c r="NN36" s="434"/>
      <c r="NO36" s="388"/>
      <c r="NP36" s="433"/>
      <c r="NQ36" s="434"/>
      <c r="NR36" s="434"/>
      <c r="NS36" s="385"/>
      <c r="NT36" s="434"/>
      <c r="NU36" s="385"/>
      <c r="NV36" s="434"/>
      <c r="NW36" s="385"/>
      <c r="NX36" s="433"/>
      <c r="NY36" s="434"/>
      <c r="NZ36" s="643"/>
      <c r="OA36" s="385"/>
      <c r="OB36" s="643"/>
      <c r="OC36" s="383"/>
      <c r="OD36" s="434"/>
      <c r="OE36" s="385"/>
      <c r="OF36" s="391"/>
      <c r="OG36" s="434"/>
      <c r="OH36" s="551"/>
      <c r="OI36" s="433"/>
      <c r="OJ36" s="643"/>
      <c r="OK36" s="385"/>
      <c r="OL36" s="433"/>
      <c r="OM36" s="434"/>
      <c r="ON36" s="388"/>
      <c r="OO36" s="434"/>
      <c r="OP36" s="388"/>
      <c r="OQ36" s="434"/>
      <c r="OR36" s="551"/>
      <c r="OS36" s="434"/>
      <c r="OT36" s="388"/>
      <c r="OU36" s="433"/>
      <c r="OV36" s="434"/>
      <c r="OW36" s="388"/>
      <c r="OX36" s="434"/>
      <c r="OY36" s="388"/>
      <c r="OZ36" s="434"/>
      <c r="PA36" s="383"/>
      <c r="PB36" s="434"/>
      <c r="PC36" s="388"/>
      <c r="PD36" s="433"/>
      <c r="PE36" s="434"/>
      <c r="PF36" s="388"/>
      <c r="PG36" s="434"/>
      <c r="PH36" s="388"/>
      <c r="PI36" s="434"/>
      <c r="PJ36" s="388"/>
      <c r="PK36" s="433"/>
      <c r="PL36" s="434"/>
      <c r="PM36" s="388"/>
      <c r="PN36" s="434"/>
      <c r="PO36" s="388"/>
      <c r="PP36" s="434"/>
      <c r="PQ36" s="388"/>
      <c r="PR36" s="433"/>
      <c r="PS36" s="433"/>
      <c r="PT36" s="433"/>
      <c r="PU36" s="433"/>
      <c r="PV36" s="433"/>
      <c r="PW36" s="643"/>
      <c r="PX36" s="434"/>
      <c r="PY36" s="433"/>
      <c r="PZ36" s="643"/>
      <c r="QA36" s="435"/>
      <c r="QB36" s="433"/>
      <c r="QC36" s="588"/>
      <c r="QD36" s="433"/>
      <c r="QE36" s="528"/>
      <c r="QF36" s="438"/>
      <c r="QG36" s="433"/>
      <c r="QH36" s="438"/>
      <c r="QI36" s="433"/>
      <c r="QJ36" s="433"/>
      <c r="QK36" s="588"/>
      <c r="QL36" s="433"/>
      <c r="QM36" s="588"/>
      <c r="QN36" s="433"/>
      <c r="QO36" s="588"/>
      <c r="QP36" s="433"/>
      <c r="QQ36" s="528"/>
      <c r="QR36" s="433"/>
      <c r="QS36" s="384"/>
      <c r="QT36" s="385"/>
      <c r="QU36" s="528"/>
      <c r="QV36" s="381"/>
      <c r="QW36" s="551"/>
      <c r="QX36" s="433"/>
      <c r="QY36" s="643"/>
      <c r="QZ36" s="385"/>
      <c r="RA36" s="433"/>
      <c r="RB36" s="384"/>
      <c r="RC36" s="385"/>
      <c r="RD36" s="433"/>
      <c r="RE36" s="433"/>
      <c r="RF36" s="433"/>
      <c r="RG36" s="643"/>
      <c r="RH36" s="385"/>
      <c r="RI36" s="433"/>
      <c r="RJ36" s="643"/>
      <c r="RK36" s="385"/>
      <c r="RL36" s="433"/>
      <c r="RM36" s="643"/>
      <c r="RN36" s="385"/>
      <c r="RO36" s="433"/>
      <c r="RP36" s="643"/>
      <c r="RQ36" s="385"/>
      <c r="RR36" s="433"/>
      <c r="RS36" s="643"/>
      <c r="RT36" s="385"/>
      <c r="RU36" s="433"/>
      <c r="RV36" s="643"/>
      <c r="RW36" s="385"/>
      <c r="RX36" s="433"/>
      <c r="RY36" s="643"/>
      <c r="RZ36" s="385"/>
      <c r="SA36" s="433"/>
      <c r="SB36" s="643"/>
      <c r="SC36" s="385"/>
      <c r="SD36" s="424"/>
      <c r="SE36" s="644"/>
      <c r="SF36" s="424"/>
      <c r="SG36" s="645"/>
      <c r="SH36" s="424"/>
      <c r="SI36" s="644"/>
      <c r="SJ36" s="424"/>
      <c r="SK36" s="645"/>
      <c r="SL36" s="424"/>
      <c r="SM36" s="644"/>
      <c r="SN36" s="645"/>
      <c r="SO36" s="646"/>
      <c r="SP36" s="645"/>
      <c r="SQ36" s="646"/>
      <c r="SR36" s="645"/>
      <c r="SS36" s="448"/>
      <c r="ST36" s="644"/>
      <c r="SU36" s="645"/>
      <c r="SV36" s="645"/>
      <c r="SW36" s="424"/>
      <c r="SX36" s="645"/>
      <c r="SY36" s="645"/>
      <c r="SZ36" s="644"/>
      <c r="TA36" s="645"/>
      <c r="TB36" s="645"/>
      <c r="TC36" s="645"/>
      <c r="TD36" s="645"/>
      <c r="TE36" s="644"/>
      <c r="TF36" s="645"/>
      <c r="TG36" s="645"/>
      <c r="TH36" s="433"/>
      <c r="TI36" s="645"/>
      <c r="TJ36" s="645"/>
      <c r="TK36" s="645"/>
      <c r="TL36" s="645"/>
      <c r="TM36" s="646"/>
      <c r="TN36" s="433"/>
      <c r="TO36" s="645"/>
      <c r="TP36" s="645"/>
      <c r="TQ36" s="645"/>
      <c r="TR36" s="645"/>
      <c r="TS36" s="646"/>
      <c r="TT36" s="647"/>
      <c r="TU36" s="424"/>
      <c r="TV36" s="424"/>
      <c r="TW36" s="424"/>
      <c r="TX36" s="424"/>
      <c r="TY36" s="424"/>
      <c r="TZ36" s="424"/>
      <c r="UA36" s="424"/>
      <c r="UB36" s="424"/>
      <c r="UC36" s="424"/>
      <c r="UD36" s="728">
        <f>'Проверочная  таблица'!TZ36+'Проверочная  таблица'!UB36</f>
        <v>0</v>
      </c>
      <c r="UE36" s="728">
        <f>'Проверочная  таблица'!UA36+'Проверочная  таблица'!UC36</f>
        <v>0</v>
      </c>
    </row>
    <row r="37" spans="1:551" ht="20.45" customHeight="1" thickBot="1" x14ac:dyDescent="0.3">
      <c r="A37" s="456"/>
      <c r="B37" s="392"/>
      <c r="C37" s="392"/>
      <c r="D37" s="393"/>
      <c r="E37" s="393"/>
      <c r="F37" s="392"/>
      <c r="G37" s="415"/>
      <c r="H37" s="402"/>
      <c r="I37" s="393"/>
      <c r="J37" s="392"/>
      <c r="K37" s="392"/>
      <c r="L37" s="402"/>
      <c r="M37" s="392"/>
      <c r="N37" s="392"/>
      <c r="O37" s="397"/>
      <c r="P37" s="387"/>
      <c r="Q37" s="387"/>
      <c r="R37" s="392"/>
      <c r="S37" s="397"/>
      <c r="T37" s="398"/>
      <c r="U37" s="414"/>
      <c r="V37" s="392"/>
      <c r="W37" s="399"/>
      <c r="X37" s="392"/>
      <c r="Y37" s="414"/>
      <c r="Z37" s="588"/>
      <c r="AA37" s="393"/>
      <c r="AB37" s="392"/>
      <c r="AC37" s="397"/>
      <c r="AD37" s="398"/>
      <c r="AE37" s="398"/>
      <c r="AF37" s="392"/>
      <c r="AG37" s="398"/>
      <c r="AH37" s="398"/>
      <c r="AI37" s="398"/>
      <c r="AJ37" s="393"/>
      <c r="AK37" s="398"/>
      <c r="AL37" s="393"/>
      <c r="AM37" s="398"/>
      <c r="AN37" s="402"/>
      <c r="AO37" s="392"/>
      <c r="AP37" s="393"/>
      <c r="AQ37" s="387"/>
      <c r="AR37" s="398"/>
      <c r="AS37" s="392"/>
      <c r="AT37" s="398"/>
      <c r="AU37" s="398"/>
      <c r="AV37" s="402"/>
      <c r="AW37" s="392"/>
      <c r="AX37" s="393"/>
      <c r="AY37" s="387"/>
      <c r="AZ37" s="398"/>
      <c r="BA37" s="392"/>
      <c r="BB37" s="398"/>
      <c r="BC37" s="398"/>
      <c r="BD37" s="393"/>
      <c r="BE37" s="398"/>
      <c r="BF37" s="416"/>
      <c r="BG37" s="398"/>
      <c r="BH37" s="411"/>
      <c r="BI37" s="398"/>
      <c r="BJ37" s="411"/>
      <c r="BK37" s="392"/>
      <c r="BL37" s="399"/>
      <c r="BM37" s="457"/>
      <c r="BN37" s="398"/>
      <c r="BO37" s="411"/>
      <c r="BP37" s="398"/>
      <c r="BQ37" s="411"/>
      <c r="BR37" s="393"/>
      <c r="BS37" s="398"/>
      <c r="BT37" s="416"/>
      <c r="BU37" s="392"/>
      <c r="BV37" s="398"/>
      <c r="BW37" s="458"/>
      <c r="BX37" s="402"/>
      <c r="BY37" s="387"/>
      <c r="BZ37" s="397"/>
      <c r="CA37" s="392"/>
      <c r="CB37" s="387"/>
      <c r="CC37" s="387"/>
      <c r="CD37" s="393"/>
      <c r="CE37" s="398"/>
      <c r="CF37" s="416"/>
      <c r="CG37" s="392"/>
      <c r="CH37" s="399"/>
      <c r="CI37" s="411"/>
      <c r="CJ37" s="393"/>
      <c r="CK37" s="398"/>
      <c r="CL37" s="416"/>
      <c r="CM37" s="392"/>
      <c r="CN37" s="398"/>
      <c r="CO37" s="416"/>
      <c r="CP37" s="393"/>
      <c r="CQ37" s="398"/>
      <c r="CR37" s="416"/>
      <c r="CS37" s="392"/>
      <c r="CT37" s="398"/>
      <c r="CU37" s="416"/>
      <c r="CV37" s="393"/>
      <c r="CW37" s="398"/>
      <c r="CX37" s="416"/>
      <c r="CY37" s="392"/>
      <c r="CZ37" s="398"/>
      <c r="DA37" s="416"/>
      <c r="DB37" s="392"/>
      <c r="DC37" s="398"/>
      <c r="DD37" s="416"/>
      <c r="DE37" s="398"/>
      <c r="DF37" s="416"/>
      <c r="DG37" s="392"/>
      <c r="DH37" s="398"/>
      <c r="DI37" s="416"/>
      <c r="DJ37" s="398"/>
      <c r="DK37" s="416"/>
      <c r="DL37" s="393"/>
      <c r="DM37" s="398"/>
      <c r="DN37" s="416"/>
      <c r="DO37" s="392"/>
      <c r="DP37" s="398"/>
      <c r="DQ37" s="416"/>
      <c r="DR37" s="393"/>
      <c r="DS37" s="398"/>
      <c r="DT37" s="458"/>
      <c r="DU37" s="393"/>
      <c r="DV37" s="398"/>
      <c r="DW37" s="458"/>
      <c r="DX37" s="393"/>
      <c r="DY37" s="398"/>
      <c r="DZ37" s="416"/>
      <c r="EA37" s="392"/>
      <c r="EB37" s="398"/>
      <c r="EC37" s="458"/>
      <c r="ED37" s="393"/>
      <c r="EE37" s="398"/>
      <c r="EF37" s="416"/>
      <c r="EG37" s="392"/>
      <c r="EH37" s="398"/>
      <c r="EI37" s="458"/>
      <c r="EJ37" s="392"/>
      <c r="EK37" s="412"/>
      <c r="EL37" s="398"/>
      <c r="EM37" s="411"/>
      <c r="EN37" s="392"/>
      <c r="EO37" s="412"/>
      <c r="EP37" s="412"/>
      <c r="EQ37" s="411"/>
      <c r="ER37" s="392"/>
      <c r="ES37" s="399"/>
      <c r="ET37" s="411"/>
      <c r="EU37" s="414"/>
      <c r="EV37" s="457"/>
      <c r="EW37" s="398"/>
      <c r="EX37" s="457"/>
      <c r="EY37" s="392"/>
      <c r="EZ37" s="399"/>
      <c r="FA37" s="457"/>
      <c r="FB37" s="398"/>
      <c r="FC37" s="457"/>
      <c r="FD37" s="398"/>
      <c r="FE37" s="457"/>
      <c r="FF37" s="393"/>
      <c r="FG37" s="398"/>
      <c r="FH37" s="416"/>
      <c r="FI37" s="393"/>
      <c r="FJ37" s="412"/>
      <c r="FK37" s="411"/>
      <c r="FL37" s="393"/>
      <c r="FM37" s="412"/>
      <c r="FN37" s="411"/>
      <c r="FO37" s="393"/>
      <c r="FP37" s="412"/>
      <c r="FQ37" s="411"/>
      <c r="FR37" s="521"/>
      <c r="FS37" s="398"/>
      <c r="FT37" s="416"/>
      <c r="FU37" s="521"/>
      <c r="FV37" s="412"/>
      <c r="FW37" s="411"/>
      <c r="FX37" s="393"/>
      <c r="FY37" s="410"/>
      <c r="FZ37" s="411"/>
      <c r="GA37" s="392"/>
      <c r="GB37" s="410"/>
      <c r="GC37" s="411"/>
      <c r="GD37" s="393"/>
      <c r="GE37" s="410"/>
      <c r="GF37" s="411"/>
      <c r="GG37" s="392"/>
      <c r="GH37" s="410"/>
      <c r="GI37" s="411"/>
      <c r="GJ37" s="393"/>
      <c r="GK37" s="410"/>
      <c r="GL37" s="411"/>
      <c r="GM37" s="392"/>
      <c r="GN37" s="410"/>
      <c r="GO37" s="411"/>
      <c r="GP37" s="393"/>
      <c r="GQ37" s="410"/>
      <c r="GR37" s="411"/>
      <c r="GS37" s="398"/>
      <c r="GT37" s="392"/>
      <c r="GU37" s="410"/>
      <c r="GV37" s="411"/>
      <c r="GW37" s="398"/>
      <c r="GX37" s="521"/>
      <c r="GY37" s="398"/>
      <c r="GZ37" s="521"/>
      <c r="HA37" s="398"/>
      <c r="HB37" s="393"/>
      <c r="HC37" s="410"/>
      <c r="HD37" s="411"/>
      <c r="HE37" s="392"/>
      <c r="HF37" s="410"/>
      <c r="HG37" s="411"/>
      <c r="HH37" s="521"/>
      <c r="HI37" s="410"/>
      <c r="HJ37" s="411"/>
      <c r="HK37" s="524"/>
      <c r="HL37" s="410"/>
      <c r="HM37" s="457"/>
      <c r="HN37" s="393"/>
      <c r="HO37" s="410"/>
      <c r="HP37" s="411"/>
      <c r="HQ37" s="392"/>
      <c r="HR37" s="410"/>
      <c r="HS37" s="411"/>
      <c r="HT37" s="402"/>
      <c r="HU37" s="410"/>
      <c r="HV37" s="411"/>
      <c r="HW37" s="392"/>
      <c r="HX37" s="387"/>
      <c r="HY37" s="411"/>
      <c r="HZ37" s="393"/>
      <c r="IA37" s="387"/>
      <c r="IB37" s="411"/>
      <c r="IC37" s="392"/>
      <c r="ID37" s="387"/>
      <c r="IE37" s="411"/>
      <c r="IF37" s="393"/>
      <c r="IG37" s="398"/>
      <c r="IH37" s="458"/>
      <c r="II37" s="398"/>
      <c r="IJ37" s="392"/>
      <c r="IK37" s="398"/>
      <c r="IL37" s="458"/>
      <c r="IM37" s="398"/>
      <c r="IN37" s="392"/>
      <c r="IO37" s="398"/>
      <c r="IP37" s="458"/>
      <c r="IQ37" s="392"/>
      <c r="IR37" s="398"/>
      <c r="IS37" s="458"/>
      <c r="IT37" s="392"/>
      <c r="IU37" s="410"/>
      <c r="IV37" s="411"/>
      <c r="IW37" s="392"/>
      <c r="IX37" s="398"/>
      <c r="IY37" s="411"/>
      <c r="IZ37" s="392"/>
      <c r="JA37" s="398"/>
      <c r="JB37" s="458"/>
      <c r="JC37" s="398"/>
      <c r="JD37" s="411"/>
      <c r="JE37" s="410"/>
      <c r="JF37" s="411"/>
      <c r="JG37" s="397"/>
      <c r="JH37" s="411"/>
      <c r="JI37" s="392"/>
      <c r="JJ37" s="398"/>
      <c r="JK37" s="458"/>
      <c r="JL37" s="398"/>
      <c r="JM37" s="411"/>
      <c r="JN37" s="410"/>
      <c r="JO37" s="411"/>
      <c r="JP37" s="398"/>
      <c r="JQ37" s="411"/>
      <c r="JR37" s="392"/>
      <c r="JS37" s="398"/>
      <c r="JT37" s="458"/>
      <c r="JU37" s="392"/>
      <c r="JV37" s="398"/>
      <c r="JW37" s="416"/>
      <c r="JX37" s="393"/>
      <c r="JY37" s="410"/>
      <c r="JZ37" s="411"/>
      <c r="KA37" s="392"/>
      <c r="KB37" s="410"/>
      <c r="KC37" s="411"/>
      <c r="KD37" s="392"/>
      <c r="KE37" s="398"/>
      <c r="KF37" s="458"/>
      <c r="KG37" s="387"/>
      <c r="KH37" s="457"/>
      <c r="KI37" s="392"/>
      <c r="KJ37" s="398"/>
      <c r="KK37" s="458"/>
      <c r="KL37" s="398"/>
      <c r="KM37" s="411"/>
      <c r="KN37" s="393"/>
      <c r="KO37" s="387"/>
      <c r="KP37" s="416"/>
      <c r="KQ37" s="392"/>
      <c r="KR37" s="399"/>
      <c r="KS37" s="411"/>
      <c r="KT37" s="393"/>
      <c r="KU37" s="410"/>
      <c r="KV37" s="411"/>
      <c r="KW37" s="392"/>
      <c r="KX37" s="410"/>
      <c r="KY37" s="411"/>
      <c r="KZ37" s="392"/>
      <c r="LA37" s="387"/>
      <c r="LB37" s="411"/>
      <c r="LC37" s="387"/>
      <c r="LD37" s="392"/>
      <c r="LE37" s="387"/>
      <c r="LF37" s="411"/>
      <c r="LG37" s="387"/>
      <c r="LH37" s="392"/>
      <c r="LI37" s="387"/>
      <c r="LJ37" s="411"/>
      <c r="LK37" s="387"/>
      <c r="LL37" s="415"/>
      <c r="LM37" s="387"/>
      <c r="LN37" s="411"/>
      <c r="LO37" s="387"/>
      <c r="LP37" s="392"/>
      <c r="LQ37" s="398"/>
      <c r="LR37" s="458"/>
      <c r="LS37" s="398"/>
      <c r="LT37" s="458"/>
      <c r="LU37" s="398"/>
      <c r="LV37" s="458"/>
      <c r="LW37" s="392"/>
      <c r="LX37" s="398"/>
      <c r="LY37" s="458"/>
      <c r="LZ37" s="398"/>
      <c r="MA37" s="458"/>
      <c r="MB37" s="398"/>
      <c r="MC37" s="458"/>
      <c r="MD37" s="392"/>
      <c r="ME37" s="398"/>
      <c r="MF37" s="458"/>
      <c r="MG37" s="392"/>
      <c r="MH37" s="398"/>
      <c r="MI37" s="458"/>
      <c r="MJ37" s="393"/>
      <c r="MK37" s="410"/>
      <c r="ML37" s="411"/>
      <c r="MM37" s="392"/>
      <c r="MN37" s="410"/>
      <c r="MO37" s="411"/>
      <c r="MP37" s="393"/>
      <c r="MQ37" s="410"/>
      <c r="MR37" s="411"/>
      <c r="MS37" s="392"/>
      <c r="MT37" s="410"/>
      <c r="MU37" s="411"/>
      <c r="MV37" s="392"/>
      <c r="MW37" s="398"/>
      <c r="MX37" s="458"/>
      <c r="MY37" s="398"/>
      <c r="MZ37" s="458"/>
      <c r="NA37" s="392"/>
      <c r="NB37" s="398"/>
      <c r="NC37" s="458"/>
      <c r="ND37" s="398"/>
      <c r="NE37" s="458"/>
      <c r="NF37" s="392"/>
      <c r="NG37" s="410"/>
      <c r="NH37" s="411"/>
      <c r="NI37" s="398"/>
      <c r="NJ37" s="458"/>
      <c r="NK37" s="392"/>
      <c r="NL37" s="398"/>
      <c r="NM37" s="458"/>
      <c r="NN37" s="398"/>
      <c r="NO37" s="458"/>
      <c r="NP37" s="392"/>
      <c r="NQ37" s="398"/>
      <c r="NR37" s="398"/>
      <c r="NS37" s="411"/>
      <c r="NT37" s="398"/>
      <c r="NU37" s="411"/>
      <c r="NV37" s="398"/>
      <c r="NW37" s="411"/>
      <c r="NX37" s="392"/>
      <c r="NY37" s="398"/>
      <c r="NZ37" s="399"/>
      <c r="OA37" s="411"/>
      <c r="OB37" s="399"/>
      <c r="OC37" s="457"/>
      <c r="OD37" s="398"/>
      <c r="OE37" s="411"/>
      <c r="OF37" s="393"/>
      <c r="OG37" s="398"/>
      <c r="OH37" s="416"/>
      <c r="OI37" s="392"/>
      <c r="OJ37" s="399"/>
      <c r="OK37" s="411"/>
      <c r="OL37" s="392"/>
      <c r="OM37" s="398"/>
      <c r="ON37" s="458"/>
      <c r="OO37" s="398"/>
      <c r="OP37" s="458"/>
      <c r="OQ37" s="398"/>
      <c r="OR37" s="416"/>
      <c r="OS37" s="398"/>
      <c r="OT37" s="458"/>
      <c r="OU37" s="392"/>
      <c r="OV37" s="398"/>
      <c r="OW37" s="458"/>
      <c r="OX37" s="398"/>
      <c r="OY37" s="458"/>
      <c r="OZ37" s="398"/>
      <c r="PA37" s="457"/>
      <c r="PB37" s="398"/>
      <c r="PC37" s="458"/>
      <c r="PD37" s="392"/>
      <c r="PE37" s="398"/>
      <c r="PF37" s="458"/>
      <c r="PG37" s="398"/>
      <c r="PH37" s="458"/>
      <c r="PI37" s="398"/>
      <c r="PJ37" s="458"/>
      <c r="PK37" s="392"/>
      <c r="PL37" s="398"/>
      <c r="PM37" s="458"/>
      <c r="PN37" s="398"/>
      <c r="PO37" s="458"/>
      <c r="PP37" s="398"/>
      <c r="PQ37" s="458"/>
      <c r="PR37" s="392"/>
      <c r="PS37" s="392"/>
      <c r="PT37" s="392"/>
      <c r="PU37" s="392"/>
      <c r="PV37" s="392"/>
      <c r="PW37" s="399"/>
      <c r="PX37" s="398"/>
      <c r="PY37" s="392"/>
      <c r="PZ37" s="399"/>
      <c r="QA37" s="412"/>
      <c r="QB37" s="392"/>
      <c r="QC37" s="402"/>
      <c r="QD37" s="392"/>
      <c r="QE37" s="415"/>
      <c r="QF37" s="402"/>
      <c r="QG37" s="392"/>
      <c r="QH37" s="402"/>
      <c r="QI37" s="392"/>
      <c r="QJ37" s="392"/>
      <c r="QK37" s="402"/>
      <c r="QL37" s="392"/>
      <c r="QM37" s="402"/>
      <c r="QN37" s="392"/>
      <c r="QO37" s="402"/>
      <c r="QP37" s="392"/>
      <c r="QQ37" s="415"/>
      <c r="QR37" s="392"/>
      <c r="QS37" s="410"/>
      <c r="QT37" s="411"/>
      <c r="QU37" s="415"/>
      <c r="QV37" s="387"/>
      <c r="QW37" s="416"/>
      <c r="QX37" s="392"/>
      <c r="QY37" s="399"/>
      <c r="QZ37" s="411"/>
      <c r="RA37" s="392"/>
      <c r="RB37" s="410"/>
      <c r="RC37" s="411"/>
      <c r="RD37" s="392"/>
      <c r="RE37" s="392"/>
      <c r="RF37" s="392"/>
      <c r="RG37" s="399"/>
      <c r="RH37" s="411"/>
      <c r="RI37" s="392"/>
      <c r="RJ37" s="399"/>
      <c r="RK37" s="411"/>
      <c r="RL37" s="392"/>
      <c r="RM37" s="399"/>
      <c r="RN37" s="411"/>
      <c r="RO37" s="392"/>
      <c r="RP37" s="399"/>
      <c r="RQ37" s="411"/>
      <c r="RR37" s="392"/>
      <c r="RS37" s="399"/>
      <c r="RT37" s="411"/>
      <c r="RU37" s="392"/>
      <c r="RV37" s="399"/>
      <c r="RW37" s="411"/>
      <c r="RX37" s="392"/>
      <c r="RY37" s="399"/>
      <c r="RZ37" s="411"/>
      <c r="SA37" s="392"/>
      <c r="SB37" s="399"/>
      <c r="SC37" s="411"/>
      <c r="SD37" s="418"/>
      <c r="SE37" s="420"/>
      <c r="SF37" s="418"/>
      <c r="SG37" s="421"/>
      <c r="SH37" s="418"/>
      <c r="SI37" s="420"/>
      <c r="SJ37" s="418"/>
      <c r="SK37" s="421"/>
      <c r="SL37" s="418"/>
      <c r="SM37" s="420"/>
      <c r="SN37" s="421"/>
      <c r="SO37" s="422"/>
      <c r="SP37" s="421"/>
      <c r="SQ37" s="422"/>
      <c r="SR37" s="421"/>
      <c r="SS37" s="423"/>
      <c r="ST37" s="420"/>
      <c r="SU37" s="421"/>
      <c r="SV37" s="421"/>
      <c r="SW37" s="418"/>
      <c r="SX37" s="421"/>
      <c r="SY37" s="421"/>
      <c r="SZ37" s="420"/>
      <c r="TA37" s="421"/>
      <c r="TB37" s="421"/>
      <c r="TC37" s="421"/>
      <c r="TD37" s="421"/>
      <c r="TE37" s="420"/>
      <c r="TF37" s="421"/>
      <c r="TG37" s="421"/>
      <c r="TH37" s="392"/>
      <c r="TI37" s="421"/>
      <c r="TJ37" s="421"/>
      <c r="TK37" s="421"/>
      <c r="TL37" s="421"/>
      <c r="TM37" s="422"/>
      <c r="TN37" s="392"/>
      <c r="TO37" s="421"/>
      <c r="TP37" s="421"/>
      <c r="TQ37" s="421"/>
      <c r="TR37" s="421"/>
      <c r="TS37" s="422"/>
      <c r="TT37" s="417"/>
      <c r="TU37" s="418"/>
      <c r="TV37" s="418"/>
      <c r="TW37" s="418"/>
      <c r="TX37" s="418"/>
      <c r="TY37" s="418"/>
      <c r="TZ37" s="418"/>
      <c r="UA37" s="418"/>
      <c r="UB37" s="418"/>
      <c r="UC37" s="418"/>
      <c r="UD37" s="728">
        <f>'Проверочная  таблица'!TZ37+'Проверочная  таблица'!UB37</f>
        <v>0</v>
      </c>
      <c r="UE37" s="728">
        <f>'Проверочная  таблица'!UA37+'Проверочная  таблица'!UC37</f>
        <v>0</v>
      </c>
    </row>
    <row r="38" spans="1:551" ht="20.45" customHeight="1" thickBot="1" x14ac:dyDescent="0.3">
      <c r="A38" s="459" t="s">
        <v>0</v>
      </c>
      <c r="B38" s="392">
        <f t="shared" ref="B38:BM38" si="374">B31+B35</f>
        <v>33444525689.040001</v>
      </c>
      <c r="C38" s="392" t="e">
        <f t="shared" si="374"/>
        <v>#REF!</v>
      </c>
      <c r="D38" s="393">
        <f t="shared" si="374"/>
        <v>408572000</v>
      </c>
      <c r="E38" s="393">
        <f t="shared" si="374"/>
        <v>93118500</v>
      </c>
      <c r="F38" s="392">
        <f t="shared" si="374"/>
        <v>0</v>
      </c>
      <c r="G38" s="415">
        <f t="shared" si="374"/>
        <v>0</v>
      </c>
      <c r="H38" s="402">
        <f t="shared" si="374"/>
        <v>17924000</v>
      </c>
      <c r="I38" s="393">
        <f t="shared" si="374"/>
        <v>4481000</v>
      </c>
      <c r="J38" s="392">
        <f t="shared" si="374"/>
        <v>374218000</v>
      </c>
      <c r="K38" s="392">
        <f t="shared" si="374"/>
        <v>84530000</v>
      </c>
      <c r="L38" s="402">
        <f t="shared" si="374"/>
        <v>16430000</v>
      </c>
      <c r="M38" s="392">
        <f t="shared" si="374"/>
        <v>4107500</v>
      </c>
      <c r="N38" s="392">
        <f t="shared" si="374"/>
        <v>0</v>
      </c>
      <c r="O38" s="397">
        <f t="shared" si="374"/>
        <v>0</v>
      </c>
      <c r="P38" s="387">
        <f t="shared" si="374"/>
        <v>0</v>
      </c>
      <c r="Q38" s="387">
        <f t="shared" si="374"/>
        <v>0</v>
      </c>
      <c r="R38" s="392">
        <f t="shared" si="374"/>
        <v>0</v>
      </c>
      <c r="S38" s="397">
        <f t="shared" si="374"/>
        <v>0</v>
      </c>
      <c r="T38" s="398">
        <f t="shared" si="374"/>
        <v>0</v>
      </c>
      <c r="U38" s="414">
        <f t="shared" si="374"/>
        <v>0</v>
      </c>
      <c r="V38" s="392">
        <f t="shared" si="374"/>
        <v>0</v>
      </c>
      <c r="W38" s="399">
        <f t="shared" si="374"/>
        <v>0</v>
      </c>
      <c r="X38" s="392">
        <f t="shared" si="374"/>
        <v>0</v>
      </c>
      <c r="Y38" s="414">
        <f t="shared" si="374"/>
        <v>0</v>
      </c>
      <c r="Z38" s="395">
        <f t="shared" si="374"/>
        <v>8868075044.0400009</v>
      </c>
      <c r="AA38" s="393">
        <f t="shared" si="374"/>
        <v>536681705.86999995</v>
      </c>
      <c r="AB38" s="396">
        <f t="shared" si="374"/>
        <v>426437691.82999992</v>
      </c>
      <c r="AC38" s="407">
        <f t="shared" si="374"/>
        <v>148141758.76000002</v>
      </c>
      <c r="AD38" s="401">
        <f t="shared" si="374"/>
        <v>278295933.06999999</v>
      </c>
      <c r="AE38" s="401">
        <f t="shared" si="374"/>
        <v>0</v>
      </c>
      <c r="AF38" s="396">
        <f t="shared" si="374"/>
        <v>27003205.369999997</v>
      </c>
      <c r="AG38" s="401">
        <f t="shared" si="374"/>
        <v>6935435.0099999998</v>
      </c>
      <c r="AH38" s="401">
        <f t="shared" si="374"/>
        <v>20067770.359999999</v>
      </c>
      <c r="AI38" s="401">
        <f t="shared" si="374"/>
        <v>0</v>
      </c>
      <c r="AJ38" s="393">
        <f t="shared" si="374"/>
        <v>0</v>
      </c>
      <c r="AK38" s="401">
        <f t="shared" si="374"/>
        <v>0</v>
      </c>
      <c r="AL38" s="393">
        <f t="shared" si="374"/>
        <v>0</v>
      </c>
      <c r="AM38" s="401">
        <f t="shared" si="374"/>
        <v>0</v>
      </c>
      <c r="AN38" s="402">
        <f t="shared" si="374"/>
        <v>74425730.88000001</v>
      </c>
      <c r="AO38" s="396">
        <f t="shared" si="374"/>
        <v>0</v>
      </c>
      <c r="AP38" s="394">
        <f t="shared" si="374"/>
        <v>0</v>
      </c>
      <c r="AQ38" s="401">
        <f t="shared" si="374"/>
        <v>0</v>
      </c>
      <c r="AR38" s="401">
        <f t="shared" si="374"/>
        <v>0</v>
      </c>
      <c r="AS38" s="396">
        <f t="shared" si="374"/>
        <v>0</v>
      </c>
      <c r="AT38" s="401">
        <f t="shared" si="374"/>
        <v>0</v>
      </c>
      <c r="AU38" s="401">
        <f t="shared" si="374"/>
        <v>0</v>
      </c>
      <c r="AV38" s="395">
        <f t="shared" si="374"/>
        <v>92357479.890000001</v>
      </c>
      <c r="AW38" s="396">
        <f t="shared" si="374"/>
        <v>0</v>
      </c>
      <c r="AX38" s="394">
        <f t="shared" si="374"/>
        <v>0</v>
      </c>
      <c r="AY38" s="401">
        <f t="shared" si="374"/>
        <v>0</v>
      </c>
      <c r="AZ38" s="401">
        <f t="shared" si="374"/>
        <v>0</v>
      </c>
      <c r="BA38" s="396">
        <f t="shared" si="374"/>
        <v>0</v>
      </c>
      <c r="BB38" s="401">
        <f t="shared" si="374"/>
        <v>0</v>
      </c>
      <c r="BC38" s="401">
        <f t="shared" si="374"/>
        <v>0</v>
      </c>
      <c r="BD38" s="394">
        <f t="shared" si="374"/>
        <v>0</v>
      </c>
      <c r="BE38" s="398">
        <f t="shared" si="374"/>
        <v>0</v>
      </c>
      <c r="BF38" s="416">
        <f t="shared" si="374"/>
        <v>0</v>
      </c>
      <c r="BG38" s="401">
        <f t="shared" si="374"/>
        <v>0</v>
      </c>
      <c r="BH38" s="411">
        <f t="shared" si="374"/>
        <v>0</v>
      </c>
      <c r="BI38" s="401">
        <f t="shared" si="374"/>
        <v>0</v>
      </c>
      <c r="BJ38" s="411">
        <f t="shared" si="374"/>
        <v>0</v>
      </c>
      <c r="BK38" s="396">
        <f t="shared" si="374"/>
        <v>0</v>
      </c>
      <c r="BL38" s="407">
        <f t="shared" si="374"/>
        <v>0</v>
      </c>
      <c r="BM38" s="457">
        <f t="shared" si="374"/>
        <v>0</v>
      </c>
      <c r="BN38" s="401">
        <f t="shared" ref="BN38:DY38" si="375">BN31+BN35</f>
        <v>0</v>
      </c>
      <c r="BO38" s="411">
        <f t="shared" si="375"/>
        <v>0</v>
      </c>
      <c r="BP38" s="401">
        <f t="shared" si="375"/>
        <v>0</v>
      </c>
      <c r="BQ38" s="411">
        <f t="shared" si="375"/>
        <v>0</v>
      </c>
      <c r="BR38" s="394">
        <f t="shared" si="375"/>
        <v>0</v>
      </c>
      <c r="BS38" s="398">
        <f t="shared" si="375"/>
        <v>0</v>
      </c>
      <c r="BT38" s="416">
        <f t="shared" si="375"/>
        <v>0</v>
      </c>
      <c r="BU38" s="396">
        <f t="shared" si="375"/>
        <v>0</v>
      </c>
      <c r="BV38" s="398">
        <f t="shared" si="375"/>
        <v>0</v>
      </c>
      <c r="BW38" s="458">
        <f t="shared" si="375"/>
        <v>0</v>
      </c>
      <c r="BX38" s="395">
        <f t="shared" si="375"/>
        <v>0</v>
      </c>
      <c r="BY38" s="387">
        <f t="shared" si="375"/>
        <v>0</v>
      </c>
      <c r="BZ38" s="397">
        <f t="shared" si="375"/>
        <v>0</v>
      </c>
      <c r="CA38" s="396">
        <f t="shared" si="375"/>
        <v>0</v>
      </c>
      <c r="CB38" s="387">
        <f t="shared" si="375"/>
        <v>0</v>
      </c>
      <c r="CC38" s="400">
        <f t="shared" si="375"/>
        <v>0</v>
      </c>
      <c r="CD38" s="394">
        <f t="shared" si="375"/>
        <v>0</v>
      </c>
      <c r="CE38" s="398">
        <f t="shared" si="375"/>
        <v>0</v>
      </c>
      <c r="CF38" s="416">
        <f t="shared" si="375"/>
        <v>0</v>
      </c>
      <c r="CG38" s="396">
        <f t="shared" si="375"/>
        <v>0</v>
      </c>
      <c r="CH38" s="407">
        <f t="shared" si="375"/>
        <v>0</v>
      </c>
      <c r="CI38" s="411">
        <f t="shared" si="375"/>
        <v>0</v>
      </c>
      <c r="CJ38" s="394">
        <f t="shared" si="375"/>
        <v>0</v>
      </c>
      <c r="CK38" s="398">
        <f t="shared" si="375"/>
        <v>0</v>
      </c>
      <c r="CL38" s="416">
        <f t="shared" si="375"/>
        <v>0</v>
      </c>
      <c r="CM38" s="396">
        <f t="shared" si="375"/>
        <v>0</v>
      </c>
      <c r="CN38" s="398">
        <f t="shared" si="375"/>
        <v>0</v>
      </c>
      <c r="CO38" s="416">
        <f t="shared" si="375"/>
        <v>0</v>
      </c>
      <c r="CP38" s="394">
        <f t="shared" si="375"/>
        <v>0</v>
      </c>
      <c r="CQ38" s="398">
        <f t="shared" si="375"/>
        <v>0</v>
      </c>
      <c r="CR38" s="416">
        <f t="shared" si="375"/>
        <v>0</v>
      </c>
      <c r="CS38" s="396">
        <f t="shared" si="375"/>
        <v>0</v>
      </c>
      <c r="CT38" s="398">
        <f t="shared" si="375"/>
        <v>0</v>
      </c>
      <c r="CU38" s="416">
        <f t="shared" si="375"/>
        <v>0</v>
      </c>
      <c r="CV38" s="394">
        <f t="shared" si="375"/>
        <v>0</v>
      </c>
      <c r="CW38" s="398">
        <f t="shared" si="375"/>
        <v>0</v>
      </c>
      <c r="CX38" s="416">
        <f t="shared" si="375"/>
        <v>0</v>
      </c>
      <c r="CY38" s="396">
        <f t="shared" si="375"/>
        <v>0</v>
      </c>
      <c r="CZ38" s="398">
        <f t="shared" si="375"/>
        <v>0</v>
      </c>
      <c r="DA38" s="416">
        <f t="shared" si="375"/>
        <v>0</v>
      </c>
      <c r="DB38" s="396">
        <f t="shared" si="375"/>
        <v>9674000</v>
      </c>
      <c r="DC38" s="398">
        <f t="shared" si="375"/>
        <v>5402598.4900000002</v>
      </c>
      <c r="DD38" s="416">
        <f t="shared" si="375"/>
        <v>4100081.1399999997</v>
      </c>
      <c r="DE38" s="398">
        <f t="shared" si="375"/>
        <v>97401.51</v>
      </c>
      <c r="DF38" s="416">
        <f t="shared" si="375"/>
        <v>73918.86</v>
      </c>
      <c r="DG38" s="396">
        <f t="shared" si="375"/>
        <v>0</v>
      </c>
      <c r="DH38" s="398">
        <f t="shared" si="375"/>
        <v>0</v>
      </c>
      <c r="DI38" s="416">
        <f t="shared" si="375"/>
        <v>0</v>
      </c>
      <c r="DJ38" s="398">
        <f t="shared" si="375"/>
        <v>0</v>
      </c>
      <c r="DK38" s="416">
        <f t="shared" si="375"/>
        <v>0</v>
      </c>
      <c r="DL38" s="394">
        <f t="shared" si="375"/>
        <v>0</v>
      </c>
      <c r="DM38" s="398">
        <f t="shared" si="375"/>
        <v>0</v>
      </c>
      <c r="DN38" s="416">
        <f t="shared" si="375"/>
        <v>0</v>
      </c>
      <c r="DO38" s="396">
        <f t="shared" si="375"/>
        <v>0</v>
      </c>
      <c r="DP38" s="398">
        <f t="shared" si="375"/>
        <v>0</v>
      </c>
      <c r="DQ38" s="416">
        <f t="shared" si="375"/>
        <v>0</v>
      </c>
      <c r="DR38" s="394">
        <f t="shared" si="375"/>
        <v>0</v>
      </c>
      <c r="DS38" s="398">
        <f t="shared" si="375"/>
        <v>0</v>
      </c>
      <c r="DT38" s="458">
        <f t="shared" si="375"/>
        <v>0</v>
      </c>
      <c r="DU38" s="394">
        <f t="shared" si="375"/>
        <v>0</v>
      </c>
      <c r="DV38" s="398">
        <f t="shared" si="375"/>
        <v>0</v>
      </c>
      <c r="DW38" s="458">
        <f t="shared" si="375"/>
        <v>0</v>
      </c>
      <c r="DX38" s="394">
        <f t="shared" si="375"/>
        <v>0</v>
      </c>
      <c r="DY38" s="398">
        <f t="shared" si="375"/>
        <v>0</v>
      </c>
      <c r="DZ38" s="416">
        <f t="shared" ref="DZ38:GK38" si="376">DZ31+DZ35</f>
        <v>0</v>
      </c>
      <c r="EA38" s="396">
        <f t="shared" si="376"/>
        <v>0</v>
      </c>
      <c r="EB38" s="398">
        <f t="shared" si="376"/>
        <v>0</v>
      </c>
      <c r="EC38" s="458">
        <f t="shared" si="376"/>
        <v>0</v>
      </c>
      <c r="ED38" s="394">
        <f t="shared" si="376"/>
        <v>0</v>
      </c>
      <c r="EE38" s="398">
        <f t="shared" si="376"/>
        <v>0</v>
      </c>
      <c r="EF38" s="416">
        <f t="shared" si="376"/>
        <v>0</v>
      </c>
      <c r="EG38" s="396">
        <f t="shared" si="376"/>
        <v>0</v>
      </c>
      <c r="EH38" s="398">
        <f t="shared" si="376"/>
        <v>0</v>
      </c>
      <c r="EI38" s="458">
        <f t="shared" si="376"/>
        <v>0</v>
      </c>
      <c r="EJ38" s="396">
        <f t="shared" si="376"/>
        <v>342756923.10000002</v>
      </c>
      <c r="EK38" s="413">
        <f t="shared" si="376"/>
        <v>0</v>
      </c>
      <c r="EL38" s="401">
        <f t="shared" si="376"/>
        <v>30848123.100000009</v>
      </c>
      <c r="EM38" s="406">
        <f t="shared" si="376"/>
        <v>311908800</v>
      </c>
      <c r="EN38" s="396">
        <f t="shared" si="376"/>
        <v>9443301.5700000003</v>
      </c>
      <c r="EO38" s="413">
        <f t="shared" si="376"/>
        <v>0</v>
      </c>
      <c r="EP38" s="413">
        <f t="shared" si="376"/>
        <v>849897.14</v>
      </c>
      <c r="EQ38" s="406">
        <f t="shared" si="376"/>
        <v>8593404.4299999997</v>
      </c>
      <c r="ER38" s="396">
        <f t="shared" si="376"/>
        <v>14890109.9</v>
      </c>
      <c r="ES38" s="407">
        <f t="shared" si="376"/>
        <v>751648.36</v>
      </c>
      <c r="ET38" s="411">
        <f t="shared" si="376"/>
        <v>7600000</v>
      </c>
      <c r="EU38" s="548">
        <f t="shared" si="376"/>
        <v>291758.24</v>
      </c>
      <c r="EV38" s="457">
        <f t="shared" si="376"/>
        <v>2950000</v>
      </c>
      <c r="EW38" s="401">
        <f t="shared" si="376"/>
        <v>296703.3</v>
      </c>
      <c r="EX38" s="457">
        <f t="shared" si="376"/>
        <v>3000000</v>
      </c>
      <c r="EY38" s="396">
        <f t="shared" si="376"/>
        <v>0</v>
      </c>
      <c r="EZ38" s="407">
        <f t="shared" si="376"/>
        <v>0</v>
      </c>
      <c r="FA38" s="457">
        <f t="shared" si="376"/>
        <v>0</v>
      </c>
      <c r="FB38" s="401">
        <f t="shared" si="376"/>
        <v>0</v>
      </c>
      <c r="FC38" s="457">
        <f t="shared" si="376"/>
        <v>0</v>
      </c>
      <c r="FD38" s="401">
        <f t="shared" si="376"/>
        <v>0</v>
      </c>
      <c r="FE38" s="457">
        <f t="shared" si="376"/>
        <v>0</v>
      </c>
      <c r="FF38" s="394">
        <f t="shared" si="376"/>
        <v>40905858</v>
      </c>
      <c r="FG38" s="401">
        <f t="shared" si="376"/>
        <v>12271758</v>
      </c>
      <c r="FH38" s="408">
        <f t="shared" si="376"/>
        <v>28634100</v>
      </c>
      <c r="FI38" s="394">
        <f t="shared" si="376"/>
        <v>0</v>
      </c>
      <c r="FJ38" s="413">
        <f t="shared" si="376"/>
        <v>0</v>
      </c>
      <c r="FK38" s="406">
        <f t="shared" si="376"/>
        <v>0</v>
      </c>
      <c r="FL38" s="394">
        <f t="shared" si="376"/>
        <v>544352087.91000009</v>
      </c>
      <c r="FM38" s="413">
        <f t="shared" si="376"/>
        <v>48991687.909999996</v>
      </c>
      <c r="FN38" s="406">
        <f t="shared" si="376"/>
        <v>495360400</v>
      </c>
      <c r="FO38" s="394">
        <f t="shared" si="376"/>
        <v>0</v>
      </c>
      <c r="FP38" s="413">
        <f t="shared" si="376"/>
        <v>0</v>
      </c>
      <c r="FQ38" s="406">
        <f t="shared" si="376"/>
        <v>0</v>
      </c>
      <c r="FR38" s="520">
        <f t="shared" si="376"/>
        <v>0</v>
      </c>
      <c r="FS38" s="401">
        <f t="shared" si="376"/>
        <v>0</v>
      </c>
      <c r="FT38" s="408">
        <f t="shared" si="376"/>
        <v>0</v>
      </c>
      <c r="FU38" s="520">
        <f t="shared" si="376"/>
        <v>0</v>
      </c>
      <c r="FV38" s="413">
        <f t="shared" si="376"/>
        <v>0</v>
      </c>
      <c r="FW38" s="406">
        <f t="shared" si="376"/>
        <v>0</v>
      </c>
      <c r="FX38" s="394">
        <f t="shared" si="376"/>
        <v>0</v>
      </c>
      <c r="FY38" s="410">
        <f t="shared" si="376"/>
        <v>0</v>
      </c>
      <c r="FZ38" s="411">
        <f t="shared" si="376"/>
        <v>0</v>
      </c>
      <c r="GA38" s="396">
        <f t="shared" si="376"/>
        <v>0</v>
      </c>
      <c r="GB38" s="410">
        <f t="shared" si="376"/>
        <v>0</v>
      </c>
      <c r="GC38" s="411">
        <f t="shared" si="376"/>
        <v>0</v>
      </c>
      <c r="GD38" s="394">
        <f t="shared" si="376"/>
        <v>336441215.24000001</v>
      </c>
      <c r="GE38" s="410">
        <f t="shared" si="376"/>
        <v>30279695.239999998</v>
      </c>
      <c r="GF38" s="411">
        <f t="shared" si="376"/>
        <v>306161520</v>
      </c>
      <c r="GG38" s="396">
        <f t="shared" si="376"/>
        <v>0</v>
      </c>
      <c r="GH38" s="410">
        <f t="shared" si="376"/>
        <v>0</v>
      </c>
      <c r="GI38" s="411">
        <f t="shared" si="376"/>
        <v>0</v>
      </c>
      <c r="GJ38" s="394">
        <f t="shared" si="376"/>
        <v>84110303.810000002</v>
      </c>
      <c r="GK38" s="410">
        <f t="shared" si="376"/>
        <v>7569923.8099999996</v>
      </c>
      <c r="GL38" s="411">
        <f t="shared" ref="GL38:IW38" si="377">GL31+GL35</f>
        <v>76540380</v>
      </c>
      <c r="GM38" s="396">
        <f t="shared" si="377"/>
        <v>0</v>
      </c>
      <c r="GN38" s="410">
        <f t="shared" si="377"/>
        <v>0</v>
      </c>
      <c r="GO38" s="411">
        <f t="shared" si="377"/>
        <v>0</v>
      </c>
      <c r="GP38" s="394">
        <f t="shared" si="377"/>
        <v>502000000</v>
      </c>
      <c r="GQ38" s="410">
        <f t="shared" si="377"/>
        <v>0</v>
      </c>
      <c r="GR38" s="411">
        <f t="shared" si="377"/>
        <v>0</v>
      </c>
      <c r="GS38" s="401">
        <f t="shared" si="377"/>
        <v>502000000</v>
      </c>
      <c r="GT38" s="396">
        <f t="shared" si="377"/>
        <v>2535644.54</v>
      </c>
      <c r="GU38" s="410">
        <f t="shared" si="377"/>
        <v>0</v>
      </c>
      <c r="GV38" s="411">
        <f t="shared" si="377"/>
        <v>0</v>
      </c>
      <c r="GW38" s="401">
        <f t="shared" si="377"/>
        <v>2535644.54</v>
      </c>
      <c r="GX38" s="520">
        <f t="shared" si="377"/>
        <v>0</v>
      </c>
      <c r="GY38" s="401">
        <f t="shared" si="377"/>
        <v>0</v>
      </c>
      <c r="GZ38" s="520">
        <f t="shared" si="377"/>
        <v>0</v>
      </c>
      <c r="HA38" s="401">
        <f t="shared" si="377"/>
        <v>0</v>
      </c>
      <c r="HB38" s="394">
        <f t="shared" si="377"/>
        <v>0</v>
      </c>
      <c r="HC38" s="410">
        <f t="shared" si="377"/>
        <v>0</v>
      </c>
      <c r="HD38" s="411">
        <f t="shared" si="377"/>
        <v>0</v>
      </c>
      <c r="HE38" s="396">
        <f t="shared" si="377"/>
        <v>0</v>
      </c>
      <c r="HF38" s="410">
        <f t="shared" si="377"/>
        <v>0</v>
      </c>
      <c r="HG38" s="411">
        <f t="shared" si="377"/>
        <v>0</v>
      </c>
      <c r="HH38" s="520">
        <f t="shared" si="377"/>
        <v>0</v>
      </c>
      <c r="HI38" s="410">
        <f t="shared" si="377"/>
        <v>0</v>
      </c>
      <c r="HJ38" s="411">
        <f t="shared" si="377"/>
        <v>0</v>
      </c>
      <c r="HK38" s="518">
        <f t="shared" si="377"/>
        <v>0</v>
      </c>
      <c r="HL38" s="410">
        <f t="shared" si="377"/>
        <v>0</v>
      </c>
      <c r="HM38" s="457">
        <f t="shared" si="377"/>
        <v>0</v>
      </c>
      <c r="HN38" s="394">
        <f t="shared" si="377"/>
        <v>24000000</v>
      </c>
      <c r="HO38" s="410">
        <f t="shared" si="377"/>
        <v>2160000</v>
      </c>
      <c r="HP38" s="411">
        <f t="shared" si="377"/>
        <v>21840000</v>
      </c>
      <c r="HQ38" s="396">
        <f t="shared" si="377"/>
        <v>0</v>
      </c>
      <c r="HR38" s="410">
        <f t="shared" si="377"/>
        <v>0</v>
      </c>
      <c r="HS38" s="411">
        <f t="shared" si="377"/>
        <v>0</v>
      </c>
      <c r="HT38" s="395">
        <f t="shared" si="377"/>
        <v>0</v>
      </c>
      <c r="HU38" s="410">
        <f t="shared" si="377"/>
        <v>0</v>
      </c>
      <c r="HV38" s="411">
        <f t="shared" si="377"/>
        <v>0</v>
      </c>
      <c r="HW38" s="396">
        <f t="shared" si="377"/>
        <v>0</v>
      </c>
      <c r="HX38" s="387">
        <f t="shared" si="377"/>
        <v>0</v>
      </c>
      <c r="HY38" s="411">
        <f t="shared" si="377"/>
        <v>0</v>
      </c>
      <c r="HZ38" s="394">
        <f t="shared" si="377"/>
        <v>0</v>
      </c>
      <c r="IA38" s="387">
        <f t="shared" si="377"/>
        <v>0</v>
      </c>
      <c r="IB38" s="411">
        <f t="shared" si="377"/>
        <v>0</v>
      </c>
      <c r="IC38" s="396">
        <f t="shared" si="377"/>
        <v>0</v>
      </c>
      <c r="ID38" s="387">
        <f t="shared" si="377"/>
        <v>0</v>
      </c>
      <c r="IE38" s="411">
        <f t="shared" si="377"/>
        <v>0</v>
      </c>
      <c r="IF38" s="394">
        <f t="shared" si="377"/>
        <v>0</v>
      </c>
      <c r="IG38" s="401">
        <f t="shared" si="377"/>
        <v>0</v>
      </c>
      <c r="IH38" s="458">
        <f t="shared" si="377"/>
        <v>0</v>
      </c>
      <c r="II38" s="401">
        <f t="shared" si="377"/>
        <v>0</v>
      </c>
      <c r="IJ38" s="396">
        <f t="shared" si="377"/>
        <v>0</v>
      </c>
      <c r="IK38" s="401">
        <f t="shared" si="377"/>
        <v>0</v>
      </c>
      <c r="IL38" s="458">
        <f t="shared" si="377"/>
        <v>0</v>
      </c>
      <c r="IM38" s="401">
        <f t="shared" si="377"/>
        <v>0</v>
      </c>
      <c r="IN38" s="396">
        <f t="shared" si="377"/>
        <v>0</v>
      </c>
      <c r="IO38" s="401">
        <f t="shared" si="377"/>
        <v>0</v>
      </c>
      <c r="IP38" s="458">
        <f t="shared" si="377"/>
        <v>0</v>
      </c>
      <c r="IQ38" s="396">
        <f t="shared" si="377"/>
        <v>0</v>
      </c>
      <c r="IR38" s="401">
        <f t="shared" si="377"/>
        <v>0</v>
      </c>
      <c r="IS38" s="458">
        <f t="shared" si="377"/>
        <v>0</v>
      </c>
      <c r="IT38" s="396">
        <f t="shared" si="377"/>
        <v>0</v>
      </c>
      <c r="IU38" s="410">
        <f t="shared" si="377"/>
        <v>0</v>
      </c>
      <c r="IV38" s="411">
        <f t="shared" si="377"/>
        <v>0</v>
      </c>
      <c r="IW38" s="396">
        <f t="shared" si="377"/>
        <v>0</v>
      </c>
      <c r="IX38" s="401">
        <f t="shared" ref="IX38:LI38" si="378">IX31+IX35</f>
        <v>0</v>
      </c>
      <c r="IY38" s="411">
        <f t="shared" si="378"/>
        <v>0</v>
      </c>
      <c r="IZ38" s="396">
        <f t="shared" si="378"/>
        <v>162794726.15000001</v>
      </c>
      <c r="JA38" s="401">
        <f t="shared" si="378"/>
        <v>6347057.1499999994</v>
      </c>
      <c r="JB38" s="458">
        <f t="shared" si="378"/>
        <v>64175800</v>
      </c>
      <c r="JC38" s="398">
        <f t="shared" si="378"/>
        <v>0</v>
      </c>
      <c r="JD38" s="411">
        <f t="shared" si="378"/>
        <v>0</v>
      </c>
      <c r="JE38" s="410">
        <f t="shared" si="378"/>
        <v>0</v>
      </c>
      <c r="JF38" s="411">
        <f t="shared" si="378"/>
        <v>0</v>
      </c>
      <c r="JG38" s="397">
        <f t="shared" si="378"/>
        <v>8304469</v>
      </c>
      <c r="JH38" s="411">
        <f t="shared" si="378"/>
        <v>83967400</v>
      </c>
      <c r="JI38" s="396">
        <f t="shared" si="378"/>
        <v>4757346.71</v>
      </c>
      <c r="JJ38" s="401">
        <f t="shared" si="378"/>
        <v>428161.2</v>
      </c>
      <c r="JK38" s="458">
        <f t="shared" si="378"/>
        <v>4329185.51</v>
      </c>
      <c r="JL38" s="401">
        <f t="shared" si="378"/>
        <v>0</v>
      </c>
      <c r="JM38" s="411">
        <f t="shared" si="378"/>
        <v>0</v>
      </c>
      <c r="JN38" s="410">
        <f t="shared" si="378"/>
        <v>0</v>
      </c>
      <c r="JO38" s="411">
        <f t="shared" si="378"/>
        <v>0</v>
      </c>
      <c r="JP38" s="401">
        <f t="shared" si="378"/>
        <v>0</v>
      </c>
      <c r="JQ38" s="406">
        <f t="shared" si="378"/>
        <v>0</v>
      </c>
      <c r="JR38" s="396">
        <f t="shared" si="378"/>
        <v>0</v>
      </c>
      <c r="JS38" s="401">
        <f t="shared" si="378"/>
        <v>0</v>
      </c>
      <c r="JT38" s="458">
        <f t="shared" si="378"/>
        <v>0</v>
      </c>
      <c r="JU38" s="396">
        <f t="shared" si="378"/>
        <v>0</v>
      </c>
      <c r="JV38" s="401">
        <f t="shared" si="378"/>
        <v>0</v>
      </c>
      <c r="JW38" s="416">
        <f t="shared" si="378"/>
        <v>0</v>
      </c>
      <c r="JX38" s="394">
        <f t="shared" si="378"/>
        <v>4445430</v>
      </c>
      <c r="JY38" s="410">
        <f t="shared" si="378"/>
        <v>1333630</v>
      </c>
      <c r="JZ38" s="411">
        <f t="shared" si="378"/>
        <v>3111800</v>
      </c>
      <c r="KA38" s="396">
        <f t="shared" si="378"/>
        <v>569839.16999999993</v>
      </c>
      <c r="KB38" s="410">
        <f t="shared" si="378"/>
        <v>170951.88</v>
      </c>
      <c r="KC38" s="411">
        <f t="shared" si="378"/>
        <v>398887.29</v>
      </c>
      <c r="KD38" s="392">
        <f t="shared" si="378"/>
        <v>5029142.87</v>
      </c>
      <c r="KE38" s="401">
        <f t="shared" si="378"/>
        <v>0</v>
      </c>
      <c r="KF38" s="458">
        <f t="shared" si="378"/>
        <v>0</v>
      </c>
      <c r="KG38" s="387">
        <f t="shared" si="378"/>
        <v>1508742.8699999996</v>
      </c>
      <c r="KH38" s="457">
        <f t="shared" si="378"/>
        <v>3520400</v>
      </c>
      <c r="KI38" s="392">
        <f t="shared" si="378"/>
        <v>0</v>
      </c>
      <c r="KJ38" s="401">
        <f t="shared" si="378"/>
        <v>0</v>
      </c>
      <c r="KK38" s="458">
        <f t="shared" si="378"/>
        <v>0</v>
      </c>
      <c r="KL38" s="401">
        <f t="shared" si="378"/>
        <v>0</v>
      </c>
      <c r="KM38" s="411">
        <f t="shared" si="378"/>
        <v>0</v>
      </c>
      <c r="KN38" s="394">
        <f t="shared" si="378"/>
        <v>0</v>
      </c>
      <c r="KO38" s="387">
        <f t="shared" si="378"/>
        <v>0</v>
      </c>
      <c r="KP38" s="416">
        <f t="shared" si="378"/>
        <v>0</v>
      </c>
      <c r="KQ38" s="396">
        <f t="shared" si="378"/>
        <v>0</v>
      </c>
      <c r="KR38" s="407">
        <f t="shared" si="378"/>
        <v>0</v>
      </c>
      <c r="KS38" s="411">
        <f t="shared" si="378"/>
        <v>0</v>
      </c>
      <c r="KT38" s="394">
        <f t="shared" si="378"/>
        <v>0</v>
      </c>
      <c r="KU38" s="410">
        <f t="shared" si="378"/>
        <v>0</v>
      </c>
      <c r="KV38" s="411">
        <f t="shared" si="378"/>
        <v>0</v>
      </c>
      <c r="KW38" s="396">
        <f t="shared" si="378"/>
        <v>0</v>
      </c>
      <c r="KX38" s="410">
        <f t="shared" si="378"/>
        <v>0</v>
      </c>
      <c r="KY38" s="411">
        <f t="shared" si="378"/>
        <v>0</v>
      </c>
      <c r="KZ38" s="396">
        <f t="shared" si="378"/>
        <v>365519255.09000003</v>
      </c>
      <c r="LA38" s="387">
        <f t="shared" si="378"/>
        <v>26268764.840000004</v>
      </c>
      <c r="LB38" s="411">
        <f t="shared" si="378"/>
        <v>265606400</v>
      </c>
      <c r="LC38" s="387">
        <f t="shared" si="378"/>
        <v>73644090.25</v>
      </c>
      <c r="LD38" s="396">
        <f t="shared" si="378"/>
        <v>173383.2</v>
      </c>
      <c r="LE38" s="387">
        <f t="shared" si="378"/>
        <v>0</v>
      </c>
      <c r="LF38" s="411">
        <f t="shared" si="378"/>
        <v>0</v>
      </c>
      <c r="LG38" s="387">
        <f t="shared" si="378"/>
        <v>173383.2</v>
      </c>
      <c r="LH38" s="396">
        <f t="shared" si="378"/>
        <v>10000000</v>
      </c>
      <c r="LI38" s="387">
        <f t="shared" si="378"/>
        <v>900000</v>
      </c>
      <c r="LJ38" s="411">
        <f t="shared" ref="LJ38:NU38" si="379">LJ31+LJ35</f>
        <v>9100000</v>
      </c>
      <c r="LK38" s="387">
        <f t="shared" si="379"/>
        <v>0</v>
      </c>
      <c r="LL38" s="403">
        <f t="shared" si="379"/>
        <v>0</v>
      </c>
      <c r="LM38" s="387">
        <f t="shared" si="379"/>
        <v>0</v>
      </c>
      <c r="LN38" s="411">
        <f t="shared" si="379"/>
        <v>0</v>
      </c>
      <c r="LO38" s="387">
        <f t="shared" si="379"/>
        <v>0</v>
      </c>
      <c r="LP38" s="396">
        <f t="shared" si="379"/>
        <v>0</v>
      </c>
      <c r="LQ38" s="401">
        <f t="shared" si="379"/>
        <v>0</v>
      </c>
      <c r="LR38" s="409">
        <f t="shared" si="379"/>
        <v>0</v>
      </c>
      <c r="LS38" s="401">
        <f t="shared" si="379"/>
        <v>0</v>
      </c>
      <c r="LT38" s="409">
        <f t="shared" si="379"/>
        <v>0</v>
      </c>
      <c r="LU38" s="401">
        <f t="shared" si="379"/>
        <v>0</v>
      </c>
      <c r="LV38" s="409">
        <f t="shared" si="379"/>
        <v>0</v>
      </c>
      <c r="LW38" s="396">
        <f t="shared" si="379"/>
        <v>0</v>
      </c>
      <c r="LX38" s="401">
        <f t="shared" si="379"/>
        <v>0</v>
      </c>
      <c r="LY38" s="409">
        <f t="shared" si="379"/>
        <v>0</v>
      </c>
      <c r="LZ38" s="401">
        <f t="shared" si="379"/>
        <v>0</v>
      </c>
      <c r="MA38" s="409">
        <f t="shared" si="379"/>
        <v>0</v>
      </c>
      <c r="MB38" s="401">
        <f t="shared" si="379"/>
        <v>0</v>
      </c>
      <c r="MC38" s="409">
        <f t="shared" si="379"/>
        <v>0</v>
      </c>
      <c r="MD38" s="396">
        <f t="shared" si="379"/>
        <v>0</v>
      </c>
      <c r="ME38" s="401">
        <f t="shared" si="379"/>
        <v>0</v>
      </c>
      <c r="MF38" s="409">
        <f t="shared" si="379"/>
        <v>0</v>
      </c>
      <c r="MG38" s="396">
        <f t="shared" si="379"/>
        <v>0</v>
      </c>
      <c r="MH38" s="401">
        <f t="shared" si="379"/>
        <v>0</v>
      </c>
      <c r="MI38" s="409">
        <f t="shared" si="379"/>
        <v>0</v>
      </c>
      <c r="MJ38" s="394">
        <f t="shared" si="379"/>
        <v>11297912.079999998</v>
      </c>
      <c r="MK38" s="410">
        <f t="shared" si="379"/>
        <v>1016812.0799999991</v>
      </c>
      <c r="ML38" s="411">
        <f t="shared" si="379"/>
        <v>10281100</v>
      </c>
      <c r="MM38" s="396">
        <f t="shared" si="379"/>
        <v>283122</v>
      </c>
      <c r="MN38" s="410">
        <f t="shared" si="379"/>
        <v>25480.98</v>
      </c>
      <c r="MO38" s="411">
        <f t="shared" si="379"/>
        <v>257641.02</v>
      </c>
      <c r="MP38" s="394">
        <f t="shared" si="379"/>
        <v>0</v>
      </c>
      <c r="MQ38" s="410">
        <f t="shared" si="379"/>
        <v>0</v>
      </c>
      <c r="MR38" s="411">
        <f t="shared" si="379"/>
        <v>0</v>
      </c>
      <c r="MS38" s="396">
        <f t="shared" si="379"/>
        <v>0</v>
      </c>
      <c r="MT38" s="410">
        <f t="shared" si="379"/>
        <v>0</v>
      </c>
      <c r="MU38" s="411">
        <f t="shared" si="379"/>
        <v>0</v>
      </c>
      <c r="MV38" s="396">
        <f t="shared" si="379"/>
        <v>0</v>
      </c>
      <c r="MW38" s="401">
        <f t="shared" si="379"/>
        <v>0</v>
      </c>
      <c r="MX38" s="458">
        <f t="shared" si="379"/>
        <v>0</v>
      </c>
      <c r="MY38" s="401">
        <f t="shared" si="379"/>
        <v>0</v>
      </c>
      <c r="MZ38" s="458">
        <f t="shared" si="379"/>
        <v>0</v>
      </c>
      <c r="NA38" s="396">
        <f t="shared" si="379"/>
        <v>0</v>
      </c>
      <c r="NB38" s="401">
        <f t="shared" si="379"/>
        <v>0</v>
      </c>
      <c r="NC38" s="458">
        <f t="shared" si="379"/>
        <v>0</v>
      </c>
      <c r="ND38" s="401">
        <f t="shared" si="379"/>
        <v>0</v>
      </c>
      <c r="NE38" s="458">
        <f t="shared" si="379"/>
        <v>0</v>
      </c>
      <c r="NF38" s="396">
        <f t="shared" si="379"/>
        <v>0</v>
      </c>
      <c r="NG38" s="410">
        <f t="shared" si="379"/>
        <v>0</v>
      </c>
      <c r="NH38" s="411">
        <f t="shared" si="379"/>
        <v>0</v>
      </c>
      <c r="NI38" s="401">
        <f t="shared" si="379"/>
        <v>0</v>
      </c>
      <c r="NJ38" s="458">
        <f t="shared" si="379"/>
        <v>0</v>
      </c>
      <c r="NK38" s="396">
        <f t="shared" si="379"/>
        <v>0</v>
      </c>
      <c r="NL38" s="401">
        <f t="shared" si="379"/>
        <v>0</v>
      </c>
      <c r="NM38" s="458">
        <f t="shared" si="379"/>
        <v>0</v>
      </c>
      <c r="NN38" s="401">
        <f t="shared" si="379"/>
        <v>0</v>
      </c>
      <c r="NO38" s="458">
        <f t="shared" si="379"/>
        <v>0</v>
      </c>
      <c r="NP38" s="396">
        <f t="shared" si="379"/>
        <v>3242686731.3200002</v>
      </c>
      <c r="NQ38" s="398">
        <f t="shared" si="379"/>
        <v>141991129.56</v>
      </c>
      <c r="NR38" s="398">
        <f t="shared" si="379"/>
        <v>994238303.04999995</v>
      </c>
      <c r="NS38" s="411">
        <f t="shared" si="379"/>
        <v>1929992000</v>
      </c>
      <c r="NT38" s="398">
        <f t="shared" si="379"/>
        <v>29152527.280000001</v>
      </c>
      <c r="NU38" s="411">
        <f t="shared" si="379"/>
        <v>56590200</v>
      </c>
      <c r="NV38" s="401">
        <f t="shared" ref="NV38:QG38" si="380">NV31+NV35</f>
        <v>27216771.430000007</v>
      </c>
      <c r="NW38" s="411">
        <f t="shared" si="380"/>
        <v>63505800</v>
      </c>
      <c r="NX38" s="396">
        <f t="shared" si="380"/>
        <v>249186290.72999996</v>
      </c>
      <c r="NY38" s="401">
        <f t="shared" si="380"/>
        <v>0</v>
      </c>
      <c r="NZ38" s="407">
        <f t="shared" si="380"/>
        <v>77769231.789999992</v>
      </c>
      <c r="OA38" s="411">
        <f t="shared" si="380"/>
        <v>150963802.94</v>
      </c>
      <c r="OB38" s="407">
        <f t="shared" si="380"/>
        <v>0</v>
      </c>
      <c r="OC38" s="457">
        <f t="shared" si="380"/>
        <v>0</v>
      </c>
      <c r="OD38" s="401">
        <f t="shared" si="380"/>
        <v>6135976.7999999998</v>
      </c>
      <c r="OE38" s="411">
        <f t="shared" si="380"/>
        <v>14317279.199999999</v>
      </c>
      <c r="OF38" s="394">
        <f t="shared" si="380"/>
        <v>0</v>
      </c>
      <c r="OG38" s="398">
        <f t="shared" si="380"/>
        <v>0</v>
      </c>
      <c r="OH38" s="416">
        <f t="shared" si="380"/>
        <v>0</v>
      </c>
      <c r="OI38" s="396">
        <f t="shared" si="380"/>
        <v>0</v>
      </c>
      <c r="OJ38" s="407">
        <f t="shared" si="380"/>
        <v>0</v>
      </c>
      <c r="OK38" s="411">
        <f t="shared" si="380"/>
        <v>0</v>
      </c>
      <c r="OL38" s="396">
        <f t="shared" si="380"/>
        <v>735430109.88999999</v>
      </c>
      <c r="OM38" s="401">
        <f t="shared" si="380"/>
        <v>0</v>
      </c>
      <c r="ON38" s="409">
        <f t="shared" si="380"/>
        <v>0</v>
      </c>
      <c r="OO38" s="401">
        <f t="shared" si="380"/>
        <v>2735604.4</v>
      </c>
      <c r="OP38" s="409">
        <f t="shared" si="380"/>
        <v>27660000</v>
      </c>
      <c r="OQ38" s="401">
        <f t="shared" si="380"/>
        <v>63453105.490000002</v>
      </c>
      <c r="OR38" s="408">
        <f t="shared" si="380"/>
        <v>641581400</v>
      </c>
      <c r="OS38" s="401">
        <f t="shared" si="380"/>
        <v>0</v>
      </c>
      <c r="OT38" s="409">
        <f t="shared" si="380"/>
        <v>0</v>
      </c>
      <c r="OU38" s="396">
        <f t="shared" si="380"/>
        <v>0</v>
      </c>
      <c r="OV38" s="401">
        <f t="shared" si="380"/>
        <v>0</v>
      </c>
      <c r="OW38" s="409">
        <f t="shared" si="380"/>
        <v>0</v>
      </c>
      <c r="OX38" s="401">
        <f t="shared" si="380"/>
        <v>0</v>
      </c>
      <c r="OY38" s="409">
        <f t="shared" si="380"/>
        <v>0</v>
      </c>
      <c r="OZ38" s="401">
        <f t="shared" si="380"/>
        <v>0</v>
      </c>
      <c r="PA38" s="405">
        <f t="shared" si="380"/>
        <v>0</v>
      </c>
      <c r="PB38" s="401">
        <f t="shared" si="380"/>
        <v>0</v>
      </c>
      <c r="PC38" s="409">
        <f t="shared" si="380"/>
        <v>0</v>
      </c>
      <c r="PD38" s="396">
        <f t="shared" si="380"/>
        <v>0</v>
      </c>
      <c r="PE38" s="401">
        <f t="shared" si="380"/>
        <v>0</v>
      </c>
      <c r="PF38" s="409">
        <f t="shared" si="380"/>
        <v>0</v>
      </c>
      <c r="PG38" s="401">
        <f t="shared" si="380"/>
        <v>0</v>
      </c>
      <c r="PH38" s="409">
        <f t="shared" si="380"/>
        <v>0</v>
      </c>
      <c r="PI38" s="401">
        <f t="shared" si="380"/>
        <v>0</v>
      </c>
      <c r="PJ38" s="409">
        <f t="shared" si="380"/>
        <v>0</v>
      </c>
      <c r="PK38" s="396">
        <f t="shared" si="380"/>
        <v>0</v>
      </c>
      <c r="PL38" s="401">
        <f t="shared" si="380"/>
        <v>0</v>
      </c>
      <c r="PM38" s="409">
        <f t="shared" si="380"/>
        <v>0</v>
      </c>
      <c r="PN38" s="401">
        <f t="shared" si="380"/>
        <v>0</v>
      </c>
      <c r="PO38" s="409">
        <f t="shared" si="380"/>
        <v>0</v>
      </c>
      <c r="PP38" s="401">
        <f t="shared" si="380"/>
        <v>0</v>
      </c>
      <c r="PQ38" s="409">
        <f t="shared" si="380"/>
        <v>0</v>
      </c>
      <c r="PR38" s="396">
        <f t="shared" si="380"/>
        <v>1838197729.2999997</v>
      </c>
      <c r="PS38" s="396">
        <f t="shared" si="380"/>
        <v>242654594.43000001</v>
      </c>
      <c r="PT38" s="396">
        <f t="shared" si="380"/>
        <v>322606.78000000009</v>
      </c>
      <c r="PU38" s="396">
        <f t="shared" si="380"/>
        <v>74978.149999999994</v>
      </c>
      <c r="PV38" s="392">
        <f t="shared" si="380"/>
        <v>22048627329.230003</v>
      </c>
      <c r="PW38" s="399">
        <f t="shared" si="380"/>
        <v>21550850529.23</v>
      </c>
      <c r="PX38" s="398">
        <f t="shared" si="380"/>
        <v>497776800</v>
      </c>
      <c r="PY38" s="392" t="e">
        <f t="shared" si="380"/>
        <v>#REF!</v>
      </c>
      <c r="PZ38" s="399">
        <f t="shared" si="380"/>
        <v>5523144765.9000006</v>
      </c>
      <c r="QA38" s="412" t="e">
        <f t="shared" si="380"/>
        <v>#REF!</v>
      </c>
      <c r="QB38" s="396">
        <f t="shared" si="380"/>
        <v>20823042463.230003</v>
      </c>
      <c r="QC38" s="395">
        <f t="shared" si="380"/>
        <v>5266055909.6800003</v>
      </c>
      <c r="QD38" s="392">
        <f t="shared" si="380"/>
        <v>409117070</v>
      </c>
      <c r="QE38" s="403">
        <f t="shared" si="380"/>
        <v>111706889</v>
      </c>
      <c r="QF38" s="395">
        <f t="shared" si="380"/>
        <v>35389600</v>
      </c>
      <c r="QG38" s="396" t="e">
        <f t="shared" si="380"/>
        <v>#REF!</v>
      </c>
      <c r="QH38" s="395">
        <f t="shared" ref="QH38:SS38" si="381">QH31+QH35</f>
        <v>2524900.0000000005</v>
      </c>
      <c r="QI38" s="396" t="e">
        <f t="shared" si="381"/>
        <v>#REF!</v>
      </c>
      <c r="QJ38" s="396">
        <f t="shared" si="381"/>
        <v>3552900</v>
      </c>
      <c r="QK38" s="395">
        <f t="shared" si="381"/>
        <v>0</v>
      </c>
      <c r="QL38" s="396">
        <f t="shared" si="381"/>
        <v>0</v>
      </c>
      <c r="QM38" s="395">
        <f t="shared" si="381"/>
        <v>0</v>
      </c>
      <c r="QN38" s="392">
        <f t="shared" si="381"/>
        <v>2382800</v>
      </c>
      <c r="QO38" s="395">
        <f t="shared" si="381"/>
        <v>2382800</v>
      </c>
      <c r="QP38" s="392">
        <f t="shared" si="381"/>
        <v>7548600</v>
      </c>
      <c r="QQ38" s="403">
        <f t="shared" si="381"/>
        <v>7548600</v>
      </c>
      <c r="QR38" s="396">
        <f t="shared" si="381"/>
        <v>695491500</v>
      </c>
      <c r="QS38" s="404">
        <f t="shared" si="381"/>
        <v>266438700</v>
      </c>
      <c r="QT38" s="406">
        <f t="shared" si="381"/>
        <v>429052800</v>
      </c>
      <c r="QU38" s="403">
        <f t="shared" si="381"/>
        <v>346914667.56999999</v>
      </c>
      <c r="QV38" s="400">
        <f t="shared" si="381"/>
        <v>132900967.22</v>
      </c>
      <c r="QW38" s="408">
        <f t="shared" si="381"/>
        <v>214013700.35000002</v>
      </c>
      <c r="QX38" s="392">
        <f t="shared" si="381"/>
        <v>69577496</v>
      </c>
      <c r="QY38" s="399">
        <f t="shared" si="381"/>
        <v>52252296</v>
      </c>
      <c r="QZ38" s="411">
        <f t="shared" si="381"/>
        <v>17325200</v>
      </c>
      <c r="RA38" s="392">
        <f t="shared" si="381"/>
        <v>14603911.049999999</v>
      </c>
      <c r="RB38" s="404">
        <f t="shared" si="381"/>
        <v>12481000</v>
      </c>
      <c r="RC38" s="406">
        <f t="shared" si="381"/>
        <v>2122911.0499999998</v>
      </c>
      <c r="RD38" s="392">
        <f t="shared" si="381"/>
        <v>2119251315.77</v>
      </c>
      <c r="RE38" s="392">
        <f t="shared" si="381"/>
        <v>458323483.51999998</v>
      </c>
      <c r="RF38" s="392">
        <f t="shared" si="381"/>
        <v>17733240</v>
      </c>
      <c r="RG38" s="399">
        <f t="shared" si="381"/>
        <v>0</v>
      </c>
      <c r="RH38" s="411">
        <f t="shared" si="381"/>
        <v>17733240</v>
      </c>
      <c r="RI38" s="392">
        <f t="shared" si="381"/>
        <v>4335660</v>
      </c>
      <c r="RJ38" s="399">
        <f t="shared" si="381"/>
        <v>0</v>
      </c>
      <c r="RK38" s="411">
        <f t="shared" si="381"/>
        <v>4335660</v>
      </c>
      <c r="RL38" s="392">
        <f t="shared" si="381"/>
        <v>0</v>
      </c>
      <c r="RM38" s="399">
        <f t="shared" si="381"/>
        <v>0</v>
      </c>
      <c r="RN38" s="411">
        <f t="shared" si="381"/>
        <v>0</v>
      </c>
      <c r="RO38" s="392">
        <f t="shared" si="381"/>
        <v>0</v>
      </c>
      <c r="RP38" s="399">
        <f t="shared" si="381"/>
        <v>0</v>
      </c>
      <c r="RQ38" s="411">
        <f t="shared" si="381"/>
        <v>0</v>
      </c>
      <c r="RR38" s="392">
        <f t="shared" si="381"/>
        <v>58394708</v>
      </c>
      <c r="RS38" s="399">
        <f t="shared" si="381"/>
        <v>5255524</v>
      </c>
      <c r="RT38" s="411">
        <f t="shared" si="381"/>
        <v>53139184</v>
      </c>
      <c r="RU38" s="392">
        <f t="shared" si="381"/>
        <v>14792402.630000001</v>
      </c>
      <c r="RV38" s="399">
        <f t="shared" si="381"/>
        <v>1331316.2999999998</v>
      </c>
      <c r="RW38" s="411">
        <f t="shared" si="381"/>
        <v>13461086.33</v>
      </c>
      <c r="RX38" s="392">
        <f t="shared" si="381"/>
        <v>763701120</v>
      </c>
      <c r="RY38" s="399">
        <f t="shared" si="381"/>
        <v>0</v>
      </c>
      <c r="RZ38" s="411">
        <f t="shared" si="381"/>
        <v>763701120</v>
      </c>
      <c r="SA38" s="392">
        <f t="shared" si="381"/>
        <v>175348679</v>
      </c>
      <c r="SB38" s="399">
        <f t="shared" si="381"/>
        <v>0</v>
      </c>
      <c r="SC38" s="411">
        <f t="shared" si="381"/>
        <v>175348679</v>
      </c>
      <c r="SD38" s="392">
        <f t="shared" si="381"/>
        <v>190327473.15000001</v>
      </c>
      <c r="SE38" s="410">
        <f t="shared" si="381"/>
        <v>190327473.15000001</v>
      </c>
      <c r="SF38" s="392">
        <f t="shared" si="381"/>
        <v>0</v>
      </c>
      <c r="SG38" s="387">
        <f t="shared" si="381"/>
        <v>0</v>
      </c>
      <c r="SH38" s="392">
        <f t="shared" si="381"/>
        <v>46579405.579999998</v>
      </c>
      <c r="SI38" s="410">
        <f t="shared" si="381"/>
        <v>46579405.579999998</v>
      </c>
      <c r="SJ38" s="392">
        <f t="shared" si="381"/>
        <v>0</v>
      </c>
      <c r="SK38" s="387">
        <f t="shared" si="381"/>
        <v>0</v>
      </c>
      <c r="SL38" s="392">
        <f t="shared" si="381"/>
        <v>1042515369.0400001</v>
      </c>
      <c r="SM38" s="410">
        <f t="shared" si="381"/>
        <v>0</v>
      </c>
      <c r="SN38" s="387">
        <f t="shared" si="381"/>
        <v>0</v>
      </c>
      <c r="SO38" s="397">
        <f t="shared" si="381"/>
        <v>0</v>
      </c>
      <c r="SP38" s="387">
        <f t="shared" si="381"/>
        <v>1020240686.5700001</v>
      </c>
      <c r="SQ38" s="397">
        <f t="shared" si="381"/>
        <v>0</v>
      </c>
      <c r="SR38" s="387">
        <f t="shared" si="381"/>
        <v>0</v>
      </c>
      <c r="SS38" s="387">
        <f t="shared" si="381"/>
        <v>0</v>
      </c>
      <c r="ST38" s="410">
        <f t="shared" ref="ST38:UC38" si="382">ST31+ST35</f>
        <v>0</v>
      </c>
      <c r="SU38" s="387">
        <f t="shared" si="382"/>
        <v>0</v>
      </c>
      <c r="SV38" s="387">
        <f t="shared" si="382"/>
        <v>22274682.469999999</v>
      </c>
      <c r="SW38" s="392">
        <f t="shared" si="382"/>
        <v>263846741.88999999</v>
      </c>
      <c r="SX38" s="387">
        <f t="shared" si="382"/>
        <v>0</v>
      </c>
      <c r="SY38" s="387">
        <f t="shared" si="382"/>
        <v>0</v>
      </c>
      <c r="SZ38" s="410">
        <f t="shared" si="382"/>
        <v>0</v>
      </c>
      <c r="TA38" s="387">
        <f t="shared" si="382"/>
        <v>241572059.41999999</v>
      </c>
      <c r="TB38" s="387">
        <f t="shared" si="382"/>
        <v>0</v>
      </c>
      <c r="TC38" s="387">
        <f t="shared" si="382"/>
        <v>0</v>
      </c>
      <c r="TD38" s="387">
        <f t="shared" si="382"/>
        <v>0</v>
      </c>
      <c r="TE38" s="410">
        <f t="shared" si="382"/>
        <v>0</v>
      </c>
      <c r="TF38" s="387">
        <f t="shared" si="382"/>
        <v>0</v>
      </c>
      <c r="TG38" s="387">
        <f t="shared" si="382"/>
        <v>22274682.469999999</v>
      </c>
      <c r="TH38" s="392">
        <f t="shared" si="382"/>
        <v>0</v>
      </c>
      <c r="TI38" s="387">
        <f t="shared" si="382"/>
        <v>0</v>
      </c>
      <c r="TJ38" s="387">
        <f t="shared" si="382"/>
        <v>0</v>
      </c>
      <c r="TK38" s="387">
        <f t="shared" si="382"/>
        <v>0</v>
      </c>
      <c r="TL38" s="387">
        <f t="shared" si="382"/>
        <v>0</v>
      </c>
      <c r="TM38" s="397">
        <f t="shared" si="382"/>
        <v>0</v>
      </c>
      <c r="TN38" s="392">
        <f t="shared" si="382"/>
        <v>0</v>
      </c>
      <c r="TO38" s="387">
        <f t="shared" si="382"/>
        <v>0</v>
      </c>
      <c r="TP38" s="387">
        <f t="shared" si="382"/>
        <v>0</v>
      </c>
      <c r="TQ38" s="387">
        <f t="shared" si="382"/>
        <v>0</v>
      </c>
      <c r="TR38" s="387">
        <f t="shared" si="382"/>
        <v>0</v>
      </c>
      <c r="TS38" s="397">
        <f t="shared" si="382"/>
        <v>0</v>
      </c>
      <c r="TT38" s="393">
        <f t="shared" si="382"/>
        <v>-1750700000.1600001</v>
      </c>
      <c r="TU38" s="392">
        <f t="shared" si="382"/>
        <v>-217500000</v>
      </c>
      <c r="TV38" s="392">
        <f t="shared" si="382"/>
        <v>20000000</v>
      </c>
      <c r="TW38" s="392">
        <f t="shared" si="382"/>
        <v>20000000</v>
      </c>
      <c r="TX38" s="392">
        <f t="shared" si="382"/>
        <v>0</v>
      </c>
      <c r="TY38" s="392">
        <f t="shared" si="382"/>
        <v>0</v>
      </c>
      <c r="TZ38" s="392">
        <f t="shared" si="382"/>
        <v>-1770700000.1600001</v>
      </c>
      <c r="UA38" s="392">
        <f t="shared" si="382"/>
        <v>-237500000</v>
      </c>
      <c r="UB38" s="392">
        <f t="shared" si="382"/>
        <v>0</v>
      </c>
      <c r="UC38" s="392">
        <f t="shared" si="382"/>
        <v>0</v>
      </c>
      <c r="UD38" s="728">
        <f>'Проверочная  таблица'!TZ38+'Проверочная  таблица'!UB38</f>
        <v>-1770700000.1600001</v>
      </c>
      <c r="UE38" s="728">
        <f>'Проверочная  таблица'!UA38+'Проверочная  таблица'!UC38</f>
        <v>-237500000</v>
      </c>
    </row>
    <row r="39" spans="1:551" ht="16.5" x14ac:dyDescent="0.25">
      <c r="A39" s="307"/>
      <c r="B39" s="463">
        <f>D39+Z39+'Проверочная  таблица'!PV39</f>
        <v>0</v>
      </c>
      <c r="C39" s="463" t="e">
        <f>E39+AA39+'Проверочная  таблица'!PY39</f>
        <v>#REF!</v>
      </c>
      <c r="D39" s="463">
        <f>D38-'[1]Дотация  из  ОБ_факт'!$C$42</f>
        <v>0</v>
      </c>
      <c r="E39" s="463">
        <f>93118500-E38</f>
        <v>0</v>
      </c>
      <c r="F39" s="463">
        <f>F38+H38</f>
        <v>17924000</v>
      </c>
      <c r="G39" s="463">
        <f>G38+I38</f>
        <v>4481000</v>
      </c>
      <c r="H39" s="307"/>
      <c r="I39" s="307"/>
      <c r="J39" s="463">
        <f>J38+L38</f>
        <v>390648000</v>
      </c>
      <c r="K39" s="463">
        <f>K38+M38</f>
        <v>88637500</v>
      </c>
      <c r="L39" s="307"/>
      <c r="M39" s="307"/>
      <c r="N39" s="307"/>
      <c r="O39" s="307"/>
      <c r="P39" s="307"/>
      <c r="Q39" s="307"/>
      <c r="R39" s="307"/>
      <c r="S39" s="307"/>
      <c r="T39" s="307"/>
      <c r="U39" s="307"/>
      <c r="V39" s="307"/>
      <c r="W39" s="307"/>
      <c r="X39" s="307"/>
      <c r="Y39" s="307"/>
      <c r="Z39" s="463">
        <f>Z38-[1]Субсидия_факт!$E$33</f>
        <v>0</v>
      </c>
      <c r="AA39" s="759">
        <f>536681705.87-AA38</f>
        <v>0</v>
      </c>
      <c r="AB39" s="307"/>
      <c r="AC39" s="463"/>
      <c r="AD39" s="463"/>
      <c r="AE39" s="463">
        <f>AE38+AK38+'Прочая  субсидия_МР  и  ГО'!AN39</f>
        <v>0</v>
      </c>
      <c r="AF39" s="307"/>
      <c r="AG39" s="463"/>
      <c r="AH39" s="463"/>
      <c r="AI39" s="463">
        <f>AI38+AM38+'Прочая  субсидия_МР  и  ГО'!AO39</f>
        <v>0</v>
      </c>
      <c r="AJ39" s="307"/>
      <c r="AK39" s="463"/>
      <c r="AL39" s="307"/>
      <c r="AM39" s="463"/>
      <c r="AN39" s="463"/>
      <c r="AO39" s="463"/>
      <c r="AP39" s="466"/>
      <c r="AQ39" s="466"/>
      <c r="AR39" s="466"/>
      <c r="AS39" s="466"/>
      <c r="AT39" s="466"/>
      <c r="AU39" s="466"/>
      <c r="AV39" s="466"/>
      <c r="AW39" s="466"/>
      <c r="AX39" s="466"/>
      <c r="AY39" s="466"/>
      <c r="AZ39" s="466"/>
      <c r="BA39" s="466"/>
      <c r="BB39" s="466"/>
      <c r="BC39" s="466"/>
      <c r="BD39" s="466"/>
      <c r="BE39" s="466"/>
      <c r="BF39" s="466"/>
      <c r="BG39" s="466">
        <f>BG38+BS38</f>
        <v>0</v>
      </c>
      <c r="BH39" s="466">
        <f>BH38+BT38</f>
        <v>0</v>
      </c>
      <c r="BI39" s="466"/>
      <c r="BJ39" s="466"/>
      <c r="BK39" s="466"/>
      <c r="BL39" s="466"/>
      <c r="BM39" s="466"/>
      <c r="BN39" s="466">
        <f>BN38+BV38</f>
        <v>0</v>
      </c>
      <c r="BO39" s="466">
        <f>BO38+BW38</f>
        <v>0</v>
      </c>
      <c r="BP39" s="466"/>
      <c r="BQ39" s="466"/>
      <c r="BR39" s="466"/>
      <c r="BS39" s="466"/>
      <c r="BT39" s="466"/>
      <c r="BU39" s="466"/>
      <c r="BV39" s="466"/>
      <c r="BW39" s="466"/>
      <c r="BX39" s="466"/>
      <c r="BY39" s="466"/>
      <c r="BZ39" s="466"/>
      <c r="CA39" s="466"/>
      <c r="CB39" s="466"/>
      <c r="CC39" s="466"/>
      <c r="CD39" s="466"/>
      <c r="CE39" s="466"/>
      <c r="CF39" s="466"/>
      <c r="CG39" s="466"/>
      <c r="CH39" s="466"/>
      <c r="CI39" s="466"/>
      <c r="CJ39" s="466"/>
      <c r="CK39" s="466"/>
      <c r="CL39" s="466"/>
      <c r="CM39" s="466"/>
      <c r="CN39" s="760"/>
      <c r="CO39" s="760"/>
      <c r="CP39" s="466"/>
      <c r="CQ39" s="466"/>
      <c r="CR39" s="466"/>
      <c r="CS39" s="466"/>
      <c r="CT39" s="760"/>
      <c r="CU39" s="760"/>
      <c r="CV39" s="466"/>
      <c r="CW39" s="466"/>
      <c r="CX39" s="466"/>
      <c r="CY39" s="466"/>
      <c r="CZ39" s="466"/>
      <c r="DA39" s="466"/>
      <c r="DB39" s="466"/>
      <c r="DC39" s="466"/>
      <c r="DD39" s="466"/>
      <c r="DE39" s="466"/>
      <c r="DF39" s="466"/>
      <c r="DG39" s="466"/>
      <c r="DH39" s="760"/>
      <c r="DI39" s="760"/>
      <c r="DJ39" s="760"/>
      <c r="DK39" s="760"/>
      <c r="DL39" s="466"/>
      <c r="DM39" s="466"/>
      <c r="DN39" s="466"/>
      <c r="DO39" s="466"/>
      <c r="DP39" s="760"/>
      <c r="DQ39" s="760"/>
      <c r="DR39" s="466"/>
      <c r="DS39" s="466"/>
      <c r="DT39" s="466"/>
      <c r="DU39" s="466"/>
      <c r="DV39" s="466"/>
      <c r="DW39" s="466"/>
      <c r="DX39" s="466"/>
      <c r="DY39" s="466">
        <f>DY38+EE38</f>
        <v>0</v>
      </c>
      <c r="DZ39" s="466">
        <f>DZ38+EF38</f>
        <v>0</v>
      </c>
      <c r="EA39" s="466"/>
      <c r="EB39" s="466">
        <f>EB38+EH38</f>
        <v>0</v>
      </c>
      <c r="EC39" s="466">
        <f>EC38+EI38</f>
        <v>0</v>
      </c>
      <c r="ED39" s="466"/>
      <c r="EE39" s="466"/>
      <c r="EF39" s="466"/>
      <c r="EG39" s="466"/>
      <c r="EH39" s="466"/>
      <c r="EI39" s="466"/>
      <c r="EJ39" s="307"/>
      <c r="EK39" s="307"/>
      <c r="EL39" s="307"/>
      <c r="EM39" s="307"/>
      <c r="EN39" s="307"/>
      <c r="EO39" s="307"/>
      <c r="EP39" s="307"/>
      <c r="EQ39" s="462"/>
      <c r="ER39" s="466"/>
      <c r="ES39" s="466"/>
      <c r="ET39" s="466"/>
      <c r="EU39" s="466"/>
      <c r="EV39" s="466"/>
      <c r="EW39" s="466"/>
      <c r="EX39" s="466"/>
      <c r="EY39" s="466"/>
      <c r="EZ39" s="466"/>
      <c r="FA39" s="466"/>
      <c r="FB39" s="466"/>
      <c r="FC39" s="466"/>
      <c r="FD39" s="466"/>
      <c r="FE39" s="466"/>
      <c r="FF39" s="466"/>
      <c r="FG39" s="466"/>
      <c r="FH39" s="466"/>
      <c r="FI39" s="466"/>
      <c r="FJ39" s="466"/>
      <c r="FK39" s="466"/>
      <c r="FL39" s="466"/>
      <c r="FM39" s="466">
        <f>FM38+FS38</f>
        <v>48991687.909999996</v>
      </c>
      <c r="FN39" s="466">
        <f>FN38+FT38</f>
        <v>495360400</v>
      </c>
      <c r="FO39" s="466"/>
      <c r="FP39" s="466">
        <f>FP38+FV38</f>
        <v>0</v>
      </c>
      <c r="FQ39" s="466">
        <f>FQ38+FW38</f>
        <v>0</v>
      </c>
      <c r="FR39" s="466"/>
      <c r="FS39" s="466"/>
      <c r="FT39" s="466"/>
      <c r="FU39" s="466"/>
      <c r="FV39" s="466"/>
      <c r="FW39" s="466"/>
      <c r="FX39" s="466"/>
      <c r="FY39" s="466"/>
      <c r="FZ39" s="466"/>
      <c r="GA39" s="466"/>
      <c r="GB39" s="466"/>
      <c r="GC39" s="466"/>
      <c r="GD39" s="466">
        <f t="shared" ref="GD39:GI39" si="383">GD38+GJ38</f>
        <v>420551519.05000001</v>
      </c>
      <c r="GE39" s="466">
        <f t="shared" si="383"/>
        <v>37849619.049999997</v>
      </c>
      <c r="GF39" s="466">
        <f t="shared" si="383"/>
        <v>382701900</v>
      </c>
      <c r="GG39" s="466">
        <f t="shared" si="383"/>
        <v>0</v>
      </c>
      <c r="GH39" s="466">
        <f t="shared" si="383"/>
        <v>0</v>
      </c>
      <c r="GI39" s="466">
        <f t="shared" si="383"/>
        <v>0</v>
      </c>
      <c r="GJ39" s="466"/>
      <c r="GK39" s="466"/>
      <c r="GL39" s="466"/>
      <c r="GM39" s="466"/>
      <c r="GN39" s="466"/>
      <c r="GO39" s="466"/>
      <c r="GP39" s="466"/>
      <c r="GQ39" s="466"/>
      <c r="GR39" s="466"/>
      <c r="GS39" s="463">
        <f>GS38+GY38</f>
        <v>502000000</v>
      </c>
      <c r="GT39" s="466"/>
      <c r="GU39" s="466"/>
      <c r="GV39" s="466"/>
      <c r="GW39" s="728">
        <f>GW38+HA38</f>
        <v>2535644.54</v>
      </c>
      <c r="GX39" s="728"/>
      <c r="GY39" s="462"/>
      <c r="GZ39" s="728"/>
      <c r="HA39" s="462"/>
      <c r="HB39" s="466"/>
      <c r="HC39" s="466">
        <f>HC38+HI38</f>
        <v>0</v>
      </c>
      <c r="HD39" s="466">
        <f>HD38+HJ38</f>
        <v>0</v>
      </c>
      <c r="HE39" s="466"/>
      <c r="HF39" s="466">
        <f>HF38+HL38</f>
        <v>0</v>
      </c>
      <c r="HG39" s="466">
        <f>HG38+HM38</f>
        <v>0</v>
      </c>
      <c r="HH39" s="466"/>
      <c r="HI39" s="466"/>
      <c r="HJ39" s="466"/>
      <c r="HK39" s="466"/>
      <c r="HL39" s="466"/>
      <c r="HM39" s="466"/>
      <c r="HN39" s="466"/>
      <c r="HO39" s="466"/>
      <c r="HP39" s="466"/>
      <c r="HQ39" s="466"/>
      <c r="HR39" s="466"/>
      <c r="HS39" s="466"/>
      <c r="HT39" s="463">
        <f>HT38+'Проверочная  таблица'!HZ38</f>
        <v>0</v>
      </c>
      <c r="HU39" s="463">
        <f>HU38+'Проверочная  таблица'!IA38</f>
        <v>0</v>
      </c>
      <c r="HV39" s="463">
        <f>HV38+'Проверочная  таблица'!IB38</f>
        <v>0</v>
      </c>
      <c r="HW39" s="463">
        <f>HW38+'Проверочная  таблица'!IC38</f>
        <v>0</v>
      </c>
      <c r="HX39" s="463">
        <f>HX38+'Проверочная  таблица'!ID38</f>
        <v>0</v>
      </c>
      <c r="HY39" s="463">
        <f>HY38+'Проверочная  таблица'!IE38</f>
        <v>0</v>
      </c>
      <c r="HZ39" s="307"/>
      <c r="IA39" s="307"/>
      <c r="IB39" s="307"/>
      <c r="IC39" s="307"/>
      <c r="ID39" s="307"/>
      <c r="IE39" s="307"/>
      <c r="IF39" s="462"/>
      <c r="IG39" s="728"/>
      <c r="IH39" s="728"/>
      <c r="II39" s="728"/>
      <c r="IJ39" s="462"/>
      <c r="IK39" s="728"/>
      <c r="IL39" s="728"/>
      <c r="IM39" s="728">
        <f>IM38+IR38</f>
        <v>0</v>
      </c>
      <c r="IN39" s="462"/>
      <c r="IO39" s="728">
        <f>IO38+IU38</f>
        <v>0</v>
      </c>
      <c r="IP39" s="728">
        <f>IP38+IV38</f>
        <v>0</v>
      </c>
      <c r="IQ39" s="462"/>
      <c r="IR39" s="728">
        <f>IR38+IX38</f>
        <v>0</v>
      </c>
      <c r="IS39" s="728">
        <f>IS38+IY38</f>
        <v>0</v>
      </c>
      <c r="IT39" s="728"/>
      <c r="IU39" s="728"/>
      <c r="IV39" s="728"/>
      <c r="IW39" s="728"/>
      <c r="IX39" s="728"/>
      <c r="IY39" s="728"/>
      <c r="IZ39" s="462"/>
      <c r="JA39" s="466">
        <f>JA38+JS38</f>
        <v>6347057.1499999994</v>
      </c>
      <c r="JB39" s="466">
        <f>JB38+JT38</f>
        <v>64175800</v>
      </c>
      <c r="JC39" s="466"/>
      <c r="JD39" s="466"/>
      <c r="JE39" s="466"/>
      <c r="JF39" s="466"/>
      <c r="JG39" s="466"/>
      <c r="JH39" s="466"/>
      <c r="JI39" s="462"/>
      <c r="JJ39" s="466">
        <f>JJ38+JV38</f>
        <v>428161.2</v>
      </c>
      <c r="JK39" s="466">
        <f>JK38+JW38</f>
        <v>4329185.51</v>
      </c>
      <c r="JL39" s="466"/>
      <c r="JM39" s="466"/>
      <c r="JN39" s="466"/>
      <c r="JO39" s="466"/>
      <c r="JP39" s="466"/>
      <c r="JQ39" s="466"/>
      <c r="JR39" s="466"/>
      <c r="JS39" s="462"/>
      <c r="JT39" s="462"/>
      <c r="JU39" s="466"/>
      <c r="JV39" s="466"/>
      <c r="JW39" s="466"/>
      <c r="JX39" s="466"/>
      <c r="JY39" s="466"/>
      <c r="JZ39" s="466"/>
      <c r="KA39" s="466"/>
      <c r="KB39" s="466"/>
      <c r="KC39" s="466"/>
      <c r="KD39" s="684"/>
      <c r="KE39" s="466"/>
      <c r="KF39" s="466"/>
      <c r="KG39" s="466">
        <f>KG38+'Проверочная  таблица'!KO38</f>
        <v>1508742.8699999996</v>
      </c>
      <c r="KH39" s="466">
        <f>KH38+'Проверочная  таблица'!KP38</f>
        <v>3520400</v>
      </c>
      <c r="KI39" s="684"/>
      <c r="KJ39" s="466"/>
      <c r="KK39" s="466"/>
      <c r="KL39" s="466">
        <f>KL38+'Проверочная  таблица'!KR38</f>
        <v>0</v>
      </c>
      <c r="KM39" s="466">
        <f>KM38+'Проверочная  таблица'!KS38</f>
        <v>0</v>
      </c>
      <c r="KN39" s="684"/>
      <c r="KO39" s="684"/>
      <c r="KP39" s="684"/>
      <c r="KQ39" s="684"/>
      <c r="KR39" s="684"/>
      <c r="KS39" s="684"/>
      <c r="KT39" s="466"/>
      <c r="KU39" s="466"/>
      <c r="KV39" s="466"/>
      <c r="KW39" s="466"/>
      <c r="KX39" s="466"/>
      <c r="KY39" s="466"/>
      <c r="KZ39" s="463"/>
      <c r="LA39" s="463">
        <f>LA38+'Проверочная  таблица'!LI38</f>
        <v>27168764.840000004</v>
      </c>
      <c r="LB39" s="463">
        <f>LB38+'Проверочная  таблица'!LJ38</f>
        <v>274706400</v>
      </c>
      <c r="LC39" s="463">
        <f>LC38+LK38</f>
        <v>73644090.25</v>
      </c>
      <c r="LD39" s="463"/>
      <c r="LE39" s="463">
        <f>LE38+'Проверочная  таблица'!LM38</f>
        <v>0</v>
      </c>
      <c r="LF39" s="463">
        <f>LF38+'Проверочная  таблица'!LN38</f>
        <v>0</v>
      </c>
      <c r="LG39" s="463">
        <f>LG38+LO38</f>
        <v>173383.2</v>
      </c>
      <c r="LH39" s="307"/>
      <c r="LI39" s="307"/>
      <c r="LJ39" s="307"/>
      <c r="LK39" s="307"/>
      <c r="LL39" s="307"/>
      <c r="LM39" s="307"/>
      <c r="LN39" s="307"/>
      <c r="LO39" s="307"/>
      <c r="LP39" s="462"/>
      <c r="LQ39" s="761">
        <f>LQ38+ME38</f>
        <v>0</v>
      </c>
      <c r="LR39" s="761">
        <f>LR38+MF38</f>
        <v>0</v>
      </c>
      <c r="LS39" s="761"/>
      <c r="LT39" s="761"/>
      <c r="LU39" s="761"/>
      <c r="LV39" s="761"/>
      <c r="LW39" s="462"/>
      <c r="LX39" s="761">
        <f>LX38+MH38</f>
        <v>0</v>
      </c>
      <c r="LY39" s="761">
        <f>LY38+MI38</f>
        <v>0</v>
      </c>
      <c r="LZ39" s="761"/>
      <c r="MA39" s="761"/>
      <c r="MB39" s="761"/>
      <c r="MC39" s="761"/>
      <c r="MD39" s="307"/>
      <c r="ME39" s="307"/>
      <c r="MF39" s="307"/>
      <c r="MG39" s="307"/>
      <c r="MH39" s="307"/>
      <c r="MI39" s="307"/>
      <c r="MJ39" s="466"/>
      <c r="MK39" s="466">
        <f>MK38+MQ38</f>
        <v>1016812.0799999991</v>
      </c>
      <c r="ML39" s="466">
        <f>ML38+MR38</f>
        <v>10281100</v>
      </c>
      <c r="MM39" s="466"/>
      <c r="MN39" s="466">
        <f>MN38+MT38</f>
        <v>25480.98</v>
      </c>
      <c r="MO39" s="466">
        <f>MO38+MU38</f>
        <v>257641.02</v>
      </c>
      <c r="MP39" s="466"/>
      <c r="MQ39" s="466"/>
      <c r="MR39" s="466"/>
      <c r="MS39" s="466"/>
      <c r="MT39" s="466"/>
      <c r="MU39" s="466"/>
      <c r="MV39" s="462"/>
      <c r="MW39" s="728">
        <f>MW38+NG38</f>
        <v>0</v>
      </c>
      <c r="MX39" s="728">
        <f t="shared" ref="MX39:MZ39" si="384">MX38+NH38</f>
        <v>0</v>
      </c>
      <c r="MY39" s="728">
        <f t="shared" si="384"/>
        <v>0</v>
      </c>
      <c r="MZ39" s="728">
        <f t="shared" si="384"/>
        <v>0</v>
      </c>
      <c r="NA39" s="462"/>
      <c r="NB39" s="728">
        <f>NB38+NL38</f>
        <v>0</v>
      </c>
      <c r="NC39" s="728">
        <f t="shared" ref="NC39:NE39" si="385">NC38+NM38</f>
        <v>0</v>
      </c>
      <c r="ND39" s="728">
        <f t="shared" si="385"/>
        <v>0</v>
      </c>
      <c r="NE39" s="728">
        <f t="shared" si="385"/>
        <v>0</v>
      </c>
      <c r="NF39" s="462"/>
      <c r="NG39" s="462"/>
      <c r="NH39" s="462"/>
      <c r="NI39" s="462"/>
      <c r="NJ39" s="462"/>
      <c r="NK39" s="462"/>
      <c r="NL39" s="462"/>
      <c r="NM39" s="462"/>
      <c r="NN39" s="462"/>
      <c r="NO39" s="462"/>
      <c r="NP39" s="466"/>
      <c r="NQ39" s="466"/>
      <c r="NR39" s="466"/>
      <c r="NS39" s="466"/>
      <c r="NT39" s="466"/>
      <c r="NU39" s="466"/>
      <c r="NV39" s="466"/>
      <c r="NW39" s="466"/>
      <c r="NX39" s="466"/>
      <c r="NY39" s="466"/>
      <c r="NZ39" s="466"/>
      <c r="OA39" s="466"/>
      <c r="OB39" s="466"/>
      <c r="OC39" s="466"/>
      <c r="OD39" s="466"/>
      <c r="OE39" s="466"/>
      <c r="OF39" s="466"/>
      <c r="OG39" s="466"/>
      <c r="OH39" s="466"/>
      <c r="OI39" s="466"/>
      <c r="OJ39" s="466"/>
      <c r="OK39" s="466"/>
      <c r="OL39" s="307"/>
      <c r="OM39" s="463">
        <f>OM38+PE38</f>
        <v>0</v>
      </c>
      <c r="ON39" s="463">
        <f>ON38+PF38</f>
        <v>0</v>
      </c>
      <c r="OO39" s="463">
        <f>OO38+PG38</f>
        <v>2735604.4</v>
      </c>
      <c r="OP39" s="463">
        <f>OP38+PH38</f>
        <v>27660000</v>
      </c>
      <c r="OQ39" s="463">
        <f>OQ38+PI38+LS38</f>
        <v>63453105.490000002</v>
      </c>
      <c r="OR39" s="463">
        <f>OR38+PJ38+LT38</f>
        <v>641581400</v>
      </c>
      <c r="OS39" s="463">
        <f>OS38+LU38</f>
        <v>0</v>
      </c>
      <c r="OT39" s="463">
        <f>OT38+LV38</f>
        <v>0</v>
      </c>
      <c r="OU39" s="307"/>
      <c r="OV39" s="463">
        <f>OV38+PL38</f>
        <v>0</v>
      </c>
      <c r="OW39" s="463">
        <f>OW38+PM38</f>
        <v>0</v>
      </c>
      <c r="OX39" s="463">
        <f>OX38+PN38</f>
        <v>0</v>
      </c>
      <c r="OY39" s="463">
        <f>OY38+PO38</f>
        <v>0</v>
      </c>
      <c r="OZ39" s="463">
        <f>OZ38+PP38+LZ38</f>
        <v>0</v>
      </c>
      <c r="PA39" s="463">
        <f>PA38+PQ38+MA38</f>
        <v>0</v>
      </c>
      <c r="PB39" s="761">
        <f>PB38+MB38</f>
        <v>0</v>
      </c>
      <c r="PC39" s="761">
        <f>PC38+MC38</f>
        <v>0</v>
      </c>
      <c r="PD39" s="307"/>
      <c r="PE39" s="307"/>
      <c r="PF39" s="307"/>
      <c r="PG39" s="307"/>
      <c r="PH39" s="307"/>
      <c r="PI39" s="307"/>
      <c r="PJ39" s="307"/>
      <c r="PK39" s="307"/>
      <c r="PL39" s="307"/>
      <c r="PM39" s="307"/>
      <c r="PN39" s="307"/>
      <c r="PO39" s="307"/>
      <c r="PP39" s="307"/>
      <c r="PQ39" s="307"/>
      <c r="PR39" s="466">
        <f>PR38+PT38</f>
        <v>1838520336.0799997</v>
      </c>
      <c r="PS39" s="466">
        <f>PS38+PU38</f>
        <v>242729572.58000001</v>
      </c>
      <c r="PT39" s="307"/>
      <c r="PU39" s="307"/>
      <c r="PV39" s="463">
        <f>PV38-([1]Субвенция_факт!$D$37-[1]Субвенция_факт!$D$39)</f>
        <v>0</v>
      </c>
      <c r="PW39" s="463"/>
      <c r="PX39" s="463">
        <f>PX38-'Федеральные  средства  по  МО'!DF36</f>
        <v>0</v>
      </c>
      <c r="PY39" s="463" t="e">
        <f>6355272223.33-[1]Субвенция_факт!$E$39-PY38</f>
        <v>#REF!</v>
      </c>
      <c r="PZ39" s="463"/>
      <c r="QA39" s="307"/>
      <c r="QB39" s="463"/>
      <c r="QC39" s="463"/>
      <c r="QD39" s="684"/>
      <c r="QE39" s="684"/>
      <c r="QF39" s="684"/>
      <c r="QG39" s="684"/>
      <c r="QH39" s="463"/>
      <c r="QI39" s="463" t="e">
        <f>QI38+QG38-#REF!</f>
        <v>#REF!</v>
      </c>
      <c r="QJ39" s="307"/>
      <c r="QK39" s="463">
        <f>0-QK38</f>
        <v>0</v>
      </c>
      <c r="QL39" s="463"/>
      <c r="QM39" s="463">
        <f>0-QM38</f>
        <v>0</v>
      </c>
      <c r="QN39" s="463"/>
      <c r="QO39" s="463">
        <f>2382800-QO38</f>
        <v>0</v>
      </c>
      <c r="QP39" s="463"/>
      <c r="QQ39" s="463">
        <f>7548600-QQ38</f>
        <v>0</v>
      </c>
      <c r="QR39" s="463"/>
      <c r="QS39" s="463"/>
      <c r="QT39" s="463"/>
      <c r="QU39" s="463"/>
      <c r="QV39" s="463"/>
      <c r="QW39" s="463"/>
      <c r="QX39" s="307"/>
      <c r="QY39" s="307"/>
      <c r="QZ39" s="307"/>
      <c r="RA39" s="307"/>
      <c r="RB39" s="307"/>
      <c r="RC39" s="463"/>
      <c r="RD39" s="464">
        <f>'[1]Иные межбюджетные трансферты'!$B$33-RD38</f>
        <v>0</v>
      </c>
      <c r="RE39" s="464">
        <f>504482501.83-'[1]Иные межбюджетные трансферты'!$C$41-RE38</f>
        <v>0</v>
      </c>
      <c r="RF39" s="464"/>
      <c r="RG39" s="464"/>
      <c r="RH39" s="464"/>
      <c r="RI39" s="464"/>
      <c r="RJ39" s="464"/>
      <c r="RK39" s="464"/>
      <c r="RL39" s="464"/>
      <c r="RM39" s="464"/>
      <c r="RN39" s="464"/>
      <c r="RO39" s="464"/>
      <c r="RP39" s="464"/>
      <c r="RQ39" s="464"/>
      <c r="RR39" s="464"/>
      <c r="RS39" s="464"/>
      <c r="RT39" s="464"/>
      <c r="RU39" s="464"/>
      <c r="RV39" s="464"/>
      <c r="RW39" s="464"/>
      <c r="RX39" s="307"/>
      <c r="RY39" s="307"/>
      <c r="RZ39" s="307"/>
      <c r="SA39" s="307"/>
      <c r="SB39" s="307"/>
      <c r="SC39" s="463"/>
      <c r="SD39" s="463">
        <f>SD38+SH38</f>
        <v>236906878.73000002</v>
      </c>
      <c r="SE39" s="463">
        <f t="shared" ref="SE39:SG39" si="386">SE38+SI38</f>
        <v>236906878.73000002</v>
      </c>
      <c r="SF39" s="463">
        <f t="shared" si="386"/>
        <v>0</v>
      </c>
      <c r="SG39" s="463">
        <f t="shared" si="386"/>
        <v>0</v>
      </c>
      <c r="SH39" s="463"/>
      <c r="SI39" s="463"/>
      <c r="SJ39" s="463"/>
      <c r="SK39" s="463"/>
      <c r="SL39" s="684"/>
      <c r="SM39" s="684"/>
      <c r="SN39" s="684"/>
      <c r="SO39" s="466">
        <f>SO38+TI38</f>
        <v>0</v>
      </c>
      <c r="SP39" s="684"/>
      <c r="SQ39" s="465">
        <f>SQ38+TJ38</f>
        <v>0</v>
      </c>
      <c r="SR39" s="465">
        <f>SR38+TK38</f>
        <v>0</v>
      </c>
      <c r="SS39" s="466">
        <f>SS38+TL38</f>
        <v>0</v>
      </c>
      <c r="ST39" s="684"/>
      <c r="SU39" s="684"/>
      <c r="SV39" s="761">
        <f>SV38+TM38</f>
        <v>22274682.469999999</v>
      </c>
      <c r="SW39" s="684"/>
      <c r="SX39" s="684"/>
      <c r="SY39" s="684"/>
      <c r="SZ39" s="466">
        <f>SZ38+TO38</f>
        <v>0</v>
      </c>
      <c r="TA39" s="684"/>
      <c r="TB39" s="465">
        <f>TB38+TP38</f>
        <v>0</v>
      </c>
      <c r="TC39" s="465">
        <f>TC38+TQ38</f>
        <v>0</v>
      </c>
      <c r="TD39" s="466">
        <f>TD38+TR38</f>
        <v>0</v>
      </c>
      <c r="TE39" s="684"/>
      <c r="TF39" s="684"/>
      <c r="TG39" s="761">
        <f>TG38+TS38</f>
        <v>22274682.469999999</v>
      </c>
      <c r="TH39" s="307"/>
      <c r="TI39" s="307"/>
      <c r="TJ39" s="307"/>
      <c r="TK39" s="307"/>
      <c r="TL39" s="307"/>
      <c r="TM39" s="307"/>
      <c r="TN39" s="307"/>
      <c r="TO39" s="307"/>
      <c r="TP39" s="307"/>
      <c r="TQ39" s="307"/>
      <c r="TR39" s="307"/>
      <c r="TS39" s="307"/>
      <c r="TT39" s="307"/>
      <c r="TU39" s="463"/>
      <c r="TV39" s="463">
        <f>TV38+TX38</f>
        <v>20000000</v>
      </c>
      <c r="TW39" s="463">
        <f>TW38+TY38</f>
        <v>20000000</v>
      </c>
      <c r="TX39" s="463"/>
      <c r="TY39" s="463"/>
      <c r="TZ39" s="463">
        <f>TZ38+UB38</f>
        <v>-1770700000.1600001</v>
      </c>
      <c r="UA39" s="463">
        <f>UA38+UC38</f>
        <v>-237500000</v>
      </c>
      <c r="UB39" s="463"/>
      <c r="UC39" s="463"/>
      <c r="UD39" s="463"/>
      <c r="UE39" s="307"/>
    </row>
    <row r="40" spans="1:551" ht="16.5" x14ac:dyDescent="0.25">
      <c r="A40" s="307"/>
      <c r="B40" s="463"/>
      <c r="C40" s="463"/>
      <c r="D40" s="463"/>
      <c r="E40" s="463"/>
      <c r="F40" s="463"/>
      <c r="G40" s="463"/>
      <c r="H40" s="307"/>
      <c r="I40" s="307"/>
      <c r="J40" s="463"/>
      <c r="K40" s="463"/>
      <c r="L40" s="307"/>
      <c r="M40" s="307"/>
      <c r="N40" s="307"/>
      <c r="O40" s="307"/>
      <c r="P40" s="307"/>
      <c r="Q40" s="307"/>
      <c r="R40" s="307"/>
      <c r="S40" s="307"/>
      <c r="T40" s="307"/>
      <c r="U40" s="307"/>
      <c r="V40" s="307"/>
      <c r="W40" s="307"/>
      <c r="X40" s="307"/>
      <c r="Y40" s="307"/>
      <c r="Z40" s="463"/>
      <c r="AA40" s="307"/>
      <c r="AB40" s="307"/>
      <c r="AC40" s="463"/>
      <c r="AD40" s="463"/>
      <c r="AE40" s="463"/>
      <c r="AF40" s="307"/>
      <c r="AG40" s="463"/>
      <c r="AH40" s="463"/>
      <c r="AI40" s="463"/>
      <c r="AJ40" s="307"/>
      <c r="AK40" s="463"/>
      <c r="AL40" s="307"/>
      <c r="AM40" s="463"/>
      <c r="AN40" s="463"/>
      <c r="AO40" s="463"/>
      <c r="AP40" s="466"/>
      <c r="AQ40" s="466"/>
      <c r="AR40" s="466"/>
      <c r="AS40" s="466"/>
      <c r="AT40" s="466"/>
      <c r="AU40" s="466"/>
      <c r="AV40" s="466"/>
      <c r="AW40" s="466"/>
      <c r="AX40" s="466"/>
      <c r="AY40" s="466"/>
      <c r="AZ40" s="466"/>
      <c r="BA40" s="466"/>
      <c r="BB40" s="466"/>
      <c r="BC40" s="466"/>
      <c r="BD40" s="466"/>
      <c r="BE40" s="466"/>
      <c r="BF40" s="466"/>
      <c r="BG40" s="466"/>
      <c r="BH40" s="466"/>
      <c r="BI40" s="466"/>
      <c r="BJ40" s="466"/>
      <c r="BK40" s="466"/>
      <c r="BL40" s="466"/>
      <c r="BM40" s="466"/>
      <c r="BN40" s="466"/>
      <c r="BO40" s="466"/>
      <c r="BP40" s="466"/>
      <c r="BQ40" s="466"/>
      <c r="BR40" s="466"/>
      <c r="BS40" s="466"/>
      <c r="BT40" s="466"/>
      <c r="BU40" s="466"/>
      <c r="BV40" s="466"/>
      <c r="BW40" s="466"/>
      <c r="BX40" s="466"/>
      <c r="BY40" s="466"/>
      <c r="BZ40" s="466"/>
      <c r="CA40" s="466"/>
      <c r="CB40" s="466"/>
      <c r="CC40" s="466"/>
      <c r="CD40" s="466"/>
      <c r="CE40" s="466"/>
      <c r="CF40" s="466"/>
      <c r="CG40" s="466"/>
      <c r="CH40" s="466"/>
      <c r="CI40" s="466"/>
      <c r="CJ40" s="466"/>
      <c r="CK40" s="466"/>
      <c r="CL40" s="466"/>
      <c r="CM40" s="466"/>
      <c r="CN40" s="760"/>
      <c r="CO40" s="760"/>
      <c r="CP40" s="466"/>
      <c r="CQ40" s="466"/>
      <c r="CR40" s="466"/>
      <c r="CS40" s="466"/>
      <c r="CT40" s="760"/>
      <c r="CU40" s="760"/>
      <c r="CV40" s="466"/>
      <c r="CW40" s="466"/>
      <c r="CX40" s="466"/>
      <c r="CY40" s="466"/>
      <c r="CZ40" s="466"/>
      <c r="DA40" s="466"/>
      <c r="DB40" s="466"/>
      <c r="DC40" s="466"/>
      <c r="DD40" s="466"/>
      <c r="DE40" s="466"/>
      <c r="DF40" s="466"/>
      <c r="DG40" s="466"/>
      <c r="DH40" s="760"/>
      <c r="DI40" s="760"/>
      <c r="DJ40" s="760"/>
      <c r="DK40" s="760"/>
      <c r="DL40" s="466"/>
      <c r="DM40" s="466"/>
      <c r="DN40" s="466"/>
      <c r="DO40" s="466"/>
      <c r="DP40" s="760"/>
      <c r="DQ40" s="760"/>
      <c r="DR40" s="466"/>
      <c r="DS40" s="466"/>
      <c r="DT40" s="466"/>
      <c r="DU40" s="466"/>
      <c r="DV40" s="466"/>
      <c r="DW40" s="466"/>
      <c r="DX40" s="466"/>
      <c r="DY40" s="466"/>
      <c r="DZ40" s="466"/>
      <c r="EA40" s="466"/>
      <c r="EB40" s="466"/>
      <c r="EC40" s="466"/>
      <c r="ED40" s="466"/>
      <c r="EE40" s="466"/>
      <c r="EF40" s="466"/>
      <c r="EG40" s="466"/>
      <c r="EH40" s="466"/>
      <c r="EI40" s="466"/>
      <c r="EJ40" s="307"/>
      <c r="EK40" s="307"/>
      <c r="EL40" s="307"/>
      <c r="EM40" s="307"/>
      <c r="EN40" s="307"/>
      <c r="EO40" s="307"/>
      <c r="EP40" s="307"/>
      <c r="EQ40" s="462"/>
      <c r="ER40" s="466"/>
      <c r="ES40" s="466"/>
      <c r="ET40" s="466"/>
      <c r="EU40" s="466"/>
      <c r="EV40" s="466"/>
      <c r="EW40" s="466"/>
      <c r="EX40" s="466"/>
      <c r="EY40" s="466"/>
      <c r="EZ40" s="466"/>
      <c r="FA40" s="466"/>
      <c r="FB40" s="466"/>
      <c r="FC40" s="466"/>
      <c r="FD40" s="466"/>
      <c r="FE40" s="466"/>
      <c r="FF40" s="466"/>
      <c r="FG40" s="466"/>
      <c r="FH40" s="466"/>
      <c r="FI40" s="466"/>
      <c r="FJ40" s="466"/>
      <c r="FK40" s="466"/>
      <c r="FL40" s="466"/>
      <c r="FM40" s="466"/>
      <c r="FN40" s="466"/>
      <c r="FO40" s="466"/>
      <c r="FP40" s="466"/>
      <c r="FQ40" s="466"/>
      <c r="FR40" s="466"/>
      <c r="FS40" s="466"/>
      <c r="FT40" s="466"/>
      <c r="FU40" s="466"/>
      <c r="FV40" s="466"/>
      <c r="FW40" s="466"/>
      <c r="FX40" s="466"/>
      <c r="FY40" s="466"/>
      <c r="FZ40" s="466"/>
      <c r="GA40" s="466"/>
      <c r="GB40" s="466"/>
      <c r="GC40" s="466"/>
      <c r="GD40" s="466"/>
      <c r="GE40" s="466"/>
      <c r="GF40" s="466"/>
      <c r="GG40" s="466"/>
      <c r="GH40" s="466"/>
      <c r="GI40" s="466"/>
      <c r="GJ40" s="466"/>
      <c r="GK40" s="466"/>
      <c r="GL40" s="466"/>
      <c r="GM40" s="466"/>
      <c r="GN40" s="466"/>
      <c r="GO40" s="466"/>
      <c r="GP40" s="466"/>
      <c r="GQ40" s="466"/>
      <c r="GR40" s="466"/>
      <c r="GS40" s="463"/>
      <c r="GT40" s="466"/>
      <c r="GU40" s="466"/>
      <c r="GV40" s="466"/>
      <c r="GW40" s="728"/>
      <c r="GX40" s="728"/>
      <c r="GY40" s="462"/>
      <c r="GZ40" s="728"/>
      <c r="HA40" s="462"/>
      <c r="HB40" s="466"/>
      <c r="HC40" s="466"/>
      <c r="HD40" s="466"/>
      <c r="HE40" s="466"/>
      <c r="HF40" s="466"/>
      <c r="HG40" s="466"/>
      <c r="HH40" s="466"/>
      <c r="HI40" s="466"/>
      <c r="HJ40" s="466"/>
      <c r="HK40" s="466"/>
      <c r="HL40" s="466"/>
      <c r="HM40" s="466"/>
      <c r="HN40" s="466"/>
      <c r="HO40" s="466"/>
      <c r="HP40" s="466"/>
      <c r="HQ40" s="466"/>
      <c r="HR40" s="466"/>
      <c r="HS40" s="466"/>
      <c r="HT40" s="463"/>
      <c r="HU40" s="463"/>
      <c r="HV40" s="463"/>
      <c r="HW40" s="463"/>
      <c r="HX40" s="463"/>
      <c r="HY40" s="463"/>
      <c r="HZ40" s="307"/>
      <c r="IA40" s="307"/>
      <c r="IB40" s="307"/>
      <c r="IC40" s="307"/>
      <c r="ID40" s="307"/>
      <c r="IE40" s="307"/>
      <c r="IF40" s="462"/>
      <c r="IG40" s="728"/>
      <c r="IH40" s="728"/>
      <c r="II40" s="728"/>
      <c r="IJ40" s="462"/>
      <c r="IK40" s="728"/>
      <c r="IL40" s="728"/>
      <c r="IM40" s="728"/>
      <c r="IN40" s="462"/>
      <c r="IO40" s="466"/>
      <c r="IP40" s="466"/>
      <c r="IQ40" s="462"/>
      <c r="IR40" s="466"/>
      <c r="IS40" s="466"/>
      <c r="IT40" s="466"/>
      <c r="IU40" s="466"/>
      <c r="IV40" s="466"/>
      <c r="IW40" s="466"/>
      <c r="IX40" s="466"/>
      <c r="IY40" s="466"/>
      <c r="IZ40" s="462"/>
      <c r="JA40" s="466"/>
      <c r="JB40" s="466"/>
      <c r="JC40" s="466"/>
      <c r="JD40" s="466"/>
      <c r="JE40" s="466"/>
      <c r="JF40" s="466"/>
      <c r="JG40" s="466"/>
      <c r="JH40" s="466"/>
      <c r="JI40" s="462"/>
      <c r="JJ40" s="466"/>
      <c r="JK40" s="466"/>
      <c r="JL40" s="466"/>
      <c r="JM40" s="466"/>
      <c r="JN40" s="466"/>
      <c r="JO40" s="466"/>
      <c r="JP40" s="466"/>
      <c r="JQ40" s="466"/>
      <c r="JR40" s="466"/>
      <c r="JS40" s="462"/>
      <c r="JT40" s="462"/>
      <c r="JU40" s="466"/>
      <c r="JV40" s="466"/>
      <c r="JW40" s="466"/>
      <c r="JX40" s="466"/>
      <c r="JY40" s="466"/>
      <c r="JZ40" s="466"/>
      <c r="KA40" s="466"/>
      <c r="KB40" s="466"/>
      <c r="KC40" s="466"/>
      <c r="KD40" s="684"/>
      <c r="KE40" s="466"/>
      <c r="KF40" s="466"/>
      <c r="KG40" s="466"/>
      <c r="KH40" s="466"/>
      <c r="KI40" s="684"/>
      <c r="KJ40" s="466"/>
      <c r="KK40" s="466"/>
      <c r="KL40" s="466"/>
      <c r="KM40" s="466"/>
      <c r="KN40" s="684"/>
      <c r="KO40" s="684"/>
      <c r="KP40" s="684"/>
      <c r="KQ40" s="684"/>
      <c r="KR40" s="684"/>
      <c r="KS40" s="684"/>
      <c r="KT40" s="466"/>
      <c r="KU40" s="466"/>
      <c r="KV40" s="466"/>
      <c r="KW40" s="466"/>
      <c r="KX40" s="466"/>
      <c r="KY40" s="466"/>
      <c r="KZ40" s="463"/>
      <c r="LA40" s="463"/>
      <c r="LB40" s="463"/>
      <c r="LC40" s="463"/>
      <c r="LD40" s="463"/>
      <c r="LE40" s="463"/>
      <c r="LF40" s="463"/>
      <c r="LG40" s="463"/>
      <c r="LH40" s="307"/>
      <c r="LI40" s="307"/>
      <c r="LJ40" s="307"/>
      <c r="LK40" s="307"/>
      <c r="LL40" s="307"/>
      <c r="LM40" s="307"/>
      <c r="LN40" s="307"/>
      <c r="LO40" s="307"/>
      <c r="LP40" s="462"/>
      <c r="LQ40" s="761"/>
      <c r="LR40" s="761"/>
      <c r="LS40" s="761"/>
      <c r="LT40" s="761"/>
      <c r="LU40" s="761"/>
      <c r="LV40" s="761"/>
      <c r="LW40" s="462"/>
      <c r="LX40" s="761"/>
      <c r="LY40" s="761"/>
      <c r="LZ40" s="761"/>
      <c r="MA40" s="761"/>
      <c r="MB40" s="761"/>
      <c r="MC40" s="761"/>
      <c r="MD40" s="307"/>
      <c r="ME40" s="307"/>
      <c r="MF40" s="307"/>
      <c r="MG40" s="307"/>
      <c r="MH40" s="307"/>
      <c r="MI40" s="307"/>
      <c r="MJ40" s="466"/>
      <c r="MK40" s="466"/>
      <c r="ML40" s="466"/>
      <c r="MM40" s="466"/>
      <c r="MN40" s="466"/>
      <c r="MO40" s="466"/>
      <c r="MP40" s="466"/>
      <c r="MQ40" s="466"/>
      <c r="MR40" s="466"/>
      <c r="MS40" s="466"/>
      <c r="MT40" s="466"/>
      <c r="MU40" s="466"/>
      <c r="MV40" s="462"/>
      <c r="MW40" s="728"/>
      <c r="MX40" s="728"/>
      <c r="MY40" s="728"/>
      <c r="MZ40" s="728"/>
      <c r="NA40" s="462"/>
      <c r="NB40" s="728"/>
      <c r="NC40" s="728"/>
      <c r="ND40" s="728"/>
      <c r="NE40" s="728"/>
      <c r="NF40" s="462"/>
      <c r="NG40" s="462"/>
      <c r="NH40" s="462"/>
      <c r="NI40" s="462"/>
      <c r="NJ40" s="462"/>
      <c r="NK40" s="462"/>
      <c r="NL40" s="462"/>
      <c r="NM40" s="462"/>
      <c r="NN40" s="462"/>
      <c r="NO40" s="462"/>
      <c r="NP40" s="466"/>
      <c r="NQ40" s="466"/>
      <c r="NR40" s="466"/>
      <c r="NS40" s="466"/>
      <c r="NT40" s="466"/>
      <c r="NU40" s="466"/>
      <c r="NV40" s="466"/>
      <c r="NW40" s="466"/>
      <c r="NX40" s="466"/>
      <c r="NY40" s="466"/>
      <c r="NZ40" s="466"/>
      <c r="OA40" s="466"/>
      <c r="OB40" s="466"/>
      <c r="OC40" s="466"/>
      <c r="OD40" s="466"/>
      <c r="OE40" s="466"/>
      <c r="OF40" s="466"/>
      <c r="OG40" s="466"/>
      <c r="OH40" s="466"/>
      <c r="OI40" s="466"/>
      <c r="OJ40" s="466"/>
      <c r="OK40" s="466"/>
      <c r="OL40" s="307"/>
      <c r="OM40" s="463"/>
      <c r="ON40" s="463"/>
      <c r="OO40" s="463"/>
      <c r="OP40" s="463"/>
      <c r="OQ40" s="463"/>
      <c r="OR40" s="463"/>
      <c r="OS40" s="761"/>
      <c r="OT40" s="761"/>
      <c r="OU40" s="307"/>
      <c r="OV40" s="463"/>
      <c r="OW40" s="463"/>
      <c r="OX40" s="463"/>
      <c r="OY40" s="463"/>
      <c r="OZ40" s="463"/>
      <c r="PA40" s="463"/>
      <c r="PB40" s="761"/>
      <c r="PC40" s="761"/>
      <c r="PD40" s="307"/>
      <c r="PE40" s="307"/>
      <c r="PF40" s="307"/>
      <c r="PG40" s="307"/>
      <c r="PH40" s="307"/>
      <c r="PI40" s="307"/>
      <c r="PJ40" s="307"/>
      <c r="PK40" s="307"/>
      <c r="PL40" s="307"/>
      <c r="PM40" s="307"/>
      <c r="PN40" s="307"/>
      <c r="PO40" s="307"/>
      <c r="PP40" s="307"/>
      <c r="PQ40" s="307"/>
      <c r="PR40" s="466"/>
      <c r="PS40" s="466"/>
      <c r="PT40" s="307"/>
      <c r="PU40" s="307"/>
      <c r="PV40" s="463"/>
      <c r="PW40" s="463"/>
      <c r="PX40" s="463"/>
      <c r="PY40" s="463"/>
      <c r="PZ40" s="463"/>
      <c r="QA40" s="307"/>
      <c r="QB40" s="463"/>
      <c r="QC40" s="463"/>
      <c r="QD40" s="684"/>
      <c r="QE40" s="684"/>
      <c r="QF40" s="684"/>
      <c r="QG40" s="684"/>
      <c r="QH40" s="463"/>
      <c r="QI40" s="463"/>
      <c r="QJ40" s="307"/>
      <c r="QK40" s="463"/>
      <c r="QL40" s="463"/>
      <c r="QM40" s="463"/>
      <c r="QN40" s="463"/>
      <c r="QO40" s="463"/>
      <c r="QP40" s="463"/>
      <c r="QQ40" s="463"/>
      <c r="QR40" s="463"/>
      <c r="QS40" s="463"/>
      <c r="QT40" s="463"/>
      <c r="QU40" s="463"/>
      <c r="QV40" s="463"/>
      <c r="QW40" s="463"/>
      <c r="QX40" s="307"/>
      <c r="QY40" s="307"/>
      <c r="QZ40" s="307"/>
      <c r="RA40" s="307"/>
      <c r="RB40" s="307"/>
      <c r="RC40" s="463"/>
      <c r="RD40" s="464"/>
      <c r="RE40" s="464"/>
      <c r="RF40" s="464"/>
      <c r="RG40" s="464"/>
      <c r="RH40" s="464"/>
      <c r="RI40" s="464"/>
      <c r="RJ40" s="464"/>
      <c r="RK40" s="464"/>
      <c r="RL40" s="464"/>
      <c r="RM40" s="464"/>
      <c r="RN40" s="464"/>
      <c r="RO40" s="464"/>
      <c r="RP40" s="464"/>
      <c r="RQ40" s="464"/>
      <c r="RR40" s="464"/>
      <c r="RS40" s="464"/>
      <c r="RT40" s="464"/>
      <c r="RU40" s="464"/>
      <c r="RV40" s="464"/>
      <c r="RW40" s="464"/>
      <c r="RX40" s="307"/>
      <c r="RY40" s="307"/>
      <c r="RZ40" s="307"/>
      <c r="SA40" s="307"/>
      <c r="SB40" s="307"/>
      <c r="SC40" s="463"/>
      <c r="SD40" s="463"/>
      <c r="SE40" s="463"/>
      <c r="SF40" s="463"/>
      <c r="SG40" s="463"/>
      <c r="SH40" s="463"/>
      <c r="SI40" s="463"/>
      <c r="SJ40" s="463"/>
      <c r="SK40" s="463"/>
      <c r="SL40" s="684"/>
      <c r="SM40" s="684"/>
      <c r="SN40" s="684"/>
      <c r="SO40" s="466"/>
      <c r="SP40" s="684"/>
      <c r="SQ40" s="684"/>
      <c r="SR40" s="465"/>
      <c r="SS40" s="466"/>
      <c r="ST40" s="684"/>
      <c r="SU40" s="684"/>
      <c r="SV40" s="761"/>
      <c r="SW40" s="684"/>
      <c r="SX40" s="684"/>
      <c r="SY40" s="684"/>
      <c r="SZ40" s="466"/>
      <c r="TA40" s="684"/>
      <c r="TB40" s="684"/>
      <c r="TC40" s="465"/>
      <c r="TD40" s="466"/>
      <c r="TE40" s="684"/>
      <c r="TF40" s="684"/>
      <c r="TG40" s="761"/>
      <c r="TH40" s="307"/>
      <c r="TI40" s="307"/>
      <c r="TJ40" s="307"/>
      <c r="TK40" s="307"/>
      <c r="TL40" s="307"/>
      <c r="TM40" s="307"/>
      <c r="TN40" s="307"/>
      <c r="TO40" s="307"/>
      <c r="TP40" s="307"/>
      <c r="TQ40" s="307"/>
      <c r="TR40" s="307"/>
      <c r="TS40" s="307"/>
      <c r="TT40" s="307"/>
      <c r="TU40" s="463"/>
      <c r="TV40" s="463"/>
      <c r="TW40" s="463"/>
      <c r="TX40" s="463"/>
      <c r="TY40" s="463"/>
      <c r="TZ40" s="463"/>
      <c r="UA40" s="463"/>
      <c r="UB40" s="463"/>
      <c r="UC40" s="463"/>
      <c r="UD40" s="463"/>
      <c r="UE40" s="307"/>
    </row>
    <row r="41" spans="1:551" ht="16.5" x14ac:dyDescent="0.25">
      <c r="A41" s="468" t="s">
        <v>405</v>
      </c>
      <c r="B41" s="762">
        <f t="shared" ref="B41:BM41" si="387">B30</f>
        <v>748362911.75</v>
      </c>
      <c r="C41" s="762" t="e">
        <f t="shared" si="387"/>
        <v>#REF!</v>
      </c>
      <c r="D41" s="762">
        <f t="shared" si="387"/>
        <v>34354000</v>
      </c>
      <c r="E41" s="762">
        <f t="shared" si="387"/>
        <v>8588500</v>
      </c>
      <c r="F41" s="762">
        <f t="shared" si="387"/>
        <v>0</v>
      </c>
      <c r="G41" s="762">
        <f t="shared" si="387"/>
        <v>0</v>
      </c>
      <c r="H41" s="762">
        <f t="shared" si="387"/>
        <v>17924000</v>
      </c>
      <c r="I41" s="762">
        <f t="shared" si="387"/>
        <v>4481000</v>
      </c>
      <c r="J41" s="762">
        <f t="shared" si="387"/>
        <v>0</v>
      </c>
      <c r="K41" s="762">
        <f t="shared" si="387"/>
        <v>0</v>
      </c>
      <c r="L41" s="762">
        <f t="shared" si="387"/>
        <v>16430000</v>
      </c>
      <c r="M41" s="762">
        <f t="shared" si="387"/>
        <v>4107500</v>
      </c>
      <c r="N41" s="762">
        <f t="shared" si="387"/>
        <v>0</v>
      </c>
      <c r="O41" s="762">
        <f t="shared" si="387"/>
        <v>0</v>
      </c>
      <c r="P41" s="762">
        <f t="shared" si="387"/>
        <v>0</v>
      </c>
      <c r="Q41" s="762">
        <f t="shared" si="387"/>
        <v>0</v>
      </c>
      <c r="R41" s="762">
        <f t="shared" si="387"/>
        <v>0</v>
      </c>
      <c r="S41" s="762">
        <f t="shared" si="387"/>
        <v>0</v>
      </c>
      <c r="T41" s="762">
        <f t="shared" si="387"/>
        <v>0</v>
      </c>
      <c r="U41" s="762">
        <f t="shared" si="387"/>
        <v>0</v>
      </c>
      <c r="V41" s="762">
        <f t="shared" si="387"/>
        <v>0</v>
      </c>
      <c r="W41" s="762">
        <f t="shared" si="387"/>
        <v>0</v>
      </c>
      <c r="X41" s="762">
        <f t="shared" si="387"/>
        <v>0</v>
      </c>
      <c r="Y41" s="762">
        <f t="shared" si="387"/>
        <v>0</v>
      </c>
      <c r="Z41" s="762">
        <f t="shared" si="387"/>
        <v>204940315.44999999</v>
      </c>
      <c r="AA41" s="762">
        <f t="shared" si="387"/>
        <v>10355437.180000002</v>
      </c>
      <c r="AB41" s="762">
        <f t="shared" si="387"/>
        <v>0</v>
      </c>
      <c r="AC41" s="762">
        <f t="shared" si="387"/>
        <v>0</v>
      </c>
      <c r="AD41" s="762">
        <f t="shared" si="387"/>
        <v>0</v>
      </c>
      <c r="AE41" s="762">
        <f t="shared" si="387"/>
        <v>0</v>
      </c>
      <c r="AF41" s="762">
        <f t="shared" si="387"/>
        <v>0</v>
      </c>
      <c r="AG41" s="762">
        <f t="shared" si="387"/>
        <v>0</v>
      </c>
      <c r="AH41" s="762">
        <f t="shared" si="387"/>
        <v>0</v>
      </c>
      <c r="AI41" s="762">
        <f t="shared" si="387"/>
        <v>0</v>
      </c>
      <c r="AJ41" s="762">
        <f t="shared" si="387"/>
        <v>0</v>
      </c>
      <c r="AK41" s="762">
        <f t="shared" si="387"/>
        <v>0</v>
      </c>
      <c r="AL41" s="762">
        <f t="shared" si="387"/>
        <v>0</v>
      </c>
      <c r="AM41" s="762">
        <f t="shared" si="387"/>
        <v>0</v>
      </c>
      <c r="AN41" s="762">
        <f t="shared" si="387"/>
        <v>7938657.2599999998</v>
      </c>
      <c r="AO41" s="762">
        <f t="shared" si="387"/>
        <v>0</v>
      </c>
      <c r="AP41" s="762">
        <f t="shared" si="387"/>
        <v>0</v>
      </c>
      <c r="AQ41" s="762">
        <f t="shared" si="387"/>
        <v>0</v>
      </c>
      <c r="AR41" s="762">
        <f t="shared" si="387"/>
        <v>0</v>
      </c>
      <c r="AS41" s="762">
        <f t="shared" si="387"/>
        <v>0</v>
      </c>
      <c r="AT41" s="762">
        <f t="shared" si="387"/>
        <v>0</v>
      </c>
      <c r="AU41" s="762">
        <f t="shared" si="387"/>
        <v>0</v>
      </c>
      <c r="AV41" s="762">
        <f t="shared" si="387"/>
        <v>9973272.1600000001</v>
      </c>
      <c r="AW41" s="762">
        <f t="shared" si="387"/>
        <v>0</v>
      </c>
      <c r="AX41" s="762">
        <f t="shared" si="387"/>
        <v>0</v>
      </c>
      <c r="AY41" s="762">
        <f t="shared" si="387"/>
        <v>0</v>
      </c>
      <c r="AZ41" s="762">
        <f t="shared" si="387"/>
        <v>0</v>
      </c>
      <c r="BA41" s="762">
        <f t="shared" si="387"/>
        <v>0</v>
      </c>
      <c r="BB41" s="762">
        <f t="shared" si="387"/>
        <v>0</v>
      </c>
      <c r="BC41" s="762">
        <f t="shared" si="387"/>
        <v>0</v>
      </c>
      <c r="BD41" s="762">
        <f t="shared" si="387"/>
        <v>0</v>
      </c>
      <c r="BE41" s="762">
        <f t="shared" si="387"/>
        <v>0</v>
      </c>
      <c r="BF41" s="762">
        <f t="shared" si="387"/>
        <v>0</v>
      </c>
      <c r="BG41" s="762">
        <f t="shared" si="387"/>
        <v>0</v>
      </c>
      <c r="BH41" s="762">
        <f t="shared" si="387"/>
        <v>0</v>
      </c>
      <c r="BI41" s="762">
        <f t="shared" si="387"/>
        <v>0</v>
      </c>
      <c r="BJ41" s="762">
        <f t="shared" si="387"/>
        <v>0</v>
      </c>
      <c r="BK41" s="762">
        <f t="shared" si="387"/>
        <v>0</v>
      </c>
      <c r="BL41" s="762">
        <f t="shared" si="387"/>
        <v>0</v>
      </c>
      <c r="BM41" s="762">
        <f t="shared" si="387"/>
        <v>0</v>
      </c>
      <c r="BN41" s="762">
        <f t="shared" ref="BN41:DY41" si="388">BN30</f>
        <v>0</v>
      </c>
      <c r="BO41" s="762">
        <f t="shared" si="388"/>
        <v>0</v>
      </c>
      <c r="BP41" s="762">
        <f t="shared" si="388"/>
        <v>0</v>
      </c>
      <c r="BQ41" s="762">
        <f t="shared" si="388"/>
        <v>0</v>
      </c>
      <c r="BR41" s="762">
        <f t="shared" si="388"/>
        <v>0</v>
      </c>
      <c r="BS41" s="762">
        <f t="shared" si="388"/>
        <v>0</v>
      </c>
      <c r="BT41" s="762">
        <f t="shared" si="388"/>
        <v>0</v>
      </c>
      <c r="BU41" s="762">
        <f t="shared" si="388"/>
        <v>0</v>
      </c>
      <c r="BV41" s="762">
        <f t="shared" si="388"/>
        <v>0</v>
      </c>
      <c r="BW41" s="762">
        <f t="shared" si="388"/>
        <v>0</v>
      </c>
      <c r="BX41" s="762">
        <f t="shared" si="388"/>
        <v>0</v>
      </c>
      <c r="BY41" s="762">
        <f t="shared" si="388"/>
        <v>0</v>
      </c>
      <c r="BZ41" s="762">
        <f t="shared" si="388"/>
        <v>0</v>
      </c>
      <c r="CA41" s="762">
        <f t="shared" si="388"/>
        <v>0</v>
      </c>
      <c r="CB41" s="762">
        <f t="shared" si="388"/>
        <v>0</v>
      </c>
      <c r="CC41" s="762">
        <f t="shared" si="388"/>
        <v>0</v>
      </c>
      <c r="CD41" s="762">
        <f t="shared" si="388"/>
        <v>0</v>
      </c>
      <c r="CE41" s="762">
        <f t="shared" si="388"/>
        <v>0</v>
      </c>
      <c r="CF41" s="762">
        <f t="shared" si="388"/>
        <v>0</v>
      </c>
      <c r="CG41" s="762">
        <f t="shared" si="388"/>
        <v>0</v>
      </c>
      <c r="CH41" s="762">
        <f t="shared" si="388"/>
        <v>0</v>
      </c>
      <c r="CI41" s="762">
        <f t="shared" si="388"/>
        <v>0</v>
      </c>
      <c r="CJ41" s="762">
        <f t="shared" si="388"/>
        <v>0</v>
      </c>
      <c r="CK41" s="762">
        <f t="shared" si="388"/>
        <v>0</v>
      </c>
      <c r="CL41" s="762">
        <f t="shared" si="388"/>
        <v>0</v>
      </c>
      <c r="CM41" s="762">
        <f t="shared" si="388"/>
        <v>0</v>
      </c>
      <c r="CN41" s="762">
        <f t="shared" si="388"/>
        <v>0</v>
      </c>
      <c r="CO41" s="762">
        <f t="shared" si="388"/>
        <v>0</v>
      </c>
      <c r="CP41" s="762">
        <f t="shared" si="388"/>
        <v>0</v>
      </c>
      <c r="CQ41" s="762">
        <f t="shared" si="388"/>
        <v>0</v>
      </c>
      <c r="CR41" s="762">
        <f t="shared" si="388"/>
        <v>0</v>
      </c>
      <c r="CS41" s="762">
        <f t="shared" si="388"/>
        <v>0</v>
      </c>
      <c r="CT41" s="762">
        <f t="shared" si="388"/>
        <v>0</v>
      </c>
      <c r="CU41" s="762">
        <f t="shared" si="388"/>
        <v>0</v>
      </c>
      <c r="CV41" s="762">
        <f t="shared" si="388"/>
        <v>0</v>
      </c>
      <c r="CW41" s="762">
        <f t="shared" si="388"/>
        <v>0</v>
      </c>
      <c r="CX41" s="762">
        <f t="shared" si="388"/>
        <v>0</v>
      </c>
      <c r="CY41" s="762">
        <f t="shared" si="388"/>
        <v>0</v>
      </c>
      <c r="CZ41" s="762">
        <f t="shared" si="388"/>
        <v>0</v>
      </c>
      <c r="DA41" s="762">
        <f t="shared" si="388"/>
        <v>0</v>
      </c>
      <c r="DB41" s="762">
        <f t="shared" si="388"/>
        <v>0</v>
      </c>
      <c r="DC41" s="762">
        <f t="shared" si="388"/>
        <v>0</v>
      </c>
      <c r="DD41" s="762">
        <f t="shared" si="388"/>
        <v>0</v>
      </c>
      <c r="DE41" s="762">
        <f t="shared" si="388"/>
        <v>0</v>
      </c>
      <c r="DF41" s="762">
        <f t="shared" si="388"/>
        <v>0</v>
      </c>
      <c r="DG41" s="762">
        <f t="shared" si="388"/>
        <v>0</v>
      </c>
      <c r="DH41" s="762">
        <f t="shared" si="388"/>
        <v>0</v>
      </c>
      <c r="DI41" s="762">
        <f t="shared" si="388"/>
        <v>0</v>
      </c>
      <c r="DJ41" s="762">
        <f t="shared" si="388"/>
        <v>0</v>
      </c>
      <c r="DK41" s="762">
        <f t="shared" si="388"/>
        <v>0</v>
      </c>
      <c r="DL41" s="762">
        <f t="shared" si="388"/>
        <v>0</v>
      </c>
      <c r="DM41" s="762">
        <f t="shared" si="388"/>
        <v>0</v>
      </c>
      <c r="DN41" s="762">
        <f t="shared" si="388"/>
        <v>0</v>
      </c>
      <c r="DO41" s="762">
        <f t="shared" si="388"/>
        <v>0</v>
      </c>
      <c r="DP41" s="762">
        <f t="shared" si="388"/>
        <v>0</v>
      </c>
      <c r="DQ41" s="762">
        <f t="shared" si="388"/>
        <v>0</v>
      </c>
      <c r="DR41" s="762">
        <f t="shared" si="388"/>
        <v>0</v>
      </c>
      <c r="DS41" s="762">
        <f t="shared" si="388"/>
        <v>0</v>
      </c>
      <c r="DT41" s="762">
        <f t="shared" si="388"/>
        <v>0</v>
      </c>
      <c r="DU41" s="762">
        <f t="shared" si="388"/>
        <v>0</v>
      </c>
      <c r="DV41" s="762">
        <f t="shared" si="388"/>
        <v>0</v>
      </c>
      <c r="DW41" s="762">
        <f t="shared" si="388"/>
        <v>0</v>
      </c>
      <c r="DX41" s="762">
        <f t="shared" si="388"/>
        <v>0</v>
      </c>
      <c r="DY41" s="762">
        <f t="shared" si="388"/>
        <v>0</v>
      </c>
      <c r="DZ41" s="762">
        <f t="shared" ref="DZ41:GK41" si="389">DZ30</f>
        <v>0</v>
      </c>
      <c r="EA41" s="762">
        <f t="shared" si="389"/>
        <v>0</v>
      </c>
      <c r="EB41" s="762">
        <f t="shared" si="389"/>
        <v>0</v>
      </c>
      <c r="EC41" s="762">
        <f t="shared" si="389"/>
        <v>0</v>
      </c>
      <c r="ED41" s="762">
        <f t="shared" si="389"/>
        <v>0</v>
      </c>
      <c r="EE41" s="762">
        <f t="shared" si="389"/>
        <v>0</v>
      </c>
      <c r="EF41" s="762">
        <f t="shared" si="389"/>
        <v>0</v>
      </c>
      <c r="EG41" s="762">
        <f t="shared" si="389"/>
        <v>0</v>
      </c>
      <c r="EH41" s="762">
        <f t="shared" si="389"/>
        <v>0</v>
      </c>
      <c r="EI41" s="762">
        <f t="shared" si="389"/>
        <v>0</v>
      </c>
      <c r="EJ41" s="762">
        <f t="shared" si="389"/>
        <v>0</v>
      </c>
      <c r="EK41" s="762">
        <f t="shared" si="389"/>
        <v>0</v>
      </c>
      <c r="EL41" s="762">
        <f t="shared" si="389"/>
        <v>0</v>
      </c>
      <c r="EM41" s="762">
        <f t="shared" si="389"/>
        <v>0</v>
      </c>
      <c r="EN41" s="762">
        <f t="shared" si="389"/>
        <v>0</v>
      </c>
      <c r="EO41" s="762">
        <f t="shared" si="389"/>
        <v>0</v>
      </c>
      <c r="EP41" s="762">
        <f t="shared" si="389"/>
        <v>0</v>
      </c>
      <c r="EQ41" s="762">
        <f t="shared" si="389"/>
        <v>0</v>
      </c>
      <c r="ER41" s="762">
        <f t="shared" si="389"/>
        <v>0</v>
      </c>
      <c r="ES41" s="762">
        <f t="shared" si="389"/>
        <v>0</v>
      </c>
      <c r="ET41" s="762">
        <f t="shared" si="389"/>
        <v>0</v>
      </c>
      <c r="EU41" s="762">
        <f t="shared" si="389"/>
        <v>0</v>
      </c>
      <c r="EV41" s="762">
        <f t="shared" si="389"/>
        <v>0</v>
      </c>
      <c r="EW41" s="762">
        <f t="shared" si="389"/>
        <v>0</v>
      </c>
      <c r="EX41" s="762">
        <f t="shared" si="389"/>
        <v>0</v>
      </c>
      <c r="EY41" s="762">
        <f t="shared" si="389"/>
        <v>0</v>
      </c>
      <c r="EZ41" s="762">
        <f t="shared" si="389"/>
        <v>0</v>
      </c>
      <c r="FA41" s="762">
        <f t="shared" si="389"/>
        <v>0</v>
      </c>
      <c r="FB41" s="762">
        <f t="shared" si="389"/>
        <v>0</v>
      </c>
      <c r="FC41" s="762">
        <f t="shared" si="389"/>
        <v>0</v>
      </c>
      <c r="FD41" s="762">
        <f t="shared" si="389"/>
        <v>0</v>
      </c>
      <c r="FE41" s="762">
        <f t="shared" si="389"/>
        <v>0</v>
      </c>
      <c r="FF41" s="762">
        <f t="shared" si="389"/>
        <v>0</v>
      </c>
      <c r="FG41" s="762">
        <f t="shared" si="389"/>
        <v>0</v>
      </c>
      <c r="FH41" s="762">
        <f t="shared" si="389"/>
        <v>0</v>
      </c>
      <c r="FI41" s="762">
        <f t="shared" si="389"/>
        <v>0</v>
      </c>
      <c r="FJ41" s="762">
        <f t="shared" si="389"/>
        <v>0</v>
      </c>
      <c r="FK41" s="762">
        <f t="shared" si="389"/>
        <v>0</v>
      </c>
      <c r="FL41" s="762">
        <f t="shared" si="389"/>
        <v>0</v>
      </c>
      <c r="FM41" s="762">
        <f t="shared" si="389"/>
        <v>0</v>
      </c>
      <c r="FN41" s="762">
        <f t="shared" si="389"/>
        <v>0</v>
      </c>
      <c r="FO41" s="762">
        <f t="shared" si="389"/>
        <v>0</v>
      </c>
      <c r="FP41" s="762">
        <f t="shared" si="389"/>
        <v>0</v>
      </c>
      <c r="FQ41" s="762">
        <f t="shared" si="389"/>
        <v>0</v>
      </c>
      <c r="FR41" s="762">
        <f t="shared" si="389"/>
        <v>0</v>
      </c>
      <c r="FS41" s="762">
        <f t="shared" si="389"/>
        <v>0</v>
      </c>
      <c r="FT41" s="762">
        <f t="shared" si="389"/>
        <v>0</v>
      </c>
      <c r="FU41" s="762">
        <f t="shared" si="389"/>
        <v>0</v>
      </c>
      <c r="FV41" s="762">
        <f t="shared" si="389"/>
        <v>0</v>
      </c>
      <c r="FW41" s="762">
        <f t="shared" si="389"/>
        <v>0</v>
      </c>
      <c r="FX41" s="762">
        <f t="shared" si="389"/>
        <v>0</v>
      </c>
      <c r="FY41" s="762">
        <f t="shared" si="389"/>
        <v>0</v>
      </c>
      <c r="FZ41" s="762">
        <f t="shared" si="389"/>
        <v>0</v>
      </c>
      <c r="GA41" s="762">
        <f t="shared" si="389"/>
        <v>0</v>
      </c>
      <c r="GB41" s="762">
        <f t="shared" si="389"/>
        <v>0</v>
      </c>
      <c r="GC41" s="762">
        <f t="shared" si="389"/>
        <v>0</v>
      </c>
      <c r="GD41" s="762">
        <f t="shared" si="389"/>
        <v>0</v>
      </c>
      <c r="GE41" s="762">
        <f t="shared" si="389"/>
        <v>0</v>
      </c>
      <c r="GF41" s="762">
        <f t="shared" si="389"/>
        <v>0</v>
      </c>
      <c r="GG41" s="762">
        <f t="shared" si="389"/>
        <v>0</v>
      </c>
      <c r="GH41" s="762">
        <f t="shared" si="389"/>
        <v>0</v>
      </c>
      <c r="GI41" s="762">
        <f t="shared" si="389"/>
        <v>0</v>
      </c>
      <c r="GJ41" s="762">
        <f t="shared" si="389"/>
        <v>84110303.810000002</v>
      </c>
      <c r="GK41" s="762">
        <f t="shared" si="389"/>
        <v>7569923.8099999996</v>
      </c>
      <c r="GL41" s="762">
        <f t="shared" ref="GL41:IW41" si="390">GL30</f>
        <v>76540380</v>
      </c>
      <c r="GM41" s="762">
        <f t="shared" si="390"/>
        <v>0</v>
      </c>
      <c r="GN41" s="762">
        <f t="shared" si="390"/>
        <v>0</v>
      </c>
      <c r="GO41" s="762">
        <f t="shared" si="390"/>
        <v>0</v>
      </c>
      <c r="GP41" s="762">
        <f t="shared" si="390"/>
        <v>0</v>
      </c>
      <c r="GQ41" s="762">
        <f t="shared" si="390"/>
        <v>0</v>
      </c>
      <c r="GR41" s="762">
        <f t="shared" si="390"/>
        <v>0</v>
      </c>
      <c r="GS41" s="762">
        <f t="shared" si="390"/>
        <v>0</v>
      </c>
      <c r="GT41" s="762">
        <f t="shared" si="390"/>
        <v>0</v>
      </c>
      <c r="GU41" s="762">
        <f t="shared" si="390"/>
        <v>0</v>
      </c>
      <c r="GV41" s="762">
        <f t="shared" si="390"/>
        <v>0</v>
      </c>
      <c r="GW41" s="762">
        <f t="shared" si="390"/>
        <v>0</v>
      </c>
      <c r="GX41" s="762">
        <f t="shared" si="390"/>
        <v>0</v>
      </c>
      <c r="GY41" s="762">
        <f t="shared" si="390"/>
        <v>0</v>
      </c>
      <c r="GZ41" s="762">
        <f t="shared" si="390"/>
        <v>0</v>
      </c>
      <c r="HA41" s="762">
        <f t="shared" si="390"/>
        <v>0</v>
      </c>
      <c r="HB41" s="762">
        <f t="shared" si="390"/>
        <v>0</v>
      </c>
      <c r="HC41" s="762">
        <f t="shared" si="390"/>
        <v>0</v>
      </c>
      <c r="HD41" s="762">
        <f t="shared" si="390"/>
        <v>0</v>
      </c>
      <c r="HE41" s="762">
        <f t="shared" si="390"/>
        <v>0</v>
      </c>
      <c r="HF41" s="762">
        <f t="shared" si="390"/>
        <v>0</v>
      </c>
      <c r="HG41" s="762">
        <f t="shared" si="390"/>
        <v>0</v>
      </c>
      <c r="HH41" s="762">
        <f t="shared" si="390"/>
        <v>0</v>
      </c>
      <c r="HI41" s="762">
        <f t="shared" si="390"/>
        <v>0</v>
      </c>
      <c r="HJ41" s="762">
        <f t="shared" si="390"/>
        <v>0</v>
      </c>
      <c r="HK41" s="762">
        <f t="shared" si="390"/>
        <v>0</v>
      </c>
      <c r="HL41" s="762">
        <f t="shared" si="390"/>
        <v>0</v>
      </c>
      <c r="HM41" s="762">
        <f t="shared" si="390"/>
        <v>0</v>
      </c>
      <c r="HN41" s="762">
        <f t="shared" si="390"/>
        <v>0</v>
      </c>
      <c r="HO41" s="762">
        <f t="shared" si="390"/>
        <v>0</v>
      </c>
      <c r="HP41" s="762">
        <f t="shared" si="390"/>
        <v>0</v>
      </c>
      <c r="HQ41" s="762">
        <f t="shared" si="390"/>
        <v>0</v>
      </c>
      <c r="HR41" s="762">
        <f t="shared" si="390"/>
        <v>0</v>
      </c>
      <c r="HS41" s="762">
        <f t="shared" si="390"/>
        <v>0</v>
      </c>
      <c r="HT41" s="762">
        <f t="shared" si="390"/>
        <v>0</v>
      </c>
      <c r="HU41" s="762">
        <f t="shared" si="390"/>
        <v>0</v>
      </c>
      <c r="HV41" s="762">
        <f t="shared" si="390"/>
        <v>0</v>
      </c>
      <c r="HW41" s="762">
        <f t="shared" si="390"/>
        <v>0</v>
      </c>
      <c r="HX41" s="762">
        <f t="shared" si="390"/>
        <v>0</v>
      </c>
      <c r="HY41" s="762">
        <f t="shared" si="390"/>
        <v>0</v>
      </c>
      <c r="HZ41" s="762">
        <f t="shared" si="390"/>
        <v>0</v>
      </c>
      <c r="IA41" s="762">
        <f t="shared" si="390"/>
        <v>0</v>
      </c>
      <c r="IB41" s="762">
        <f t="shared" si="390"/>
        <v>0</v>
      </c>
      <c r="IC41" s="762">
        <f t="shared" si="390"/>
        <v>0</v>
      </c>
      <c r="ID41" s="762">
        <f t="shared" si="390"/>
        <v>0</v>
      </c>
      <c r="IE41" s="762">
        <f t="shared" si="390"/>
        <v>0</v>
      </c>
      <c r="IF41" s="762">
        <f t="shared" si="390"/>
        <v>0</v>
      </c>
      <c r="IG41" s="762">
        <f t="shared" si="390"/>
        <v>0</v>
      </c>
      <c r="IH41" s="762">
        <f t="shared" si="390"/>
        <v>0</v>
      </c>
      <c r="II41" s="762">
        <f t="shared" si="390"/>
        <v>0</v>
      </c>
      <c r="IJ41" s="762">
        <f t="shared" si="390"/>
        <v>0</v>
      </c>
      <c r="IK41" s="762">
        <f t="shared" si="390"/>
        <v>0</v>
      </c>
      <c r="IL41" s="762">
        <f t="shared" si="390"/>
        <v>0</v>
      </c>
      <c r="IM41" s="762">
        <f t="shared" si="390"/>
        <v>0</v>
      </c>
      <c r="IN41" s="762">
        <f t="shared" si="390"/>
        <v>0</v>
      </c>
      <c r="IO41" s="762">
        <f t="shared" si="390"/>
        <v>0</v>
      </c>
      <c r="IP41" s="762">
        <f t="shared" si="390"/>
        <v>0</v>
      </c>
      <c r="IQ41" s="762">
        <f t="shared" si="390"/>
        <v>0</v>
      </c>
      <c r="IR41" s="762">
        <f t="shared" si="390"/>
        <v>0</v>
      </c>
      <c r="IS41" s="762">
        <f t="shared" si="390"/>
        <v>0</v>
      </c>
      <c r="IT41" s="762">
        <f t="shared" si="390"/>
        <v>0</v>
      </c>
      <c r="IU41" s="762">
        <f t="shared" si="390"/>
        <v>0</v>
      </c>
      <c r="IV41" s="762">
        <f t="shared" si="390"/>
        <v>0</v>
      </c>
      <c r="IW41" s="762">
        <f t="shared" si="390"/>
        <v>0</v>
      </c>
      <c r="IX41" s="762">
        <f t="shared" ref="IX41:LI41" si="391">IX30</f>
        <v>0</v>
      </c>
      <c r="IY41" s="762">
        <f t="shared" si="391"/>
        <v>0</v>
      </c>
      <c r="IZ41" s="762">
        <f t="shared" si="391"/>
        <v>44396813.189999998</v>
      </c>
      <c r="JA41" s="762">
        <f t="shared" si="391"/>
        <v>3995713.19</v>
      </c>
      <c r="JB41" s="762">
        <f t="shared" si="391"/>
        <v>40401100</v>
      </c>
      <c r="JC41" s="762">
        <f t="shared" si="391"/>
        <v>0</v>
      </c>
      <c r="JD41" s="762">
        <f t="shared" si="391"/>
        <v>0</v>
      </c>
      <c r="JE41" s="762">
        <f t="shared" si="391"/>
        <v>0</v>
      </c>
      <c r="JF41" s="762">
        <f t="shared" si="391"/>
        <v>0</v>
      </c>
      <c r="JG41" s="762">
        <f t="shared" si="391"/>
        <v>0</v>
      </c>
      <c r="JH41" s="762">
        <f t="shared" si="391"/>
        <v>0</v>
      </c>
      <c r="JI41" s="762">
        <f t="shared" si="391"/>
        <v>0</v>
      </c>
      <c r="JJ41" s="762">
        <f t="shared" si="391"/>
        <v>0</v>
      </c>
      <c r="JK41" s="762">
        <f t="shared" si="391"/>
        <v>0</v>
      </c>
      <c r="JL41" s="762">
        <f t="shared" si="391"/>
        <v>0</v>
      </c>
      <c r="JM41" s="762">
        <f t="shared" si="391"/>
        <v>0</v>
      </c>
      <c r="JN41" s="762">
        <f t="shared" si="391"/>
        <v>0</v>
      </c>
      <c r="JO41" s="762">
        <f t="shared" si="391"/>
        <v>0</v>
      </c>
      <c r="JP41" s="762">
        <f t="shared" si="391"/>
        <v>0</v>
      </c>
      <c r="JQ41" s="762">
        <f t="shared" si="391"/>
        <v>0</v>
      </c>
      <c r="JR41" s="762">
        <f t="shared" si="391"/>
        <v>0</v>
      </c>
      <c r="JS41" s="762">
        <f t="shared" si="391"/>
        <v>0</v>
      </c>
      <c r="JT41" s="762">
        <f t="shared" si="391"/>
        <v>0</v>
      </c>
      <c r="JU41" s="762">
        <f t="shared" si="391"/>
        <v>0</v>
      </c>
      <c r="JV41" s="762">
        <f t="shared" si="391"/>
        <v>0</v>
      </c>
      <c r="JW41" s="762">
        <f t="shared" si="391"/>
        <v>0</v>
      </c>
      <c r="JX41" s="762">
        <f t="shared" si="391"/>
        <v>0</v>
      </c>
      <c r="JY41" s="762">
        <f t="shared" si="391"/>
        <v>0</v>
      </c>
      <c r="JZ41" s="762">
        <f t="shared" si="391"/>
        <v>0</v>
      </c>
      <c r="KA41" s="762">
        <f t="shared" si="391"/>
        <v>0</v>
      </c>
      <c r="KB41" s="762">
        <f t="shared" si="391"/>
        <v>0</v>
      </c>
      <c r="KC41" s="762">
        <f t="shared" si="391"/>
        <v>0</v>
      </c>
      <c r="KD41" s="762">
        <f t="shared" si="391"/>
        <v>210883.02</v>
      </c>
      <c r="KE41" s="762">
        <f t="shared" si="391"/>
        <v>0</v>
      </c>
      <c r="KF41" s="762">
        <f t="shared" si="391"/>
        <v>0</v>
      </c>
      <c r="KG41" s="762">
        <f t="shared" si="391"/>
        <v>63264.91</v>
      </c>
      <c r="KH41" s="762">
        <f t="shared" si="391"/>
        <v>147618.10999999999</v>
      </c>
      <c r="KI41" s="762">
        <f t="shared" si="391"/>
        <v>0</v>
      </c>
      <c r="KJ41" s="762">
        <f t="shared" si="391"/>
        <v>0</v>
      </c>
      <c r="KK41" s="762">
        <f t="shared" si="391"/>
        <v>0</v>
      </c>
      <c r="KL41" s="762">
        <f t="shared" si="391"/>
        <v>0</v>
      </c>
      <c r="KM41" s="762">
        <f t="shared" si="391"/>
        <v>0</v>
      </c>
      <c r="KN41" s="762">
        <f t="shared" si="391"/>
        <v>0</v>
      </c>
      <c r="KO41" s="762">
        <f t="shared" si="391"/>
        <v>0</v>
      </c>
      <c r="KP41" s="762">
        <f t="shared" si="391"/>
        <v>0</v>
      </c>
      <c r="KQ41" s="762">
        <f t="shared" si="391"/>
        <v>0</v>
      </c>
      <c r="KR41" s="762">
        <f t="shared" si="391"/>
        <v>0</v>
      </c>
      <c r="KS41" s="762">
        <f t="shared" si="391"/>
        <v>0</v>
      </c>
      <c r="KT41" s="762">
        <f t="shared" si="391"/>
        <v>0</v>
      </c>
      <c r="KU41" s="762">
        <f t="shared" si="391"/>
        <v>0</v>
      </c>
      <c r="KV41" s="762">
        <f t="shared" si="391"/>
        <v>0</v>
      </c>
      <c r="KW41" s="762">
        <f t="shared" si="391"/>
        <v>0</v>
      </c>
      <c r="KX41" s="762">
        <f t="shared" si="391"/>
        <v>0</v>
      </c>
      <c r="KY41" s="762">
        <f t="shared" si="391"/>
        <v>0</v>
      </c>
      <c r="KZ41" s="762">
        <f t="shared" si="391"/>
        <v>0</v>
      </c>
      <c r="LA41" s="762">
        <f t="shared" si="391"/>
        <v>0</v>
      </c>
      <c r="LB41" s="762">
        <f t="shared" si="391"/>
        <v>0</v>
      </c>
      <c r="LC41" s="762">
        <f t="shared" si="391"/>
        <v>0</v>
      </c>
      <c r="LD41" s="762">
        <f t="shared" si="391"/>
        <v>0</v>
      </c>
      <c r="LE41" s="762">
        <f t="shared" si="391"/>
        <v>0</v>
      </c>
      <c r="LF41" s="762">
        <f t="shared" si="391"/>
        <v>0</v>
      </c>
      <c r="LG41" s="762">
        <f t="shared" si="391"/>
        <v>0</v>
      </c>
      <c r="LH41" s="762">
        <f t="shared" si="391"/>
        <v>10000000</v>
      </c>
      <c r="LI41" s="762">
        <f t="shared" si="391"/>
        <v>900000</v>
      </c>
      <c r="LJ41" s="762">
        <f t="shared" ref="LJ41:NU41" si="392">LJ30</f>
        <v>9100000</v>
      </c>
      <c r="LK41" s="762">
        <f t="shared" si="392"/>
        <v>0</v>
      </c>
      <c r="LL41" s="762">
        <f t="shared" si="392"/>
        <v>0</v>
      </c>
      <c r="LM41" s="762">
        <f t="shared" si="392"/>
        <v>0</v>
      </c>
      <c r="LN41" s="762">
        <f t="shared" si="392"/>
        <v>0</v>
      </c>
      <c r="LO41" s="762">
        <f t="shared" si="392"/>
        <v>0</v>
      </c>
      <c r="LP41" s="762">
        <f t="shared" si="392"/>
        <v>0</v>
      </c>
      <c r="LQ41" s="762">
        <f t="shared" si="392"/>
        <v>0</v>
      </c>
      <c r="LR41" s="762">
        <f t="shared" si="392"/>
        <v>0</v>
      </c>
      <c r="LS41" s="762">
        <f t="shared" si="392"/>
        <v>0</v>
      </c>
      <c r="LT41" s="762">
        <f t="shared" si="392"/>
        <v>0</v>
      </c>
      <c r="LU41" s="762">
        <f t="shared" si="392"/>
        <v>0</v>
      </c>
      <c r="LV41" s="762">
        <f t="shared" si="392"/>
        <v>0</v>
      </c>
      <c r="LW41" s="762">
        <f t="shared" si="392"/>
        <v>0</v>
      </c>
      <c r="LX41" s="762">
        <f t="shared" si="392"/>
        <v>0</v>
      </c>
      <c r="LY41" s="762">
        <f t="shared" si="392"/>
        <v>0</v>
      </c>
      <c r="LZ41" s="762">
        <f t="shared" si="392"/>
        <v>0</v>
      </c>
      <c r="MA41" s="762">
        <f t="shared" si="392"/>
        <v>0</v>
      </c>
      <c r="MB41" s="762">
        <f t="shared" si="392"/>
        <v>0</v>
      </c>
      <c r="MC41" s="762">
        <f t="shared" si="392"/>
        <v>0</v>
      </c>
      <c r="MD41" s="762">
        <f t="shared" si="392"/>
        <v>0</v>
      </c>
      <c r="ME41" s="762">
        <f t="shared" si="392"/>
        <v>0</v>
      </c>
      <c r="MF41" s="762">
        <f t="shared" si="392"/>
        <v>0</v>
      </c>
      <c r="MG41" s="762">
        <f t="shared" si="392"/>
        <v>0</v>
      </c>
      <c r="MH41" s="762">
        <f t="shared" si="392"/>
        <v>0</v>
      </c>
      <c r="MI41" s="762">
        <f t="shared" si="392"/>
        <v>0</v>
      </c>
      <c r="MJ41" s="762">
        <f t="shared" si="392"/>
        <v>0</v>
      </c>
      <c r="MK41" s="762">
        <f t="shared" si="392"/>
        <v>0</v>
      </c>
      <c r="ML41" s="762">
        <f t="shared" si="392"/>
        <v>0</v>
      </c>
      <c r="MM41" s="762">
        <f t="shared" si="392"/>
        <v>0</v>
      </c>
      <c r="MN41" s="762">
        <f t="shared" si="392"/>
        <v>0</v>
      </c>
      <c r="MO41" s="762">
        <f t="shared" si="392"/>
        <v>0</v>
      </c>
      <c r="MP41" s="762">
        <f t="shared" si="392"/>
        <v>0</v>
      </c>
      <c r="MQ41" s="762">
        <f t="shared" si="392"/>
        <v>0</v>
      </c>
      <c r="MR41" s="762">
        <f t="shared" si="392"/>
        <v>0</v>
      </c>
      <c r="MS41" s="762">
        <f t="shared" si="392"/>
        <v>0</v>
      </c>
      <c r="MT41" s="762">
        <f t="shared" si="392"/>
        <v>0</v>
      </c>
      <c r="MU41" s="762">
        <f t="shared" si="392"/>
        <v>0</v>
      </c>
      <c r="MV41" s="762">
        <f t="shared" si="392"/>
        <v>0</v>
      </c>
      <c r="MW41" s="762">
        <f t="shared" si="392"/>
        <v>0</v>
      </c>
      <c r="MX41" s="762">
        <f t="shared" si="392"/>
        <v>0</v>
      </c>
      <c r="MY41" s="762">
        <f t="shared" si="392"/>
        <v>0</v>
      </c>
      <c r="MZ41" s="762">
        <f t="shared" si="392"/>
        <v>0</v>
      </c>
      <c r="NA41" s="762">
        <f t="shared" si="392"/>
        <v>0</v>
      </c>
      <c r="NB41" s="762">
        <f t="shared" si="392"/>
        <v>0</v>
      </c>
      <c r="NC41" s="762">
        <f t="shared" si="392"/>
        <v>0</v>
      </c>
      <c r="ND41" s="762">
        <f t="shared" si="392"/>
        <v>0</v>
      </c>
      <c r="NE41" s="762">
        <f t="shared" si="392"/>
        <v>0</v>
      </c>
      <c r="NF41" s="762">
        <f t="shared" si="392"/>
        <v>0</v>
      </c>
      <c r="NG41" s="762">
        <f t="shared" si="392"/>
        <v>0</v>
      </c>
      <c r="NH41" s="762">
        <f t="shared" si="392"/>
        <v>0</v>
      </c>
      <c r="NI41" s="762">
        <f t="shared" si="392"/>
        <v>0</v>
      </c>
      <c r="NJ41" s="762">
        <f t="shared" si="392"/>
        <v>0</v>
      </c>
      <c r="NK41" s="762">
        <f t="shared" si="392"/>
        <v>0</v>
      </c>
      <c r="NL41" s="762">
        <f t="shared" si="392"/>
        <v>0</v>
      </c>
      <c r="NM41" s="762">
        <f t="shared" si="392"/>
        <v>0</v>
      </c>
      <c r="NN41" s="762">
        <f t="shared" si="392"/>
        <v>0</v>
      </c>
      <c r="NO41" s="762">
        <f t="shared" si="392"/>
        <v>0</v>
      </c>
      <c r="NP41" s="762">
        <f t="shared" si="392"/>
        <v>0</v>
      </c>
      <c r="NQ41" s="762">
        <f t="shared" si="392"/>
        <v>0</v>
      </c>
      <c r="NR41" s="762">
        <f t="shared" si="392"/>
        <v>0</v>
      </c>
      <c r="NS41" s="762">
        <f t="shared" si="392"/>
        <v>0</v>
      </c>
      <c r="NT41" s="762">
        <f t="shared" si="392"/>
        <v>0</v>
      </c>
      <c r="NU41" s="762">
        <f t="shared" si="392"/>
        <v>0</v>
      </c>
      <c r="NV41" s="762">
        <f t="shared" ref="NV41:QG41" si="393">NV30</f>
        <v>0</v>
      </c>
      <c r="NW41" s="762">
        <f t="shared" si="393"/>
        <v>0</v>
      </c>
      <c r="NX41" s="762">
        <f t="shared" si="393"/>
        <v>0</v>
      </c>
      <c r="NY41" s="762">
        <f t="shared" si="393"/>
        <v>0</v>
      </c>
      <c r="NZ41" s="762">
        <f t="shared" si="393"/>
        <v>0</v>
      </c>
      <c r="OA41" s="762">
        <f t="shared" si="393"/>
        <v>0</v>
      </c>
      <c r="OB41" s="762">
        <f t="shared" si="393"/>
        <v>0</v>
      </c>
      <c r="OC41" s="762">
        <f t="shared" si="393"/>
        <v>0</v>
      </c>
      <c r="OD41" s="762">
        <f t="shared" si="393"/>
        <v>0</v>
      </c>
      <c r="OE41" s="762">
        <f t="shared" si="393"/>
        <v>0</v>
      </c>
      <c r="OF41" s="762">
        <f t="shared" si="393"/>
        <v>0</v>
      </c>
      <c r="OG41" s="762">
        <f t="shared" si="393"/>
        <v>0</v>
      </c>
      <c r="OH41" s="762">
        <f t="shared" si="393"/>
        <v>0</v>
      </c>
      <c r="OI41" s="762">
        <f t="shared" si="393"/>
        <v>0</v>
      </c>
      <c r="OJ41" s="762">
        <f t="shared" si="393"/>
        <v>0</v>
      </c>
      <c r="OK41" s="762">
        <f t="shared" si="393"/>
        <v>0</v>
      </c>
      <c r="OL41" s="762">
        <f t="shared" si="393"/>
        <v>0</v>
      </c>
      <c r="OM41" s="762">
        <f t="shared" si="393"/>
        <v>0</v>
      </c>
      <c r="ON41" s="762">
        <f t="shared" si="393"/>
        <v>0</v>
      </c>
      <c r="OO41" s="762">
        <f t="shared" si="393"/>
        <v>0</v>
      </c>
      <c r="OP41" s="762">
        <f t="shared" si="393"/>
        <v>0</v>
      </c>
      <c r="OQ41" s="762">
        <f t="shared" si="393"/>
        <v>0</v>
      </c>
      <c r="OR41" s="762">
        <f t="shared" si="393"/>
        <v>0</v>
      </c>
      <c r="OS41" s="762">
        <f t="shared" si="393"/>
        <v>0</v>
      </c>
      <c r="OT41" s="762">
        <f t="shared" si="393"/>
        <v>0</v>
      </c>
      <c r="OU41" s="762">
        <f t="shared" si="393"/>
        <v>0</v>
      </c>
      <c r="OV41" s="762">
        <f t="shared" si="393"/>
        <v>0</v>
      </c>
      <c r="OW41" s="762">
        <f t="shared" si="393"/>
        <v>0</v>
      </c>
      <c r="OX41" s="762">
        <f t="shared" si="393"/>
        <v>0</v>
      </c>
      <c r="OY41" s="762">
        <f t="shared" si="393"/>
        <v>0</v>
      </c>
      <c r="OZ41" s="762">
        <f t="shared" si="393"/>
        <v>0</v>
      </c>
      <c r="PA41" s="762">
        <f t="shared" si="393"/>
        <v>0</v>
      </c>
      <c r="PB41" s="762">
        <f t="shared" si="393"/>
        <v>0</v>
      </c>
      <c r="PC41" s="762">
        <f t="shared" si="393"/>
        <v>0</v>
      </c>
      <c r="PD41" s="762">
        <f t="shared" si="393"/>
        <v>0</v>
      </c>
      <c r="PE41" s="762">
        <f t="shared" si="393"/>
        <v>0</v>
      </c>
      <c r="PF41" s="762">
        <f t="shared" si="393"/>
        <v>0</v>
      </c>
      <c r="PG41" s="762">
        <f t="shared" si="393"/>
        <v>0</v>
      </c>
      <c r="PH41" s="762">
        <f t="shared" si="393"/>
        <v>0</v>
      </c>
      <c r="PI41" s="762">
        <f t="shared" si="393"/>
        <v>0</v>
      </c>
      <c r="PJ41" s="762">
        <f t="shared" si="393"/>
        <v>0</v>
      </c>
      <c r="PK41" s="762">
        <f t="shared" si="393"/>
        <v>0</v>
      </c>
      <c r="PL41" s="762">
        <f t="shared" si="393"/>
        <v>0</v>
      </c>
      <c r="PM41" s="762">
        <f t="shared" si="393"/>
        <v>0</v>
      </c>
      <c r="PN41" s="762">
        <f t="shared" si="393"/>
        <v>0</v>
      </c>
      <c r="PO41" s="762">
        <f t="shared" si="393"/>
        <v>0</v>
      </c>
      <c r="PP41" s="762">
        <f t="shared" si="393"/>
        <v>0</v>
      </c>
      <c r="PQ41" s="762">
        <f t="shared" si="393"/>
        <v>0</v>
      </c>
      <c r="PR41" s="762">
        <f t="shared" si="393"/>
        <v>47987779.230000004</v>
      </c>
      <c r="PS41" s="762">
        <f t="shared" si="393"/>
        <v>10280459.030000001</v>
      </c>
      <c r="PT41" s="762">
        <f t="shared" si="393"/>
        <v>322606.78000000009</v>
      </c>
      <c r="PU41" s="762">
        <f t="shared" si="393"/>
        <v>74978.149999999994</v>
      </c>
      <c r="PV41" s="762">
        <f t="shared" si="393"/>
        <v>438484787.68000001</v>
      </c>
      <c r="PW41" s="762">
        <f t="shared" si="393"/>
        <v>430622740.82999998</v>
      </c>
      <c r="PX41" s="762">
        <f t="shared" si="393"/>
        <v>7862046.8499999996</v>
      </c>
      <c r="PY41" s="762" t="e">
        <f t="shared" si="393"/>
        <v>#REF!</v>
      </c>
      <c r="PZ41" s="762">
        <f t="shared" si="393"/>
        <v>113171014.32000001</v>
      </c>
      <c r="QA41" s="762" t="e">
        <f t="shared" si="393"/>
        <v>#REF!</v>
      </c>
      <c r="QB41" s="762">
        <f t="shared" si="393"/>
        <v>414564954.68000001</v>
      </c>
      <c r="QC41" s="762">
        <f t="shared" si="393"/>
        <v>108727990.92</v>
      </c>
      <c r="QD41" s="762">
        <f t="shared" si="393"/>
        <v>11195111</v>
      </c>
      <c r="QE41" s="762">
        <f t="shared" si="393"/>
        <v>2932925</v>
      </c>
      <c r="QF41" s="762">
        <f t="shared" si="393"/>
        <v>0</v>
      </c>
      <c r="QG41" s="762">
        <f t="shared" si="393"/>
        <v>0</v>
      </c>
      <c r="QH41" s="762">
        <f t="shared" ref="QH41:SS41" si="394">QH30</f>
        <v>2524900.0000000005</v>
      </c>
      <c r="QI41" s="762" t="e">
        <f t="shared" si="394"/>
        <v>#REF!</v>
      </c>
      <c r="QJ41" s="762">
        <f t="shared" si="394"/>
        <v>30000</v>
      </c>
      <c r="QK41" s="762">
        <f t="shared" si="394"/>
        <v>0</v>
      </c>
      <c r="QL41" s="762">
        <f t="shared" si="394"/>
        <v>0</v>
      </c>
      <c r="QM41" s="762">
        <f t="shared" si="394"/>
        <v>0</v>
      </c>
      <c r="QN41" s="762">
        <f t="shared" si="394"/>
        <v>0</v>
      </c>
      <c r="QO41" s="762">
        <f t="shared" si="394"/>
        <v>0</v>
      </c>
      <c r="QP41" s="762">
        <f t="shared" si="394"/>
        <v>0</v>
      </c>
      <c r="QQ41" s="762">
        <f t="shared" si="394"/>
        <v>0</v>
      </c>
      <c r="QR41" s="762">
        <f t="shared" si="394"/>
        <v>7440595</v>
      </c>
      <c r="QS41" s="762">
        <f t="shared" si="394"/>
        <v>2850448.15</v>
      </c>
      <c r="QT41" s="762">
        <f t="shared" si="394"/>
        <v>4590146.8499999996</v>
      </c>
      <c r="QU41" s="762">
        <f t="shared" si="394"/>
        <v>2634074.4</v>
      </c>
      <c r="QV41" s="762">
        <f t="shared" si="394"/>
        <v>1009098.4</v>
      </c>
      <c r="QW41" s="762">
        <f t="shared" si="394"/>
        <v>1624976</v>
      </c>
      <c r="QX41" s="762">
        <f t="shared" si="394"/>
        <v>2729227</v>
      </c>
      <c r="QY41" s="762">
        <f t="shared" si="394"/>
        <v>2012227</v>
      </c>
      <c r="QZ41" s="762">
        <f t="shared" si="394"/>
        <v>717000</v>
      </c>
      <c r="RA41" s="762">
        <f t="shared" si="394"/>
        <v>569735.67000000004</v>
      </c>
      <c r="RB41" s="762">
        <f t="shared" si="394"/>
        <v>501000</v>
      </c>
      <c r="RC41" s="762">
        <f t="shared" si="394"/>
        <v>68735.67</v>
      </c>
      <c r="RD41" s="762">
        <f t="shared" si="394"/>
        <v>70583808.620000005</v>
      </c>
      <c r="RE41" s="762">
        <f t="shared" si="394"/>
        <v>6097694.0700000003</v>
      </c>
      <c r="RF41" s="762">
        <f t="shared" si="394"/>
        <v>390600</v>
      </c>
      <c r="RG41" s="762">
        <f t="shared" si="394"/>
        <v>0</v>
      </c>
      <c r="RH41" s="762">
        <f t="shared" si="394"/>
        <v>390600</v>
      </c>
      <c r="RI41" s="762">
        <f t="shared" si="394"/>
        <v>97650</v>
      </c>
      <c r="RJ41" s="762">
        <f t="shared" si="394"/>
        <v>0</v>
      </c>
      <c r="RK41" s="762">
        <f t="shared" si="394"/>
        <v>97650</v>
      </c>
      <c r="RL41" s="762">
        <f t="shared" si="394"/>
        <v>0</v>
      </c>
      <c r="RM41" s="762">
        <f t="shared" si="394"/>
        <v>0</v>
      </c>
      <c r="RN41" s="762">
        <f t="shared" si="394"/>
        <v>0</v>
      </c>
      <c r="RO41" s="762">
        <f t="shared" si="394"/>
        <v>0</v>
      </c>
      <c r="RP41" s="762">
        <f t="shared" si="394"/>
        <v>0</v>
      </c>
      <c r="RQ41" s="762">
        <f t="shared" si="394"/>
        <v>0</v>
      </c>
      <c r="RR41" s="762">
        <f t="shared" si="394"/>
        <v>1564143.96</v>
      </c>
      <c r="RS41" s="762">
        <f t="shared" si="394"/>
        <v>140772.96000000002</v>
      </c>
      <c r="RT41" s="762">
        <f t="shared" si="394"/>
        <v>1423371</v>
      </c>
      <c r="RU41" s="762">
        <f t="shared" si="394"/>
        <v>391035.99</v>
      </c>
      <c r="RV41" s="762">
        <f t="shared" si="394"/>
        <v>35193.24</v>
      </c>
      <c r="RW41" s="762">
        <f t="shared" si="394"/>
        <v>355842.75</v>
      </c>
      <c r="RX41" s="762">
        <f t="shared" si="394"/>
        <v>21092400</v>
      </c>
      <c r="RY41" s="762">
        <f t="shared" si="394"/>
        <v>0</v>
      </c>
      <c r="RZ41" s="762">
        <f t="shared" si="394"/>
        <v>21092400</v>
      </c>
      <c r="SA41" s="762">
        <f t="shared" si="394"/>
        <v>4651749</v>
      </c>
      <c r="SB41" s="762">
        <f t="shared" si="394"/>
        <v>0</v>
      </c>
      <c r="SC41" s="762">
        <f t="shared" si="394"/>
        <v>4651749</v>
      </c>
      <c r="SD41" s="762">
        <f t="shared" si="394"/>
        <v>0</v>
      </c>
      <c r="SE41" s="762">
        <f t="shared" si="394"/>
        <v>0</v>
      </c>
      <c r="SF41" s="762">
        <f t="shared" si="394"/>
        <v>0</v>
      </c>
      <c r="SG41" s="762">
        <f t="shared" si="394"/>
        <v>0</v>
      </c>
      <c r="SH41" s="762">
        <f t="shared" si="394"/>
        <v>46579405.579999998</v>
      </c>
      <c r="SI41" s="762">
        <f t="shared" si="394"/>
        <v>46579405.579999998</v>
      </c>
      <c r="SJ41" s="762">
        <f t="shared" si="394"/>
        <v>0</v>
      </c>
      <c r="SK41" s="762">
        <f t="shared" si="394"/>
        <v>0</v>
      </c>
      <c r="SL41" s="762">
        <f t="shared" si="394"/>
        <v>957259.08</v>
      </c>
      <c r="SM41" s="762">
        <f t="shared" si="394"/>
        <v>0</v>
      </c>
      <c r="SN41" s="762">
        <f t="shared" si="394"/>
        <v>0</v>
      </c>
      <c r="SO41" s="762">
        <f t="shared" si="394"/>
        <v>0</v>
      </c>
      <c r="SP41" s="762">
        <f t="shared" si="394"/>
        <v>0</v>
      </c>
      <c r="SQ41" s="762">
        <f t="shared" si="394"/>
        <v>0</v>
      </c>
      <c r="SR41" s="762">
        <f t="shared" si="394"/>
        <v>0</v>
      </c>
      <c r="SS41" s="762">
        <f t="shared" si="394"/>
        <v>0</v>
      </c>
      <c r="ST41" s="762">
        <f t="shared" ref="ST41:UC41" si="395">ST30</f>
        <v>0</v>
      </c>
      <c r="SU41" s="762">
        <f t="shared" si="395"/>
        <v>0</v>
      </c>
      <c r="SV41" s="762">
        <f t="shared" si="395"/>
        <v>957259.08</v>
      </c>
      <c r="SW41" s="762">
        <f t="shared" si="395"/>
        <v>957259.08</v>
      </c>
      <c r="SX41" s="762">
        <f t="shared" si="395"/>
        <v>0</v>
      </c>
      <c r="SY41" s="762">
        <f t="shared" si="395"/>
        <v>0</v>
      </c>
      <c r="SZ41" s="762">
        <f t="shared" si="395"/>
        <v>0</v>
      </c>
      <c r="TA41" s="762">
        <f t="shared" si="395"/>
        <v>0</v>
      </c>
      <c r="TB41" s="762">
        <f t="shared" si="395"/>
        <v>0</v>
      </c>
      <c r="TC41" s="762">
        <f t="shared" si="395"/>
        <v>0</v>
      </c>
      <c r="TD41" s="762">
        <f t="shared" si="395"/>
        <v>0</v>
      </c>
      <c r="TE41" s="762">
        <f t="shared" si="395"/>
        <v>0</v>
      </c>
      <c r="TF41" s="762">
        <f t="shared" si="395"/>
        <v>0</v>
      </c>
      <c r="TG41" s="762">
        <f t="shared" si="395"/>
        <v>957259.08</v>
      </c>
      <c r="TH41" s="762">
        <f t="shared" si="395"/>
        <v>0</v>
      </c>
      <c r="TI41" s="762">
        <f t="shared" si="395"/>
        <v>0</v>
      </c>
      <c r="TJ41" s="762">
        <f t="shared" si="395"/>
        <v>0</v>
      </c>
      <c r="TK41" s="762">
        <f t="shared" si="395"/>
        <v>0</v>
      </c>
      <c r="TL41" s="762">
        <f t="shared" si="395"/>
        <v>0</v>
      </c>
      <c r="TM41" s="762">
        <f t="shared" si="395"/>
        <v>0</v>
      </c>
      <c r="TN41" s="762">
        <f t="shared" si="395"/>
        <v>0</v>
      </c>
      <c r="TO41" s="762">
        <f t="shared" si="395"/>
        <v>0</v>
      </c>
      <c r="TP41" s="762">
        <f t="shared" si="395"/>
        <v>0</v>
      </c>
      <c r="TQ41" s="762">
        <f t="shared" si="395"/>
        <v>0</v>
      </c>
      <c r="TR41" s="762">
        <f t="shared" si="395"/>
        <v>0</v>
      </c>
      <c r="TS41" s="762">
        <f t="shared" si="395"/>
        <v>0</v>
      </c>
      <c r="TT41" s="762">
        <f t="shared" si="395"/>
        <v>0</v>
      </c>
      <c r="TU41" s="762">
        <f t="shared" si="395"/>
        <v>0</v>
      </c>
      <c r="TV41" s="762">
        <f t="shared" si="395"/>
        <v>0</v>
      </c>
      <c r="TW41" s="762">
        <f t="shared" si="395"/>
        <v>0</v>
      </c>
      <c r="TX41" s="762">
        <f t="shared" si="395"/>
        <v>0</v>
      </c>
      <c r="TY41" s="762">
        <f t="shared" si="395"/>
        <v>0</v>
      </c>
      <c r="TZ41" s="762">
        <f t="shared" si="395"/>
        <v>0</v>
      </c>
      <c r="UA41" s="762">
        <f t="shared" si="395"/>
        <v>0</v>
      </c>
      <c r="UB41" s="762">
        <f t="shared" si="395"/>
        <v>0</v>
      </c>
      <c r="UC41" s="762">
        <f t="shared" si="395"/>
        <v>0</v>
      </c>
    </row>
    <row r="42" spans="1:551" ht="16.5" x14ac:dyDescent="0.25">
      <c r="A42" s="559" t="s">
        <v>308</v>
      </c>
      <c r="B42" s="763">
        <f t="shared" ref="B42:BM42" si="396">B31-B41</f>
        <v>16065377707.640001</v>
      </c>
      <c r="C42" s="763" t="e">
        <f t="shared" si="396"/>
        <v>#REF!</v>
      </c>
      <c r="D42" s="763">
        <f t="shared" si="396"/>
        <v>62419000</v>
      </c>
      <c r="E42" s="763">
        <f t="shared" si="396"/>
        <v>0</v>
      </c>
      <c r="F42" s="763">
        <f t="shared" si="396"/>
        <v>0</v>
      </c>
      <c r="G42" s="763">
        <f t="shared" si="396"/>
        <v>0</v>
      </c>
      <c r="H42" s="763">
        <f t="shared" si="396"/>
        <v>0</v>
      </c>
      <c r="I42" s="763">
        <f t="shared" si="396"/>
        <v>0</v>
      </c>
      <c r="J42" s="763">
        <f t="shared" si="396"/>
        <v>62419000</v>
      </c>
      <c r="K42" s="763">
        <f t="shared" si="396"/>
        <v>0</v>
      </c>
      <c r="L42" s="763">
        <f t="shared" si="396"/>
        <v>0</v>
      </c>
      <c r="M42" s="763">
        <f t="shared" si="396"/>
        <v>0</v>
      </c>
      <c r="N42" s="763">
        <f t="shared" si="396"/>
        <v>0</v>
      </c>
      <c r="O42" s="763">
        <f t="shared" si="396"/>
        <v>0</v>
      </c>
      <c r="P42" s="763">
        <f t="shared" si="396"/>
        <v>0</v>
      </c>
      <c r="Q42" s="763">
        <f t="shared" si="396"/>
        <v>0</v>
      </c>
      <c r="R42" s="763">
        <f t="shared" si="396"/>
        <v>0</v>
      </c>
      <c r="S42" s="763">
        <f t="shared" si="396"/>
        <v>0</v>
      </c>
      <c r="T42" s="763">
        <f t="shared" si="396"/>
        <v>0</v>
      </c>
      <c r="U42" s="763">
        <f t="shared" si="396"/>
        <v>0</v>
      </c>
      <c r="V42" s="763">
        <f t="shared" si="396"/>
        <v>0</v>
      </c>
      <c r="W42" s="763">
        <f t="shared" si="396"/>
        <v>0</v>
      </c>
      <c r="X42" s="763">
        <f t="shared" si="396"/>
        <v>0</v>
      </c>
      <c r="Y42" s="763">
        <f t="shared" si="396"/>
        <v>0</v>
      </c>
      <c r="Z42" s="763">
        <f t="shared" si="396"/>
        <v>5214158212.250001</v>
      </c>
      <c r="AA42" s="763">
        <f t="shared" si="396"/>
        <v>260653610.33999997</v>
      </c>
      <c r="AB42" s="763">
        <f t="shared" si="396"/>
        <v>426437691.82999992</v>
      </c>
      <c r="AC42" s="763">
        <f t="shared" si="396"/>
        <v>148141758.76000002</v>
      </c>
      <c r="AD42" s="763">
        <f t="shared" si="396"/>
        <v>278295933.06999999</v>
      </c>
      <c r="AE42" s="763">
        <f t="shared" si="396"/>
        <v>0</v>
      </c>
      <c r="AF42" s="763">
        <f t="shared" si="396"/>
        <v>27003205.369999997</v>
      </c>
      <c r="AG42" s="763">
        <f t="shared" si="396"/>
        <v>6935435.0099999998</v>
      </c>
      <c r="AH42" s="763">
        <f t="shared" si="396"/>
        <v>20067770.359999999</v>
      </c>
      <c r="AI42" s="763">
        <f t="shared" si="396"/>
        <v>0</v>
      </c>
      <c r="AJ42" s="763">
        <f t="shared" si="396"/>
        <v>0</v>
      </c>
      <c r="AK42" s="763">
        <f t="shared" si="396"/>
        <v>0</v>
      </c>
      <c r="AL42" s="763">
        <f t="shared" si="396"/>
        <v>0</v>
      </c>
      <c r="AM42" s="763">
        <f t="shared" si="396"/>
        <v>0</v>
      </c>
      <c r="AN42" s="763">
        <f t="shared" si="396"/>
        <v>66487073.620000012</v>
      </c>
      <c r="AO42" s="763">
        <f t="shared" si="396"/>
        <v>0</v>
      </c>
      <c r="AP42" s="763">
        <f t="shared" si="396"/>
        <v>0</v>
      </c>
      <c r="AQ42" s="763">
        <f t="shared" si="396"/>
        <v>0</v>
      </c>
      <c r="AR42" s="763">
        <f t="shared" si="396"/>
        <v>0</v>
      </c>
      <c r="AS42" s="763">
        <f t="shared" si="396"/>
        <v>0</v>
      </c>
      <c r="AT42" s="763">
        <f t="shared" si="396"/>
        <v>0</v>
      </c>
      <c r="AU42" s="763">
        <f t="shared" si="396"/>
        <v>0</v>
      </c>
      <c r="AV42" s="763">
        <f t="shared" si="396"/>
        <v>82384207.730000004</v>
      </c>
      <c r="AW42" s="763">
        <f t="shared" si="396"/>
        <v>0</v>
      </c>
      <c r="AX42" s="763">
        <f t="shared" si="396"/>
        <v>0</v>
      </c>
      <c r="AY42" s="763">
        <f t="shared" si="396"/>
        <v>0</v>
      </c>
      <c r="AZ42" s="763">
        <f t="shared" si="396"/>
        <v>0</v>
      </c>
      <c r="BA42" s="763">
        <f t="shared" si="396"/>
        <v>0</v>
      </c>
      <c r="BB42" s="763">
        <f t="shared" si="396"/>
        <v>0</v>
      </c>
      <c r="BC42" s="763">
        <f t="shared" si="396"/>
        <v>0</v>
      </c>
      <c r="BD42" s="763">
        <f t="shared" si="396"/>
        <v>0</v>
      </c>
      <c r="BE42" s="763">
        <f t="shared" si="396"/>
        <v>0</v>
      </c>
      <c r="BF42" s="763">
        <f t="shared" si="396"/>
        <v>0</v>
      </c>
      <c r="BG42" s="763">
        <f t="shared" si="396"/>
        <v>0</v>
      </c>
      <c r="BH42" s="763">
        <f t="shared" si="396"/>
        <v>0</v>
      </c>
      <c r="BI42" s="763">
        <f t="shared" si="396"/>
        <v>0</v>
      </c>
      <c r="BJ42" s="763">
        <f t="shared" si="396"/>
        <v>0</v>
      </c>
      <c r="BK42" s="763">
        <f t="shared" si="396"/>
        <v>0</v>
      </c>
      <c r="BL42" s="763">
        <f t="shared" si="396"/>
        <v>0</v>
      </c>
      <c r="BM42" s="763">
        <f t="shared" si="396"/>
        <v>0</v>
      </c>
      <c r="BN42" s="763">
        <f t="shared" ref="BN42:DY42" si="397">BN31-BN41</f>
        <v>0</v>
      </c>
      <c r="BO42" s="763">
        <f t="shared" si="397"/>
        <v>0</v>
      </c>
      <c r="BP42" s="763">
        <f t="shared" si="397"/>
        <v>0</v>
      </c>
      <c r="BQ42" s="763">
        <f t="shared" si="397"/>
        <v>0</v>
      </c>
      <c r="BR42" s="763">
        <f t="shared" si="397"/>
        <v>0</v>
      </c>
      <c r="BS42" s="763">
        <f t="shared" si="397"/>
        <v>0</v>
      </c>
      <c r="BT42" s="763">
        <f t="shared" si="397"/>
        <v>0</v>
      </c>
      <c r="BU42" s="763">
        <f t="shared" si="397"/>
        <v>0</v>
      </c>
      <c r="BV42" s="763">
        <f t="shared" si="397"/>
        <v>0</v>
      </c>
      <c r="BW42" s="763">
        <f t="shared" si="397"/>
        <v>0</v>
      </c>
      <c r="BX42" s="763">
        <f t="shared" si="397"/>
        <v>0</v>
      </c>
      <c r="BY42" s="763">
        <f t="shared" si="397"/>
        <v>0</v>
      </c>
      <c r="BZ42" s="763">
        <f t="shared" si="397"/>
        <v>0</v>
      </c>
      <c r="CA42" s="763">
        <f t="shared" si="397"/>
        <v>0</v>
      </c>
      <c r="CB42" s="763">
        <f t="shared" si="397"/>
        <v>0</v>
      </c>
      <c r="CC42" s="763">
        <f t="shared" si="397"/>
        <v>0</v>
      </c>
      <c r="CD42" s="763">
        <f t="shared" si="397"/>
        <v>0</v>
      </c>
      <c r="CE42" s="763">
        <f t="shared" si="397"/>
        <v>0</v>
      </c>
      <c r="CF42" s="763">
        <f t="shared" si="397"/>
        <v>0</v>
      </c>
      <c r="CG42" s="763">
        <f t="shared" si="397"/>
        <v>0</v>
      </c>
      <c r="CH42" s="763">
        <f t="shared" si="397"/>
        <v>0</v>
      </c>
      <c r="CI42" s="763">
        <f t="shared" si="397"/>
        <v>0</v>
      </c>
      <c r="CJ42" s="763">
        <f t="shared" si="397"/>
        <v>0</v>
      </c>
      <c r="CK42" s="763">
        <f t="shared" si="397"/>
        <v>0</v>
      </c>
      <c r="CL42" s="763">
        <f t="shared" si="397"/>
        <v>0</v>
      </c>
      <c r="CM42" s="763">
        <f t="shared" si="397"/>
        <v>0</v>
      </c>
      <c r="CN42" s="763">
        <f t="shared" si="397"/>
        <v>0</v>
      </c>
      <c r="CO42" s="763">
        <f t="shared" si="397"/>
        <v>0</v>
      </c>
      <c r="CP42" s="763">
        <f t="shared" si="397"/>
        <v>0</v>
      </c>
      <c r="CQ42" s="763">
        <f t="shared" si="397"/>
        <v>0</v>
      </c>
      <c r="CR42" s="763">
        <f t="shared" si="397"/>
        <v>0</v>
      </c>
      <c r="CS42" s="763">
        <f t="shared" si="397"/>
        <v>0</v>
      </c>
      <c r="CT42" s="763">
        <f t="shared" si="397"/>
        <v>0</v>
      </c>
      <c r="CU42" s="763">
        <f t="shared" si="397"/>
        <v>0</v>
      </c>
      <c r="CV42" s="763">
        <f t="shared" si="397"/>
        <v>0</v>
      </c>
      <c r="CW42" s="763">
        <f t="shared" si="397"/>
        <v>0</v>
      </c>
      <c r="CX42" s="763">
        <f t="shared" si="397"/>
        <v>0</v>
      </c>
      <c r="CY42" s="763">
        <f t="shared" si="397"/>
        <v>0</v>
      </c>
      <c r="CZ42" s="763">
        <f t="shared" si="397"/>
        <v>0</v>
      </c>
      <c r="DA42" s="763">
        <f t="shared" si="397"/>
        <v>0</v>
      </c>
      <c r="DB42" s="763">
        <f t="shared" si="397"/>
        <v>8574000</v>
      </c>
      <c r="DC42" s="763">
        <f t="shared" si="397"/>
        <v>4785141.91</v>
      </c>
      <c r="DD42" s="763">
        <f t="shared" si="397"/>
        <v>3631487.7199999997</v>
      </c>
      <c r="DE42" s="763">
        <f t="shared" si="397"/>
        <v>89470.45</v>
      </c>
      <c r="DF42" s="763">
        <f t="shared" si="397"/>
        <v>67899.92</v>
      </c>
      <c r="DG42" s="763">
        <f t="shared" si="397"/>
        <v>0</v>
      </c>
      <c r="DH42" s="763">
        <f t="shared" si="397"/>
        <v>0</v>
      </c>
      <c r="DI42" s="763">
        <f t="shared" si="397"/>
        <v>0</v>
      </c>
      <c r="DJ42" s="763">
        <f t="shared" si="397"/>
        <v>0</v>
      </c>
      <c r="DK42" s="763">
        <f t="shared" si="397"/>
        <v>0</v>
      </c>
      <c r="DL42" s="763">
        <f t="shared" si="397"/>
        <v>0</v>
      </c>
      <c r="DM42" s="763">
        <f t="shared" si="397"/>
        <v>0</v>
      </c>
      <c r="DN42" s="763">
        <f t="shared" si="397"/>
        <v>0</v>
      </c>
      <c r="DO42" s="763">
        <f t="shared" si="397"/>
        <v>0</v>
      </c>
      <c r="DP42" s="763">
        <f t="shared" si="397"/>
        <v>0</v>
      </c>
      <c r="DQ42" s="763">
        <f t="shared" si="397"/>
        <v>0</v>
      </c>
      <c r="DR42" s="763">
        <f t="shared" si="397"/>
        <v>0</v>
      </c>
      <c r="DS42" s="763">
        <f t="shared" si="397"/>
        <v>0</v>
      </c>
      <c r="DT42" s="763">
        <f t="shared" si="397"/>
        <v>0</v>
      </c>
      <c r="DU42" s="763">
        <f t="shared" si="397"/>
        <v>0</v>
      </c>
      <c r="DV42" s="763">
        <f t="shared" si="397"/>
        <v>0</v>
      </c>
      <c r="DW42" s="763">
        <f t="shared" si="397"/>
        <v>0</v>
      </c>
      <c r="DX42" s="763">
        <f t="shared" si="397"/>
        <v>0</v>
      </c>
      <c r="DY42" s="763">
        <f t="shared" si="397"/>
        <v>0</v>
      </c>
      <c r="DZ42" s="763">
        <f t="shared" ref="DZ42:GK42" si="398">DZ31-DZ41</f>
        <v>0</v>
      </c>
      <c r="EA42" s="763">
        <f t="shared" si="398"/>
        <v>0</v>
      </c>
      <c r="EB42" s="763">
        <f t="shared" si="398"/>
        <v>0</v>
      </c>
      <c r="EC42" s="763">
        <f t="shared" si="398"/>
        <v>0</v>
      </c>
      <c r="ED42" s="763">
        <f t="shared" si="398"/>
        <v>0</v>
      </c>
      <c r="EE42" s="763">
        <f t="shared" si="398"/>
        <v>0</v>
      </c>
      <c r="EF42" s="763">
        <f t="shared" si="398"/>
        <v>0</v>
      </c>
      <c r="EG42" s="763">
        <f t="shared" si="398"/>
        <v>0</v>
      </c>
      <c r="EH42" s="763">
        <f t="shared" si="398"/>
        <v>0</v>
      </c>
      <c r="EI42" s="763">
        <f t="shared" si="398"/>
        <v>0</v>
      </c>
      <c r="EJ42" s="763">
        <f t="shared" si="398"/>
        <v>111472351.66</v>
      </c>
      <c r="EK42" s="763">
        <f t="shared" si="398"/>
        <v>0</v>
      </c>
      <c r="EL42" s="763">
        <f t="shared" si="398"/>
        <v>10032511.659999996</v>
      </c>
      <c r="EM42" s="763">
        <f t="shared" si="398"/>
        <v>101439840</v>
      </c>
      <c r="EN42" s="763">
        <f t="shared" si="398"/>
        <v>3355320.63</v>
      </c>
      <c r="EO42" s="763">
        <f t="shared" si="398"/>
        <v>0</v>
      </c>
      <c r="EP42" s="763">
        <f t="shared" si="398"/>
        <v>301978.86</v>
      </c>
      <c r="EQ42" s="763">
        <f t="shared" si="398"/>
        <v>3053341.77</v>
      </c>
      <c r="ER42" s="763">
        <f t="shared" si="398"/>
        <v>11648351.66</v>
      </c>
      <c r="ES42" s="763">
        <f t="shared" si="398"/>
        <v>751648.36</v>
      </c>
      <c r="ET42" s="763">
        <f t="shared" si="398"/>
        <v>7600000</v>
      </c>
      <c r="EU42" s="763">
        <f t="shared" si="398"/>
        <v>0</v>
      </c>
      <c r="EV42" s="763">
        <f t="shared" si="398"/>
        <v>0</v>
      </c>
      <c r="EW42" s="763">
        <f t="shared" si="398"/>
        <v>296703.3</v>
      </c>
      <c r="EX42" s="763">
        <f t="shared" si="398"/>
        <v>3000000</v>
      </c>
      <c r="EY42" s="763">
        <f t="shared" si="398"/>
        <v>0</v>
      </c>
      <c r="EZ42" s="763">
        <f t="shared" si="398"/>
        <v>0</v>
      </c>
      <c r="FA42" s="763">
        <f t="shared" si="398"/>
        <v>0</v>
      </c>
      <c r="FB42" s="763">
        <f t="shared" si="398"/>
        <v>0</v>
      </c>
      <c r="FC42" s="763">
        <f t="shared" si="398"/>
        <v>0</v>
      </c>
      <c r="FD42" s="763">
        <f t="shared" si="398"/>
        <v>0</v>
      </c>
      <c r="FE42" s="763">
        <f t="shared" si="398"/>
        <v>0</v>
      </c>
      <c r="FF42" s="763">
        <f t="shared" si="398"/>
        <v>40905858</v>
      </c>
      <c r="FG42" s="763">
        <f t="shared" si="398"/>
        <v>12271758</v>
      </c>
      <c r="FH42" s="763">
        <f t="shared" si="398"/>
        <v>28634100</v>
      </c>
      <c r="FI42" s="763">
        <f t="shared" si="398"/>
        <v>0</v>
      </c>
      <c r="FJ42" s="763">
        <f t="shared" si="398"/>
        <v>0</v>
      </c>
      <c r="FK42" s="763">
        <f t="shared" si="398"/>
        <v>0</v>
      </c>
      <c r="FL42" s="763">
        <f t="shared" si="398"/>
        <v>544352087.91000009</v>
      </c>
      <c r="FM42" s="763">
        <f t="shared" si="398"/>
        <v>48991687.909999996</v>
      </c>
      <c r="FN42" s="763">
        <f t="shared" si="398"/>
        <v>495360400</v>
      </c>
      <c r="FO42" s="763">
        <f t="shared" si="398"/>
        <v>0</v>
      </c>
      <c r="FP42" s="763">
        <f t="shared" si="398"/>
        <v>0</v>
      </c>
      <c r="FQ42" s="763">
        <f t="shared" si="398"/>
        <v>0</v>
      </c>
      <c r="FR42" s="763">
        <f t="shared" si="398"/>
        <v>0</v>
      </c>
      <c r="FS42" s="763">
        <f t="shared" si="398"/>
        <v>0</v>
      </c>
      <c r="FT42" s="763">
        <f t="shared" si="398"/>
        <v>0</v>
      </c>
      <c r="FU42" s="763">
        <f t="shared" si="398"/>
        <v>0</v>
      </c>
      <c r="FV42" s="763">
        <f t="shared" si="398"/>
        <v>0</v>
      </c>
      <c r="FW42" s="763">
        <f t="shared" si="398"/>
        <v>0</v>
      </c>
      <c r="FX42" s="763">
        <f t="shared" si="398"/>
        <v>0</v>
      </c>
      <c r="FY42" s="763">
        <f t="shared" si="398"/>
        <v>0</v>
      </c>
      <c r="FZ42" s="763">
        <f t="shared" si="398"/>
        <v>0</v>
      </c>
      <c r="GA42" s="763">
        <f t="shared" si="398"/>
        <v>0</v>
      </c>
      <c r="GB42" s="763">
        <f t="shared" si="398"/>
        <v>0</v>
      </c>
      <c r="GC42" s="763">
        <f t="shared" si="398"/>
        <v>0</v>
      </c>
      <c r="GD42" s="763">
        <f t="shared" si="398"/>
        <v>336441215.24000001</v>
      </c>
      <c r="GE42" s="763">
        <f t="shared" si="398"/>
        <v>30279695.239999998</v>
      </c>
      <c r="GF42" s="763">
        <f t="shared" si="398"/>
        <v>306161520</v>
      </c>
      <c r="GG42" s="763">
        <f t="shared" si="398"/>
        <v>0</v>
      </c>
      <c r="GH42" s="763">
        <f t="shared" si="398"/>
        <v>0</v>
      </c>
      <c r="GI42" s="763">
        <f t="shared" si="398"/>
        <v>0</v>
      </c>
      <c r="GJ42" s="763">
        <f t="shared" si="398"/>
        <v>0</v>
      </c>
      <c r="GK42" s="763">
        <f t="shared" si="398"/>
        <v>0</v>
      </c>
      <c r="GL42" s="763">
        <f t="shared" ref="GL42:IW42" si="399">GL31-GL41</f>
        <v>0</v>
      </c>
      <c r="GM42" s="763">
        <f t="shared" si="399"/>
        <v>0</v>
      </c>
      <c r="GN42" s="763">
        <f t="shared" si="399"/>
        <v>0</v>
      </c>
      <c r="GO42" s="763">
        <f t="shared" si="399"/>
        <v>0</v>
      </c>
      <c r="GP42" s="763">
        <f t="shared" si="399"/>
        <v>73250000</v>
      </c>
      <c r="GQ42" s="763">
        <f t="shared" si="399"/>
        <v>0</v>
      </c>
      <c r="GR42" s="763">
        <f t="shared" si="399"/>
        <v>0</v>
      </c>
      <c r="GS42" s="763">
        <f t="shared" si="399"/>
        <v>73250000</v>
      </c>
      <c r="GT42" s="763">
        <f t="shared" si="399"/>
        <v>0</v>
      </c>
      <c r="GU42" s="763">
        <f t="shared" si="399"/>
        <v>0</v>
      </c>
      <c r="GV42" s="763">
        <f t="shared" si="399"/>
        <v>0</v>
      </c>
      <c r="GW42" s="763">
        <f t="shared" si="399"/>
        <v>0</v>
      </c>
      <c r="GX42" s="763">
        <f t="shared" si="399"/>
        <v>0</v>
      </c>
      <c r="GY42" s="763">
        <f t="shared" si="399"/>
        <v>0</v>
      </c>
      <c r="GZ42" s="763">
        <f t="shared" si="399"/>
        <v>0</v>
      </c>
      <c r="HA42" s="763">
        <f t="shared" si="399"/>
        <v>0</v>
      </c>
      <c r="HB42" s="763">
        <f t="shared" si="399"/>
        <v>0</v>
      </c>
      <c r="HC42" s="763">
        <f t="shared" si="399"/>
        <v>0</v>
      </c>
      <c r="HD42" s="763">
        <f t="shared" si="399"/>
        <v>0</v>
      </c>
      <c r="HE42" s="763">
        <f t="shared" si="399"/>
        <v>0</v>
      </c>
      <c r="HF42" s="763">
        <f t="shared" si="399"/>
        <v>0</v>
      </c>
      <c r="HG42" s="763">
        <f t="shared" si="399"/>
        <v>0</v>
      </c>
      <c r="HH42" s="763">
        <f t="shared" si="399"/>
        <v>0</v>
      </c>
      <c r="HI42" s="763">
        <f t="shared" si="399"/>
        <v>0</v>
      </c>
      <c r="HJ42" s="763">
        <f t="shared" si="399"/>
        <v>0</v>
      </c>
      <c r="HK42" s="763">
        <f t="shared" si="399"/>
        <v>0</v>
      </c>
      <c r="HL42" s="763">
        <f t="shared" si="399"/>
        <v>0</v>
      </c>
      <c r="HM42" s="763">
        <f t="shared" si="399"/>
        <v>0</v>
      </c>
      <c r="HN42" s="763">
        <f t="shared" si="399"/>
        <v>16000000</v>
      </c>
      <c r="HO42" s="763">
        <f t="shared" si="399"/>
        <v>1440000</v>
      </c>
      <c r="HP42" s="763">
        <f t="shared" si="399"/>
        <v>14560000</v>
      </c>
      <c r="HQ42" s="763">
        <f t="shared" si="399"/>
        <v>0</v>
      </c>
      <c r="HR42" s="763">
        <f t="shared" si="399"/>
        <v>0</v>
      </c>
      <c r="HS42" s="763">
        <f t="shared" si="399"/>
        <v>0</v>
      </c>
      <c r="HT42" s="763">
        <f t="shared" si="399"/>
        <v>0</v>
      </c>
      <c r="HU42" s="763">
        <f t="shared" si="399"/>
        <v>0</v>
      </c>
      <c r="HV42" s="763">
        <f t="shared" si="399"/>
        <v>0</v>
      </c>
      <c r="HW42" s="763">
        <f t="shared" si="399"/>
        <v>0</v>
      </c>
      <c r="HX42" s="763">
        <f t="shared" si="399"/>
        <v>0</v>
      </c>
      <c r="HY42" s="763">
        <f t="shared" si="399"/>
        <v>0</v>
      </c>
      <c r="HZ42" s="763">
        <f t="shared" si="399"/>
        <v>0</v>
      </c>
      <c r="IA42" s="763">
        <f t="shared" si="399"/>
        <v>0</v>
      </c>
      <c r="IB42" s="763">
        <f t="shared" si="399"/>
        <v>0</v>
      </c>
      <c r="IC42" s="763">
        <f t="shared" si="399"/>
        <v>0</v>
      </c>
      <c r="ID42" s="763">
        <f t="shared" si="399"/>
        <v>0</v>
      </c>
      <c r="IE42" s="763">
        <f t="shared" si="399"/>
        <v>0</v>
      </c>
      <c r="IF42" s="763">
        <f t="shared" si="399"/>
        <v>0</v>
      </c>
      <c r="IG42" s="763">
        <f t="shared" si="399"/>
        <v>0</v>
      </c>
      <c r="IH42" s="763">
        <f t="shared" si="399"/>
        <v>0</v>
      </c>
      <c r="II42" s="763">
        <f t="shared" si="399"/>
        <v>0</v>
      </c>
      <c r="IJ42" s="763">
        <f t="shared" si="399"/>
        <v>0</v>
      </c>
      <c r="IK42" s="763">
        <f t="shared" si="399"/>
        <v>0</v>
      </c>
      <c r="IL42" s="763">
        <f t="shared" si="399"/>
        <v>0</v>
      </c>
      <c r="IM42" s="763">
        <f t="shared" si="399"/>
        <v>0</v>
      </c>
      <c r="IN42" s="763">
        <f t="shared" si="399"/>
        <v>0</v>
      </c>
      <c r="IO42" s="763">
        <f t="shared" si="399"/>
        <v>0</v>
      </c>
      <c r="IP42" s="763">
        <f t="shared" si="399"/>
        <v>0</v>
      </c>
      <c r="IQ42" s="763">
        <f t="shared" si="399"/>
        <v>0</v>
      </c>
      <c r="IR42" s="763">
        <f t="shared" si="399"/>
        <v>0</v>
      </c>
      <c r="IS42" s="763">
        <f t="shared" si="399"/>
        <v>0</v>
      </c>
      <c r="IT42" s="763">
        <f t="shared" si="399"/>
        <v>0</v>
      </c>
      <c r="IU42" s="763">
        <f t="shared" si="399"/>
        <v>0</v>
      </c>
      <c r="IV42" s="763">
        <f t="shared" si="399"/>
        <v>0</v>
      </c>
      <c r="IW42" s="763">
        <f t="shared" si="399"/>
        <v>0</v>
      </c>
      <c r="IX42" s="763">
        <f t="shared" ref="IX42:LI42" si="400">IX31-IX41</f>
        <v>0</v>
      </c>
      <c r="IY42" s="763">
        <f t="shared" si="400"/>
        <v>0</v>
      </c>
      <c r="IZ42" s="763">
        <f t="shared" si="400"/>
        <v>113159121.75</v>
      </c>
      <c r="JA42" s="763">
        <f t="shared" si="400"/>
        <v>1879852.7499999995</v>
      </c>
      <c r="JB42" s="763">
        <f t="shared" si="400"/>
        <v>19007400</v>
      </c>
      <c r="JC42" s="763">
        <f t="shared" si="400"/>
        <v>0</v>
      </c>
      <c r="JD42" s="763">
        <f t="shared" si="400"/>
        <v>0</v>
      </c>
      <c r="JE42" s="763">
        <f t="shared" si="400"/>
        <v>0</v>
      </c>
      <c r="JF42" s="763">
        <f t="shared" si="400"/>
        <v>0</v>
      </c>
      <c r="JG42" s="763">
        <f t="shared" si="400"/>
        <v>8304469</v>
      </c>
      <c r="JH42" s="763">
        <f t="shared" si="400"/>
        <v>83967400</v>
      </c>
      <c r="JI42" s="763">
        <f t="shared" si="400"/>
        <v>0</v>
      </c>
      <c r="JJ42" s="763">
        <f t="shared" si="400"/>
        <v>0</v>
      </c>
      <c r="JK42" s="763">
        <f t="shared" si="400"/>
        <v>0</v>
      </c>
      <c r="JL42" s="763">
        <f t="shared" si="400"/>
        <v>0</v>
      </c>
      <c r="JM42" s="763">
        <f t="shared" si="400"/>
        <v>0</v>
      </c>
      <c r="JN42" s="763">
        <f t="shared" si="400"/>
        <v>0</v>
      </c>
      <c r="JO42" s="763">
        <f t="shared" si="400"/>
        <v>0</v>
      </c>
      <c r="JP42" s="763">
        <f t="shared" si="400"/>
        <v>0</v>
      </c>
      <c r="JQ42" s="763">
        <f t="shared" si="400"/>
        <v>0</v>
      </c>
      <c r="JR42" s="763">
        <f t="shared" si="400"/>
        <v>0</v>
      </c>
      <c r="JS42" s="763">
        <f t="shared" si="400"/>
        <v>0</v>
      </c>
      <c r="JT42" s="763">
        <f t="shared" si="400"/>
        <v>0</v>
      </c>
      <c r="JU42" s="763">
        <f t="shared" si="400"/>
        <v>0</v>
      </c>
      <c r="JV42" s="763">
        <f t="shared" si="400"/>
        <v>0</v>
      </c>
      <c r="JW42" s="763">
        <f t="shared" si="400"/>
        <v>0</v>
      </c>
      <c r="JX42" s="763">
        <f t="shared" si="400"/>
        <v>0</v>
      </c>
      <c r="JY42" s="763">
        <f t="shared" si="400"/>
        <v>0</v>
      </c>
      <c r="JZ42" s="763">
        <f t="shared" si="400"/>
        <v>0</v>
      </c>
      <c r="KA42" s="763">
        <f t="shared" si="400"/>
        <v>0</v>
      </c>
      <c r="KB42" s="763">
        <f t="shared" si="400"/>
        <v>0</v>
      </c>
      <c r="KC42" s="763">
        <f t="shared" si="400"/>
        <v>0</v>
      </c>
      <c r="KD42" s="763">
        <f t="shared" si="400"/>
        <v>3098578.88</v>
      </c>
      <c r="KE42" s="763">
        <f t="shared" si="400"/>
        <v>0</v>
      </c>
      <c r="KF42" s="763">
        <f t="shared" si="400"/>
        <v>0</v>
      </c>
      <c r="KG42" s="763">
        <f t="shared" si="400"/>
        <v>929573.66999999981</v>
      </c>
      <c r="KH42" s="763">
        <f t="shared" si="400"/>
        <v>2169005.21</v>
      </c>
      <c r="KI42" s="763">
        <f t="shared" si="400"/>
        <v>0</v>
      </c>
      <c r="KJ42" s="763">
        <f t="shared" si="400"/>
        <v>0</v>
      </c>
      <c r="KK42" s="763">
        <f t="shared" si="400"/>
        <v>0</v>
      </c>
      <c r="KL42" s="763">
        <f t="shared" si="400"/>
        <v>0</v>
      </c>
      <c r="KM42" s="763">
        <f t="shared" si="400"/>
        <v>0</v>
      </c>
      <c r="KN42" s="763">
        <f t="shared" si="400"/>
        <v>0</v>
      </c>
      <c r="KO42" s="763">
        <f t="shared" si="400"/>
        <v>0</v>
      </c>
      <c r="KP42" s="763">
        <f t="shared" si="400"/>
        <v>0</v>
      </c>
      <c r="KQ42" s="763">
        <f t="shared" si="400"/>
        <v>0</v>
      </c>
      <c r="KR42" s="763">
        <f t="shared" si="400"/>
        <v>0</v>
      </c>
      <c r="KS42" s="763">
        <f t="shared" si="400"/>
        <v>0</v>
      </c>
      <c r="KT42" s="763">
        <f t="shared" si="400"/>
        <v>0</v>
      </c>
      <c r="KU42" s="763">
        <f t="shared" si="400"/>
        <v>0</v>
      </c>
      <c r="KV42" s="763">
        <f t="shared" si="400"/>
        <v>0</v>
      </c>
      <c r="KW42" s="763">
        <f t="shared" si="400"/>
        <v>0</v>
      </c>
      <c r="KX42" s="763">
        <f t="shared" si="400"/>
        <v>0</v>
      </c>
      <c r="KY42" s="763">
        <f t="shared" si="400"/>
        <v>0</v>
      </c>
      <c r="KZ42" s="763">
        <f t="shared" si="400"/>
        <v>228470707.05000001</v>
      </c>
      <c r="LA42" s="763">
        <f t="shared" si="400"/>
        <v>13950000</v>
      </c>
      <c r="LB42" s="763">
        <f t="shared" si="400"/>
        <v>141050000</v>
      </c>
      <c r="LC42" s="763">
        <f t="shared" si="400"/>
        <v>73470707.049999997</v>
      </c>
      <c r="LD42" s="763">
        <f t="shared" si="400"/>
        <v>0</v>
      </c>
      <c r="LE42" s="763">
        <f t="shared" si="400"/>
        <v>0</v>
      </c>
      <c r="LF42" s="763">
        <f t="shared" si="400"/>
        <v>0</v>
      </c>
      <c r="LG42" s="763">
        <f t="shared" si="400"/>
        <v>0</v>
      </c>
      <c r="LH42" s="763">
        <f t="shared" si="400"/>
        <v>0</v>
      </c>
      <c r="LI42" s="763">
        <f t="shared" si="400"/>
        <v>0</v>
      </c>
      <c r="LJ42" s="763">
        <f t="shared" ref="LJ42:NU42" si="401">LJ31-LJ41</f>
        <v>0</v>
      </c>
      <c r="LK42" s="763">
        <f t="shared" si="401"/>
        <v>0</v>
      </c>
      <c r="LL42" s="763">
        <f t="shared" si="401"/>
        <v>0</v>
      </c>
      <c r="LM42" s="763">
        <f t="shared" si="401"/>
        <v>0</v>
      </c>
      <c r="LN42" s="763">
        <f t="shared" si="401"/>
        <v>0</v>
      </c>
      <c r="LO42" s="763">
        <f t="shared" si="401"/>
        <v>0</v>
      </c>
      <c r="LP42" s="763">
        <f t="shared" si="401"/>
        <v>0</v>
      </c>
      <c r="LQ42" s="763">
        <f t="shared" si="401"/>
        <v>0</v>
      </c>
      <c r="LR42" s="763">
        <f t="shared" si="401"/>
        <v>0</v>
      </c>
      <c r="LS42" s="763">
        <f t="shared" si="401"/>
        <v>0</v>
      </c>
      <c r="LT42" s="763">
        <f t="shared" si="401"/>
        <v>0</v>
      </c>
      <c r="LU42" s="763">
        <f t="shared" si="401"/>
        <v>0</v>
      </c>
      <c r="LV42" s="763">
        <f t="shared" si="401"/>
        <v>0</v>
      </c>
      <c r="LW42" s="763">
        <f t="shared" si="401"/>
        <v>0</v>
      </c>
      <c r="LX42" s="763">
        <f t="shared" si="401"/>
        <v>0</v>
      </c>
      <c r="LY42" s="763">
        <f t="shared" si="401"/>
        <v>0</v>
      </c>
      <c r="LZ42" s="763">
        <f t="shared" si="401"/>
        <v>0</v>
      </c>
      <c r="MA42" s="763">
        <f t="shared" si="401"/>
        <v>0</v>
      </c>
      <c r="MB42" s="763">
        <f t="shared" si="401"/>
        <v>0</v>
      </c>
      <c r="MC42" s="763">
        <f t="shared" si="401"/>
        <v>0</v>
      </c>
      <c r="MD42" s="763">
        <f t="shared" si="401"/>
        <v>0</v>
      </c>
      <c r="ME42" s="763">
        <f t="shared" si="401"/>
        <v>0</v>
      </c>
      <c r="MF42" s="763">
        <f t="shared" si="401"/>
        <v>0</v>
      </c>
      <c r="MG42" s="763">
        <f t="shared" si="401"/>
        <v>0</v>
      </c>
      <c r="MH42" s="763">
        <f t="shared" si="401"/>
        <v>0</v>
      </c>
      <c r="MI42" s="763">
        <f t="shared" si="401"/>
        <v>0</v>
      </c>
      <c r="MJ42" s="763">
        <f t="shared" si="401"/>
        <v>5322527.47</v>
      </c>
      <c r="MK42" s="763">
        <f t="shared" si="401"/>
        <v>479027.46999999974</v>
      </c>
      <c r="ML42" s="763">
        <f t="shared" si="401"/>
        <v>4843500</v>
      </c>
      <c r="MM42" s="763">
        <f t="shared" si="401"/>
        <v>0</v>
      </c>
      <c r="MN42" s="763">
        <f t="shared" si="401"/>
        <v>0</v>
      </c>
      <c r="MO42" s="763">
        <f t="shared" si="401"/>
        <v>0</v>
      </c>
      <c r="MP42" s="763">
        <f t="shared" si="401"/>
        <v>0</v>
      </c>
      <c r="MQ42" s="763">
        <f t="shared" si="401"/>
        <v>0</v>
      </c>
      <c r="MR42" s="763">
        <f t="shared" si="401"/>
        <v>0</v>
      </c>
      <c r="MS42" s="763">
        <f t="shared" si="401"/>
        <v>0</v>
      </c>
      <c r="MT42" s="763">
        <f t="shared" si="401"/>
        <v>0</v>
      </c>
      <c r="MU42" s="763">
        <f t="shared" si="401"/>
        <v>0</v>
      </c>
      <c r="MV42" s="763">
        <f t="shared" si="401"/>
        <v>0</v>
      </c>
      <c r="MW42" s="763">
        <f t="shared" si="401"/>
        <v>0</v>
      </c>
      <c r="MX42" s="763">
        <f t="shared" si="401"/>
        <v>0</v>
      </c>
      <c r="MY42" s="763">
        <f t="shared" si="401"/>
        <v>0</v>
      </c>
      <c r="MZ42" s="763">
        <f t="shared" si="401"/>
        <v>0</v>
      </c>
      <c r="NA42" s="763">
        <f t="shared" si="401"/>
        <v>0</v>
      </c>
      <c r="NB42" s="763">
        <f t="shared" si="401"/>
        <v>0</v>
      </c>
      <c r="NC42" s="763">
        <f t="shared" si="401"/>
        <v>0</v>
      </c>
      <c r="ND42" s="763">
        <f t="shared" si="401"/>
        <v>0</v>
      </c>
      <c r="NE42" s="763">
        <f t="shared" si="401"/>
        <v>0</v>
      </c>
      <c r="NF42" s="763">
        <f t="shared" si="401"/>
        <v>0</v>
      </c>
      <c r="NG42" s="763">
        <f t="shared" si="401"/>
        <v>0</v>
      </c>
      <c r="NH42" s="763">
        <f t="shared" si="401"/>
        <v>0</v>
      </c>
      <c r="NI42" s="763">
        <f t="shared" si="401"/>
        <v>0</v>
      </c>
      <c r="NJ42" s="763">
        <f t="shared" si="401"/>
        <v>0</v>
      </c>
      <c r="NK42" s="763">
        <f t="shared" si="401"/>
        <v>0</v>
      </c>
      <c r="NL42" s="763">
        <f t="shared" si="401"/>
        <v>0</v>
      </c>
      <c r="NM42" s="763">
        <f t="shared" si="401"/>
        <v>0</v>
      </c>
      <c r="NN42" s="763">
        <f t="shared" si="401"/>
        <v>0</v>
      </c>
      <c r="NO42" s="763">
        <f t="shared" si="401"/>
        <v>0</v>
      </c>
      <c r="NP42" s="763">
        <f t="shared" si="401"/>
        <v>1267859238.1100001</v>
      </c>
      <c r="NQ42" s="763">
        <f t="shared" si="401"/>
        <v>0</v>
      </c>
      <c r="NR42" s="763">
        <f t="shared" si="401"/>
        <v>394477190.31999999</v>
      </c>
      <c r="NS42" s="763">
        <f t="shared" si="401"/>
        <v>765749840</v>
      </c>
      <c r="NT42" s="763">
        <f t="shared" si="401"/>
        <v>5749276.3599999994</v>
      </c>
      <c r="NU42" s="763">
        <f t="shared" si="401"/>
        <v>11160360</v>
      </c>
      <c r="NV42" s="763">
        <f t="shared" ref="NV42:QG42" si="402">NV31-NV41</f>
        <v>27216771.430000007</v>
      </c>
      <c r="NW42" s="763">
        <f t="shared" si="402"/>
        <v>63505800</v>
      </c>
      <c r="NX42" s="763">
        <f t="shared" si="402"/>
        <v>56401340.670000002</v>
      </c>
      <c r="NY42" s="763">
        <f t="shared" si="402"/>
        <v>0</v>
      </c>
      <c r="NZ42" s="763">
        <f t="shared" si="402"/>
        <v>12222348.780000001</v>
      </c>
      <c r="OA42" s="763">
        <f t="shared" si="402"/>
        <v>23725735.890000001</v>
      </c>
      <c r="OB42" s="763">
        <f t="shared" si="402"/>
        <v>0</v>
      </c>
      <c r="OC42" s="763">
        <f t="shared" si="402"/>
        <v>0</v>
      </c>
      <c r="OD42" s="763">
        <f t="shared" si="402"/>
        <v>6135976.7999999998</v>
      </c>
      <c r="OE42" s="763">
        <f t="shared" si="402"/>
        <v>14317279.199999999</v>
      </c>
      <c r="OF42" s="763">
        <f t="shared" si="402"/>
        <v>0</v>
      </c>
      <c r="OG42" s="763">
        <f t="shared" si="402"/>
        <v>0</v>
      </c>
      <c r="OH42" s="763">
        <f t="shared" si="402"/>
        <v>0</v>
      </c>
      <c r="OI42" s="763">
        <f t="shared" si="402"/>
        <v>0</v>
      </c>
      <c r="OJ42" s="763">
        <f t="shared" si="402"/>
        <v>0</v>
      </c>
      <c r="OK42" s="763">
        <f t="shared" si="402"/>
        <v>0</v>
      </c>
      <c r="OL42" s="763">
        <f t="shared" si="402"/>
        <v>735430109.88999999</v>
      </c>
      <c r="OM42" s="763">
        <f t="shared" si="402"/>
        <v>0</v>
      </c>
      <c r="ON42" s="763">
        <f t="shared" si="402"/>
        <v>0</v>
      </c>
      <c r="OO42" s="763">
        <f t="shared" si="402"/>
        <v>2735604.4</v>
      </c>
      <c r="OP42" s="763">
        <f t="shared" si="402"/>
        <v>27660000</v>
      </c>
      <c r="OQ42" s="763">
        <f t="shared" si="402"/>
        <v>63453105.490000002</v>
      </c>
      <c r="OR42" s="763">
        <f t="shared" si="402"/>
        <v>641581400</v>
      </c>
      <c r="OS42" s="763">
        <f t="shared" si="402"/>
        <v>0</v>
      </c>
      <c r="OT42" s="763">
        <f t="shared" si="402"/>
        <v>0</v>
      </c>
      <c r="OU42" s="763">
        <f t="shared" si="402"/>
        <v>0</v>
      </c>
      <c r="OV42" s="763">
        <f t="shared" si="402"/>
        <v>0</v>
      </c>
      <c r="OW42" s="763">
        <f t="shared" si="402"/>
        <v>0</v>
      </c>
      <c r="OX42" s="763">
        <f t="shared" si="402"/>
        <v>0</v>
      </c>
      <c r="OY42" s="763">
        <f t="shared" si="402"/>
        <v>0</v>
      </c>
      <c r="OZ42" s="763">
        <f t="shared" si="402"/>
        <v>0</v>
      </c>
      <c r="PA42" s="763">
        <f t="shared" si="402"/>
        <v>0</v>
      </c>
      <c r="PB42" s="763">
        <f t="shared" si="402"/>
        <v>0</v>
      </c>
      <c r="PC42" s="763">
        <f t="shared" si="402"/>
        <v>0</v>
      </c>
      <c r="PD42" s="763">
        <f t="shared" si="402"/>
        <v>0</v>
      </c>
      <c r="PE42" s="763">
        <f t="shared" si="402"/>
        <v>0</v>
      </c>
      <c r="PF42" s="763">
        <f t="shared" si="402"/>
        <v>0</v>
      </c>
      <c r="PG42" s="763">
        <f t="shared" si="402"/>
        <v>0</v>
      </c>
      <c r="PH42" s="763">
        <f t="shared" si="402"/>
        <v>0</v>
      </c>
      <c r="PI42" s="763">
        <f t="shared" si="402"/>
        <v>0</v>
      </c>
      <c r="PJ42" s="763">
        <f t="shared" si="402"/>
        <v>0</v>
      </c>
      <c r="PK42" s="763">
        <f t="shared" si="402"/>
        <v>0</v>
      </c>
      <c r="PL42" s="763">
        <f t="shared" si="402"/>
        <v>0</v>
      </c>
      <c r="PM42" s="763">
        <f t="shared" si="402"/>
        <v>0</v>
      </c>
      <c r="PN42" s="763">
        <f t="shared" si="402"/>
        <v>0</v>
      </c>
      <c r="PO42" s="763">
        <f t="shared" si="402"/>
        <v>0</v>
      </c>
      <c r="PP42" s="763">
        <f t="shared" si="402"/>
        <v>0</v>
      </c>
      <c r="PQ42" s="763">
        <f t="shared" si="402"/>
        <v>0</v>
      </c>
      <c r="PR42" s="763">
        <f t="shared" si="402"/>
        <v>1142865091.4499998</v>
      </c>
      <c r="PS42" s="763">
        <f t="shared" si="402"/>
        <v>173893743.66999999</v>
      </c>
      <c r="PT42" s="763">
        <f t="shared" si="402"/>
        <v>0</v>
      </c>
      <c r="PU42" s="763">
        <f t="shared" si="402"/>
        <v>0</v>
      </c>
      <c r="PV42" s="763">
        <f t="shared" si="402"/>
        <v>10140074189.700003</v>
      </c>
      <c r="PW42" s="763">
        <f t="shared" si="402"/>
        <v>9910737480.2599983</v>
      </c>
      <c r="PX42" s="763">
        <f t="shared" si="402"/>
        <v>229336709.44</v>
      </c>
      <c r="PY42" s="763" t="e">
        <f t="shared" si="402"/>
        <v>#REF!</v>
      </c>
      <c r="PZ42" s="763">
        <f t="shared" si="402"/>
        <v>2680348122.2800002</v>
      </c>
      <c r="QA42" s="763" t="e">
        <f t="shared" si="402"/>
        <v>#REF!</v>
      </c>
      <c r="QB42" s="763">
        <f t="shared" si="402"/>
        <v>9515863144.7000027</v>
      </c>
      <c r="QC42" s="763">
        <f t="shared" si="402"/>
        <v>2557650516.7599998</v>
      </c>
      <c r="QD42" s="763">
        <f t="shared" si="402"/>
        <v>240038877</v>
      </c>
      <c r="QE42" s="763">
        <f t="shared" si="402"/>
        <v>69867307</v>
      </c>
      <c r="QF42" s="763">
        <f t="shared" si="402"/>
        <v>35389600</v>
      </c>
      <c r="QG42" s="763" t="e">
        <f t="shared" si="402"/>
        <v>#REF!</v>
      </c>
      <c r="QH42" s="763">
        <f t="shared" ref="QH42:SS42" si="403">QH31-QH41</f>
        <v>0</v>
      </c>
      <c r="QI42" s="763" t="e">
        <f t="shared" si="403"/>
        <v>#REF!</v>
      </c>
      <c r="QJ42" s="763">
        <f t="shared" si="403"/>
        <v>1217900</v>
      </c>
      <c r="QK42" s="763">
        <f t="shared" si="403"/>
        <v>0</v>
      </c>
      <c r="QL42" s="763">
        <f t="shared" si="403"/>
        <v>0</v>
      </c>
      <c r="QM42" s="763">
        <f t="shared" si="403"/>
        <v>0</v>
      </c>
      <c r="QN42" s="763">
        <f t="shared" si="403"/>
        <v>0</v>
      </c>
      <c r="QO42" s="763">
        <f t="shared" si="403"/>
        <v>0</v>
      </c>
      <c r="QP42" s="763">
        <f t="shared" si="403"/>
        <v>0</v>
      </c>
      <c r="QQ42" s="763">
        <f t="shared" si="403"/>
        <v>0</v>
      </c>
      <c r="QR42" s="763">
        <f t="shared" si="403"/>
        <v>286252755</v>
      </c>
      <c r="QS42" s="763">
        <f t="shared" si="403"/>
        <v>109661745.56</v>
      </c>
      <c r="QT42" s="763">
        <f t="shared" si="403"/>
        <v>176591009.44</v>
      </c>
      <c r="QU42" s="763">
        <f t="shared" si="403"/>
        <v>109999858.94999999</v>
      </c>
      <c r="QV42" s="763">
        <f t="shared" si="403"/>
        <v>42140298.519999996</v>
      </c>
      <c r="QW42" s="763">
        <f t="shared" si="403"/>
        <v>67859560.430000007</v>
      </c>
      <c r="QX42" s="763">
        <f t="shared" si="403"/>
        <v>61311913</v>
      </c>
      <c r="QY42" s="763">
        <f t="shared" si="403"/>
        <v>45173713</v>
      </c>
      <c r="QZ42" s="763">
        <f t="shared" si="403"/>
        <v>16138200</v>
      </c>
      <c r="RA42" s="763">
        <f t="shared" si="403"/>
        <v>12644175.379999999</v>
      </c>
      <c r="RB42" s="763">
        <f t="shared" si="403"/>
        <v>10690000</v>
      </c>
      <c r="RC42" s="763">
        <f t="shared" si="403"/>
        <v>1954175.3800000001</v>
      </c>
      <c r="RD42" s="763">
        <f t="shared" si="403"/>
        <v>648726305.69000006</v>
      </c>
      <c r="RE42" s="763">
        <f t="shared" si="403"/>
        <v>139393987.16</v>
      </c>
      <c r="RF42" s="763">
        <f t="shared" si="403"/>
        <v>11014920</v>
      </c>
      <c r="RG42" s="763">
        <f t="shared" si="403"/>
        <v>0</v>
      </c>
      <c r="RH42" s="763">
        <f t="shared" si="403"/>
        <v>11014920</v>
      </c>
      <c r="RI42" s="763">
        <f t="shared" si="403"/>
        <v>2656080</v>
      </c>
      <c r="RJ42" s="763">
        <f t="shared" si="403"/>
        <v>0</v>
      </c>
      <c r="RK42" s="763">
        <f t="shared" si="403"/>
        <v>2656080</v>
      </c>
      <c r="RL42" s="763">
        <f t="shared" si="403"/>
        <v>0</v>
      </c>
      <c r="RM42" s="763">
        <f t="shared" si="403"/>
        <v>0</v>
      </c>
      <c r="RN42" s="763">
        <f t="shared" si="403"/>
        <v>0</v>
      </c>
      <c r="RO42" s="763">
        <f t="shared" si="403"/>
        <v>0</v>
      </c>
      <c r="RP42" s="763">
        <f t="shared" si="403"/>
        <v>0</v>
      </c>
      <c r="RQ42" s="763">
        <f t="shared" si="403"/>
        <v>0</v>
      </c>
      <c r="RR42" s="763">
        <f t="shared" si="403"/>
        <v>36757383.160000004</v>
      </c>
      <c r="RS42" s="763">
        <f t="shared" si="403"/>
        <v>3308164.6599999997</v>
      </c>
      <c r="RT42" s="763">
        <f t="shared" si="403"/>
        <v>33449218.5</v>
      </c>
      <c r="RU42" s="763">
        <f t="shared" si="403"/>
        <v>9383071.3800000008</v>
      </c>
      <c r="RV42" s="763">
        <f t="shared" si="403"/>
        <v>844476.44999999984</v>
      </c>
      <c r="RW42" s="763">
        <f t="shared" si="403"/>
        <v>8538594.9299999997</v>
      </c>
      <c r="RX42" s="763">
        <f t="shared" si="403"/>
        <v>492780960</v>
      </c>
      <c r="RY42" s="763">
        <f t="shared" si="403"/>
        <v>0</v>
      </c>
      <c r="RZ42" s="763">
        <f t="shared" si="403"/>
        <v>492780960</v>
      </c>
      <c r="SA42" s="763">
        <f t="shared" si="403"/>
        <v>109406228</v>
      </c>
      <c r="SB42" s="763">
        <f t="shared" si="403"/>
        <v>0</v>
      </c>
      <c r="SC42" s="763">
        <f t="shared" si="403"/>
        <v>109406228</v>
      </c>
      <c r="SD42" s="763">
        <f t="shared" si="403"/>
        <v>90224434.75</v>
      </c>
      <c r="SE42" s="763">
        <f t="shared" si="403"/>
        <v>90224434.75</v>
      </c>
      <c r="SF42" s="763">
        <f t="shared" si="403"/>
        <v>0</v>
      </c>
      <c r="SG42" s="763">
        <f t="shared" si="403"/>
        <v>0</v>
      </c>
      <c r="SH42" s="763">
        <f t="shared" si="403"/>
        <v>0</v>
      </c>
      <c r="SI42" s="763">
        <f t="shared" si="403"/>
        <v>0</v>
      </c>
      <c r="SJ42" s="763">
        <f t="shared" si="403"/>
        <v>0</v>
      </c>
      <c r="SK42" s="763">
        <f t="shared" si="403"/>
        <v>0</v>
      </c>
      <c r="SL42" s="763">
        <f t="shared" si="403"/>
        <v>17948607.780000001</v>
      </c>
      <c r="SM42" s="763">
        <f t="shared" si="403"/>
        <v>0</v>
      </c>
      <c r="SN42" s="763">
        <f t="shared" si="403"/>
        <v>0</v>
      </c>
      <c r="SO42" s="763">
        <f t="shared" si="403"/>
        <v>0</v>
      </c>
      <c r="SP42" s="763">
        <f t="shared" si="403"/>
        <v>0</v>
      </c>
      <c r="SQ42" s="763">
        <f t="shared" si="403"/>
        <v>0</v>
      </c>
      <c r="SR42" s="763">
        <f t="shared" si="403"/>
        <v>0</v>
      </c>
      <c r="SS42" s="763">
        <f t="shared" si="403"/>
        <v>0</v>
      </c>
      <c r="ST42" s="763">
        <f t="shared" ref="ST42:UC42" si="404">ST31-ST41</f>
        <v>0</v>
      </c>
      <c r="SU42" s="763">
        <f t="shared" si="404"/>
        <v>0</v>
      </c>
      <c r="SV42" s="763">
        <f t="shared" si="404"/>
        <v>17948607.780000001</v>
      </c>
      <c r="SW42" s="763">
        <f t="shared" si="404"/>
        <v>17948607.780000001</v>
      </c>
      <c r="SX42" s="763">
        <f t="shared" si="404"/>
        <v>0</v>
      </c>
      <c r="SY42" s="763">
        <f t="shared" si="404"/>
        <v>0</v>
      </c>
      <c r="SZ42" s="763">
        <f t="shared" si="404"/>
        <v>0</v>
      </c>
      <c r="TA42" s="763">
        <f t="shared" si="404"/>
        <v>0</v>
      </c>
      <c r="TB42" s="763">
        <f t="shared" si="404"/>
        <v>0</v>
      </c>
      <c r="TC42" s="763">
        <f t="shared" si="404"/>
        <v>0</v>
      </c>
      <c r="TD42" s="763">
        <f t="shared" si="404"/>
        <v>0</v>
      </c>
      <c r="TE42" s="763">
        <f t="shared" si="404"/>
        <v>0</v>
      </c>
      <c r="TF42" s="763">
        <f t="shared" si="404"/>
        <v>0</v>
      </c>
      <c r="TG42" s="763">
        <f t="shared" si="404"/>
        <v>17948607.780000001</v>
      </c>
      <c r="TH42" s="763">
        <f t="shared" si="404"/>
        <v>0</v>
      </c>
      <c r="TI42" s="763">
        <f t="shared" si="404"/>
        <v>0</v>
      </c>
      <c r="TJ42" s="763">
        <f t="shared" si="404"/>
        <v>0</v>
      </c>
      <c r="TK42" s="763">
        <f t="shared" si="404"/>
        <v>0</v>
      </c>
      <c r="TL42" s="763">
        <f t="shared" si="404"/>
        <v>0</v>
      </c>
      <c r="TM42" s="763">
        <f t="shared" si="404"/>
        <v>0</v>
      </c>
      <c r="TN42" s="763">
        <f t="shared" si="404"/>
        <v>0</v>
      </c>
      <c r="TO42" s="763">
        <f t="shared" si="404"/>
        <v>0</v>
      </c>
      <c r="TP42" s="763">
        <f t="shared" si="404"/>
        <v>0</v>
      </c>
      <c r="TQ42" s="763">
        <f t="shared" si="404"/>
        <v>0</v>
      </c>
      <c r="TR42" s="763">
        <f t="shared" si="404"/>
        <v>0</v>
      </c>
      <c r="TS42" s="763">
        <f t="shared" si="404"/>
        <v>0</v>
      </c>
      <c r="TT42" s="763">
        <f t="shared" si="404"/>
        <v>20000000</v>
      </c>
      <c r="TU42" s="763">
        <f t="shared" si="404"/>
        <v>20000000</v>
      </c>
      <c r="TV42" s="763">
        <f t="shared" si="404"/>
        <v>20000000</v>
      </c>
      <c r="TW42" s="763">
        <f t="shared" si="404"/>
        <v>20000000</v>
      </c>
      <c r="TX42" s="763">
        <f t="shared" si="404"/>
        <v>0</v>
      </c>
      <c r="TY42" s="763">
        <f t="shared" si="404"/>
        <v>0</v>
      </c>
      <c r="TZ42" s="763">
        <f t="shared" si="404"/>
        <v>0</v>
      </c>
      <c r="UA42" s="763">
        <f t="shared" si="404"/>
        <v>0</v>
      </c>
      <c r="UB42" s="763">
        <f t="shared" si="404"/>
        <v>0</v>
      </c>
      <c r="UC42" s="763">
        <f t="shared" si="404"/>
        <v>0</v>
      </c>
    </row>
    <row r="43" spans="1:551" ht="16.5" x14ac:dyDescent="0.25">
      <c r="A43" s="467" t="s">
        <v>309</v>
      </c>
      <c r="B43" s="764">
        <f t="shared" ref="B43" si="405">B35</f>
        <v>16630785069.65</v>
      </c>
      <c r="C43" s="764">
        <f t="shared" ref="C43:AX43" si="406">C35</f>
        <v>3547220653.8600001</v>
      </c>
      <c r="D43" s="764">
        <f t="shared" si="406"/>
        <v>311799000</v>
      </c>
      <c r="E43" s="764">
        <f t="shared" si="406"/>
        <v>84530000</v>
      </c>
      <c r="F43" s="764">
        <f t="shared" si="406"/>
        <v>0</v>
      </c>
      <c r="G43" s="764">
        <f t="shared" si="406"/>
        <v>0</v>
      </c>
      <c r="H43" s="764">
        <f t="shared" si="406"/>
        <v>0</v>
      </c>
      <c r="I43" s="764">
        <f t="shared" si="406"/>
        <v>0</v>
      </c>
      <c r="J43" s="764">
        <f t="shared" si="406"/>
        <v>311799000</v>
      </c>
      <c r="K43" s="764">
        <f t="shared" si="406"/>
        <v>84530000</v>
      </c>
      <c r="L43" s="764">
        <f t="shared" si="406"/>
        <v>0</v>
      </c>
      <c r="M43" s="764">
        <f t="shared" si="406"/>
        <v>0</v>
      </c>
      <c r="N43" s="764">
        <f t="shared" si="406"/>
        <v>0</v>
      </c>
      <c r="O43" s="764">
        <f t="shared" si="406"/>
        <v>0</v>
      </c>
      <c r="P43" s="764">
        <f t="shared" si="406"/>
        <v>0</v>
      </c>
      <c r="Q43" s="764">
        <f t="shared" si="406"/>
        <v>0</v>
      </c>
      <c r="R43" s="764">
        <f t="shared" si="406"/>
        <v>0</v>
      </c>
      <c r="S43" s="764">
        <f t="shared" si="406"/>
        <v>0</v>
      </c>
      <c r="T43" s="764">
        <f t="shared" si="406"/>
        <v>0</v>
      </c>
      <c r="U43" s="764">
        <f t="shared" si="406"/>
        <v>0</v>
      </c>
      <c r="V43" s="764">
        <f t="shared" si="406"/>
        <v>0</v>
      </c>
      <c r="W43" s="764">
        <f t="shared" si="406"/>
        <v>0</v>
      </c>
      <c r="X43" s="764">
        <f t="shared" si="406"/>
        <v>0</v>
      </c>
      <c r="Y43" s="764">
        <f t="shared" si="406"/>
        <v>0</v>
      </c>
      <c r="Z43" s="764">
        <f t="shared" si="406"/>
        <v>3448976516.3400002</v>
      </c>
      <c r="AA43" s="764">
        <f t="shared" si="406"/>
        <v>265672658.34999996</v>
      </c>
      <c r="AB43" s="764">
        <f t="shared" si="406"/>
        <v>0</v>
      </c>
      <c r="AC43" s="764">
        <f t="shared" si="406"/>
        <v>0</v>
      </c>
      <c r="AD43" s="764">
        <f t="shared" ref="AD43:AI43" si="407">AD35</f>
        <v>0</v>
      </c>
      <c r="AE43" s="764">
        <f t="shared" si="407"/>
        <v>0</v>
      </c>
      <c r="AF43" s="764">
        <f t="shared" si="407"/>
        <v>0</v>
      </c>
      <c r="AG43" s="764">
        <f t="shared" si="407"/>
        <v>0</v>
      </c>
      <c r="AH43" s="764">
        <f t="shared" si="407"/>
        <v>0</v>
      </c>
      <c r="AI43" s="764">
        <f t="shared" si="407"/>
        <v>0</v>
      </c>
      <c r="AJ43" s="764">
        <f t="shared" si="406"/>
        <v>0</v>
      </c>
      <c r="AK43" s="764">
        <f t="shared" si="406"/>
        <v>0</v>
      </c>
      <c r="AL43" s="764">
        <f t="shared" si="406"/>
        <v>0</v>
      </c>
      <c r="AM43" s="764">
        <f t="shared" si="406"/>
        <v>0</v>
      </c>
      <c r="AN43" s="764">
        <f t="shared" ref="AN43:AO43" si="408">AN35</f>
        <v>0</v>
      </c>
      <c r="AO43" s="764">
        <f t="shared" si="408"/>
        <v>0</v>
      </c>
      <c r="AP43" s="764">
        <f t="shared" si="406"/>
        <v>0</v>
      </c>
      <c r="AQ43" s="764">
        <f t="shared" si="406"/>
        <v>0</v>
      </c>
      <c r="AR43" s="764">
        <f t="shared" si="406"/>
        <v>0</v>
      </c>
      <c r="AS43" s="764">
        <f t="shared" si="406"/>
        <v>0</v>
      </c>
      <c r="AT43" s="764">
        <f t="shared" si="406"/>
        <v>0</v>
      </c>
      <c r="AU43" s="764">
        <f t="shared" si="406"/>
        <v>0</v>
      </c>
      <c r="AV43" s="764">
        <f t="shared" ref="AV43:AW43" si="409">AV35</f>
        <v>0</v>
      </c>
      <c r="AW43" s="764">
        <f t="shared" si="409"/>
        <v>0</v>
      </c>
      <c r="AX43" s="764">
        <f t="shared" si="406"/>
        <v>0</v>
      </c>
      <c r="AY43" s="764">
        <f t="shared" ref="AY43:EH43" si="410">AY35</f>
        <v>0</v>
      </c>
      <c r="AZ43" s="764">
        <f t="shared" si="410"/>
        <v>0</v>
      </c>
      <c r="BA43" s="764">
        <f t="shared" si="410"/>
        <v>0</v>
      </c>
      <c r="BB43" s="764">
        <f t="shared" si="410"/>
        <v>0</v>
      </c>
      <c r="BC43" s="764">
        <f t="shared" si="410"/>
        <v>0</v>
      </c>
      <c r="BD43" s="764">
        <f t="shared" si="410"/>
        <v>0</v>
      </c>
      <c r="BE43" s="764">
        <f t="shared" si="410"/>
        <v>0</v>
      </c>
      <c r="BF43" s="764">
        <f t="shared" si="410"/>
        <v>0</v>
      </c>
      <c r="BG43" s="764">
        <f t="shared" si="410"/>
        <v>0</v>
      </c>
      <c r="BH43" s="764">
        <f t="shared" si="410"/>
        <v>0</v>
      </c>
      <c r="BI43" s="764">
        <f t="shared" si="410"/>
        <v>0</v>
      </c>
      <c r="BJ43" s="764">
        <f t="shared" si="410"/>
        <v>0</v>
      </c>
      <c r="BK43" s="764">
        <f t="shared" si="410"/>
        <v>0</v>
      </c>
      <c r="BL43" s="764">
        <f t="shared" si="410"/>
        <v>0</v>
      </c>
      <c r="BM43" s="764">
        <f t="shared" si="410"/>
        <v>0</v>
      </c>
      <c r="BN43" s="764">
        <f t="shared" si="410"/>
        <v>0</v>
      </c>
      <c r="BO43" s="764">
        <f t="shared" si="410"/>
        <v>0</v>
      </c>
      <c r="BP43" s="764">
        <f t="shared" si="410"/>
        <v>0</v>
      </c>
      <c r="BQ43" s="764">
        <f t="shared" si="410"/>
        <v>0</v>
      </c>
      <c r="BR43" s="764">
        <f t="shared" si="410"/>
        <v>0</v>
      </c>
      <c r="BS43" s="764">
        <f t="shared" si="410"/>
        <v>0</v>
      </c>
      <c r="BT43" s="764">
        <f t="shared" si="410"/>
        <v>0</v>
      </c>
      <c r="BU43" s="764">
        <f t="shared" si="410"/>
        <v>0</v>
      </c>
      <c r="BV43" s="764">
        <f t="shared" si="410"/>
        <v>0</v>
      </c>
      <c r="BW43" s="764">
        <f t="shared" si="410"/>
        <v>0</v>
      </c>
      <c r="BX43" s="764">
        <f t="shared" si="410"/>
        <v>0</v>
      </c>
      <c r="BY43" s="764">
        <f t="shared" si="410"/>
        <v>0</v>
      </c>
      <c r="BZ43" s="764">
        <f t="shared" si="410"/>
        <v>0</v>
      </c>
      <c r="CA43" s="764">
        <f t="shared" si="410"/>
        <v>0</v>
      </c>
      <c r="CB43" s="764">
        <f t="shared" si="410"/>
        <v>0</v>
      </c>
      <c r="CC43" s="764">
        <f t="shared" si="410"/>
        <v>0</v>
      </c>
      <c r="CD43" s="764">
        <f t="shared" si="410"/>
        <v>0</v>
      </c>
      <c r="CE43" s="764">
        <f t="shared" si="410"/>
        <v>0</v>
      </c>
      <c r="CF43" s="764">
        <f t="shared" si="410"/>
        <v>0</v>
      </c>
      <c r="CG43" s="764">
        <f t="shared" si="410"/>
        <v>0</v>
      </c>
      <c r="CH43" s="764">
        <f t="shared" ref="CH43:CU43" si="411">CH35</f>
        <v>0</v>
      </c>
      <c r="CI43" s="764">
        <f t="shared" si="411"/>
        <v>0</v>
      </c>
      <c r="CJ43" s="764">
        <f t="shared" ref="CJ43:CO43" si="412">CJ35</f>
        <v>0</v>
      </c>
      <c r="CK43" s="764">
        <f t="shared" si="412"/>
        <v>0</v>
      </c>
      <c r="CL43" s="764">
        <f t="shared" si="412"/>
        <v>0</v>
      </c>
      <c r="CM43" s="764">
        <f t="shared" si="412"/>
        <v>0</v>
      </c>
      <c r="CN43" s="764">
        <f t="shared" si="412"/>
        <v>0</v>
      </c>
      <c r="CO43" s="764">
        <f t="shared" si="412"/>
        <v>0</v>
      </c>
      <c r="CP43" s="764">
        <f t="shared" si="411"/>
        <v>0</v>
      </c>
      <c r="CQ43" s="764">
        <f t="shared" si="411"/>
        <v>0</v>
      </c>
      <c r="CR43" s="764">
        <f t="shared" si="411"/>
        <v>0</v>
      </c>
      <c r="CS43" s="764">
        <f t="shared" si="411"/>
        <v>0</v>
      </c>
      <c r="CT43" s="764">
        <f t="shared" si="411"/>
        <v>0</v>
      </c>
      <c r="CU43" s="764">
        <f t="shared" si="411"/>
        <v>0</v>
      </c>
      <c r="CV43" s="764">
        <f t="shared" si="410"/>
        <v>0</v>
      </c>
      <c r="CW43" s="764">
        <f t="shared" si="410"/>
        <v>0</v>
      </c>
      <c r="CX43" s="764">
        <f t="shared" si="410"/>
        <v>0</v>
      </c>
      <c r="CY43" s="764">
        <f t="shared" si="410"/>
        <v>0</v>
      </c>
      <c r="CZ43" s="764">
        <f t="shared" ref="CZ43:DQ43" si="413">CZ35</f>
        <v>0</v>
      </c>
      <c r="DA43" s="764">
        <f t="shared" si="413"/>
        <v>0</v>
      </c>
      <c r="DB43" s="764">
        <f t="shared" ref="DB43:DI43" si="414">DB35</f>
        <v>1100000</v>
      </c>
      <c r="DC43" s="764">
        <f t="shared" si="414"/>
        <v>617456.57999999996</v>
      </c>
      <c r="DD43" s="764">
        <f t="shared" si="414"/>
        <v>468593.42</v>
      </c>
      <c r="DE43" s="764">
        <f t="shared" ref="DE43:DF43" si="415">DE35</f>
        <v>7931.06</v>
      </c>
      <c r="DF43" s="764">
        <f t="shared" si="415"/>
        <v>6018.94</v>
      </c>
      <c r="DG43" s="764">
        <f t="shared" si="414"/>
        <v>0</v>
      </c>
      <c r="DH43" s="764">
        <f t="shared" si="414"/>
        <v>0</v>
      </c>
      <c r="DI43" s="764">
        <f t="shared" si="414"/>
        <v>0</v>
      </c>
      <c r="DJ43" s="764">
        <f t="shared" ref="DJ43:DK43" si="416">DJ35</f>
        <v>0</v>
      </c>
      <c r="DK43" s="764">
        <f t="shared" si="416"/>
        <v>0</v>
      </c>
      <c r="DL43" s="764">
        <f t="shared" si="413"/>
        <v>0</v>
      </c>
      <c r="DM43" s="764">
        <f t="shared" si="413"/>
        <v>0</v>
      </c>
      <c r="DN43" s="764">
        <f t="shared" si="413"/>
        <v>0</v>
      </c>
      <c r="DO43" s="764">
        <f t="shared" si="413"/>
        <v>0</v>
      </c>
      <c r="DP43" s="764">
        <f t="shared" si="413"/>
        <v>0</v>
      </c>
      <c r="DQ43" s="764">
        <f t="shared" si="413"/>
        <v>0</v>
      </c>
      <c r="DR43" s="764">
        <f t="shared" si="410"/>
        <v>0</v>
      </c>
      <c r="DS43" s="764">
        <f t="shared" si="410"/>
        <v>0</v>
      </c>
      <c r="DT43" s="764">
        <f t="shared" si="410"/>
        <v>0</v>
      </c>
      <c r="DU43" s="764">
        <f t="shared" si="410"/>
        <v>0</v>
      </c>
      <c r="DV43" s="764">
        <f t="shared" si="410"/>
        <v>0</v>
      </c>
      <c r="DW43" s="764">
        <f t="shared" si="410"/>
        <v>0</v>
      </c>
      <c r="DX43" s="764">
        <f t="shared" si="410"/>
        <v>0</v>
      </c>
      <c r="DY43" s="764">
        <f t="shared" si="410"/>
        <v>0</v>
      </c>
      <c r="DZ43" s="764">
        <f t="shared" si="410"/>
        <v>0</v>
      </c>
      <c r="EA43" s="764">
        <f t="shared" si="410"/>
        <v>0</v>
      </c>
      <c r="EB43" s="764">
        <f t="shared" si="410"/>
        <v>0</v>
      </c>
      <c r="EC43" s="764">
        <f t="shared" si="410"/>
        <v>0</v>
      </c>
      <c r="ED43" s="764">
        <f t="shared" si="410"/>
        <v>0</v>
      </c>
      <c r="EE43" s="764">
        <f t="shared" si="410"/>
        <v>0</v>
      </c>
      <c r="EF43" s="764">
        <f t="shared" si="410"/>
        <v>0</v>
      </c>
      <c r="EG43" s="764">
        <f t="shared" si="410"/>
        <v>0</v>
      </c>
      <c r="EH43" s="764">
        <f t="shared" si="410"/>
        <v>0</v>
      </c>
      <c r="EI43" s="764">
        <f t="shared" ref="EI43:GL43" si="417">EI35</f>
        <v>0</v>
      </c>
      <c r="EJ43" s="764">
        <f t="shared" si="417"/>
        <v>231284571.44</v>
      </c>
      <c r="EK43" s="764">
        <f t="shared" si="417"/>
        <v>0</v>
      </c>
      <c r="EL43" s="764">
        <f t="shared" si="417"/>
        <v>20815611.440000013</v>
      </c>
      <c r="EM43" s="764">
        <f t="shared" si="417"/>
        <v>210468960</v>
      </c>
      <c r="EN43" s="764">
        <f t="shared" si="417"/>
        <v>6087980.9400000004</v>
      </c>
      <c r="EO43" s="764">
        <f t="shared" si="417"/>
        <v>0</v>
      </c>
      <c r="EP43" s="764">
        <f t="shared" si="417"/>
        <v>547918.28</v>
      </c>
      <c r="EQ43" s="764">
        <f t="shared" si="417"/>
        <v>5540062.6600000001</v>
      </c>
      <c r="ER43" s="764">
        <f t="shared" si="417"/>
        <v>3241758.24</v>
      </c>
      <c r="ES43" s="764">
        <f t="shared" ref="ES43:EX43" si="418">ES35</f>
        <v>0</v>
      </c>
      <c r="ET43" s="764">
        <f t="shared" si="418"/>
        <v>0</v>
      </c>
      <c r="EU43" s="764">
        <f t="shared" si="418"/>
        <v>291758.24</v>
      </c>
      <c r="EV43" s="764">
        <f t="shared" si="418"/>
        <v>2950000</v>
      </c>
      <c r="EW43" s="764">
        <f t="shared" si="418"/>
        <v>0</v>
      </c>
      <c r="EX43" s="764">
        <f t="shared" si="418"/>
        <v>0</v>
      </c>
      <c r="EY43" s="764">
        <f t="shared" si="417"/>
        <v>0</v>
      </c>
      <c r="EZ43" s="764">
        <f t="shared" ref="EZ43:FA43" si="419">EZ35</f>
        <v>0</v>
      </c>
      <c r="FA43" s="764">
        <f t="shared" si="419"/>
        <v>0</v>
      </c>
      <c r="FB43" s="764">
        <f t="shared" ref="FB43:FC43" si="420">FB35</f>
        <v>0</v>
      </c>
      <c r="FC43" s="764">
        <f t="shared" si="420"/>
        <v>0</v>
      </c>
      <c r="FD43" s="764">
        <f t="shared" ref="FD43:FE43" si="421">FD35</f>
        <v>0</v>
      </c>
      <c r="FE43" s="764">
        <f t="shared" si="421"/>
        <v>0</v>
      </c>
      <c r="FF43" s="764">
        <f t="shared" si="417"/>
        <v>0</v>
      </c>
      <c r="FG43" s="764">
        <f t="shared" si="417"/>
        <v>0</v>
      </c>
      <c r="FH43" s="764">
        <f t="shared" si="417"/>
        <v>0</v>
      </c>
      <c r="FI43" s="764">
        <f t="shared" si="417"/>
        <v>0</v>
      </c>
      <c r="FJ43" s="764">
        <f t="shared" si="417"/>
        <v>0</v>
      </c>
      <c r="FK43" s="764">
        <f t="shared" si="417"/>
        <v>0</v>
      </c>
      <c r="FL43" s="764">
        <f t="shared" si="417"/>
        <v>0</v>
      </c>
      <c r="FM43" s="764">
        <f t="shared" si="417"/>
        <v>0</v>
      </c>
      <c r="FN43" s="764">
        <f t="shared" si="417"/>
        <v>0</v>
      </c>
      <c r="FO43" s="764">
        <f t="shared" si="417"/>
        <v>0</v>
      </c>
      <c r="FP43" s="764">
        <f t="shared" si="417"/>
        <v>0</v>
      </c>
      <c r="FQ43" s="764">
        <f t="shared" si="417"/>
        <v>0</v>
      </c>
      <c r="FR43" s="764">
        <f t="shared" si="417"/>
        <v>0</v>
      </c>
      <c r="FS43" s="764">
        <f t="shared" si="417"/>
        <v>0</v>
      </c>
      <c r="FT43" s="764">
        <f t="shared" si="417"/>
        <v>0</v>
      </c>
      <c r="FU43" s="764">
        <f t="shared" si="417"/>
        <v>0</v>
      </c>
      <c r="FV43" s="764">
        <f t="shared" si="417"/>
        <v>0</v>
      </c>
      <c r="FW43" s="764">
        <f t="shared" si="417"/>
        <v>0</v>
      </c>
      <c r="FX43" s="764">
        <f t="shared" si="417"/>
        <v>0</v>
      </c>
      <c r="FY43" s="764">
        <f t="shared" si="417"/>
        <v>0</v>
      </c>
      <c r="FZ43" s="764">
        <f t="shared" si="417"/>
        <v>0</v>
      </c>
      <c r="GA43" s="764">
        <f t="shared" si="417"/>
        <v>0</v>
      </c>
      <c r="GB43" s="764">
        <f t="shared" si="417"/>
        <v>0</v>
      </c>
      <c r="GC43" s="764">
        <f t="shared" si="417"/>
        <v>0</v>
      </c>
      <c r="GD43" s="764">
        <f t="shared" si="417"/>
        <v>0</v>
      </c>
      <c r="GE43" s="764">
        <f t="shared" si="417"/>
        <v>0</v>
      </c>
      <c r="GF43" s="764">
        <f t="shared" si="417"/>
        <v>0</v>
      </c>
      <c r="GG43" s="764">
        <f t="shared" si="417"/>
        <v>0</v>
      </c>
      <c r="GH43" s="764">
        <f t="shared" si="417"/>
        <v>0</v>
      </c>
      <c r="GI43" s="764">
        <f t="shared" si="417"/>
        <v>0</v>
      </c>
      <c r="GJ43" s="764">
        <f t="shared" si="417"/>
        <v>0</v>
      </c>
      <c r="GK43" s="764">
        <f t="shared" si="417"/>
        <v>0</v>
      </c>
      <c r="GL43" s="764">
        <f t="shared" si="417"/>
        <v>0</v>
      </c>
      <c r="GM43" s="764">
        <f t="shared" ref="GM43:HX43" si="422">GM35</f>
        <v>0</v>
      </c>
      <c r="GN43" s="764">
        <f t="shared" si="422"/>
        <v>0</v>
      </c>
      <c r="GO43" s="764">
        <f t="shared" si="422"/>
        <v>0</v>
      </c>
      <c r="GP43" s="764">
        <f t="shared" si="422"/>
        <v>428750000</v>
      </c>
      <c r="GQ43" s="764">
        <f t="shared" si="422"/>
        <v>0</v>
      </c>
      <c r="GR43" s="764">
        <f t="shared" si="422"/>
        <v>0</v>
      </c>
      <c r="GS43" s="764">
        <f t="shared" si="422"/>
        <v>428750000</v>
      </c>
      <c r="GT43" s="764">
        <f t="shared" si="422"/>
        <v>2535644.54</v>
      </c>
      <c r="GU43" s="764">
        <f t="shared" si="422"/>
        <v>0</v>
      </c>
      <c r="GV43" s="764">
        <f t="shared" si="422"/>
        <v>0</v>
      </c>
      <c r="GW43" s="764">
        <f t="shared" si="422"/>
        <v>2535644.54</v>
      </c>
      <c r="GX43" s="764">
        <f t="shared" si="422"/>
        <v>0</v>
      </c>
      <c r="GY43" s="764">
        <f t="shared" si="422"/>
        <v>0</v>
      </c>
      <c r="GZ43" s="764">
        <f t="shared" si="422"/>
        <v>0</v>
      </c>
      <c r="HA43" s="764">
        <f t="shared" si="422"/>
        <v>0</v>
      </c>
      <c r="HB43" s="764">
        <f t="shared" si="422"/>
        <v>0</v>
      </c>
      <c r="HC43" s="764">
        <f t="shared" si="422"/>
        <v>0</v>
      </c>
      <c r="HD43" s="764">
        <f t="shared" si="422"/>
        <v>0</v>
      </c>
      <c r="HE43" s="764">
        <f t="shared" si="422"/>
        <v>0</v>
      </c>
      <c r="HF43" s="764">
        <f t="shared" si="422"/>
        <v>0</v>
      </c>
      <c r="HG43" s="764">
        <f t="shared" si="422"/>
        <v>0</v>
      </c>
      <c r="HH43" s="764">
        <f t="shared" si="422"/>
        <v>0</v>
      </c>
      <c r="HI43" s="764">
        <f t="shared" si="422"/>
        <v>0</v>
      </c>
      <c r="HJ43" s="764">
        <f t="shared" si="422"/>
        <v>0</v>
      </c>
      <c r="HK43" s="764">
        <f t="shared" si="422"/>
        <v>0</v>
      </c>
      <c r="HL43" s="764">
        <f t="shared" si="422"/>
        <v>0</v>
      </c>
      <c r="HM43" s="764">
        <f t="shared" si="422"/>
        <v>0</v>
      </c>
      <c r="HN43" s="764">
        <f t="shared" si="422"/>
        <v>8000000</v>
      </c>
      <c r="HO43" s="764">
        <f t="shared" si="422"/>
        <v>720000</v>
      </c>
      <c r="HP43" s="764">
        <f t="shared" si="422"/>
        <v>7280000</v>
      </c>
      <c r="HQ43" s="764">
        <f t="shared" si="422"/>
        <v>0</v>
      </c>
      <c r="HR43" s="764">
        <f t="shared" si="422"/>
        <v>0</v>
      </c>
      <c r="HS43" s="764">
        <f t="shared" si="422"/>
        <v>0</v>
      </c>
      <c r="HT43" s="764">
        <f t="shared" si="422"/>
        <v>0</v>
      </c>
      <c r="HU43" s="764">
        <f t="shared" si="422"/>
        <v>0</v>
      </c>
      <c r="HV43" s="764">
        <f t="shared" si="422"/>
        <v>0</v>
      </c>
      <c r="HW43" s="764">
        <f t="shared" si="422"/>
        <v>0</v>
      </c>
      <c r="HX43" s="764">
        <f t="shared" si="422"/>
        <v>0</v>
      </c>
      <c r="HY43" s="764">
        <f t="shared" ref="HY43:JW43" si="423">HY35</f>
        <v>0</v>
      </c>
      <c r="HZ43" s="764">
        <f t="shared" si="423"/>
        <v>0</v>
      </c>
      <c r="IA43" s="764">
        <f t="shared" si="423"/>
        <v>0</v>
      </c>
      <c r="IB43" s="764">
        <f t="shared" si="423"/>
        <v>0</v>
      </c>
      <c r="IC43" s="764">
        <f t="shared" si="423"/>
        <v>0</v>
      </c>
      <c r="ID43" s="764">
        <f t="shared" si="423"/>
        <v>0</v>
      </c>
      <c r="IE43" s="764">
        <f t="shared" si="423"/>
        <v>0</v>
      </c>
      <c r="IF43" s="764">
        <f t="shared" si="423"/>
        <v>0</v>
      </c>
      <c r="IG43" s="764">
        <f t="shared" si="423"/>
        <v>0</v>
      </c>
      <c r="IH43" s="764">
        <f t="shared" si="423"/>
        <v>0</v>
      </c>
      <c r="II43" s="764">
        <f t="shared" si="423"/>
        <v>0</v>
      </c>
      <c r="IJ43" s="764">
        <f t="shared" si="423"/>
        <v>0</v>
      </c>
      <c r="IK43" s="764">
        <f t="shared" si="423"/>
        <v>0</v>
      </c>
      <c r="IL43" s="764">
        <f t="shared" si="423"/>
        <v>0</v>
      </c>
      <c r="IM43" s="764">
        <f t="shared" si="423"/>
        <v>0</v>
      </c>
      <c r="IN43" s="764">
        <f t="shared" si="423"/>
        <v>0</v>
      </c>
      <c r="IO43" s="764">
        <f t="shared" si="423"/>
        <v>0</v>
      </c>
      <c r="IP43" s="764">
        <f t="shared" si="423"/>
        <v>0</v>
      </c>
      <c r="IQ43" s="764">
        <f t="shared" si="423"/>
        <v>0</v>
      </c>
      <c r="IR43" s="764">
        <f t="shared" si="423"/>
        <v>0</v>
      </c>
      <c r="IS43" s="764">
        <f t="shared" si="423"/>
        <v>0</v>
      </c>
      <c r="IT43" s="764">
        <f t="shared" si="423"/>
        <v>0</v>
      </c>
      <c r="IU43" s="764">
        <f t="shared" si="423"/>
        <v>0</v>
      </c>
      <c r="IV43" s="764">
        <f t="shared" si="423"/>
        <v>0</v>
      </c>
      <c r="IW43" s="764">
        <f t="shared" si="423"/>
        <v>0</v>
      </c>
      <c r="IX43" s="764">
        <f t="shared" si="423"/>
        <v>0</v>
      </c>
      <c r="IY43" s="764">
        <f t="shared" si="423"/>
        <v>0</v>
      </c>
      <c r="IZ43" s="764">
        <f t="shared" si="423"/>
        <v>5238791.21</v>
      </c>
      <c r="JA43" s="764">
        <f t="shared" si="423"/>
        <v>471491.21</v>
      </c>
      <c r="JB43" s="764">
        <f t="shared" si="423"/>
        <v>4767300</v>
      </c>
      <c r="JC43" s="764">
        <f>JC35</f>
        <v>0</v>
      </c>
      <c r="JD43" s="764">
        <f>JD35</f>
        <v>0</v>
      </c>
      <c r="JE43" s="764">
        <f>JE35</f>
        <v>0</v>
      </c>
      <c r="JF43" s="764">
        <f>JF35</f>
        <v>0</v>
      </c>
      <c r="JG43" s="764">
        <f>JG35</f>
        <v>0</v>
      </c>
      <c r="JH43" s="764">
        <f t="shared" ref="JH43" si="424">JH35</f>
        <v>0</v>
      </c>
      <c r="JI43" s="764">
        <f t="shared" si="423"/>
        <v>4757346.71</v>
      </c>
      <c r="JJ43" s="764">
        <f t="shared" si="423"/>
        <v>428161.2</v>
      </c>
      <c r="JK43" s="764">
        <f t="shared" si="423"/>
        <v>4329185.51</v>
      </c>
      <c r="JL43" s="764">
        <f>JL35</f>
        <v>0</v>
      </c>
      <c r="JM43" s="764">
        <f>JM35</f>
        <v>0</v>
      </c>
      <c r="JN43" s="764">
        <f>JN35</f>
        <v>0</v>
      </c>
      <c r="JO43" s="764">
        <f>JO35</f>
        <v>0</v>
      </c>
      <c r="JP43" s="764">
        <f>JP35</f>
        <v>0</v>
      </c>
      <c r="JQ43" s="764">
        <f t="shared" ref="JQ43" si="425">JQ35</f>
        <v>0</v>
      </c>
      <c r="JR43" s="764">
        <f t="shared" si="423"/>
        <v>0</v>
      </c>
      <c r="JS43" s="764">
        <f t="shared" si="423"/>
        <v>0</v>
      </c>
      <c r="JT43" s="764">
        <f t="shared" si="423"/>
        <v>0</v>
      </c>
      <c r="JU43" s="764">
        <f t="shared" si="423"/>
        <v>0</v>
      </c>
      <c r="JV43" s="764">
        <f t="shared" si="423"/>
        <v>0</v>
      </c>
      <c r="JW43" s="764">
        <f t="shared" si="423"/>
        <v>0</v>
      </c>
      <c r="JX43" s="764">
        <f t="shared" ref="JX43:KC43" si="426">JX35</f>
        <v>4445430</v>
      </c>
      <c r="JY43" s="764">
        <f t="shared" si="426"/>
        <v>1333630</v>
      </c>
      <c r="JZ43" s="764">
        <f t="shared" si="426"/>
        <v>3111800</v>
      </c>
      <c r="KA43" s="764">
        <f t="shared" si="426"/>
        <v>569839.16999999993</v>
      </c>
      <c r="KB43" s="764">
        <f t="shared" si="426"/>
        <v>170951.88</v>
      </c>
      <c r="KC43" s="764">
        <f t="shared" si="426"/>
        <v>398887.29</v>
      </c>
      <c r="KD43" s="764">
        <f t="shared" ref="KD43:LO43" si="427">KD35</f>
        <v>1719680.97</v>
      </c>
      <c r="KE43" s="764">
        <f t="shared" si="427"/>
        <v>0</v>
      </c>
      <c r="KF43" s="764">
        <f t="shared" si="427"/>
        <v>0</v>
      </c>
      <c r="KG43" s="764">
        <f t="shared" si="427"/>
        <v>515904.28999999992</v>
      </c>
      <c r="KH43" s="764">
        <f t="shared" si="427"/>
        <v>1203776.6800000002</v>
      </c>
      <c r="KI43" s="764">
        <f t="shared" si="427"/>
        <v>0</v>
      </c>
      <c r="KJ43" s="764">
        <f t="shared" si="427"/>
        <v>0</v>
      </c>
      <c r="KK43" s="764">
        <f t="shared" si="427"/>
        <v>0</v>
      </c>
      <c r="KL43" s="764">
        <f t="shared" si="427"/>
        <v>0</v>
      </c>
      <c r="KM43" s="764">
        <f t="shared" si="427"/>
        <v>0</v>
      </c>
      <c r="KN43" s="764">
        <f t="shared" si="427"/>
        <v>0</v>
      </c>
      <c r="KO43" s="764">
        <f t="shared" si="427"/>
        <v>0</v>
      </c>
      <c r="KP43" s="764">
        <f t="shared" si="427"/>
        <v>0</v>
      </c>
      <c r="KQ43" s="764">
        <f t="shared" si="427"/>
        <v>0</v>
      </c>
      <c r="KR43" s="764">
        <f t="shared" si="427"/>
        <v>0</v>
      </c>
      <c r="KS43" s="764">
        <f t="shared" si="427"/>
        <v>0</v>
      </c>
      <c r="KT43" s="764">
        <f t="shared" ref="KT43:KY43" si="428">KT35</f>
        <v>0</v>
      </c>
      <c r="KU43" s="764">
        <f t="shared" si="428"/>
        <v>0</v>
      </c>
      <c r="KV43" s="764">
        <f t="shared" si="428"/>
        <v>0</v>
      </c>
      <c r="KW43" s="764">
        <f t="shared" si="428"/>
        <v>0</v>
      </c>
      <c r="KX43" s="764">
        <f t="shared" si="428"/>
        <v>0</v>
      </c>
      <c r="KY43" s="764">
        <f t="shared" si="428"/>
        <v>0</v>
      </c>
      <c r="KZ43" s="764">
        <f t="shared" si="427"/>
        <v>137048548.04000002</v>
      </c>
      <c r="LA43" s="764">
        <f t="shared" si="427"/>
        <v>12318764.840000004</v>
      </c>
      <c r="LB43" s="764">
        <f t="shared" si="427"/>
        <v>124556400</v>
      </c>
      <c r="LC43" s="764">
        <f t="shared" si="427"/>
        <v>173383.2</v>
      </c>
      <c r="LD43" s="764">
        <f t="shared" si="427"/>
        <v>173383.2</v>
      </c>
      <c r="LE43" s="764">
        <f t="shared" si="427"/>
        <v>0</v>
      </c>
      <c r="LF43" s="764">
        <f t="shared" si="427"/>
        <v>0</v>
      </c>
      <c r="LG43" s="764">
        <f t="shared" si="427"/>
        <v>173383.2</v>
      </c>
      <c r="LH43" s="764">
        <f t="shared" si="427"/>
        <v>0</v>
      </c>
      <c r="LI43" s="764">
        <f t="shared" si="427"/>
        <v>0</v>
      </c>
      <c r="LJ43" s="764">
        <f t="shared" si="427"/>
        <v>0</v>
      </c>
      <c r="LK43" s="764">
        <f t="shared" si="427"/>
        <v>0</v>
      </c>
      <c r="LL43" s="764">
        <f t="shared" si="427"/>
        <v>0</v>
      </c>
      <c r="LM43" s="764">
        <f t="shared" si="427"/>
        <v>0</v>
      </c>
      <c r="LN43" s="764">
        <f t="shared" si="427"/>
        <v>0</v>
      </c>
      <c r="LO43" s="764">
        <f t="shared" si="427"/>
        <v>0</v>
      </c>
      <c r="LP43" s="764">
        <f t="shared" ref="LP43:MV43" si="429">LP35</f>
        <v>0</v>
      </c>
      <c r="LQ43" s="764">
        <f t="shared" si="429"/>
        <v>0</v>
      </c>
      <c r="LR43" s="764">
        <f t="shared" si="429"/>
        <v>0</v>
      </c>
      <c r="LS43" s="764">
        <f t="shared" si="429"/>
        <v>0</v>
      </c>
      <c r="LT43" s="764">
        <f t="shared" si="429"/>
        <v>0</v>
      </c>
      <c r="LU43" s="764">
        <f t="shared" ref="LU43:LV43" si="430">LU35</f>
        <v>0</v>
      </c>
      <c r="LV43" s="764">
        <f t="shared" si="430"/>
        <v>0</v>
      </c>
      <c r="LW43" s="764">
        <f t="shared" si="429"/>
        <v>0</v>
      </c>
      <c r="LX43" s="764">
        <f t="shared" si="429"/>
        <v>0</v>
      </c>
      <c r="LY43" s="764">
        <f t="shared" si="429"/>
        <v>0</v>
      </c>
      <c r="LZ43" s="764">
        <f t="shared" si="429"/>
        <v>0</v>
      </c>
      <c r="MA43" s="764">
        <f t="shared" si="429"/>
        <v>0</v>
      </c>
      <c r="MB43" s="764">
        <f t="shared" si="429"/>
        <v>0</v>
      </c>
      <c r="MC43" s="764">
        <f t="shared" si="429"/>
        <v>0</v>
      </c>
      <c r="MD43" s="764">
        <f t="shared" si="429"/>
        <v>0</v>
      </c>
      <c r="ME43" s="764">
        <f t="shared" si="429"/>
        <v>0</v>
      </c>
      <c r="MF43" s="764">
        <f t="shared" si="429"/>
        <v>0</v>
      </c>
      <c r="MG43" s="764">
        <f t="shared" si="429"/>
        <v>0</v>
      </c>
      <c r="MH43" s="764">
        <f t="shared" si="429"/>
        <v>0</v>
      </c>
      <c r="MI43" s="764">
        <f t="shared" si="429"/>
        <v>0</v>
      </c>
      <c r="MJ43" s="764">
        <f t="shared" si="429"/>
        <v>5975384.6099999994</v>
      </c>
      <c r="MK43" s="764">
        <f t="shared" si="429"/>
        <v>537784.6099999994</v>
      </c>
      <c r="ML43" s="764">
        <f t="shared" si="429"/>
        <v>5437600</v>
      </c>
      <c r="MM43" s="764">
        <f t="shared" si="429"/>
        <v>283122</v>
      </c>
      <c r="MN43" s="764">
        <f t="shared" si="429"/>
        <v>25480.98</v>
      </c>
      <c r="MO43" s="764">
        <f t="shared" si="429"/>
        <v>257641.02</v>
      </c>
      <c r="MP43" s="764">
        <f t="shared" si="429"/>
        <v>0</v>
      </c>
      <c r="MQ43" s="764">
        <f t="shared" si="429"/>
        <v>0</v>
      </c>
      <c r="MR43" s="764">
        <f t="shared" si="429"/>
        <v>0</v>
      </c>
      <c r="MS43" s="764">
        <f t="shared" si="429"/>
        <v>0</v>
      </c>
      <c r="MT43" s="764">
        <f t="shared" si="429"/>
        <v>0</v>
      </c>
      <c r="MU43" s="764">
        <f t="shared" si="429"/>
        <v>0</v>
      </c>
      <c r="MV43" s="764">
        <f t="shared" si="429"/>
        <v>0</v>
      </c>
      <c r="MW43" s="764">
        <f t="shared" ref="MW43:PQ43" si="431">MW35</f>
        <v>0</v>
      </c>
      <c r="MX43" s="764">
        <f t="shared" ref="MX43:NO43" si="432">MX35</f>
        <v>0</v>
      </c>
      <c r="MY43" s="764">
        <f t="shared" si="432"/>
        <v>0</v>
      </c>
      <c r="MZ43" s="764">
        <f t="shared" si="432"/>
        <v>0</v>
      </c>
      <c r="NA43" s="764">
        <f t="shared" si="432"/>
        <v>0</v>
      </c>
      <c r="NB43" s="764">
        <f t="shared" si="432"/>
        <v>0</v>
      </c>
      <c r="NC43" s="764">
        <f t="shared" si="432"/>
        <v>0</v>
      </c>
      <c r="ND43" s="764">
        <f t="shared" si="432"/>
        <v>0</v>
      </c>
      <c r="NE43" s="764">
        <f t="shared" si="432"/>
        <v>0</v>
      </c>
      <c r="NF43" s="764">
        <f t="shared" si="432"/>
        <v>0</v>
      </c>
      <c r="NG43" s="764">
        <f t="shared" si="432"/>
        <v>0</v>
      </c>
      <c r="NH43" s="764">
        <f t="shared" si="432"/>
        <v>0</v>
      </c>
      <c r="NI43" s="764">
        <f t="shared" si="432"/>
        <v>0</v>
      </c>
      <c r="NJ43" s="764">
        <f t="shared" si="432"/>
        <v>0</v>
      </c>
      <c r="NK43" s="764">
        <f t="shared" si="432"/>
        <v>0</v>
      </c>
      <c r="NL43" s="764">
        <f t="shared" si="432"/>
        <v>0</v>
      </c>
      <c r="NM43" s="764">
        <f t="shared" si="432"/>
        <v>0</v>
      </c>
      <c r="NN43" s="764">
        <f t="shared" si="432"/>
        <v>0</v>
      </c>
      <c r="NO43" s="764">
        <f t="shared" si="432"/>
        <v>0</v>
      </c>
      <c r="NP43" s="764">
        <f t="shared" si="431"/>
        <v>1974827493.21</v>
      </c>
      <c r="NQ43" s="764">
        <f t="shared" si="431"/>
        <v>141991129.56</v>
      </c>
      <c r="NR43" s="764">
        <f t="shared" si="431"/>
        <v>599761112.73000002</v>
      </c>
      <c r="NS43" s="764">
        <f t="shared" si="431"/>
        <v>1164242160</v>
      </c>
      <c r="NT43" s="764">
        <f t="shared" si="431"/>
        <v>23403250.920000002</v>
      </c>
      <c r="NU43" s="764">
        <f t="shared" si="431"/>
        <v>45429840</v>
      </c>
      <c r="NV43" s="764">
        <f t="shared" ref="NV43:NW43" si="433">NV35</f>
        <v>0</v>
      </c>
      <c r="NW43" s="764">
        <f t="shared" si="433"/>
        <v>0</v>
      </c>
      <c r="NX43" s="764">
        <f t="shared" si="431"/>
        <v>192784950.05999997</v>
      </c>
      <c r="NY43" s="764">
        <f t="shared" si="431"/>
        <v>0</v>
      </c>
      <c r="NZ43" s="764">
        <f t="shared" si="431"/>
        <v>65546883.009999998</v>
      </c>
      <c r="OA43" s="764">
        <f t="shared" si="431"/>
        <v>127238067.05</v>
      </c>
      <c r="OB43" s="764">
        <f t="shared" si="431"/>
        <v>0</v>
      </c>
      <c r="OC43" s="764">
        <f t="shared" si="431"/>
        <v>0</v>
      </c>
      <c r="OD43" s="764">
        <f t="shared" ref="OD43:OE43" si="434">OD35</f>
        <v>0</v>
      </c>
      <c r="OE43" s="764">
        <f t="shared" si="434"/>
        <v>0</v>
      </c>
      <c r="OF43" s="764">
        <f t="shared" si="431"/>
        <v>0</v>
      </c>
      <c r="OG43" s="764">
        <f t="shared" si="431"/>
        <v>0</v>
      </c>
      <c r="OH43" s="764">
        <f t="shared" si="431"/>
        <v>0</v>
      </c>
      <c r="OI43" s="764">
        <f t="shared" si="431"/>
        <v>0</v>
      </c>
      <c r="OJ43" s="764">
        <f t="shared" si="431"/>
        <v>0</v>
      </c>
      <c r="OK43" s="764">
        <f t="shared" si="431"/>
        <v>0</v>
      </c>
      <c r="OL43" s="764">
        <f t="shared" si="431"/>
        <v>0</v>
      </c>
      <c r="OM43" s="764">
        <f t="shared" si="431"/>
        <v>0</v>
      </c>
      <c r="ON43" s="764">
        <f t="shared" si="431"/>
        <v>0</v>
      </c>
      <c r="OO43" s="764">
        <f t="shared" si="431"/>
        <v>0</v>
      </c>
      <c r="OP43" s="764">
        <f t="shared" si="431"/>
        <v>0</v>
      </c>
      <c r="OQ43" s="764">
        <f t="shared" si="431"/>
        <v>0</v>
      </c>
      <c r="OR43" s="764">
        <f t="shared" si="431"/>
        <v>0</v>
      </c>
      <c r="OS43" s="764">
        <f t="shared" si="431"/>
        <v>0</v>
      </c>
      <c r="OT43" s="764">
        <f t="shared" si="431"/>
        <v>0</v>
      </c>
      <c r="OU43" s="764">
        <f t="shared" si="431"/>
        <v>0</v>
      </c>
      <c r="OV43" s="764">
        <f t="shared" si="431"/>
        <v>0</v>
      </c>
      <c r="OW43" s="764">
        <f t="shared" si="431"/>
        <v>0</v>
      </c>
      <c r="OX43" s="764">
        <f t="shared" si="431"/>
        <v>0</v>
      </c>
      <c r="OY43" s="764">
        <f t="shared" si="431"/>
        <v>0</v>
      </c>
      <c r="OZ43" s="764">
        <f t="shared" si="431"/>
        <v>0</v>
      </c>
      <c r="PA43" s="764">
        <f t="shared" si="431"/>
        <v>0</v>
      </c>
      <c r="PB43" s="764">
        <f t="shared" si="431"/>
        <v>0</v>
      </c>
      <c r="PC43" s="764">
        <f t="shared" si="431"/>
        <v>0</v>
      </c>
      <c r="PD43" s="764">
        <f t="shared" si="431"/>
        <v>0</v>
      </c>
      <c r="PE43" s="764">
        <f t="shared" si="431"/>
        <v>0</v>
      </c>
      <c r="PF43" s="764">
        <f t="shared" si="431"/>
        <v>0</v>
      </c>
      <c r="PG43" s="764">
        <f t="shared" si="431"/>
        <v>0</v>
      </c>
      <c r="PH43" s="764">
        <f t="shared" si="431"/>
        <v>0</v>
      </c>
      <c r="PI43" s="764">
        <f t="shared" si="431"/>
        <v>0</v>
      </c>
      <c r="PJ43" s="764">
        <f t="shared" si="431"/>
        <v>0</v>
      </c>
      <c r="PK43" s="764">
        <f t="shared" si="431"/>
        <v>0</v>
      </c>
      <c r="PL43" s="764">
        <f t="shared" si="431"/>
        <v>0</v>
      </c>
      <c r="PM43" s="764">
        <f t="shared" si="431"/>
        <v>0</v>
      </c>
      <c r="PN43" s="764">
        <f t="shared" si="431"/>
        <v>0</v>
      </c>
      <c r="PO43" s="764">
        <f t="shared" si="431"/>
        <v>0</v>
      </c>
      <c r="PP43" s="764">
        <f t="shared" si="431"/>
        <v>0</v>
      </c>
      <c r="PQ43" s="764">
        <f t="shared" si="431"/>
        <v>0</v>
      </c>
      <c r="PR43" s="764">
        <f t="shared" ref="PR43:QZ43" si="435">PR35</f>
        <v>647344858.62</v>
      </c>
      <c r="PS43" s="764">
        <f t="shared" si="435"/>
        <v>58480391.730000004</v>
      </c>
      <c r="PT43" s="764">
        <f t="shared" si="435"/>
        <v>0</v>
      </c>
      <c r="PU43" s="764">
        <f t="shared" si="435"/>
        <v>0</v>
      </c>
      <c r="PV43" s="764">
        <f t="shared" si="435"/>
        <v>11470068351.85</v>
      </c>
      <c r="PW43" s="764">
        <f t="shared" si="435"/>
        <v>11209490308.140001</v>
      </c>
      <c r="PX43" s="764">
        <f t="shared" si="435"/>
        <v>260578043.70999998</v>
      </c>
      <c r="PY43" s="764">
        <f t="shared" si="435"/>
        <v>2884186193.2200003</v>
      </c>
      <c r="PZ43" s="764">
        <f t="shared" si="435"/>
        <v>2729625629.3000002</v>
      </c>
      <c r="QA43" s="764">
        <f t="shared" si="435"/>
        <v>154560563.92000002</v>
      </c>
      <c r="QB43" s="764">
        <f t="shared" si="435"/>
        <v>10892614363.85</v>
      </c>
      <c r="QC43" s="764">
        <f t="shared" si="435"/>
        <v>2599677402</v>
      </c>
      <c r="QD43" s="764">
        <f t="shared" si="435"/>
        <v>157883082</v>
      </c>
      <c r="QE43" s="764">
        <f t="shared" si="435"/>
        <v>38906657</v>
      </c>
      <c r="QF43" s="764">
        <f t="shared" si="435"/>
        <v>0</v>
      </c>
      <c r="QG43" s="764">
        <f t="shared" si="435"/>
        <v>0</v>
      </c>
      <c r="QH43" s="764">
        <f t="shared" si="435"/>
        <v>0</v>
      </c>
      <c r="QI43" s="764">
        <f t="shared" si="435"/>
        <v>0</v>
      </c>
      <c r="QJ43" s="764">
        <f t="shared" si="435"/>
        <v>2305000</v>
      </c>
      <c r="QK43" s="764">
        <f t="shared" si="435"/>
        <v>0</v>
      </c>
      <c r="QL43" s="764">
        <f t="shared" si="435"/>
        <v>0</v>
      </c>
      <c r="QM43" s="764">
        <f t="shared" si="435"/>
        <v>0</v>
      </c>
      <c r="QN43" s="764">
        <f t="shared" si="435"/>
        <v>2382800</v>
      </c>
      <c r="QO43" s="764">
        <f t="shared" si="435"/>
        <v>2382800</v>
      </c>
      <c r="QP43" s="764">
        <f t="shared" si="435"/>
        <v>7548600</v>
      </c>
      <c r="QQ43" s="764">
        <f t="shared" si="435"/>
        <v>7548600</v>
      </c>
      <c r="QR43" s="764">
        <f t="shared" si="435"/>
        <v>401798150</v>
      </c>
      <c r="QS43" s="764">
        <f t="shared" si="435"/>
        <v>153926506.28999999</v>
      </c>
      <c r="QT43" s="764">
        <f t="shared" si="435"/>
        <v>247871643.70999998</v>
      </c>
      <c r="QU43" s="764">
        <f t="shared" si="435"/>
        <v>234280734.22</v>
      </c>
      <c r="QV43" s="764">
        <f t="shared" si="435"/>
        <v>89751570.299999997</v>
      </c>
      <c r="QW43" s="764">
        <f t="shared" si="435"/>
        <v>144529163.92000002</v>
      </c>
      <c r="QX43" s="764">
        <f t="shared" si="435"/>
        <v>5536356</v>
      </c>
      <c r="QY43" s="764">
        <f t="shared" si="435"/>
        <v>5066356</v>
      </c>
      <c r="QZ43" s="764">
        <f t="shared" si="435"/>
        <v>470000</v>
      </c>
      <c r="RA43" s="764">
        <f t="shared" ref="RA43:TH43" si="436">RA35</f>
        <v>1390000</v>
      </c>
      <c r="RB43" s="764">
        <f t="shared" si="436"/>
        <v>1290000</v>
      </c>
      <c r="RC43" s="764">
        <f t="shared" si="436"/>
        <v>100000</v>
      </c>
      <c r="RD43" s="764">
        <f t="shared" si="436"/>
        <v>1399941201.46</v>
      </c>
      <c r="RE43" s="764">
        <f t="shared" si="436"/>
        <v>312831802.29000002</v>
      </c>
      <c r="RF43" s="764">
        <f t="shared" si="436"/>
        <v>6327720</v>
      </c>
      <c r="RG43" s="764">
        <f t="shared" si="436"/>
        <v>0</v>
      </c>
      <c r="RH43" s="764">
        <f t="shared" si="436"/>
        <v>6327720</v>
      </c>
      <c r="RI43" s="764">
        <f t="shared" si="436"/>
        <v>1581930</v>
      </c>
      <c r="RJ43" s="764">
        <f t="shared" si="436"/>
        <v>0</v>
      </c>
      <c r="RK43" s="764">
        <f t="shared" si="436"/>
        <v>1581930</v>
      </c>
      <c r="RL43" s="764">
        <f t="shared" si="436"/>
        <v>0</v>
      </c>
      <c r="RM43" s="764">
        <f t="shared" si="436"/>
        <v>0</v>
      </c>
      <c r="RN43" s="764">
        <f t="shared" si="436"/>
        <v>0</v>
      </c>
      <c r="RO43" s="764">
        <f t="shared" si="436"/>
        <v>0</v>
      </c>
      <c r="RP43" s="764">
        <f t="shared" si="436"/>
        <v>0</v>
      </c>
      <c r="RQ43" s="764">
        <f t="shared" si="436"/>
        <v>0</v>
      </c>
      <c r="RR43" s="764">
        <f t="shared" si="436"/>
        <v>20073180.879999999</v>
      </c>
      <c r="RS43" s="764">
        <f t="shared" si="436"/>
        <v>1806586.38</v>
      </c>
      <c r="RT43" s="764">
        <f t="shared" si="436"/>
        <v>18266594.5</v>
      </c>
      <c r="RU43" s="764">
        <f t="shared" si="436"/>
        <v>5018295.26</v>
      </c>
      <c r="RV43" s="764">
        <f t="shared" si="436"/>
        <v>451646.61</v>
      </c>
      <c r="RW43" s="764">
        <f t="shared" si="436"/>
        <v>4566648.6500000004</v>
      </c>
      <c r="RX43" s="764">
        <f t="shared" si="436"/>
        <v>249827760</v>
      </c>
      <c r="RY43" s="764">
        <f t="shared" si="436"/>
        <v>0</v>
      </c>
      <c r="RZ43" s="764">
        <f t="shared" si="436"/>
        <v>249827760</v>
      </c>
      <c r="SA43" s="764">
        <f t="shared" si="436"/>
        <v>61290702</v>
      </c>
      <c r="SB43" s="764">
        <f t="shared" si="436"/>
        <v>0</v>
      </c>
      <c r="SC43" s="764">
        <f t="shared" si="436"/>
        <v>61290702</v>
      </c>
      <c r="SD43" s="764">
        <f t="shared" si="436"/>
        <v>100103038.40000001</v>
      </c>
      <c r="SE43" s="764">
        <f t="shared" si="436"/>
        <v>100103038.40000001</v>
      </c>
      <c r="SF43" s="764">
        <f t="shared" ref="SF43:SK43" si="437">SF35</f>
        <v>0</v>
      </c>
      <c r="SG43" s="764">
        <f t="shared" si="437"/>
        <v>0</v>
      </c>
      <c r="SH43" s="764">
        <f t="shared" si="437"/>
        <v>0</v>
      </c>
      <c r="SI43" s="764">
        <f t="shared" si="437"/>
        <v>0</v>
      </c>
      <c r="SJ43" s="764">
        <f t="shared" si="437"/>
        <v>0</v>
      </c>
      <c r="SK43" s="764">
        <f t="shared" si="437"/>
        <v>0</v>
      </c>
      <c r="SL43" s="764">
        <f t="shared" si="436"/>
        <v>1023609502.1800001</v>
      </c>
      <c r="SM43" s="764">
        <f t="shared" si="436"/>
        <v>0</v>
      </c>
      <c r="SN43" s="764">
        <f t="shared" si="436"/>
        <v>0</v>
      </c>
      <c r="SO43" s="764">
        <f t="shared" si="436"/>
        <v>0</v>
      </c>
      <c r="SP43" s="764">
        <f t="shared" si="436"/>
        <v>1020240686.5700001</v>
      </c>
      <c r="SQ43" s="764">
        <f t="shared" si="436"/>
        <v>0</v>
      </c>
      <c r="SR43" s="764">
        <f t="shared" si="436"/>
        <v>0</v>
      </c>
      <c r="SS43" s="764">
        <f t="shared" si="436"/>
        <v>0</v>
      </c>
      <c r="ST43" s="764">
        <f t="shared" si="436"/>
        <v>0</v>
      </c>
      <c r="SU43" s="764">
        <f t="shared" si="436"/>
        <v>0</v>
      </c>
      <c r="SV43" s="764">
        <f t="shared" si="436"/>
        <v>3368815.6100000003</v>
      </c>
      <c r="SW43" s="764">
        <f t="shared" si="436"/>
        <v>244940875.03</v>
      </c>
      <c r="SX43" s="764">
        <f t="shared" si="436"/>
        <v>0</v>
      </c>
      <c r="SY43" s="764">
        <f t="shared" si="436"/>
        <v>0</v>
      </c>
      <c r="SZ43" s="764">
        <f t="shared" si="436"/>
        <v>0</v>
      </c>
      <c r="TA43" s="764">
        <f t="shared" si="436"/>
        <v>241572059.41999999</v>
      </c>
      <c r="TB43" s="764">
        <f t="shared" si="436"/>
        <v>0</v>
      </c>
      <c r="TC43" s="764">
        <f t="shared" si="436"/>
        <v>0</v>
      </c>
      <c r="TD43" s="764">
        <f t="shared" si="436"/>
        <v>0</v>
      </c>
      <c r="TE43" s="764">
        <f t="shared" si="436"/>
        <v>0</v>
      </c>
      <c r="TF43" s="764">
        <f t="shared" si="436"/>
        <v>0</v>
      </c>
      <c r="TG43" s="764">
        <f t="shared" si="436"/>
        <v>3368815.6100000003</v>
      </c>
      <c r="TH43" s="764">
        <f t="shared" si="436"/>
        <v>0</v>
      </c>
      <c r="TI43" s="764">
        <f t="shared" ref="TI43:UC43" si="438">TI35</f>
        <v>0</v>
      </c>
      <c r="TJ43" s="764">
        <f t="shared" si="438"/>
        <v>0</v>
      </c>
      <c r="TK43" s="764">
        <f t="shared" si="438"/>
        <v>0</v>
      </c>
      <c r="TL43" s="764">
        <f t="shared" si="438"/>
        <v>0</v>
      </c>
      <c r="TM43" s="764">
        <f t="shared" si="438"/>
        <v>0</v>
      </c>
      <c r="TN43" s="764">
        <f t="shared" si="438"/>
        <v>0</v>
      </c>
      <c r="TO43" s="764">
        <f t="shared" si="438"/>
        <v>0</v>
      </c>
      <c r="TP43" s="764">
        <f t="shared" si="438"/>
        <v>0</v>
      </c>
      <c r="TQ43" s="764">
        <f t="shared" si="438"/>
        <v>0</v>
      </c>
      <c r="TR43" s="764">
        <f t="shared" si="438"/>
        <v>0</v>
      </c>
      <c r="TS43" s="764">
        <f t="shared" si="438"/>
        <v>0</v>
      </c>
      <c r="TT43" s="764">
        <f t="shared" si="438"/>
        <v>-1770700000.1600001</v>
      </c>
      <c r="TU43" s="764">
        <f t="shared" si="438"/>
        <v>-237500000</v>
      </c>
      <c r="TV43" s="764">
        <f t="shared" si="438"/>
        <v>0</v>
      </c>
      <c r="TW43" s="764">
        <f t="shared" si="438"/>
        <v>0</v>
      </c>
      <c r="TX43" s="764">
        <f t="shared" si="438"/>
        <v>0</v>
      </c>
      <c r="TY43" s="764">
        <f t="shared" si="438"/>
        <v>0</v>
      </c>
      <c r="TZ43" s="764">
        <f t="shared" si="438"/>
        <v>-1770700000.1600001</v>
      </c>
      <c r="UA43" s="764">
        <f t="shared" si="438"/>
        <v>-237500000</v>
      </c>
      <c r="UB43" s="764">
        <f t="shared" si="438"/>
        <v>0</v>
      </c>
      <c r="UC43" s="764">
        <f t="shared" si="438"/>
        <v>0</v>
      </c>
    </row>
    <row r="44" spans="1:551" ht="16.5" x14ac:dyDescent="0.25">
      <c r="A44" s="469"/>
      <c r="B44" s="765"/>
      <c r="C44" s="463"/>
      <c r="D44" s="463"/>
      <c r="E44" s="463"/>
      <c r="F44" s="463"/>
      <c r="G44" s="463"/>
      <c r="H44" s="307"/>
      <c r="I44" s="307"/>
      <c r="J44" s="463"/>
      <c r="K44" s="463"/>
      <c r="L44" s="307"/>
      <c r="M44" s="307"/>
      <c r="N44" s="307"/>
      <c r="O44" s="307"/>
      <c r="P44" s="307"/>
      <c r="Q44" s="307"/>
      <c r="R44" s="307"/>
      <c r="S44" s="307"/>
      <c r="T44" s="307"/>
      <c r="U44" s="307"/>
      <c r="V44" s="307"/>
      <c r="W44" s="307"/>
      <c r="X44" s="307"/>
      <c r="Y44" s="307"/>
      <c r="Z44" s="463"/>
      <c r="AA44" s="307"/>
      <c r="AB44" s="307"/>
      <c r="AC44" s="463"/>
      <c r="AD44" s="463"/>
      <c r="AE44" s="463"/>
      <c r="AF44" s="307"/>
      <c r="AG44" s="463"/>
      <c r="AH44" s="463"/>
      <c r="AI44" s="463"/>
      <c r="AJ44" s="307"/>
      <c r="AK44" s="463"/>
      <c r="AL44" s="307"/>
      <c r="AM44" s="463"/>
      <c r="AN44" s="463"/>
      <c r="AO44" s="463"/>
      <c r="AP44" s="684"/>
      <c r="AQ44" s="684"/>
      <c r="AR44" s="684"/>
      <c r="AS44" s="684"/>
      <c r="AT44" s="684"/>
      <c r="AU44" s="684"/>
      <c r="AV44" s="684"/>
      <c r="AW44" s="684"/>
      <c r="AX44" s="466"/>
      <c r="AY44" s="466"/>
      <c r="AZ44" s="466"/>
      <c r="BA44" s="466"/>
      <c r="BB44" s="466"/>
      <c r="BC44" s="466"/>
      <c r="BD44" s="466"/>
      <c r="BE44" s="466"/>
      <c r="BF44" s="466"/>
      <c r="BG44" s="466"/>
      <c r="BH44" s="466"/>
      <c r="BI44" s="466"/>
      <c r="BJ44" s="466"/>
      <c r="BK44" s="466"/>
      <c r="BL44" s="466"/>
      <c r="BM44" s="466"/>
      <c r="BN44" s="466"/>
      <c r="BO44" s="466"/>
      <c r="BP44" s="466"/>
      <c r="BQ44" s="466"/>
      <c r="BR44" s="466"/>
      <c r="BS44" s="466"/>
      <c r="BT44" s="466"/>
      <c r="BU44" s="466"/>
      <c r="BV44" s="466"/>
      <c r="BW44" s="466"/>
      <c r="BX44" s="466"/>
      <c r="BY44" s="466"/>
      <c r="BZ44" s="466"/>
      <c r="CA44" s="466"/>
      <c r="CB44" s="466"/>
      <c r="CC44" s="466"/>
      <c r="CD44" s="466"/>
      <c r="CE44" s="466"/>
      <c r="CF44" s="466"/>
      <c r="CG44" s="466"/>
      <c r="CH44" s="466"/>
      <c r="CI44" s="466"/>
      <c r="CJ44" s="466"/>
      <c r="CK44" s="466"/>
      <c r="CL44" s="466"/>
      <c r="CM44" s="466"/>
      <c r="CN44" s="760"/>
      <c r="CO44" s="760"/>
      <c r="CP44" s="466"/>
      <c r="CQ44" s="466"/>
      <c r="CR44" s="466"/>
      <c r="CS44" s="466"/>
      <c r="CT44" s="760"/>
      <c r="CU44" s="760"/>
      <c r="CV44" s="466"/>
      <c r="CW44" s="466"/>
      <c r="CX44" s="466"/>
      <c r="CY44" s="466"/>
      <c r="CZ44" s="760"/>
      <c r="DA44" s="760"/>
      <c r="DB44" s="466"/>
      <c r="DC44" s="466"/>
      <c r="DD44" s="466"/>
      <c r="DE44" s="466"/>
      <c r="DF44" s="466"/>
      <c r="DG44" s="466"/>
      <c r="DH44" s="466"/>
      <c r="DI44" s="466"/>
      <c r="DJ44" s="466"/>
      <c r="DK44" s="466"/>
      <c r="DL44" s="466"/>
      <c r="DM44" s="466"/>
      <c r="DN44" s="466"/>
      <c r="DO44" s="466"/>
      <c r="DP44" s="760"/>
      <c r="DQ44" s="760"/>
      <c r="DR44" s="466"/>
      <c r="DS44" s="466"/>
      <c r="DT44" s="466"/>
      <c r="DU44" s="466"/>
      <c r="DV44" s="466"/>
      <c r="DW44" s="466"/>
      <c r="DX44" s="466"/>
      <c r="DY44" s="466"/>
      <c r="DZ44" s="466"/>
      <c r="EA44" s="466"/>
      <c r="EB44" s="466"/>
      <c r="EC44" s="466"/>
      <c r="ED44" s="466"/>
      <c r="EE44" s="466"/>
      <c r="EF44" s="466"/>
      <c r="EG44" s="466"/>
      <c r="EH44" s="466"/>
      <c r="EI44" s="466"/>
      <c r="EJ44" s="307"/>
      <c r="EK44" s="307"/>
      <c r="EL44" s="307"/>
      <c r="EM44" s="307"/>
      <c r="EN44" s="307"/>
      <c r="EO44" s="307"/>
      <c r="EP44" s="307"/>
      <c r="EQ44" s="462"/>
      <c r="ER44" s="466"/>
      <c r="ES44" s="466"/>
      <c r="ET44" s="466"/>
      <c r="EU44" s="466"/>
      <c r="EV44" s="466"/>
      <c r="EW44" s="466"/>
      <c r="EX44" s="466"/>
      <c r="EY44" s="466"/>
      <c r="EZ44" s="466"/>
      <c r="FA44" s="466"/>
      <c r="FB44" s="466"/>
      <c r="FC44" s="466"/>
      <c r="FD44" s="466"/>
      <c r="FE44" s="466"/>
      <c r="FF44" s="466"/>
      <c r="FG44" s="466"/>
      <c r="FH44" s="466"/>
      <c r="FI44" s="466"/>
      <c r="FJ44" s="466"/>
      <c r="FK44" s="466"/>
      <c r="FL44" s="466"/>
      <c r="FM44" s="466"/>
      <c r="FN44" s="466"/>
      <c r="FO44" s="466"/>
      <c r="FP44" s="466"/>
      <c r="FQ44" s="466"/>
      <c r="FR44" s="466"/>
      <c r="FS44" s="466"/>
      <c r="FT44" s="466"/>
      <c r="FU44" s="466"/>
      <c r="FV44" s="466"/>
      <c r="FW44" s="466"/>
      <c r="FX44" s="466"/>
      <c r="FY44" s="466"/>
      <c r="FZ44" s="466"/>
      <c r="GA44" s="466"/>
      <c r="GB44" s="466"/>
      <c r="GC44" s="466"/>
      <c r="GD44" s="466"/>
      <c r="GE44" s="466"/>
      <c r="GF44" s="466"/>
      <c r="GG44" s="466"/>
      <c r="GH44" s="466"/>
      <c r="GI44" s="466"/>
      <c r="GJ44" s="466"/>
      <c r="GK44" s="466"/>
      <c r="GL44" s="466"/>
      <c r="GM44" s="466"/>
      <c r="GN44" s="466"/>
      <c r="GO44" s="466"/>
      <c r="GP44" s="466"/>
      <c r="GQ44" s="466"/>
      <c r="GR44" s="466"/>
      <c r="GS44" s="463"/>
      <c r="GT44" s="466"/>
      <c r="GU44" s="466"/>
      <c r="GV44" s="466"/>
      <c r="GW44" s="728"/>
      <c r="GX44" s="728"/>
      <c r="GY44" s="462"/>
      <c r="GZ44" s="728"/>
      <c r="HA44" s="462"/>
      <c r="HB44" s="466"/>
      <c r="HC44" s="466"/>
      <c r="HD44" s="466"/>
      <c r="HE44" s="466"/>
      <c r="HF44" s="466"/>
      <c r="HG44" s="466"/>
      <c r="HH44" s="466"/>
      <c r="HI44" s="466"/>
      <c r="HJ44" s="466"/>
      <c r="HK44" s="466"/>
      <c r="HL44" s="466"/>
      <c r="HM44" s="466"/>
      <c r="HN44" s="466"/>
      <c r="HO44" s="466"/>
      <c r="HP44" s="466"/>
      <c r="HQ44" s="466"/>
      <c r="HR44" s="466"/>
      <c r="HS44" s="466"/>
      <c r="HT44" s="463"/>
      <c r="HU44" s="463"/>
      <c r="HV44" s="463"/>
      <c r="HW44" s="463"/>
      <c r="HX44" s="463"/>
      <c r="HY44" s="463"/>
      <c r="HZ44" s="307"/>
      <c r="IA44" s="307"/>
      <c r="IB44" s="307"/>
      <c r="IC44" s="307"/>
      <c r="ID44" s="307"/>
      <c r="IE44" s="307"/>
      <c r="IF44" s="462"/>
      <c r="IG44" s="728"/>
      <c r="IH44" s="728"/>
      <c r="II44" s="728"/>
      <c r="IJ44" s="462"/>
      <c r="IK44" s="728"/>
      <c r="IL44" s="728"/>
      <c r="IM44" s="728"/>
      <c r="IN44" s="462"/>
      <c r="IO44" s="462"/>
      <c r="IP44" s="462"/>
      <c r="IQ44" s="462"/>
      <c r="IR44" s="462"/>
      <c r="IS44" s="462"/>
      <c r="IT44" s="462"/>
      <c r="IU44" s="462"/>
      <c r="IV44" s="462"/>
      <c r="IW44" s="462"/>
      <c r="IX44" s="462"/>
      <c r="IY44" s="462"/>
      <c r="IZ44" s="462"/>
      <c r="JA44" s="466"/>
      <c r="JB44" s="466"/>
      <c r="JC44" s="466"/>
      <c r="JD44" s="466"/>
      <c r="JE44" s="466"/>
      <c r="JF44" s="466"/>
      <c r="JG44" s="466"/>
      <c r="JH44" s="466"/>
      <c r="JI44" s="462"/>
      <c r="JJ44" s="466"/>
      <c r="JK44" s="466"/>
      <c r="JL44" s="466"/>
      <c r="JM44" s="466"/>
      <c r="JN44" s="466"/>
      <c r="JO44" s="466"/>
      <c r="JP44" s="466"/>
      <c r="JQ44" s="466"/>
      <c r="JR44" s="466"/>
      <c r="JS44" s="462"/>
      <c r="JT44" s="462"/>
      <c r="JU44" s="466"/>
      <c r="JV44" s="466"/>
      <c r="JW44" s="466"/>
      <c r="JX44" s="466"/>
      <c r="JY44" s="466"/>
      <c r="JZ44" s="466"/>
      <c r="KA44" s="466"/>
      <c r="KB44" s="466"/>
      <c r="KC44" s="466"/>
      <c r="KD44" s="684"/>
      <c r="KE44" s="466"/>
      <c r="KF44" s="466"/>
      <c r="KG44" s="466"/>
      <c r="KH44" s="466"/>
      <c r="KI44" s="684"/>
      <c r="KJ44" s="466"/>
      <c r="KK44" s="466"/>
      <c r="KL44" s="466"/>
      <c r="KM44" s="466"/>
      <c r="KN44" s="684"/>
      <c r="KO44" s="684"/>
      <c r="KP44" s="684"/>
      <c r="KQ44" s="684"/>
      <c r="KR44" s="684"/>
      <c r="KS44" s="684"/>
      <c r="KT44" s="466"/>
      <c r="KU44" s="466"/>
      <c r="KV44" s="466"/>
      <c r="KW44" s="466"/>
      <c r="KX44" s="466"/>
      <c r="KY44" s="466"/>
      <c r="KZ44" s="463"/>
      <c r="LA44" s="463"/>
      <c r="LB44" s="463"/>
      <c r="LC44" s="463"/>
      <c r="LD44" s="463"/>
      <c r="LE44" s="463"/>
      <c r="LF44" s="463"/>
      <c r="LG44" s="463"/>
      <c r="LH44" s="307"/>
      <c r="LI44" s="307"/>
      <c r="LJ44" s="307"/>
      <c r="LK44" s="307"/>
      <c r="LL44" s="307"/>
      <c r="LM44" s="307"/>
      <c r="LN44" s="307"/>
      <c r="LO44" s="307"/>
      <c r="LP44" s="462"/>
      <c r="LQ44" s="761"/>
      <c r="LR44" s="761"/>
      <c r="LS44" s="761"/>
      <c r="LT44" s="761"/>
      <c r="LU44" s="761"/>
      <c r="LV44" s="761"/>
      <c r="LW44" s="462"/>
      <c r="LX44" s="761"/>
      <c r="LY44" s="761"/>
      <c r="LZ44" s="761"/>
      <c r="MA44" s="761"/>
      <c r="MB44" s="761"/>
      <c r="MC44" s="761"/>
      <c r="MD44" s="307"/>
      <c r="ME44" s="307"/>
      <c r="MF44" s="307"/>
      <c r="MG44" s="307"/>
      <c r="MH44" s="307"/>
      <c r="MI44" s="307"/>
      <c r="MJ44" s="466"/>
      <c r="MK44" s="466"/>
      <c r="ML44" s="466"/>
      <c r="MM44" s="466"/>
      <c r="MN44" s="466"/>
      <c r="MO44" s="466"/>
      <c r="MP44" s="466"/>
      <c r="MQ44" s="466"/>
      <c r="MR44" s="466"/>
      <c r="MS44" s="466"/>
      <c r="MT44" s="466"/>
      <c r="MU44" s="466"/>
      <c r="MV44" s="462"/>
      <c r="MW44" s="728"/>
      <c r="MX44" s="728"/>
      <c r="MY44" s="728"/>
      <c r="MZ44" s="728"/>
      <c r="NA44" s="462"/>
      <c r="NB44" s="728"/>
      <c r="NC44" s="728"/>
      <c r="ND44" s="728"/>
      <c r="NE44" s="728"/>
      <c r="NF44" s="462"/>
      <c r="NG44" s="462"/>
      <c r="NH44" s="462"/>
      <c r="NI44" s="462"/>
      <c r="NJ44" s="462"/>
      <c r="NK44" s="462"/>
      <c r="NL44" s="462"/>
      <c r="NM44" s="462"/>
      <c r="NN44" s="462"/>
      <c r="NO44" s="462"/>
      <c r="NP44" s="466"/>
      <c r="NQ44" s="466"/>
      <c r="NR44" s="466"/>
      <c r="NS44" s="466"/>
      <c r="NT44" s="466"/>
      <c r="NU44" s="466"/>
      <c r="NV44" s="466"/>
      <c r="NW44" s="466"/>
      <c r="NX44" s="466"/>
      <c r="NY44" s="466"/>
      <c r="NZ44" s="466"/>
      <c r="OA44" s="466"/>
      <c r="OB44" s="466"/>
      <c r="OC44" s="466"/>
      <c r="OD44" s="466"/>
      <c r="OE44" s="466"/>
      <c r="OF44" s="466"/>
      <c r="OG44" s="466"/>
      <c r="OH44" s="466"/>
      <c r="OI44" s="466"/>
      <c r="OJ44" s="466"/>
      <c r="OK44" s="466"/>
      <c r="OL44" s="307"/>
      <c r="OM44" s="463"/>
      <c r="ON44" s="463"/>
      <c r="OO44" s="463"/>
      <c r="OP44" s="463"/>
      <c r="OQ44" s="463"/>
      <c r="OR44" s="463"/>
      <c r="OS44" s="463"/>
      <c r="OT44" s="463"/>
      <c r="OU44" s="307"/>
      <c r="OV44" s="463"/>
      <c r="OW44" s="463"/>
      <c r="OX44" s="463"/>
      <c r="OY44" s="463"/>
      <c r="OZ44" s="463"/>
      <c r="PA44" s="463"/>
      <c r="PB44" s="463"/>
      <c r="PC44" s="463"/>
      <c r="PD44" s="307"/>
      <c r="PE44" s="307"/>
      <c r="PF44" s="307"/>
      <c r="PG44" s="307"/>
      <c r="PH44" s="307"/>
      <c r="PI44" s="307"/>
      <c r="PJ44" s="307"/>
      <c r="PK44" s="307"/>
      <c r="PL44" s="307"/>
      <c r="PM44" s="307"/>
      <c r="PN44" s="307"/>
      <c r="PO44" s="307"/>
      <c r="PP44" s="307"/>
      <c r="PQ44" s="307"/>
      <c r="PR44" s="466"/>
      <c r="PS44" s="466"/>
      <c r="PT44" s="307"/>
      <c r="PU44" s="307"/>
      <c r="PV44" s="463"/>
      <c r="PW44" s="463"/>
      <c r="PX44" s="463"/>
      <c r="PY44" s="463"/>
      <c r="PZ44" s="463"/>
      <c r="QA44" s="307"/>
      <c r="QB44" s="463"/>
      <c r="QC44" s="463"/>
      <c r="QD44" s="684"/>
      <c r="QE44" s="684"/>
      <c r="QF44" s="684"/>
      <c r="QG44" s="684"/>
      <c r="QH44" s="463"/>
      <c r="QI44" s="463"/>
      <c r="QJ44" s="307"/>
      <c r="QK44" s="463"/>
      <c r="QL44" s="463"/>
      <c r="QM44" s="463"/>
      <c r="QN44" s="463"/>
      <c r="QO44" s="463"/>
      <c r="QP44" s="463"/>
      <c r="QQ44" s="463"/>
      <c r="QR44" s="463"/>
      <c r="QS44" s="463"/>
      <c r="QT44" s="463"/>
      <c r="QU44" s="463"/>
      <c r="QV44" s="463"/>
      <c r="QW44" s="463"/>
      <c r="QX44" s="307"/>
      <c r="QY44" s="307"/>
      <c r="QZ44" s="307"/>
      <c r="RA44" s="307"/>
      <c r="RB44" s="307"/>
      <c r="RC44" s="463"/>
      <c r="RD44" s="464"/>
      <c r="RE44" s="464"/>
      <c r="RF44" s="464"/>
      <c r="RG44" s="464"/>
      <c r="RH44" s="464"/>
      <c r="RI44" s="464"/>
      <c r="RJ44" s="464"/>
      <c r="RK44" s="464"/>
      <c r="RL44" s="464"/>
      <c r="RM44" s="464"/>
      <c r="RN44" s="464"/>
      <c r="RO44" s="464"/>
      <c r="RP44" s="464"/>
      <c r="RQ44" s="464"/>
      <c r="RR44" s="464"/>
      <c r="RS44" s="464"/>
      <c r="RT44" s="464"/>
      <c r="RU44" s="464"/>
      <c r="RV44" s="464"/>
      <c r="RW44" s="464"/>
      <c r="RX44" s="307"/>
      <c r="RY44" s="307"/>
      <c r="RZ44" s="307"/>
      <c r="SA44" s="307"/>
      <c r="SB44" s="307"/>
      <c r="SC44" s="463"/>
      <c r="SD44" s="463"/>
      <c r="SE44" s="463"/>
      <c r="SF44" s="463"/>
      <c r="SG44" s="463"/>
      <c r="SH44" s="463"/>
      <c r="SI44" s="463"/>
      <c r="SJ44" s="463"/>
      <c r="SK44" s="463"/>
      <c r="SL44" s="684"/>
      <c r="SM44" s="684"/>
      <c r="SN44" s="684"/>
      <c r="SO44" s="466"/>
      <c r="SP44" s="684"/>
      <c r="SQ44" s="684"/>
      <c r="SR44" s="465"/>
      <c r="SS44" s="466"/>
      <c r="ST44" s="684"/>
      <c r="SU44" s="684"/>
      <c r="SV44" s="761"/>
      <c r="SW44" s="684"/>
      <c r="SX44" s="684"/>
      <c r="SY44" s="684"/>
      <c r="SZ44" s="466"/>
      <c r="TA44" s="684"/>
      <c r="TB44" s="684"/>
      <c r="TC44" s="465"/>
      <c r="TD44" s="466"/>
      <c r="TE44" s="684"/>
      <c r="TF44" s="684"/>
      <c r="TG44" s="761"/>
      <c r="TH44" s="307"/>
      <c r="TI44" s="307"/>
      <c r="TJ44" s="307"/>
      <c r="TK44" s="307"/>
      <c r="TL44" s="307"/>
      <c r="TM44" s="307"/>
      <c r="TN44" s="307"/>
      <c r="TO44" s="307"/>
      <c r="TP44" s="307"/>
      <c r="TQ44" s="307"/>
      <c r="TR44" s="307"/>
      <c r="TS44" s="307"/>
      <c r="TT44" s="307"/>
      <c r="TU44" s="463"/>
      <c r="TV44" s="463"/>
      <c r="TW44" s="463"/>
      <c r="TX44" s="463"/>
      <c r="TY44" s="463"/>
      <c r="TZ44" s="463"/>
      <c r="UA44" s="463"/>
      <c r="UB44" s="463"/>
      <c r="UC44" s="463"/>
      <c r="UD44" s="463"/>
      <c r="UE44" s="307"/>
    </row>
    <row r="45" spans="1:551" ht="191.45" customHeight="1" x14ac:dyDescent="0.25">
      <c r="A45" s="463">
        <f>B38-'[3]Исполнение  по  МБТ  всего'!$B$33*1000</f>
        <v>0</v>
      </c>
      <c r="B45" s="466" t="e">
        <f>C38-'[3]Исполнение  по  МБТ  всего'!$E$33*1000</f>
        <v>#REF!</v>
      </c>
      <c r="C45" s="668">
        <v>6843766112.7200003</v>
      </c>
      <c r="D45" s="470"/>
      <c r="E45" s="470"/>
      <c r="F45" s="1042" t="s">
        <v>626</v>
      </c>
      <c r="G45" s="1043"/>
      <c r="H45" s="1043"/>
      <c r="I45" s="1043"/>
      <c r="J45" s="1158" t="s">
        <v>627</v>
      </c>
      <c r="K45" s="1159"/>
      <c r="L45" s="1159"/>
      <c r="M45" s="1159"/>
      <c r="N45" s="1042" t="s">
        <v>628</v>
      </c>
      <c r="O45" s="1043"/>
      <c r="P45" s="1043"/>
      <c r="Q45" s="1043"/>
      <c r="R45" s="1043"/>
      <c r="S45" s="1043"/>
      <c r="T45" s="1043"/>
      <c r="U45" s="1044"/>
      <c r="V45" s="1154" t="s">
        <v>907</v>
      </c>
      <c r="W45" s="1154"/>
      <c r="X45" s="1154"/>
      <c r="Y45" s="1154"/>
      <c r="Z45" s="463"/>
      <c r="AA45" s="463"/>
      <c r="AB45" s="1160" t="s">
        <v>898</v>
      </c>
      <c r="AC45" s="1161"/>
      <c r="AD45" s="1161"/>
      <c r="AE45" s="1161"/>
      <c r="AF45" s="1161"/>
      <c r="AG45" s="1161"/>
      <c r="AH45" s="1161"/>
      <c r="AI45" s="1161"/>
      <c r="AJ45" s="1161"/>
      <c r="AK45" s="1161"/>
      <c r="AL45" s="1161"/>
      <c r="AM45" s="1161"/>
      <c r="AN45" s="1066" t="s">
        <v>916</v>
      </c>
      <c r="AO45" s="1066"/>
      <c r="AP45" s="1154" t="s">
        <v>649</v>
      </c>
      <c r="AQ45" s="1154"/>
      <c r="AR45" s="1154"/>
      <c r="AS45" s="1154"/>
      <c r="AT45" s="1154"/>
      <c r="AU45" s="1154"/>
      <c r="AV45" s="1066" t="s">
        <v>921</v>
      </c>
      <c r="AW45" s="1066"/>
      <c r="AX45" s="1154" t="s">
        <v>629</v>
      </c>
      <c r="AY45" s="1154"/>
      <c r="AZ45" s="1154"/>
      <c r="BA45" s="1154"/>
      <c r="BB45" s="1154"/>
      <c r="BC45" s="1154"/>
      <c r="BD45" s="1042" t="s">
        <v>694</v>
      </c>
      <c r="BE45" s="1043"/>
      <c r="BF45" s="1043"/>
      <c r="BG45" s="1043"/>
      <c r="BH45" s="1043"/>
      <c r="BI45" s="1043"/>
      <c r="BJ45" s="1043"/>
      <c r="BK45" s="1043"/>
      <c r="BL45" s="1043"/>
      <c r="BM45" s="1043"/>
      <c r="BN45" s="1043"/>
      <c r="BO45" s="1043"/>
      <c r="BP45" s="1043"/>
      <c r="BQ45" s="1043"/>
      <c r="BR45" s="1043"/>
      <c r="BS45" s="1043"/>
      <c r="BT45" s="1043"/>
      <c r="BU45" s="1043"/>
      <c r="BV45" s="1043"/>
      <c r="BW45" s="1043"/>
      <c r="BX45" s="1042" t="s">
        <v>791</v>
      </c>
      <c r="BY45" s="1043"/>
      <c r="BZ45" s="1043"/>
      <c r="CA45" s="1043"/>
      <c r="CB45" s="1043"/>
      <c r="CC45" s="1043"/>
      <c r="CD45" s="1154" t="s">
        <v>630</v>
      </c>
      <c r="CE45" s="1154"/>
      <c r="CF45" s="1154"/>
      <c r="CG45" s="1154"/>
      <c r="CH45" s="1154"/>
      <c r="CI45" s="1154"/>
      <c r="CJ45" s="1070" t="s">
        <v>1052</v>
      </c>
      <c r="CK45" s="1071"/>
      <c r="CL45" s="1071"/>
      <c r="CM45" s="1071"/>
      <c r="CN45" s="1071"/>
      <c r="CO45" s="1071"/>
      <c r="CP45" s="1042" t="s">
        <v>864</v>
      </c>
      <c r="CQ45" s="1043"/>
      <c r="CR45" s="1043"/>
      <c r="CS45" s="1043"/>
      <c r="CT45" s="1043"/>
      <c r="CU45" s="1043"/>
      <c r="CV45" s="1042" t="s">
        <v>741</v>
      </c>
      <c r="CW45" s="1043"/>
      <c r="CX45" s="1043"/>
      <c r="CY45" s="1043"/>
      <c r="CZ45" s="1043"/>
      <c r="DA45" s="1043"/>
      <c r="DB45" s="1042" t="s">
        <v>1060</v>
      </c>
      <c r="DC45" s="1043"/>
      <c r="DD45" s="1043"/>
      <c r="DE45" s="1043"/>
      <c r="DF45" s="1043"/>
      <c r="DG45" s="1043"/>
      <c r="DH45" s="1043"/>
      <c r="DI45" s="1043"/>
      <c r="DJ45" s="1043"/>
      <c r="DK45" s="1044"/>
      <c r="DL45" s="1042" t="s">
        <v>865</v>
      </c>
      <c r="DM45" s="1043"/>
      <c r="DN45" s="1043"/>
      <c r="DO45" s="1043"/>
      <c r="DP45" s="1043"/>
      <c r="DQ45" s="1043"/>
      <c r="DR45" s="1042" t="s">
        <v>794</v>
      </c>
      <c r="DS45" s="1043"/>
      <c r="DT45" s="1043"/>
      <c r="DU45" s="1043"/>
      <c r="DV45" s="1043"/>
      <c r="DW45" s="1044"/>
      <c r="DX45" s="1042" t="s">
        <v>312</v>
      </c>
      <c r="DY45" s="1043"/>
      <c r="DZ45" s="1043"/>
      <c r="EA45" s="1043"/>
      <c r="EB45" s="1043"/>
      <c r="EC45" s="1043"/>
      <c r="ED45" s="1043"/>
      <c r="EE45" s="1043"/>
      <c r="EF45" s="1043"/>
      <c r="EG45" s="1043"/>
      <c r="EH45" s="1043"/>
      <c r="EI45" s="1043"/>
      <c r="EJ45" s="1154" t="s">
        <v>843</v>
      </c>
      <c r="EK45" s="1154"/>
      <c r="EL45" s="1154"/>
      <c r="EM45" s="1154"/>
      <c r="EN45" s="1154"/>
      <c r="EO45" s="1154"/>
      <c r="EP45" s="1154"/>
      <c r="EQ45" s="1154"/>
      <c r="ER45" s="1157" t="s">
        <v>943</v>
      </c>
      <c r="ES45" s="1157"/>
      <c r="ET45" s="1157"/>
      <c r="EU45" s="1157"/>
      <c r="EV45" s="1157"/>
      <c r="EW45" s="1157"/>
      <c r="EX45" s="1157"/>
      <c r="EY45" s="1157"/>
      <c r="EZ45" s="1157"/>
      <c r="FA45" s="1157"/>
      <c r="FB45" s="1157"/>
      <c r="FC45" s="1157"/>
      <c r="FD45" s="1157"/>
      <c r="FE45" s="1157"/>
      <c r="FF45" s="1154" t="s">
        <v>313</v>
      </c>
      <c r="FG45" s="1154"/>
      <c r="FH45" s="1154"/>
      <c r="FI45" s="1154"/>
      <c r="FJ45" s="1154"/>
      <c r="FK45" s="1154"/>
      <c r="FL45" s="1042" t="s">
        <v>314</v>
      </c>
      <c r="FM45" s="1043"/>
      <c r="FN45" s="1043"/>
      <c r="FO45" s="1043"/>
      <c r="FP45" s="1043"/>
      <c r="FQ45" s="1043"/>
      <c r="FR45" s="1043"/>
      <c r="FS45" s="1043"/>
      <c r="FT45" s="1043"/>
      <c r="FU45" s="1043"/>
      <c r="FV45" s="1043"/>
      <c r="FW45" s="1043"/>
      <c r="FX45" s="1154" t="s">
        <v>716</v>
      </c>
      <c r="FY45" s="1154"/>
      <c r="FZ45" s="1154"/>
      <c r="GA45" s="1154"/>
      <c r="GB45" s="1154"/>
      <c r="GC45" s="1154"/>
      <c r="GD45" s="1042" t="s">
        <v>685</v>
      </c>
      <c r="GE45" s="1043"/>
      <c r="GF45" s="1043"/>
      <c r="GG45" s="1043"/>
      <c r="GH45" s="1043"/>
      <c r="GI45" s="1043"/>
      <c r="GJ45" s="1043"/>
      <c r="GK45" s="1043"/>
      <c r="GL45" s="1043"/>
      <c r="GM45" s="1043"/>
      <c r="GN45" s="1043"/>
      <c r="GO45" s="1043"/>
      <c r="GP45" s="1042" t="s">
        <v>766</v>
      </c>
      <c r="GQ45" s="1043"/>
      <c r="GR45" s="1043"/>
      <c r="GS45" s="1043"/>
      <c r="GT45" s="1043"/>
      <c r="GU45" s="1043"/>
      <c r="GV45" s="1043"/>
      <c r="GW45" s="1043"/>
      <c r="GX45" s="1043"/>
      <c r="GY45" s="1043"/>
      <c r="GZ45" s="1043"/>
      <c r="HA45" s="1043"/>
      <c r="HB45" s="1155" t="s">
        <v>315</v>
      </c>
      <c r="HC45" s="1156"/>
      <c r="HD45" s="1156"/>
      <c r="HE45" s="1156"/>
      <c r="HF45" s="1156"/>
      <c r="HG45" s="1156"/>
      <c r="HH45" s="1156"/>
      <c r="HI45" s="1156"/>
      <c r="HJ45" s="1156"/>
      <c r="HK45" s="1156"/>
      <c r="HL45" s="1156"/>
      <c r="HM45" s="1156"/>
      <c r="HN45" s="1154" t="s">
        <v>733</v>
      </c>
      <c r="HO45" s="1154"/>
      <c r="HP45" s="1154"/>
      <c r="HQ45" s="1154"/>
      <c r="HR45" s="1154"/>
      <c r="HS45" s="1154"/>
      <c r="HT45" s="1042" t="s">
        <v>631</v>
      </c>
      <c r="HU45" s="1043"/>
      <c r="HV45" s="1043"/>
      <c r="HW45" s="1043"/>
      <c r="HX45" s="1043"/>
      <c r="HY45" s="1043"/>
      <c r="HZ45" s="1043"/>
      <c r="IA45" s="1043"/>
      <c r="IB45" s="1043"/>
      <c r="IC45" s="1043"/>
      <c r="ID45" s="1043"/>
      <c r="IE45" s="1043"/>
      <c r="IF45" s="1070" t="s">
        <v>755</v>
      </c>
      <c r="IG45" s="1071"/>
      <c r="IH45" s="1071"/>
      <c r="II45" s="1071"/>
      <c r="IJ45" s="1071"/>
      <c r="IK45" s="1071"/>
      <c r="IL45" s="1071"/>
      <c r="IM45" s="1071"/>
      <c r="IN45" s="1042" t="s">
        <v>828</v>
      </c>
      <c r="IO45" s="1043"/>
      <c r="IP45" s="1043"/>
      <c r="IQ45" s="1043"/>
      <c r="IR45" s="1043"/>
      <c r="IS45" s="1043"/>
      <c r="IT45" s="1043"/>
      <c r="IU45" s="1043"/>
      <c r="IV45" s="1043"/>
      <c r="IW45" s="1043"/>
      <c r="IX45" s="1043"/>
      <c r="IY45" s="1043"/>
      <c r="IZ45" s="1042" t="s">
        <v>992</v>
      </c>
      <c r="JA45" s="1043"/>
      <c r="JB45" s="1043"/>
      <c r="JC45" s="1043"/>
      <c r="JD45" s="1043"/>
      <c r="JE45" s="1043"/>
      <c r="JF45" s="1043"/>
      <c r="JG45" s="1043"/>
      <c r="JH45" s="1043"/>
      <c r="JI45" s="1043"/>
      <c r="JJ45" s="1043"/>
      <c r="JK45" s="1043"/>
      <c r="JL45" s="1043"/>
      <c r="JM45" s="1043"/>
      <c r="JN45" s="1043"/>
      <c r="JO45" s="1043"/>
      <c r="JP45" s="1043"/>
      <c r="JQ45" s="1043"/>
      <c r="JR45" s="1043"/>
      <c r="JS45" s="1043"/>
      <c r="JT45" s="1043"/>
      <c r="JU45" s="1043"/>
      <c r="JV45" s="1043"/>
      <c r="JW45" s="1044"/>
      <c r="JX45" s="1154" t="s">
        <v>958</v>
      </c>
      <c r="JY45" s="1154"/>
      <c r="JZ45" s="1154"/>
      <c r="KA45" s="1154"/>
      <c r="KB45" s="1154"/>
      <c r="KC45" s="1154"/>
      <c r="KD45" s="1154" t="s">
        <v>991</v>
      </c>
      <c r="KE45" s="1154"/>
      <c r="KF45" s="1154"/>
      <c r="KG45" s="1154"/>
      <c r="KH45" s="1154"/>
      <c r="KI45" s="1154"/>
      <c r="KJ45" s="1154"/>
      <c r="KK45" s="1154"/>
      <c r="KL45" s="1154"/>
      <c r="KM45" s="1154"/>
      <c r="KN45" s="1154"/>
      <c r="KO45" s="1154"/>
      <c r="KP45" s="1154"/>
      <c r="KQ45" s="1154"/>
      <c r="KR45" s="1154"/>
      <c r="KS45" s="1154"/>
      <c r="KT45" s="1042" t="s">
        <v>970</v>
      </c>
      <c r="KU45" s="1043"/>
      <c r="KV45" s="1043"/>
      <c r="KW45" s="1043"/>
      <c r="KX45" s="1043"/>
      <c r="KY45" s="1044"/>
      <c r="KZ45" s="1042" t="s">
        <v>686</v>
      </c>
      <c r="LA45" s="1043"/>
      <c r="LB45" s="1043"/>
      <c r="LC45" s="1043"/>
      <c r="LD45" s="1043"/>
      <c r="LE45" s="1043"/>
      <c r="LF45" s="1043"/>
      <c r="LG45" s="1043"/>
      <c r="LH45" s="1043"/>
      <c r="LI45" s="1043"/>
      <c r="LJ45" s="1043"/>
      <c r="LK45" s="1043"/>
      <c r="LL45" s="1043"/>
      <c r="LM45" s="1043"/>
      <c r="LN45" s="1043"/>
      <c r="LO45" s="1043"/>
      <c r="LP45" s="1042" t="s">
        <v>1011</v>
      </c>
      <c r="LQ45" s="1043"/>
      <c r="LR45" s="1043"/>
      <c r="LS45" s="1043"/>
      <c r="LT45" s="1043"/>
      <c r="LU45" s="1043"/>
      <c r="LV45" s="1043"/>
      <c r="LW45" s="1043"/>
      <c r="LX45" s="1043"/>
      <c r="LY45" s="1043"/>
      <c r="LZ45" s="1043"/>
      <c r="MA45" s="1043"/>
      <c r="MB45" s="1043"/>
      <c r="MC45" s="1043"/>
      <c r="MD45" s="1043"/>
      <c r="ME45" s="1043"/>
      <c r="MF45" s="1043"/>
      <c r="MG45" s="1043"/>
      <c r="MH45" s="1043"/>
      <c r="MI45" s="1043"/>
      <c r="MJ45" s="1042" t="s">
        <v>734</v>
      </c>
      <c r="MK45" s="1043"/>
      <c r="ML45" s="1043"/>
      <c r="MM45" s="1043"/>
      <c r="MN45" s="1043"/>
      <c r="MO45" s="1043"/>
      <c r="MP45" s="1043"/>
      <c r="MQ45" s="1043"/>
      <c r="MR45" s="1043"/>
      <c r="MS45" s="1043"/>
      <c r="MT45" s="1043"/>
      <c r="MU45" s="1043"/>
      <c r="MV45" s="1042" t="s">
        <v>672</v>
      </c>
      <c r="MW45" s="1043"/>
      <c r="MX45" s="1043"/>
      <c r="MY45" s="1043"/>
      <c r="MZ45" s="1043"/>
      <c r="NA45" s="1043"/>
      <c r="NB45" s="1043"/>
      <c r="NC45" s="1043"/>
      <c r="ND45" s="1043"/>
      <c r="NE45" s="1043"/>
      <c r="NF45" s="1043"/>
      <c r="NG45" s="1043"/>
      <c r="NH45" s="1043"/>
      <c r="NI45" s="1043"/>
      <c r="NJ45" s="1043"/>
      <c r="NK45" s="1043"/>
      <c r="NL45" s="1043"/>
      <c r="NM45" s="1043"/>
      <c r="NN45" s="673"/>
      <c r="NO45" s="673"/>
      <c r="NP45" s="1042" t="s">
        <v>903</v>
      </c>
      <c r="NQ45" s="1043"/>
      <c r="NR45" s="1043"/>
      <c r="NS45" s="1043"/>
      <c r="NT45" s="1043"/>
      <c r="NU45" s="1043"/>
      <c r="NV45" s="1043"/>
      <c r="NW45" s="1043"/>
      <c r="NX45" s="1043"/>
      <c r="NY45" s="1043"/>
      <c r="NZ45" s="1043"/>
      <c r="OA45" s="1043"/>
      <c r="OB45" s="1043"/>
      <c r="OC45" s="1043"/>
      <c r="OD45" s="1043"/>
      <c r="OE45" s="1044"/>
      <c r="OF45" s="1154" t="s">
        <v>320</v>
      </c>
      <c r="OG45" s="1154"/>
      <c r="OH45" s="1154"/>
      <c r="OI45" s="1154"/>
      <c r="OJ45" s="1154"/>
      <c r="OK45" s="1154"/>
      <c r="OL45" s="1042" t="s">
        <v>1009</v>
      </c>
      <c r="OM45" s="1043"/>
      <c r="ON45" s="1043"/>
      <c r="OO45" s="1043"/>
      <c r="OP45" s="1043"/>
      <c r="OQ45" s="1043"/>
      <c r="OR45" s="1043"/>
      <c r="OS45" s="1043"/>
      <c r="OT45" s="1043"/>
      <c r="OU45" s="1043"/>
      <c r="OV45" s="1043"/>
      <c r="OW45" s="1043"/>
      <c r="OX45" s="1043"/>
      <c r="OY45" s="1043"/>
      <c r="OZ45" s="1043"/>
      <c r="PA45" s="1043"/>
      <c r="PB45" s="1043"/>
      <c r="PC45" s="1043"/>
      <c r="PD45" s="1043"/>
      <c r="PE45" s="1043"/>
      <c r="PF45" s="1043"/>
      <c r="PG45" s="1043"/>
      <c r="PH45" s="1043"/>
      <c r="PI45" s="1043"/>
      <c r="PJ45" s="1043"/>
      <c r="PK45" s="1043"/>
      <c r="PL45" s="1043"/>
      <c r="PM45" s="1043"/>
      <c r="PN45" s="1043"/>
      <c r="PO45" s="1043"/>
      <c r="PP45" s="1043"/>
      <c r="PQ45" s="1043"/>
      <c r="PR45" s="1042" t="s">
        <v>1008</v>
      </c>
      <c r="PS45" s="1044"/>
      <c r="PT45" s="1042" t="s">
        <v>863</v>
      </c>
      <c r="PU45" s="1044"/>
      <c r="PV45" s="471"/>
      <c r="PW45" s="471"/>
      <c r="PX45" s="471"/>
      <c r="PY45" s="471"/>
      <c r="PZ45" s="472"/>
      <c r="QA45" s="766"/>
      <c r="QB45" s="1042" t="s">
        <v>632</v>
      </c>
      <c r="QC45" s="1163"/>
      <c r="QD45" s="1042" t="s">
        <v>633</v>
      </c>
      <c r="QE45" s="1044"/>
      <c r="QF45" s="1042" t="s">
        <v>323</v>
      </c>
      <c r="QG45" s="1043"/>
      <c r="QH45" s="1043"/>
      <c r="QI45" s="1044"/>
      <c r="QJ45" s="1042" t="s">
        <v>324</v>
      </c>
      <c r="QK45" s="1044"/>
      <c r="QL45" s="1042" t="s">
        <v>325</v>
      </c>
      <c r="QM45" s="1044"/>
      <c r="QN45" s="1042" t="s">
        <v>326</v>
      </c>
      <c r="QO45" s="1044"/>
      <c r="QP45" s="1042" t="s">
        <v>327</v>
      </c>
      <c r="QQ45" s="1044"/>
      <c r="QR45" s="1042" t="s">
        <v>328</v>
      </c>
      <c r="QS45" s="1043"/>
      <c r="QT45" s="1043"/>
      <c r="QU45" s="1043"/>
      <c r="QV45" s="1043"/>
      <c r="QW45" s="1044"/>
      <c r="QX45" s="1154" t="s">
        <v>634</v>
      </c>
      <c r="QY45" s="1154"/>
      <c r="QZ45" s="1154"/>
      <c r="RA45" s="1154"/>
      <c r="RB45" s="1154"/>
      <c r="RC45" s="1154"/>
      <c r="RD45" s="473"/>
      <c r="RE45" s="474"/>
      <c r="RF45" s="1042" t="s">
        <v>775</v>
      </c>
      <c r="RG45" s="1043"/>
      <c r="RH45" s="1043"/>
      <c r="RI45" s="1043"/>
      <c r="RJ45" s="1043"/>
      <c r="RK45" s="1044"/>
      <c r="RL45" s="1042" t="s">
        <v>712</v>
      </c>
      <c r="RM45" s="1043"/>
      <c r="RN45" s="1043"/>
      <c r="RO45" s="1043"/>
      <c r="RP45" s="1043"/>
      <c r="RQ45" s="1044"/>
      <c r="RR45" s="1154" t="s">
        <v>748</v>
      </c>
      <c r="RS45" s="1154"/>
      <c r="RT45" s="1154"/>
      <c r="RU45" s="1154"/>
      <c r="RV45" s="1154"/>
      <c r="RW45" s="1154"/>
      <c r="RX45" s="1154" t="s">
        <v>677</v>
      </c>
      <c r="RY45" s="1154"/>
      <c r="RZ45" s="1154"/>
      <c r="SA45" s="1154"/>
      <c r="SB45" s="1154"/>
      <c r="SC45" s="1154"/>
      <c r="SD45" s="1042" t="s">
        <v>692</v>
      </c>
      <c r="SE45" s="1043"/>
      <c r="SF45" s="1043"/>
      <c r="SG45" s="1043"/>
      <c r="SH45" s="1043"/>
      <c r="SI45" s="1043"/>
      <c r="SJ45" s="1043"/>
      <c r="SK45" s="1044"/>
      <c r="SL45" s="1154" t="s">
        <v>745</v>
      </c>
      <c r="SM45" s="1154"/>
      <c r="SN45" s="1154"/>
      <c r="SO45" s="1154"/>
      <c r="SP45" s="1154"/>
      <c r="SQ45" s="1154"/>
      <c r="SR45" s="1154"/>
      <c r="SS45" s="1154"/>
      <c r="ST45" s="1154"/>
      <c r="SU45" s="1154"/>
      <c r="SV45" s="1154"/>
      <c r="SW45" s="1154"/>
      <c r="SX45" s="1154"/>
      <c r="SY45" s="1154"/>
      <c r="SZ45" s="1154"/>
      <c r="TA45" s="1154"/>
      <c r="TB45" s="1154"/>
      <c r="TC45" s="1154"/>
      <c r="TD45" s="1154"/>
      <c r="TE45" s="1154"/>
      <c r="TF45" s="1154"/>
      <c r="TG45" s="1154"/>
      <c r="TH45" s="1154"/>
      <c r="TI45" s="1154"/>
      <c r="TJ45" s="1154"/>
      <c r="TK45" s="1154"/>
      <c r="TL45" s="1154"/>
      <c r="TM45" s="1154"/>
      <c r="TN45" s="1154"/>
      <c r="TO45" s="1154"/>
      <c r="TP45" s="1154"/>
      <c r="TQ45" s="1154"/>
      <c r="TR45" s="1154"/>
      <c r="TS45" s="1154"/>
      <c r="TT45" s="475"/>
      <c r="TU45" s="463"/>
      <c r="TV45" s="1158">
        <v>540</v>
      </c>
      <c r="TW45" s="1159"/>
      <c r="TX45" s="1159"/>
      <c r="TY45" s="1159"/>
      <c r="TZ45" s="1162">
        <v>640</v>
      </c>
      <c r="UA45" s="1162"/>
      <c r="UB45" s="1162"/>
      <c r="UC45" s="1162"/>
      <c r="UD45" s="307"/>
      <c r="UE45" s="307"/>
    </row>
    <row r="46" spans="1:551" ht="16.5" x14ac:dyDescent="0.25">
      <c r="A46" s="307"/>
      <c r="B46" s="307"/>
      <c r="C46" s="767" t="e">
        <f>C45-C38</f>
        <v>#REF!</v>
      </c>
      <c r="D46" s="463"/>
      <c r="E46" s="462"/>
      <c r="F46" s="462"/>
      <c r="G46" s="462"/>
      <c r="H46" s="462"/>
      <c r="I46" s="684"/>
      <c r="J46" s="684"/>
      <c r="K46" s="684"/>
      <c r="L46" s="684"/>
      <c r="M46" s="307"/>
      <c r="N46" s="476"/>
      <c r="O46" s="476"/>
      <c r="P46" s="476"/>
      <c r="Q46" s="476"/>
      <c r="R46" s="307"/>
      <c r="S46" s="307"/>
      <c r="T46" s="307"/>
      <c r="U46" s="307"/>
      <c r="V46" s="476"/>
      <c r="W46" s="476"/>
      <c r="X46" s="307"/>
      <c r="Y46" s="476"/>
      <c r="Z46" s="476"/>
      <c r="AA46" s="476"/>
      <c r="AB46" s="768"/>
      <c r="AC46" s="477"/>
      <c r="AD46" s="477"/>
      <c r="AE46" s="477"/>
      <c r="AF46" s="768"/>
      <c r="AG46" s="760">
        <v>6935435.0099999998</v>
      </c>
      <c r="AH46" s="760">
        <v>20067770.359999999</v>
      </c>
      <c r="AI46" s="769"/>
      <c r="AJ46" s="768"/>
      <c r="AK46" s="464"/>
      <c r="AL46" s="768"/>
      <c r="AM46" s="464"/>
      <c r="AN46" s="684"/>
      <c r="AO46" s="770"/>
      <c r="AP46" s="307"/>
      <c r="AQ46" s="307"/>
      <c r="AR46" s="307"/>
      <c r="AS46" s="771"/>
      <c r="AT46" s="771"/>
      <c r="AU46" s="771"/>
      <c r="AV46" s="684"/>
      <c r="AW46" s="770"/>
      <c r="AX46" s="477"/>
      <c r="AY46" s="477"/>
      <c r="AZ46" s="477"/>
      <c r="BA46" s="477"/>
      <c r="BB46" s="772"/>
      <c r="BC46" s="772"/>
      <c r="BD46" s="477"/>
      <c r="BE46" s="477"/>
      <c r="BF46" s="477"/>
      <c r="BG46" s="477"/>
      <c r="BH46" s="477"/>
      <c r="BI46" s="477"/>
      <c r="BJ46" s="477"/>
      <c r="BK46" s="477"/>
      <c r="BL46" s="773">
        <f t="shared" ref="BL46" si="439">BL47-BM46</f>
        <v>0</v>
      </c>
      <c r="BM46" s="774"/>
      <c r="BN46" s="773">
        <f t="shared" ref="BN46" si="440">BN47-BO46</f>
        <v>0</v>
      </c>
      <c r="BO46" s="760"/>
      <c r="BP46" s="773">
        <f t="shared" ref="BP46" si="441">BP47-BQ46</f>
        <v>0</v>
      </c>
      <c r="BQ46" s="774"/>
      <c r="BR46" s="775"/>
      <c r="BS46" s="775"/>
      <c r="BT46" s="775"/>
      <c r="BU46" s="775"/>
      <c r="BV46" s="775"/>
      <c r="BW46" s="775"/>
      <c r="BX46" s="776"/>
      <c r="BY46" s="776"/>
      <c r="BZ46" s="776"/>
      <c r="CA46" s="776"/>
      <c r="CB46" s="760"/>
      <c r="CC46" s="760"/>
      <c r="CD46" s="477"/>
      <c r="CE46" s="477"/>
      <c r="CF46" s="477"/>
      <c r="CG46" s="477"/>
      <c r="CH46" s="772">
        <f>CH47-CI46</f>
        <v>0</v>
      </c>
      <c r="CI46" s="772"/>
      <c r="CJ46" s="775"/>
      <c r="CK46" s="775"/>
      <c r="CL46" s="775"/>
      <c r="CM46" s="775"/>
      <c r="CN46" s="772">
        <f>CN47-CO46</f>
        <v>0</v>
      </c>
      <c r="CO46" s="352"/>
      <c r="CP46" s="775"/>
      <c r="CQ46" s="775"/>
      <c r="CR46" s="775"/>
      <c r="CS46" s="775"/>
      <c r="CT46" s="772">
        <f>CT47-CU46</f>
        <v>0</v>
      </c>
      <c r="CU46" s="352"/>
      <c r="CV46" s="775"/>
      <c r="CW46" s="775"/>
      <c r="CX46" s="775"/>
      <c r="CY46" s="775"/>
      <c r="CZ46" s="772">
        <f>CZ47-DA46</f>
        <v>0</v>
      </c>
      <c r="DA46" s="352"/>
      <c r="DB46" s="775"/>
      <c r="DC46" s="775"/>
      <c r="DD46" s="775"/>
      <c r="DE46" s="775"/>
      <c r="DF46" s="775"/>
      <c r="DG46" s="775"/>
      <c r="DH46" s="772">
        <f>DH47-DI46</f>
        <v>0</v>
      </c>
      <c r="DI46" s="352"/>
      <c r="DJ46" s="772">
        <f>DJ47-DK46</f>
        <v>0</v>
      </c>
      <c r="DK46" s="352"/>
      <c r="DL46" s="775"/>
      <c r="DM46" s="775"/>
      <c r="DN46" s="775"/>
      <c r="DO46" s="775"/>
      <c r="DP46" s="772">
        <f>DP47-DQ46</f>
        <v>0</v>
      </c>
      <c r="DQ46" s="352"/>
      <c r="DR46" s="775"/>
      <c r="DS46" s="775"/>
      <c r="DT46" s="775"/>
      <c r="DU46" s="775"/>
      <c r="DV46" s="772">
        <f>DV47-DW46</f>
        <v>0</v>
      </c>
      <c r="DW46" s="354"/>
      <c r="DX46" s="774"/>
      <c r="DY46" s="774"/>
      <c r="DZ46" s="774"/>
      <c r="EA46" s="774"/>
      <c r="EB46" s="773">
        <f t="shared" ref="EB46" si="442">EB47-EC46</f>
        <v>0</v>
      </c>
      <c r="EC46" s="774"/>
      <c r="ED46" s="774"/>
      <c r="EE46" s="774"/>
      <c r="EF46" s="774"/>
      <c r="EG46" s="774"/>
      <c r="EH46" s="774"/>
      <c r="EI46" s="774"/>
      <c r="EJ46" s="685"/>
      <c r="EK46" s="685"/>
      <c r="EL46" s="685"/>
      <c r="EM46" s="685"/>
      <c r="EN46" s="685"/>
      <c r="EO46" s="685"/>
      <c r="EP46" s="777">
        <f>EP47-EQ46</f>
        <v>849897.1400000006</v>
      </c>
      <c r="EQ46" s="778">
        <f>EQ38</f>
        <v>8593404.4299999997</v>
      </c>
      <c r="ER46" s="477"/>
      <c r="ES46" s="477"/>
      <c r="ET46" s="477"/>
      <c r="EU46" s="477"/>
      <c r="EV46" s="477"/>
      <c r="EW46" s="477"/>
      <c r="EX46" s="477"/>
      <c r="EY46" s="477"/>
      <c r="EZ46" s="779">
        <f>EZ47-FA46</f>
        <v>0</v>
      </c>
      <c r="FA46" s="780"/>
      <c r="FB46" s="779">
        <f>FB47-FC46</f>
        <v>0</v>
      </c>
      <c r="FC46" s="780"/>
      <c r="FD46" s="779">
        <f>FD47-FE46</f>
        <v>0</v>
      </c>
      <c r="FE46" s="780"/>
      <c r="FF46" s="774"/>
      <c r="FG46" s="774"/>
      <c r="FH46" s="774"/>
      <c r="FI46" s="774"/>
      <c r="FJ46" s="779">
        <f>FJ47-FK46</f>
        <v>0</v>
      </c>
      <c r="FK46" s="780"/>
      <c r="FL46" s="774"/>
      <c r="FM46" s="774"/>
      <c r="FN46" s="774"/>
      <c r="FO46" s="774"/>
      <c r="FP46" s="779">
        <f>FP47-FQ46</f>
        <v>0</v>
      </c>
      <c r="FQ46" s="780"/>
      <c r="FR46" s="781"/>
      <c r="FS46" s="781"/>
      <c r="FT46" s="781"/>
      <c r="FU46" s="781"/>
      <c r="FV46" s="781"/>
      <c r="FW46" s="781"/>
      <c r="FX46" s="774"/>
      <c r="FY46" s="774"/>
      <c r="FZ46" s="774"/>
      <c r="GA46" s="774"/>
      <c r="GB46" s="779">
        <f>GB47-GC46</f>
        <v>0</v>
      </c>
      <c r="GC46" s="358"/>
      <c r="GD46" s="774"/>
      <c r="GE46" s="774"/>
      <c r="GF46" s="774"/>
      <c r="GG46" s="774"/>
      <c r="GH46" s="779">
        <f>GH47-GI46</f>
        <v>0</v>
      </c>
      <c r="GI46" s="357"/>
      <c r="GJ46" s="782"/>
      <c r="GK46" s="782"/>
      <c r="GL46" s="782"/>
      <c r="GM46" s="782"/>
      <c r="GN46" s="782"/>
      <c r="GO46" s="782"/>
      <c r="GP46" s="776"/>
      <c r="GQ46" s="776"/>
      <c r="GR46" s="776"/>
      <c r="GS46" s="477"/>
      <c r="GT46" s="477"/>
      <c r="GU46" s="779">
        <f>GU47-GV46</f>
        <v>0</v>
      </c>
      <c r="GV46" s="780"/>
      <c r="GW46" s="760">
        <v>2535644.54</v>
      </c>
      <c r="GX46" s="768"/>
      <c r="GY46" s="477"/>
      <c r="GZ46" s="768"/>
      <c r="HA46" s="477"/>
      <c r="HB46" s="775"/>
      <c r="HC46" s="775"/>
      <c r="HD46" s="775"/>
      <c r="HE46" s="775"/>
      <c r="HF46" s="772">
        <f>HF47-HG46</f>
        <v>0</v>
      </c>
      <c r="HG46" s="772"/>
      <c r="HH46" s="775"/>
      <c r="HI46" s="775"/>
      <c r="HJ46" s="775"/>
      <c r="HK46" s="775"/>
      <c r="HL46" s="775"/>
      <c r="HM46" s="775"/>
      <c r="HN46" s="775"/>
      <c r="HO46" s="775"/>
      <c r="HP46" s="775"/>
      <c r="HQ46" s="775"/>
      <c r="HR46" s="772">
        <f>HR47-HS46</f>
        <v>0</v>
      </c>
      <c r="HS46" s="772"/>
      <c r="HT46" s="462"/>
      <c r="HU46" s="462"/>
      <c r="HV46" s="462"/>
      <c r="HW46" s="462"/>
      <c r="HX46" s="783"/>
      <c r="HY46" s="783"/>
      <c r="HZ46" s="462"/>
      <c r="IA46" s="462"/>
      <c r="IB46" s="462"/>
      <c r="IC46" s="462"/>
      <c r="ID46" s="462"/>
      <c r="IE46" s="462"/>
      <c r="IF46" s="462"/>
      <c r="IG46" s="462"/>
      <c r="IH46" s="462"/>
      <c r="II46" s="462"/>
      <c r="IJ46" s="462"/>
      <c r="IK46" s="772">
        <f>IK47-IL46</f>
        <v>0</v>
      </c>
      <c r="IL46" s="373"/>
      <c r="IM46" s="373"/>
      <c r="IN46" s="551"/>
      <c r="IO46" s="551"/>
      <c r="IP46" s="551"/>
      <c r="IQ46" s="551"/>
      <c r="IR46" s="772">
        <f>IR47-IS46</f>
        <v>0</v>
      </c>
      <c r="IS46" s="373"/>
      <c r="IT46" s="552"/>
      <c r="IU46" s="552"/>
      <c r="IV46" s="552"/>
      <c r="IW46" s="552"/>
      <c r="IX46" s="552"/>
      <c r="IY46" s="552"/>
      <c r="IZ46" s="462"/>
      <c r="JA46" s="462"/>
      <c r="JB46" s="462"/>
      <c r="JC46" s="462"/>
      <c r="JD46" s="462"/>
      <c r="JE46" s="462"/>
      <c r="JF46" s="462"/>
      <c r="JG46" s="462"/>
      <c r="JH46" s="462"/>
      <c r="JI46" s="462"/>
      <c r="JJ46" s="772">
        <f>JJ47-JK46</f>
        <v>428161.20000000019</v>
      </c>
      <c r="JK46" s="772">
        <f>JK38</f>
        <v>4329185.51</v>
      </c>
      <c r="JL46" s="772">
        <f>JL47-JM46</f>
        <v>0</v>
      </c>
      <c r="JM46" s="772"/>
      <c r="JN46" s="772">
        <f>JN47-JO46</f>
        <v>0</v>
      </c>
      <c r="JO46" s="772"/>
      <c r="JP46" s="772">
        <f>JP47-JQ46</f>
        <v>0</v>
      </c>
      <c r="JQ46" s="772"/>
      <c r="JR46" s="462"/>
      <c r="JS46" s="462"/>
      <c r="JT46" s="462"/>
      <c r="JU46" s="462"/>
      <c r="JV46" s="462"/>
      <c r="JW46" s="462"/>
      <c r="JX46" s="775"/>
      <c r="JY46" s="775"/>
      <c r="JZ46" s="775"/>
      <c r="KA46" s="775"/>
      <c r="KB46" s="772">
        <f>KB47-KC46</f>
        <v>170951.88000000006</v>
      </c>
      <c r="KC46" s="373">
        <f>KC38</f>
        <v>398887.29</v>
      </c>
      <c r="KD46" s="466"/>
      <c r="KE46" s="466"/>
      <c r="KF46" s="466"/>
      <c r="KG46" s="466"/>
      <c r="KH46" s="466"/>
      <c r="KI46" s="466"/>
      <c r="KJ46" s="772">
        <f>KJ47-KK46</f>
        <v>0</v>
      </c>
      <c r="KK46" s="772"/>
      <c r="KL46" s="772">
        <f>KL47-KM46</f>
        <v>0</v>
      </c>
      <c r="KM46" s="760"/>
      <c r="KN46" s="466"/>
      <c r="KO46" s="466"/>
      <c r="KP46" s="466"/>
      <c r="KQ46" s="466"/>
      <c r="KR46" s="466"/>
      <c r="KS46" s="466"/>
      <c r="KT46" s="784"/>
      <c r="KU46" s="784"/>
      <c r="KV46" s="784"/>
      <c r="KW46" s="784"/>
      <c r="KX46" s="785">
        <f>KX47-KY46</f>
        <v>0</v>
      </c>
      <c r="KY46" s="786"/>
      <c r="KZ46" s="462"/>
      <c r="LA46" s="462"/>
      <c r="LB46" s="462"/>
      <c r="LC46" s="462"/>
      <c r="LD46" s="462"/>
      <c r="LE46" s="772">
        <f>LE47-LF46</f>
        <v>0</v>
      </c>
      <c r="LF46" s="772"/>
      <c r="LG46" s="760">
        <v>173383.2</v>
      </c>
      <c r="LH46" s="462"/>
      <c r="LI46" s="462"/>
      <c r="LJ46" s="462"/>
      <c r="LK46" s="462"/>
      <c r="LL46" s="462"/>
      <c r="LM46" s="462"/>
      <c r="LN46" s="462"/>
      <c r="LO46" s="462"/>
      <c r="LP46" s="462"/>
      <c r="LQ46" s="462"/>
      <c r="LR46" s="462"/>
      <c r="LS46" s="462"/>
      <c r="LT46" s="462"/>
      <c r="LU46" s="462"/>
      <c r="LV46" s="462"/>
      <c r="LW46" s="462"/>
      <c r="LX46" s="772">
        <f>LX47-LY46</f>
        <v>0</v>
      </c>
      <c r="LY46" s="772"/>
      <c r="LZ46" s="775"/>
      <c r="MA46" s="775"/>
      <c r="MB46" s="775"/>
      <c r="MC46" s="775"/>
      <c r="MD46" s="477"/>
      <c r="ME46" s="477"/>
      <c r="MF46" s="477"/>
      <c r="MG46" s="477"/>
      <c r="MH46" s="477"/>
      <c r="MI46" s="477"/>
      <c r="MJ46" s="784"/>
      <c r="MK46" s="774"/>
      <c r="ML46" s="774"/>
      <c r="MM46" s="774"/>
      <c r="MN46" s="779">
        <f>MN47-MO46</f>
        <v>25480.98000000001</v>
      </c>
      <c r="MO46" s="780">
        <f>MO38</f>
        <v>257641.02</v>
      </c>
      <c r="MP46" s="782"/>
      <c r="MQ46" s="782"/>
      <c r="MR46" s="782"/>
      <c r="MS46" s="782"/>
      <c r="MT46" s="782"/>
      <c r="MU46" s="782"/>
      <c r="MV46" s="462"/>
      <c r="MW46" s="462"/>
      <c r="MX46" s="462"/>
      <c r="MY46" s="462"/>
      <c r="MZ46" s="462"/>
      <c r="NA46" s="462"/>
      <c r="NB46" s="772">
        <f>NB47-NC46</f>
        <v>0</v>
      </c>
      <c r="NC46" s="373"/>
      <c r="ND46" s="551"/>
      <c r="NE46" s="551"/>
      <c r="NF46" s="462"/>
      <c r="NG46" s="462"/>
      <c r="NH46" s="462"/>
      <c r="NI46" s="462"/>
      <c r="NJ46" s="462"/>
      <c r="NK46" s="462"/>
      <c r="NL46" s="462"/>
      <c r="NM46" s="462"/>
      <c r="NN46" s="462"/>
      <c r="NO46" s="462"/>
      <c r="NP46" s="477"/>
      <c r="NQ46" s="477"/>
      <c r="NR46" s="477"/>
      <c r="NS46" s="477"/>
      <c r="NT46" s="477"/>
      <c r="NU46" s="477"/>
      <c r="NV46" s="477"/>
      <c r="NW46" s="477"/>
      <c r="NX46" s="477"/>
      <c r="NY46" s="760"/>
      <c r="NZ46" s="787">
        <f>NZ47-OA46</f>
        <v>77769231.789999992</v>
      </c>
      <c r="OA46" s="760">
        <f>OA38</f>
        <v>150963802.94</v>
      </c>
      <c r="OB46" s="787">
        <f>OB47-OC46</f>
        <v>0</v>
      </c>
      <c r="OC46" s="507"/>
      <c r="OD46" s="787">
        <f>OD47-OE46</f>
        <v>6135976.8000000007</v>
      </c>
      <c r="OE46" s="760">
        <f>OE38</f>
        <v>14317279.199999999</v>
      </c>
      <c r="OF46" s="477"/>
      <c r="OG46" s="477"/>
      <c r="OH46" s="477"/>
      <c r="OI46" s="477"/>
      <c r="OJ46" s="477"/>
      <c r="OK46" s="477"/>
      <c r="OL46" s="477"/>
      <c r="OM46" s="477"/>
      <c r="ON46" s="477"/>
      <c r="OO46" s="477"/>
      <c r="OP46" s="477"/>
      <c r="OQ46" s="477"/>
      <c r="OR46" s="477"/>
      <c r="OS46" s="477"/>
      <c r="OT46" s="477"/>
      <c r="OU46" s="477"/>
      <c r="OV46" s="772">
        <f>OV47-OW46</f>
        <v>0</v>
      </c>
      <c r="OW46" s="772"/>
      <c r="OX46" s="772">
        <f>OX47-OY46</f>
        <v>0</v>
      </c>
      <c r="OY46" s="772"/>
      <c r="OZ46" s="772">
        <f>OZ47-PA46</f>
        <v>0</v>
      </c>
      <c r="PA46" s="772"/>
      <c r="PB46" s="772">
        <f>PB47-PC46</f>
        <v>0</v>
      </c>
      <c r="PC46" s="772"/>
      <c r="PD46" s="477"/>
      <c r="PE46" s="477"/>
      <c r="PF46" s="477"/>
      <c r="PG46" s="477"/>
      <c r="PH46" s="477"/>
      <c r="PI46" s="477"/>
      <c r="PJ46" s="477"/>
      <c r="PK46" s="477"/>
      <c r="PL46" s="477"/>
      <c r="PM46" s="477"/>
      <c r="PN46" s="477"/>
      <c r="PO46" s="477"/>
      <c r="PP46" s="477"/>
      <c r="PQ46" s="477"/>
      <c r="PR46" s="684"/>
      <c r="PS46" s="684"/>
      <c r="PT46" s="684"/>
      <c r="PU46" s="684"/>
      <c r="PV46" s="463"/>
      <c r="PW46" s="307"/>
      <c r="PX46" s="307"/>
      <c r="PY46" s="463"/>
      <c r="PZ46" s="307"/>
      <c r="QA46" s="463"/>
      <c r="QB46" s="685"/>
      <c r="QC46" s="685"/>
      <c r="QD46" s="685"/>
      <c r="QE46" s="685"/>
      <c r="QF46" s="685"/>
      <c r="QG46" s="685"/>
      <c r="QH46" s="684"/>
      <c r="QI46" s="684"/>
      <c r="QJ46" s="684"/>
      <c r="QK46" s="684"/>
      <c r="QL46" s="684"/>
      <c r="QM46" s="684"/>
      <c r="QN46" s="684"/>
      <c r="QO46" s="684"/>
      <c r="QP46" s="684"/>
      <c r="QQ46" s="684"/>
      <c r="QR46" s="684"/>
      <c r="QS46" s="684"/>
      <c r="QT46" s="684"/>
      <c r="QU46" s="684"/>
      <c r="QV46" s="788">
        <f t="shared" ref="QV46" si="443">QV47-QW46</f>
        <v>132900967.21999997</v>
      </c>
      <c r="QW46" s="789">
        <f>QW38</f>
        <v>214013700.35000002</v>
      </c>
      <c r="QX46" s="684"/>
      <c r="QY46" s="684"/>
      <c r="QZ46" s="684"/>
      <c r="RA46" s="684"/>
      <c r="RB46" s="684"/>
      <c r="RC46" s="684"/>
      <c r="RD46" s="684"/>
      <c r="RE46" s="684"/>
      <c r="RF46" s="790"/>
      <c r="RG46" s="790"/>
      <c r="RH46" s="790"/>
      <c r="RI46" s="790"/>
      <c r="RJ46" s="790"/>
      <c r="RK46" s="791">
        <v>4335660</v>
      </c>
      <c r="RL46" s="790"/>
      <c r="RM46" s="790"/>
      <c r="RN46" s="790"/>
      <c r="RO46" s="790"/>
      <c r="RP46" s="779">
        <f>RP47-RQ46</f>
        <v>0</v>
      </c>
      <c r="RQ46" s="792"/>
      <c r="RR46" s="684"/>
      <c r="RS46" s="684"/>
      <c r="RT46" s="684"/>
      <c r="RU46" s="684"/>
      <c r="RV46" s="773">
        <f t="shared" ref="RV46" si="444">RV47-RW46</f>
        <v>1331316.3000000007</v>
      </c>
      <c r="RW46" s="789">
        <f>RW38</f>
        <v>13461086.33</v>
      </c>
      <c r="RX46" s="684"/>
      <c r="RY46" s="684"/>
      <c r="RZ46" s="684"/>
      <c r="SA46" s="684"/>
      <c r="SB46" s="684"/>
      <c r="SC46" s="791">
        <v>175348679</v>
      </c>
      <c r="SD46" s="684"/>
      <c r="SE46" s="684"/>
      <c r="SF46" s="684"/>
      <c r="SG46" s="791">
        <v>0</v>
      </c>
      <c r="SH46" s="684"/>
      <c r="SI46" s="684"/>
      <c r="SJ46" s="684"/>
      <c r="SK46" s="684"/>
      <c r="SL46" s="466"/>
      <c r="SM46" s="466"/>
      <c r="SN46" s="466"/>
      <c r="SO46" s="466"/>
      <c r="SP46" s="466"/>
      <c r="SQ46" s="466"/>
      <c r="SR46" s="466"/>
      <c r="SS46" s="466"/>
      <c r="ST46" s="466"/>
      <c r="SU46" s="466"/>
      <c r="SV46" s="466"/>
      <c r="SW46" s="466"/>
      <c r="SX46" s="760"/>
      <c r="SY46" s="760"/>
      <c r="SZ46" s="760"/>
      <c r="TA46" s="760">
        <v>241572059.41999999</v>
      </c>
      <c r="TB46" s="760"/>
      <c r="TC46" s="760"/>
      <c r="TD46" s="760"/>
      <c r="TE46" s="479"/>
      <c r="TF46" s="479"/>
      <c r="TG46" s="760">
        <v>22274682.469999999</v>
      </c>
      <c r="TH46" s="474"/>
      <c r="TI46" s="474"/>
      <c r="TJ46" s="474"/>
      <c r="TK46" s="474"/>
      <c r="TL46" s="474"/>
      <c r="TM46" s="474"/>
      <c r="TN46" s="474"/>
      <c r="TO46" s="474"/>
      <c r="TP46" s="474"/>
      <c r="TQ46" s="474"/>
      <c r="TR46" s="474"/>
      <c r="TS46" s="474"/>
      <c r="TT46" s="463"/>
      <c r="TU46" s="463"/>
      <c r="TV46" s="480"/>
      <c r="TW46" s="480"/>
      <c r="TX46" s="464"/>
      <c r="TY46" s="464"/>
      <c r="TZ46" s="481">
        <v>-1770700000.1600001</v>
      </c>
      <c r="UA46" s="481">
        <v>-237500000</v>
      </c>
      <c r="UB46" s="464"/>
      <c r="UC46" s="464"/>
      <c r="UD46" s="307"/>
      <c r="UE46" s="307"/>
    </row>
    <row r="47" spans="1:551" ht="20.25" x14ac:dyDescent="0.25">
      <c r="A47" s="307"/>
      <c r="B47" s="307"/>
      <c r="C47" s="307"/>
      <c r="D47" s="463"/>
      <c r="E47" s="462"/>
      <c r="F47" s="462"/>
      <c r="G47" s="462"/>
      <c r="H47" s="462"/>
      <c r="I47" s="684"/>
      <c r="J47" s="684"/>
      <c r="K47" s="684"/>
      <c r="L47" s="684"/>
      <c r="M47" s="307"/>
      <c r="N47" s="476"/>
      <c r="O47" s="476"/>
      <c r="P47" s="476"/>
      <c r="Q47" s="476"/>
      <c r="R47" s="307"/>
      <c r="S47" s="307"/>
      <c r="T47" s="307"/>
      <c r="U47" s="307"/>
      <c r="V47" s="476"/>
      <c r="W47" s="476"/>
      <c r="X47" s="307"/>
      <c r="Y47" s="476"/>
      <c r="Z47" s="684"/>
      <c r="AA47" s="793"/>
      <c r="AB47" s="793"/>
      <c r="AC47" s="477"/>
      <c r="AD47" s="477"/>
      <c r="AE47" s="477"/>
      <c r="AF47" s="793"/>
      <c r="AG47" s="776">
        <f>AG46-AG38</f>
        <v>0</v>
      </c>
      <c r="AH47" s="776"/>
      <c r="AI47" s="776">
        <f>AI46-AI39</f>
        <v>0</v>
      </c>
      <c r="AJ47" s="793"/>
      <c r="AK47" s="464"/>
      <c r="AL47" s="793"/>
      <c r="AM47" s="464"/>
      <c r="AN47" s="684"/>
      <c r="AO47" s="776">
        <f>AO46-AO38</f>
        <v>0</v>
      </c>
      <c r="AP47" s="307"/>
      <c r="AQ47" s="307"/>
      <c r="AR47" s="307"/>
      <c r="AS47" s="462"/>
      <c r="AT47" s="462"/>
      <c r="AU47" s="462"/>
      <c r="AV47" s="684"/>
      <c r="AW47" s="776">
        <f>AW46-AW38</f>
        <v>0</v>
      </c>
      <c r="AX47" s="477"/>
      <c r="AY47" s="477"/>
      <c r="AZ47" s="477"/>
      <c r="BA47" s="477"/>
      <c r="BB47" s="794"/>
      <c r="BC47" s="794"/>
      <c r="BD47" s="477"/>
      <c r="BE47" s="477"/>
      <c r="BF47" s="477"/>
      <c r="BG47" s="477"/>
      <c r="BH47" s="477"/>
      <c r="BI47" s="477"/>
      <c r="BJ47" s="477"/>
      <c r="BK47" s="477"/>
      <c r="BL47" s="760">
        <v>0</v>
      </c>
      <c r="BM47" s="795"/>
      <c r="BN47" s="760"/>
      <c r="BO47" s="795"/>
      <c r="BP47" s="760">
        <v>0</v>
      </c>
      <c r="BQ47" s="795"/>
      <c r="BR47" s="794"/>
      <c r="BS47" s="794"/>
      <c r="BT47" s="794"/>
      <c r="BU47" s="794"/>
      <c r="BV47" s="794"/>
      <c r="BW47" s="794"/>
      <c r="BX47" s="776"/>
      <c r="BY47" s="776"/>
      <c r="BZ47" s="776"/>
      <c r="CA47" s="776"/>
      <c r="CB47" s="794"/>
      <c r="CC47" s="794"/>
      <c r="CD47" s="477"/>
      <c r="CE47" s="477"/>
      <c r="CF47" s="477"/>
      <c r="CG47" s="477"/>
      <c r="CH47" s="760">
        <v>0</v>
      </c>
      <c r="CI47" s="794"/>
      <c r="CJ47" s="794"/>
      <c r="CK47" s="794"/>
      <c r="CL47" s="794"/>
      <c r="CM47" s="794"/>
      <c r="CN47" s="760"/>
      <c r="CO47" s="794"/>
      <c r="CP47" s="794"/>
      <c r="CQ47" s="794"/>
      <c r="CR47" s="794"/>
      <c r="CS47" s="794"/>
      <c r="CT47" s="760"/>
      <c r="CU47" s="794"/>
      <c r="CV47" s="794"/>
      <c r="CW47" s="794"/>
      <c r="CX47" s="794"/>
      <c r="CY47" s="794"/>
      <c r="CZ47" s="760"/>
      <c r="DA47" s="794"/>
      <c r="DB47" s="794"/>
      <c r="DC47" s="794"/>
      <c r="DD47" s="794"/>
      <c r="DE47" s="794"/>
      <c r="DF47" s="794"/>
      <c r="DG47" s="794"/>
      <c r="DH47" s="760"/>
      <c r="DI47" s="794"/>
      <c r="DJ47" s="760"/>
      <c r="DK47" s="794"/>
      <c r="DL47" s="794"/>
      <c r="DM47" s="794"/>
      <c r="DN47" s="794"/>
      <c r="DO47" s="794"/>
      <c r="DP47" s="760"/>
      <c r="DQ47" s="794"/>
      <c r="DR47" s="794"/>
      <c r="DS47" s="794"/>
      <c r="DT47" s="794"/>
      <c r="DU47" s="794"/>
      <c r="DV47" s="760"/>
      <c r="DW47" s="794"/>
      <c r="DX47" s="795"/>
      <c r="DY47" s="795"/>
      <c r="DZ47" s="795"/>
      <c r="EA47" s="795"/>
      <c r="EB47" s="796">
        <v>0</v>
      </c>
      <c r="EC47" s="795"/>
      <c r="ED47" s="795"/>
      <c r="EE47" s="795"/>
      <c r="EF47" s="795"/>
      <c r="EG47" s="795"/>
      <c r="EH47" s="795"/>
      <c r="EI47" s="795"/>
      <c r="EJ47" s="685"/>
      <c r="EK47" s="685"/>
      <c r="EL47" s="685"/>
      <c r="EM47" s="685"/>
      <c r="EN47" s="685"/>
      <c r="EO47" s="685"/>
      <c r="EP47" s="760">
        <v>9443301.5700000003</v>
      </c>
      <c r="EQ47" s="795"/>
      <c r="ER47" s="477"/>
      <c r="ES47" s="477"/>
      <c r="ET47" s="477"/>
      <c r="EU47" s="477"/>
      <c r="EV47" s="477"/>
      <c r="EW47" s="477"/>
      <c r="EX47" s="477"/>
      <c r="EY47" s="477"/>
      <c r="EZ47" s="780"/>
      <c r="FA47" s="795"/>
      <c r="FB47" s="780"/>
      <c r="FC47" s="795"/>
      <c r="FD47" s="780"/>
      <c r="FE47" s="795"/>
      <c r="FF47" s="795"/>
      <c r="FG47" s="795"/>
      <c r="FH47" s="795"/>
      <c r="FI47" s="795"/>
      <c r="FJ47" s="780"/>
      <c r="FK47" s="795"/>
      <c r="FL47" s="795"/>
      <c r="FM47" s="795"/>
      <c r="FN47" s="795"/>
      <c r="FO47" s="795"/>
      <c r="FP47" s="780"/>
      <c r="FQ47" s="795"/>
      <c r="FR47" s="795"/>
      <c r="FS47" s="795"/>
      <c r="FT47" s="795"/>
      <c r="FU47" s="795"/>
      <c r="FV47" s="795"/>
      <c r="FW47" s="795"/>
      <c r="FX47" s="795"/>
      <c r="FY47" s="795"/>
      <c r="FZ47" s="795"/>
      <c r="GA47" s="795"/>
      <c r="GB47" s="760"/>
      <c r="GC47" s="795"/>
      <c r="GD47" s="795"/>
      <c r="GE47" s="795"/>
      <c r="GF47" s="795"/>
      <c r="GG47" s="795"/>
      <c r="GH47" s="760"/>
      <c r="GI47" s="795"/>
      <c r="GJ47" s="795"/>
      <c r="GK47" s="795"/>
      <c r="GL47" s="795"/>
      <c r="GM47" s="795"/>
      <c r="GN47" s="795"/>
      <c r="GO47" s="795"/>
      <c r="GP47" s="776"/>
      <c r="GQ47" s="776"/>
      <c r="GR47" s="776"/>
      <c r="GS47" s="477"/>
      <c r="GT47" s="477"/>
      <c r="GU47" s="760"/>
      <c r="GV47" s="795"/>
      <c r="GW47" s="797"/>
      <c r="GX47" s="797"/>
      <c r="GY47" s="477"/>
      <c r="GZ47" s="797"/>
      <c r="HA47" s="477"/>
      <c r="HB47" s="794"/>
      <c r="HC47" s="794"/>
      <c r="HD47" s="794"/>
      <c r="HE47" s="794"/>
      <c r="HF47" s="794"/>
      <c r="HG47" s="794"/>
      <c r="HH47" s="794"/>
      <c r="HI47" s="794"/>
      <c r="HJ47" s="794"/>
      <c r="HK47" s="794"/>
      <c r="HL47" s="794"/>
      <c r="HM47" s="794"/>
      <c r="HN47" s="794"/>
      <c r="HO47" s="794"/>
      <c r="HP47" s="794"/>
      <c r="HQ47" s="794"/>
      <c r="HR47" s="794"/>
      <c r="HS47" s="794"/>
      <c r="HT47" s="462"/>
      <c r="HU47" s="462"/>
      <c r="HV47" s="462"/>
      <c r="HW47" s="462"/>
      <c r="HX47" s="798"/>
      <c r="HY47" s="798"/>
      <c r="HZ47" s="462"/>
      <c r="IA47" s="462"/>
      <c r="IB47" s="462"/>
      <c r="IC47" s="462"/>
      <c r="ID47" s="462"/>
      <c r="IE47" s="462"/>
      <c r="IF47" s="462"/>
      <c r="IG47" s="462"/>
      <c r="IH47" s="462"/>
      <c r="II47" s="462"/>
      <c r="IJ47" s="462"/>
      <c r="IK47" s="760">
        <v>0</v>
      </c>
      <c r="IL47" s="794"/>
      <c r="IM47" s="794"/>
      <c r="IN47" s="794"/>
      <c r="IO47" s="794"/>
      <c r="IP47" s="794"/>
      <c r="IQ47" s="794"/>
      <c r="IR47" s="760">
        <v>0</v>
      </c>
      <c r="IS47" s="794"/>
      <c r="IT47" s="794"/>
      <c r="IU47" s="794"/>
      <c r="IV47" s="794"/>
      <c r="IW47" s="794"/>
      <c r="IX47" s="794"/>
      <c r="IY47" s="794"/>
      <c r="IZ47" s="462"/>
      <c r="JA47" s="462"/>
      <c r="JB47" s="462"/>
      <c r="JC47" s="462"/>
      <c r="JD47" s="462"/>
      <c r="JE47" s="462"/>
      <c r="JF47" s="462"/>
      <c r="JG47" s="462"/>
      <c r="JH47" s="462"/>
      <c r="JI47" s="462"/>
      <c r="JJ47" s="760">
        <v>4757346.71</v>
      </c>
      <c r="JK47" s="794"/>
      <c r="JL47" s="799">
        <v>0</v>
      </c>
      <c r="JM47" s="794"/>
      <c r="JN47" s="799">
        <v>0</v>
      </c>
      <c r="JO47" s="794"/>
      <c r="JP47" s="799">
        <v>0</v>
      </c>
      <c r="JQ47" s="794"/>
      <c r="JR47" s="462"/>
      <c r="JS47" s="462"/>
      <c r="JT47" s="462"/>
      <c r="JU47" s="462"/>
      <c r="JV47" s="462"/>
      <c r="JW47" s="462"/>
      <c r="JX47" s="794"/>
      <c r="JY47" s="794"/>
      <c r="JZ47" s="794"/>
      <c r="KA47" s="794"/>
      <c r="KB47" s="760">
        <v>569839.17000000004</v>
      </c>
      <c r="KC47" s="794"/>
      <c r="KD47" s="466"/>
      <c r="KE47" s="466"/>
      <c r="KF47" s="466"/>
      <c r="KG47" s="466"/>
      <c r="KH47" s="466"/>
      <c r="KI47" s="466"/>
      <c r="KJ47" s="799">
        <v>0</v>
      </c>
      <c r="KK47" s="794"/>
      <c r="KL47" s="760"/>
      <c r="KM47" s="794"/>
      <c r="KN47" s="466"/>
      <c r="KO47" s="466"/>
      <c r="KP47" s="466"/>
      <c r="KQ47" s="466"/>
      <c r="KR47" s="466"/>
      <c r="KS47" s="466"/>
      <c r="KT47" s="800"/>
      <c r="KU47" s="800"/>
      <c r="KV47" s="800"/>
      <c r="KW47" s="800"/>
      <c r="KX47" s="786"/>
      <c r="KY47" s="800"/>
      <c r="KZ47" s="462"/>
      <c r="LA47" s="462"/>
      <c r="LB47" s="462"/>
      <c r="LC47" s="462"/>
      <c r="LD47" s="462"/>
      <c r="LE47" s="760"/>
      <c r="LF47" s="794"/>
      <c r="LG47" s="794"/>
      <c r="LH47" s="462"/>
      <c r="LI47" s="462"/>
      <c r="LJ47" s="462"/>
      <c r="LK47" s="462"/>
      <c r="LL47" s="462"/>
      <c r="LM47" s="462"/>
      <c r="LN47" s="462"/>
      <c r="LO47" s="462"/>
      <c r="LP47" s="462"/>
      <c r="LQ47" s="462"/>
      <c r="LR47" s="462"/>
      <c r="LS47" s="462"/>
      <c r="LT47" s="462"/>
      <c r="LU47" s="462"/>
      <c r="LV47" s="462"/>
      <c r="LW47" s="462"/>
      <c r="LX47" s="799">
        <v>0</v>
      </c>
      <c r="LY47" s="794"/>
      <c r="LZ47" s="794"/>
      <c r="MA47" s="794"/>
      <c r="MB47" s="794"/>
      <c r="MC47" s="794"/>
      <c r="MD47" s="477"/>
      <c r="ME47" s="477"/>
      <c r="MF47" s="477"/>
      <c r="MG47" s="477"/>
      <c r="MH47" s="477"/>
      <c r="MI47" s="477"/>
      <c r="MJ47" s="800"/>
      <c r="MK47" s="795"/>
      <c r="ML47" s="795"/>
      <c r="MM47" s="795"/>
      <c r="MN47" s="760">
        <v>283122</v>
      </c>
      <c r="MO47" s="795"/>
      <c r="MP47" s="795"/>
      <c r="MQ47" s="795"/>
      <c r="MR47" s="795"/>
      <c r="MS47" s="795"/>
      <c r="MT47" s="795"/>
      <c r="MU47" s="795"/>
      <c r="MV47" s="462"/>
      <c r="MW47" s="462"/>
      <c r="MX47" s="462"/>
      <c r="MY47" s="462"/>
      <c r="MZ47" s="462"/>
      <c r="NA47" s="462"/>
      <c r="NB47" s="760">
        <v>0</v>
      </c>
      <c r="NC47" s="794"/>
      <c r="ND47" s="794"/>
      <c r="NE47" s="794"/>
      <c r="NF47" s="462"/>
      <c r="NG47" s="462"/>
      <c r="NH47" s="462"/>
      <c r="NI47" s="462"/>
      <c r="NJ47" s="462"/>
      <c r="NK47" s="462"/>
      <c r="NL47" s="462"/>
      <c r="NM47" s="462"/>
      <c r="NN47" s="462"/>
      <c r="NO47" s="462"/>
      <c r="NP47" s="477"/>
      <c r="NQ47" s="477"/>
      <c r="NR47" s="477"/>
      <c r="NS47" s="477"/>
      <c r="NT47" s="477"/>
      <c r="NU47" s="477"/>
      <c r="NV47" s="477"/>
      <c r="NW47" s="477"/>
      <c r="NX47" s="477"/>
      <c r="NY47" s="795"/>
      <c r="NZ47" s="760">
        <v>228733034.72999999</v>
      </c>
      <c r="OA47" s="795"/>
      <c r="OB47" s="760"/>
      <c r="OC47" s="795"/>
      <c r="OD47" s="760">
        <v>20453256</v>
      </c>
      <c r="OE47" s="795"/>
      <c r="OF47" s="477"/>
      <c r="OG47" s="477"/>
      <c r="OH47" s="477"/>
      <c r="OI47" s="477"/>
      <c r="OJ47" s="477"/>
      <c r="OK47" s="477"/>
      <c r="OL47" s="477"/>
      <c r="OM47" s="477"/>
      <c r="ON47" s="477"/>
      <c r="OO47" s="477"/>
      <c r="OP47" s="477"/>
      <c r="OQ47" s="477"/>
      <c r="OR47" s="477"/>
      <c r="OS47" s="477"/>
      <c r="OT47" s="477"/>
      <c r="OU47" s="477"/>
      <c r="OV47" s="799">
        <v>0</v>
      </c>
      <c r="OW47" s="794"/>
      <c r="OX47" s="799">
        <v>0</v>
      </c>
      <c r="OY47" s="794"/>
      <c r="OZ47" s="799">
        <v>0</v>
      </c>
      <c r="PA47" s="794"/>
      <c r="PB47" s="799">
        <v>0</v>
      </c>
      <c r="PC47" s="794"/>
      <c r="PD47" s="477"/>
      <c r="PE47" s="477"/>
      <c r="PF47" s="477"/>
      <c r="PG47" s="477"/>
      <c r="PH47" s="477"/>
      <c r="PI47" s="477"/>
      <c r="PJ47" s="477"/>
      <c r="PK47" s="477"/>
      <c r="PL47" s="477"/>
      <c r="PM47" s="477"/>
      <c r="PN47" s="477"/>
      <c r="PO47" s="477"/>
      <c r="PP47" s="477"/>
      <c r="PQ47" s="477"/>
      <c r="PR47" s="684"/>
      <c r="PS47" s="684"/>
      <c r="PT47" s="684"/>
      <c r="PU47" s="684"/>
      <c r="PV47" s="463"/>
      <c r="PW47" s="307"/>
      <c r="PX47" s="307"/>
      <c r="PY47" s="463"/>
      <c r="PZ47" s="307"/>
      <c r="QA47" s="463"/>
      <c r="QB47" s="482"/>
      <c r="QC47" s="482"/>
      <c r="QD47" s="482"/>
      <c r="QE47" s="685"/>
      <c r="QF47" s="685"/>
      <c r="QG47" s="685"/>
      <c r="QH47" s="684"/>
      <c r="QI47" s="684"/>
      <c r="QJ47" s="684"/>
      <c r="QK47" s="684"/>
      <c r="QL47" s="684"/>
      <c r="QM47" s="684"/>
      <c r="QN47" s="684"/>
      <c r="QO47" s="684"/>
      <c r="QP47" s="684"/>
      <c r="QQ47" s="684"/>
      <c r="QR47" s="684"/>
      <c r="QS47" s="684"/>
      <c r="QT47" s="684"/>
      <c r="QU47" s="684"/>
      <c r="QV47" s="760">
        <v>346914667.56999999</v>
      </c>
      <c r="QW47" s="795"/>
      <c r="QX47" s="684"/>
      <c r="QY47" s="684"/>
      <c r="QZ47" s="684"/>
      <c r="RA47" s="684"/>
      <c r="RB47" s="684"/>
      <c r="RC47" s="684"/>
      <c r="RD47" s="684"/>
      <c r="RE47" s="684"/>
      <c r="RF47" s="795"/>
      <c r="RG47" s="795"/>
      <c r="RH47" s="795"/>
      <c r="RI47" s="795"/>
      <c r="RJ47" s="795"/>
      <c r="RK47" s="776">
        <f>RK46-RK38</f>
        <v>0</v>
      </c>
      <c r="RL47" s="795"/>
      <c r="RM47" s="795"/>
      <c r="RN47" s="795"/>
      <c r="RO47" s="795"/>
      <c r="RP47" s="760"/>
      <c r="RQ47" s="795"/>
      <c r="RR47" s="684"/>
      <c r="RS47" s="684"/>
      <c r="RT47" s="684"/>
      <c r="RU47" s="684"/>
      <c r="RV47" s="791">
        <v>14792402.630000001</v>
      </c>
      <c r="RW47" s="795"/>
      <c r="RX47" s="684"/>
      <c r="RY47" s="684"/>
      <c r="RZ47" s="684"/>
      <c r="SA47" s="684"/>
      <c r="SB47" s="684"/>
      <c r="SC47" s="465">
        <f>SC46-SC38</f>
        <v>0</v>
      </c>
      <c r="SD47" s="684"/>
      <c r="SE47" s="684"/>
      <c r="SF47" s="684"/>
      <c r="SG47" s="776">
        <f>SG46-SG39</f>
        <v>0</v>
      </c>
      <c r="SH47" s="684"/>
      <c r="SI47" s="684"/>
      <c r="SJ47" s="684"/>
      <c r="SK47" s="684"/>
      <c r="SL47" s="466"/>
      <c r="SM47" s="466"/>
      <c r="SN47" s="466"/>
      <c r="SO47" s="466"/>
      <c r="SP47" s="466"/>
      <c r="SQ47" s="466"/>
      <c r="SR47" s="466"/>
      <c r="SS47" s="466"/>
      <c r="ST47" s="466"/>
      <c r="SU47" s="466"/>
      <c r="SV47" s="466"/>
      <c r="SW47" s="466"/>
      <c r="SX47" s="466">
        <f>SX46-SX38</f>
        <v>0</v>
      </c>
      <c r="SY47" s="466">
        <f>SY46-SY38</f>
        <v>0</v>
      </c>
      <c r="SZ47" s="466">
        <f>SZ46-SZ39</f>
        <v>0</v>
      </c>
      <c r="TA47" s="466">
        <f>TA46-TA38</f>
        <v>0</v>
      </c>
      <c r="TB47" s="466">
        <f>TB46-TB39</f>
        <v>0</v>
      </c>
      <c r="TC47" s="466">
        <f>TC46-TC39</f>
        <v>0</v>
      </c>
      <c r="TD47" s="466">
        <f>TD46-TD39</f>
        <v>0</v>
      </c>
      <c r="TE47" s="466">
        <f>TE46-TE38</f>
        <v>0</v>
      </c>
      <c r="TF47" s="466">
        <f>TF46-TF38</f>
        <v>0</v>
      </c>
      <c r="TG47" s="466">
        <f>TG46-TG39</f>
        <v>0</v>
      </c>
      <c r="TH47" s="474"/>
      <c r="TI47" s="474"/>
      <c r="TJ47" s="474"/>
      <c r="TK47" s="474"/>
      <c r="TL47" s="474"/>
      <c r="TM47" s="474"/>
      <c r="TN47" s="474"/>
      <c r="TO47" s="474"/>
      <c r="TP47" s="474"/>
      <c r="TQ47" s="474"/>
      <c r="TR47" s="474"/>
      <c r="TS47" s="474"/>
      <c r="TT47" s="463"/>
      <c r="TU47" s="463"/>
      <c r="TV47" s="801">
        <f>TV46-TV39</f>
        <v>-20000000</v>
      </c>
      <c r="TW47" s="801">
        <f>TW46-TW39</f>
        <v>-20000000</v>
      </c>
      <c r="TX47" s="464"/>
      <c r="TY47" s="464"/>
      <c r="TZ47" s="801">
        <f>TZ46-TZ39</f>
        <v>0</v>
      </c>
      <c r="UA47" s="801">
        <f>UA46-UA39</f>
        <v>0</v>
      </c>
      <c r="UB47" s="464"/>
      <c r="UC47" s="464"/>
      <c r="UD47" s="307"/>
      <c r="UE47" s="307"/>
    </row>
    <row r="48" spans="1:551" ht="16.5" x14ac:dyDescent="0.25">
      <c r="A48" s="684"/>
      <c r="B48" s="767"/>
      <c r="C48" s="307"/>
      <c r="D48" s="463"/>
      <c r="E48" s="462"/>
      <c r="F48" s="462"/>
      <c r="G48" s="462"/>
      <c r="H48" s="462"/>
      <c r="I48" s="684"/>
      <c r="J48" s="684"/>
      <c r="K48" s="684"/>
      <c r="L48" s="684"/>
      <c r="M48" s="307"/>
      <c r="N48" s="476"/>
      <c r="O48" s="476"/>
      <c r="P48" s="476"/>
      <c r="Q48" s="476"/>
      <c r="R48" s="307"/>
      <c r="S48" s="307"/>
      <c r="T48" s="307"/>
      <c r="U48" s="307"/>
      <c r="V48" s="476"/>
      <c r="W48" s="476"/>
      <c r="X48" s="307"/>
      <c r="Y48" s="476"/>
      <c r="Z48" s="463"/>
      <c r="AA48" s="483"/>
      <c r="AB48" s="483"/>
      <c r="AC48" s="477"/>
      <c r="AD48" s="477"/>
      <c r="AE48" s="477"/>
      <c r="AF48" s="483"/>
      <c r="AJ48" s="483"/>
      <c r="AK48" s="464"/>
      <c r="AL48" s="483"/>
      <c r="AM48" s="464"/>
      <c r="AN48" s="462"/>
      <c r="AO48" s="462"/>
      <c r="AP48" s="307"/>
      <c r="AQ48" s="307"/>
      <c r="AR48" s="307"/>
      <c r="AS48" s="776"/>
      <c r="AT48" s="776">
        <f t="shared" ref="AT48:AU48" si="445">AT46-AT38</f>
        <v>0</v>
      </c>
      <c r="AU48" s="776">
        <f t="shared" si="445"/>
        <v>0</v>
      </c>
      <c r="AV48" s="776"/>
      <c r="AW48" s="776"/>
      <c r="AX48" s="477"/>
      <c r="AY48" s="477"/>
      <c r="AZ48" s="477"/>
      <c r="BA48" s="477"/>
      <c r="BB48" s="776">
        <f>BB46-BB38</f>
        <v>0</v>
      </c>
      <c r="BC48" s="776">
        <f>BC46-BC38</f>
        <v>0</v>
      </c>
      <c r="BD48" s="477"/>
      <c r="BE48" s="477"/>
      <c r="BF48" s="477"/>
      <c r="BG48" s="477"/>
      <c r="BH48" s="477"/>
      <c r="BI48" s="477"/>
      <c r="BJ48" s="477"/>
      <c r="BK48" s="477"/>
      <c r="BL48" s="776">
        <f t="shared" ref="BL48:BQ48" si="446">BL46-BL39</f>
        <v>0</v>
      </c>
      <c r="BM48" s="776">
        <f t="shared" si="446"/>
        <v>0</v>
      </c>
      <c r="BN48" s="776">
        <f t="shared" si="446"/>
        <v>0</v>
      </c>
      <c r="BO48" s="776">
        <f t="shared" si="446"/>
        <v>0</v>
      </c>
      <c r="BP48" s="776">
        <f t="shared" si="446"/>
        <v>0</v>
      </c>
      <c r="BQ48" s="776">
        <f t="shared" si="446"/>
        <v>0</v>
      </c>
      <c r="BR48" s="776"/>
      <c r="BS48" s="776"/>
      <c r="BT48" s="776"/>
      <c r="BU48" s="776"/>
      <c r="BV48" s="776"/>
      <c r="BW48" s="776"/>
      <c r="BX48" s="776"/>
      <c r="BY48" s="776"/>
      <c r="BZ48" s="776"/>
      <c r="CA48" s="776"/>
      <c r="CB48" s="776">
        <f>CB46-CB38</f>
        <v>0</v>
      </c>
      <c r="CC48" s="776">
        <f>CC46-CC38</f>
        <v>0</v>
      </c>
      <c r="CD48" s="477"/>
      <c r="CE48" s="477"/>
      <c r="CF48" s="477"/>
      <c r="CG48" s="477"/>
      <c r="CH48" s="776">
        <f>CH46-CH38</f>
        <v>0</v>
      </c>
      <c r="CI48" s="776">
        <f>CI46-CI38</f>
        <v>0</v>
      </c>
      <c r="CJ48" s="776"/>
      <c r="CK48" s="776"/>
      <c r="CL48" s="776"/>
      <c r="CM48" s="776"/>
      <c r="CN48" s="776">
        <f>CN46-CN38</f>
        <v>0</v>
      </c>
      <c r="CO48" s="776">
        <f>CO46-CO38</f>
        <v>0</v>
      </c>
      <c r="CP48" s="776"/>
      <c r="CQ48" s="776"/>
      <c r="CR48" s="776"/>
      <c r="CS48" s="776"/>
      <c r="CT48" s="776">
        <f>CT46-CT38</f>
        <v>0</v>
      </c>
      <c r="CU48" s="776">
        <f>CU46-CU38</f>
        <v>0</v>
      </c>
      <c r="CV48" s="776"/>
      <c r="CW48" s="776"/>
      <c r="CX48" s="776"/>
      <c r="CY48" s="776"/>
      <c r="CZ48" s="776">
        <f>CZ46-CZ38</f>
        <v>0</v>
      </c>
      <c r="DA48" s="776">
        <f>DA46-DA38</f>
        <v>0</v>
      </c>
      <c r="DB48" s="776"/>
      <c r="DC48" s="776"/>
      <c r="DD48" s="776"/>
      <c r="DE48" s="776"/>
      <c r="DF48" s="776"/>
      <c r="DG48" s="776"/>
      <c r="DH48" s="776">
        <f>DH46-DH38</f>
        <v>0</v>
      </c>
      <c r="DI48" s="776">
        <f>DI46-DI38</f>
        <v>0</v>
      </c>
      <c r="DJ48" s="776">
        <f>DJ46-DJ38</f>
        <v>0</v>
      </c>
      <c r="DK48" s="776">
        <f>DK46-DK38</f>
        <v>0</v>
      </c>
      <c r="DL48" s="776"/>
      <c r="DM48" s="776"/>
      <c r="DN48" s="776"/>
      <c r="DO48" s="776"/>
      <c r="DP48" s="776">
        <f>DP46-DP38</f>
        <v>0</v>
      </c>
      <c r="DQ48" s="776">
        <f>DQ46-DQ38</f>
        <v>0</v>
      </c>
      <c r="DR48" s="776"/>
      <c r="DS48" s="776"/>
      <c r="DT48" s="776"/>
      <c r="DU48" s="776"/>
      <c r="DV48" s="776">
        <f>DV46-DV38</f>
        <v>0</v>
      </c>
      <c r="DW48" s="776">
        <f>DW46-DW38</f>
        <v>0</v>
      </c>
      <c r="DX48" s="776"/>
      <c r="DY48" s="776"/>
      <c r="DZ48" s="776"/>
      <c r="EA48" s="776"/>
      <c r="EB48" s="776">
        <f>EB46-EB39</f>
        <v>0</v>
      </c>
      <c r="EC48" s="776">
        <f>EC46-EC39</f>
        <v>0</v>
      </c>
      <c r="ED48" s="776"/>
      <c r="EE48" s="776"/>
      <c r="EF48" s="776"/>
      <c r="EG48" s="776"/>
      <c r="EH48" s="776"/>
      <c r="EI48" s="776"/>
      <c r="EJ48" s="685"/>
      <c r="EK48" s="685"/>
      <c r="EL48" s="685"/>
      <c r="EM48" s="685"/>
      <c r="EN48" s="685"/>
      <c r="EO48" s="685"/>
      <c r="EP48" s="776">
        <f>EP46-EP38</f>
        <v>0</v>
      </c>
      <c r="EQ48" s="776">
        <f>EQ46-EQ38</f>
        <v>0</v>
      </c>
      <c r="ER48" s="477"/>
      <c r="ES48" s="477"/>
      <c r="ET48" s="477"/>
      <c r="EU48" s="477"/>
      <c r="EV48" s="477"/>
      <c r="EW48" s="477"/>
      <c r="EX48" s="477"/>
      <c r="EY48" s="477"/>
      <c r="EZ48" s="776">
        <f t="shared" ref="EZ48:FE48" si="447">EZ46-EZ38</f>
        <v>0</v>
      </c>
      <c r="FA48" s="776">
        <f t="shared" si="447"/>
        <v>0</v>
      </c>
      <c r="FB48" s="776">
        <f t="shared" si="447"/>
        <v>0</v>
      </c>
      <c r="FC48" s="776">
        <f t="shared" si="447"/>
        <v>0</v>
      </c>
      <c r="FD48" s="776">
        <f t="shared" si="447"/>
        <v>0</v>
      </c>
      <c r="FE48" s="776">
        <f t="shared" si="447"/>
        <v>0</v>
      </c>
      <c r="FF48" s="776"/>
      <c r="FG48" s="776"/>
      <c r="FH48" s="776"/>
      <c r="FI48" s="776"/>
      <c r="FJ48" s="776">
        <f>FJ46-FJ38</f>
        <v>0</v>
      </c>
      <c r="FK48" s="776">
        <f>FK46-FK38</f>
        <v>0</v>
      </c>
      <c r="FL48" s="776"/>
      <c r="FM48" s="776"/>
      <c r="FN48" s="776"/>
      <c r="FO48" s="776"/>
      <c r="FP48" s="776">
        <f>FP46-FP39</f>
        <v>0</v>
      </c>
      <c r="FQ48" s="776">
        <f>FQ46-FQ39</f>
        <v>0</v>
      </c>
      <c r="FR48" s="776"/>
      <c r="FS48" s="776"/>
      <c r="FT48" s="776"/>
      <c r="FU48" s="776"/>
      <c r="FV48" s="776"/>
      <c r="FW48" s="776"/>
      <c r="FX48" s="776"/>
      <c r="FY48" s="776"/>
      <c r="FZ48" s="776"/>
      <c r="GA48" s="776"/>
      <c r="GB48" s="776">
        <f>GB46-GB38</f>
        <v>0</v>
      </c>
      <c r="GC48" s="776">
        <f>GC46-GC38</f>
        <v>0</v>
      </c>
      <c r="GD48" s="776"/>
      <c r="GE48" s="776"/>
      <c r="GF48" s="776"/>
      <c r="GG48" s="776"/>
      <c r="GH48" s="776">
        <f>GH46-GH39</f>
        <v>0</v>
      </c>
      <c r="GI48" s="776">
        <f>GI46-GI39</f>
        <v>0</v>
      </c>
      <c r="GJ48" s="776"/>
      <c r="GK48" s="776"/>
      <c r="GL48" s="776"/>
      <c r="GM48" s="776"/>
      <c r="GN48" s="776"/>
      <c r="GO48" s="776"/>
      <c r="GP48" s="776"/>
      <c r="GQ48" s="776"/>
      <c r="GR48" s="776"/>
      <c r="GS48" s="477"/>
      <c r="GT48" s="776"/>
      <c r="GU48" s="776">
        <f>GU46-GU38</f>
        <v>0</v>
      </c>
      <c r="GV48" s="776">
        <f>GV46-GV38</f>
        <v>0</v>
      </c>
      <c r="GW48" s="776">
        <f>GW46-GW39</f>
        <v>0</v>
      </c>
      <c r="GX48" s="776"/>
      <c r="GY48" s="477"/>
      <c r="GZ48" s="776"/>
      <c r="HA48" s="477"/>
      <c r="HB48" s="776"/>
      <c r="HC48" s="776"/>
      <c r="HD48" s="776"/>
      <c r="HE48" s="776"/>
      <c r="HF48" s="776">
        <f>HF46-HF38</f>
        <v>0</v>
      </c>
      <c r="HG48" s="776">
        <f>HG46-HG38</f>
        <v>0</v>
      </c>
      <c r="HH48" s="776"/>
      <c r="HI48" s="776"/>
      <c r="HJ48" s="776"/>
      <c r="HK48" s="776"/>
      <c r="HL48" s="776"/>
      <c r="HM48" s="776"/>
      <c r="HN48" s="776"/>
      <c r="HO48" s="776"/>
      <c r="HP48" s="776"/>
      <c r="HQ48" s="776"/>
      <c r="HR48" s="776">
        <f>HR46-HR38</f>
        <v>0</v>
      </c>
      <c r="HS48" s="776">
        <f>HS46-HS38</f>
        <v>0</v>
      </c>
      <c r="HT48" s="462"/>
      <c r="HU48" s="462"/>
      <c r="HV48" s="462"/>
      <c r="HW48" s="462"/>
      <c r="HX48" s="776">
        <f>HX46-HX39</f>
        <v>0</v>
      </c>
      <c r="HY48" s="776">
        <f>HY46-HY39</f>
        <v>0</v>
      </c>
      <c r="HZ48" s="462"/>
      <c r="IA48" s="462"/>
      <c r="IB48" s="462"/>
      <c r="IC48" s="462"/>
      <c r="ID48" s="462"/>
      <c r="IE48" s="462"/>
      <c r="IF48" s="462"/>
      <c r="IG48" s="462"/>
      <c r="IH48" s="462"/>
      <c r="II48" s="462"/>
      <c r="IJ48" s="462"/>
      <c r="IK48" s="776">
        <f>IK46-IK38</f>
        <v>0</v>
      </c>
      <c r="IL48" s="776">
        <f>IL46-IL38</f>
        <v>0</v>
      </c>
      <c r="IM48" s="776">
        <f>IM46-IM39</f>
        <v>0</v>
      </c>
      <c r="IN48" s="776"/>
      <c r="IO48" s="776"/>
      <c r="IP48" s="776"/>
      <c r="IQ48" s="776"/>
      <c r="IR48" s="776">
        <f>IR46-IR38</f>
        <v>0</v>
      </c>
      <c r="IS48" s="776">
        <f>IS46-IS38</f>
        <v>0</v>
      </c>
      <c r="IT48" s="776"/>
      <c r="IU48" s="776"/>
      <c r="IV48" s="776"/>
      <c r="IW48" s="776"/>
      <c r="IX48" s="776"/>
      <c r="IY48" s="776"/>
      <c r="IZ48" s="462"/>
      <c r="JA48" s="462"/>
      <c r="JB48" s="462"/>
      <c r="JC48" s="462"/>
      <c r="JD48" s="462"/>
      <c r="JE48" s="462"/>
      <c r="JF48" s="462"/>
      <c r="JG48" s="462"/>
      <c r="JH48" s="462"/>
      <c r="JI48" s="462"/>
      <c r="JJ48" s="776">
        <f t="shared" ref="JJ48:JQ48" si="448">JJ46-JJ38</f>
        <v>0</v>
      </c>
      <c r="JK48" s="776">
        <f t="shared" si="448"/>
        <v>0</v>
      </c>
      <c r="JL48" s="776">
        <f t="shared" si="448"/>
        <v>0</v>
      </c>
      <c r="JM48" s="776">
        <f t="shared" si="448"/>
        <v>0</v>
      </c>
      <c r="JN48" s="776">
        <f t="shared" si="448"/>
        <v>0</v>
      </c>
      <c r="JO48" s="776">
        <f t="shared" si="448"/>
        <v>0</v>
      </c>
      <c r="JP48" s="776">
        <f t="shared" si="448"/>
        <v>0</v>
      </c>
      <c r="JQ48" s="776">
        <f t="shared" si="448"/>
        <v>0</v>
      </c>
      <c r="JR48" s="462"/>
      <c r="JS48" s="462"/>
      <c r="JT48" s="462"/>
      <c r="JU48" s="462"/>
      <c r="JV48" s="462"/>
      <c r="JW48" s="462"/>
      <c r="JX48" s="776"/>
      <c r="JY48" s="776"/>
      <c r="JZ48" s="776"/>
      <c r="KA48" s="776"/>
      <c r="KB48" s="776">
        <f>KB46-KB38</f>
        <v>0</v>
      </c>
      <c r="KC48" s="776">
        <f>KC46-KC38</f>
        <v>0</v>
      </c>
      <c r="KD48" s="466"/>
      <c r="KE48" s="466"/>
      <c r="KF48" s="466"/>
      <c r="KG48" s="466"/>
      <c r="KH48" s="466"/>
      <c r="KI48" s="466"/>
      <c r="KJ48" s="776">
        <f>KJ46-KJ38</f>
        <v>0</v>
      </c>
      <c r="KK48" s="776">
        <f>KK46-KK38</f>
        <v>0</v>
      </c>
      <c r="KL48" s="776">
        <f>KL46-KL39</f>
        <v>0</v>
      </c>
      <c r="KM48" s="776">
        <f>KM46-KM39</f>
        <v>0</v>
      </c>
      <c r="KN48" s="466"/>
      <c r="KO48" s="466"/>
      <c r="KP48" s="466"/>
      <c r="KQ48" s="466"/>
      <c r="KR48" s="466"/>
      <c r="KS48" s="466"/>
      <c r="KT48" s="776"/>
      <c r="KU48" s="776"/>
      <c r="KV48" s="776"/>
      <c r="KW48" s="776"/>
      <c r="KX48" s="776">
        <f>KX46-KX38</f>
        <v>0</v>
      </c>
      <c r="KY48" s="776">
        <f>KY46-KY38</f>
        <v>0</v>
      </c>
      <c r="KZ48" s="462"/>
      <c r="LA48" s="462"/>
      <c r="LB48" s="462"/>
      <c r="LC48" s="462"/>
      <c r="LD48" s="462"/>
      <c r="LE48" s="776">
        <f>LE46-LE39</f>
        <v>0</v>
      </c>
      <c r="LF48" s="776">
        <f>LF46-LF39</f>
        <v>0</v>
      </c>
      <c r="LG48" s="776">
        <f>LG46-LG39</f>
        <v>0</v>
      </c>
      <c r="LH48" s="462"/>
      <c r="LI48" s="462"/>
      <c r="LJ48" s="462"/>
      <c r="LK48" s="462"/>
      <c r="LL48" s="462"/>
      <c r="LM48" s="462"/>
      <c r="LN48" s="462"/>
      <c r="LO48" s="462"/>
      <c r="LP48" s="462"/>
      <c r="LQ48" s="462"/>
      <c r="LR48" s="462"/>
      <c r="LS48" s="462"/>
      <c r="LT48" s="462"/>
      <c r="LU48" s="462"/>
      <c r="LV48" s="462"/>
      <c r="LW48" s="462"/>
      <c r="LX48" s="776">
        <f>LX46-LX38</f>
        <v>0</v>
      </c>
      <c r="LY48" s="776">
        <f>LY46-LY38</f>
        <v>0</v>
      </c>
      <c r="LZ48" s="776"/>
      <c r="MA48" s="776"/>
      <c r="MB48" s="776"/>
      <c r="MC48" s="776"/>
      <c r="MD48" s="477"/>
      <c r="ME48" s="477"/>
      <c r="MF48" s="477"/>
      <c r="MG48" s="477"/>
      <c r="MH48" s="477"/>
      <c r="MI48" s="477"/>
      <c r="MJ48" s="776"/>
      <c r="MK48" s="776"/>
      <c r="ML48" s="776"/>
      <c r="MM48" s="776"/>
      <c r="MN48" s="776">
        <f>MN46-MN38</f>
        <v>0</v>
      </c>
      <c r="MO48" s="776">
        <f>MO46-MO38</f>
        <v>0</v>
      </c>
      <c r="MP48" s="776"/>
      <c r="MQ48" s="776"/>
      <c r="MR48" s="776"/>
      <c r="MS48" s="776"/>
      <c r="MT48" s="776"/>
      <c r="MU48" s="776"/>
      <c r="MV48" s="462"/>
      <c r="MW48" s="462"/>
      <c r="MX48" s="462"/>
      <c r="MY48" s="462"/>
      <c r="MZ48" s="462"/>
      <c r="NA48" s="462"/>
      <c r="NB48" s="776">
        <f>NB46-NB38</f>
        <v>0</v>
      </c>
      <c r="NC48" s="776">
        <f>NC46-NC38</f>
        <v>0</v>
      </c>
      <c r="ND48" s="776"/>
      <c r="NE48" s="776"/>
      <c r="NF48" s="462"/>
      <c r="NG48" s="462"/>
      <c r="NH48" s="462"/>
      <c r="NI48" s="462"/>
      <c r="NJ48" s="462"/>
      <c r="NK48" s="462"/>
      <c r="NL48" s="462"/>
      <c r="NM48" s="462"/>
      <c r="NN48" s="462"/>
      <c r="NO48" s="462"/>
      <c r="NP48" s="477"/>
      <c r="NQ48" s="477"/>
      <c r="NR48" s="477"/>
      <c r="NS48" s="477"/>
      <c r="NT48" s="477"/>
      <c r="NU48" s="477"/>
      <c r="NV48" s="477"/>
      <c r="NW48" s="477"/>
      <c r="NX48" s="477"/>
      <c r="NY48" s="776">
        <f t="shared" ref="NY48:OE48" si="449">NY46-NY38</f>
        <v>0</v>
      </c>
      <c r="NZ48" s="776">
        <f t="shared" si="449"/>
        <v>0</v>
      </c>
      <c r="OA48" s="776">
        <f t="shared" si="449"/>
        <v>0</v>
      </c>
      <c r="OB48" s="776">
        <f t="shared" si="449"/>
        <v>0</v>
      </c>
      <c r="OC48" s="776">
        <f t="shared" si="449"/>
        <v>0</v>
      </c>
      <c r="OD48" s="776">
        <f t="shared" si="449"/>
        <v>0</v>
      </c>
      <c r="OE48" s="776">
        <f t="shared" si="449"/>
        <v>0</v>
      </c>
      <c r="OF48" s="477"/>
      <c r="OG48" s="477"/>
      <c r="OH48" s="477"/>
      <c r="OI48" s="477"/>
      <c r="OJ48" s="477"/>
      <c r="OK48" s="477"/>
      <c r="OL48" s="477"/>
      <c r="OM48" s="477"/>
      <c r="ON48" s="477"/>
      <c r="OO48" s="477"/>
      <c r="OP48" s="477"/>
      <c r="OQ48" s="477"/>
      <c r="OR48" s="477"/>
      <c r="OS48" s="477"/>
      <c r="OT48" s="477"/>
      <c r="OU48" s="477"/>
      <c r="OV48" s="776">
        <f t="shared" ref="OV48:PA48" si="450">OV46-OV39</f>
        <v>0</v>
      </c>
      <c r="OW48" s="776">
        <f t="shared" si="450"/>
        <v>0</v>
      </c>
      <c r="OX48" s="776">
        <f t="shared" si="450"/>
        <v>0</v>
      </c>
      <c r="OY48" s="776">
        <f t="shared" si="450"/>
        <v>0</v>
      </c>
      <c r="OZ48" s="776">
        <f t="shared" si="450"/>
        <v>0</v>
      </c>
      <c r="PA48" s="776">
        <f t="shared" si="450"/>
        <v>0</v>
      </c>
      <c r="PB48" s="776">
        <f>PB46-PB39</f>
        <v>0</v>
      </c>
      <c r="PC48" s="776">
        <f>PC46-PC39</f>
        <v>0</v>
      </c>
      <c r="PD48" s="477"/>
      <c r="PE48" s="477"/>
      <c r="PF48" s="477"/>
      <c r="PG48" s="477"/>
      <c r="PH48" s="477"/>
      <c r="PI48" s="477"/>
      <c r="PJ48" s="477"/>
      <c r="PK48" s="477"/>
      <c r="PL48" s="477"/>
      <c r="PM48" s="477"/>
      <c r="PN48" s="477"/>
      <c r="PO48" s="477"/>
      <c r="PP48" s="477"/>
      <c r="PQ48" s="477"/>
      <c r="PR48" s="684"/>
      <c r="PS48" s="684"/>
      <c r="PT48" s="684"/>
      <c r="PU48" s="684"/>
      <c r="PV48" s="463"/>
      <c r="PW48" s="307"/>
      <c r="PX48" s="307"/>
      <c r="PY48" s="463"/>
      <c r="PZ48" s="307"/>
      <c r="QA48" s="463"/>
      <c r="QB48" s="685"/>
      <c r="QC48" s="685"/>
      <c r="QD48" s="685"/>
      <c r="QE48" s="685"/>
      <c r="QF48" s="685"/>
      <c r="QG48" s="685"/>
      <c r="QH48" s="684"/>
      <c r="QI48" s="684"/>
      <c r="QJ48" s="684"/>
      <c r="QK48" s="684"/>
      <c r="QL48" s="684"/>
      <c r="QM48" s="684"/>
      <c r="QN48" s="684"/>
      <c r="QO48" s="684"/>
      <c r="QP48" s="684"/>
      <c r="QQ48" s="684"/>
      <c r="QR48" s="684"/>
      <c r="QS48" s="684"/>
      <c r="QT48" s="684"/>
      <c r="QU48" s="684"/>
      <c r="QV48" s="776">
        <f>QV46-QV38</f>
        <v>0</v>
      </c>
      <c r="QW48" s="776">
        <f>QW46-QW38</f>
        <v>0</v>
      </c>
      <c r="QX48" s="684"/>
      <c r="QY48" s="684"/>
      <c r="QZ48" s="684"/>
      <c r="RA48" s="684"/>
      <c r="RD48" s="684"/>
      <c r="RE48" s="684"/>
      <c r="RF48" s="776"/>
      <c r="RG48" s="776"/>
      <c r="RH48" s="776"/>
      <c r="RI48" s="776"/>
      <c r="RJ48" s="776"/>
      <c r="RL48" s="776"/>
      <c r="RM48" s="776"/>
      <c r="RN48" s="776"/>
      <c r="RO48" s="776"/>
      <c r="RP48" s="776">
        <f>RP46-RP38</f>
        <v>0</v>
      </c>
      <c r="RQ48" s="776">
        <f>RQ46-RQ38</f>
        <v>0</v>
      </c>
      <c r="RR48" s="684"/>
      <c r="RS48" s="684"/>
      <c r="RT48" s="684"/>
      <c r="RU48" s="684"/>
      <c r="RV48" s="776">
        <f>RV46-RV38</f>
        <v>0</v>
      </c>
      <c r="RW48" s="776">
        <f>RW46-RW38</f>
        <v>0</v>
      </c>
      <c r="RX48" s="684"/>
      <c r="RY48" s="684"/>
      <c r="RZ48" s="684"/>
      <c r="SA48" s="684"/>
      <c r="SB48" s="684"/>
      <c r="SD48" s="684"/>
      <c r="SE48" s="684"/>
      <c r="SF48" s="684"/>
      <c r="SH48" s="776"/>
      <c r="SI48" s="776"/>
      <c r="SJ48" s="776"/>
      <c r="SK48" s="776"/>
      <c r="SL48" s="466"/>
      <c r="SM48" s="466"/>
      <c r="SN48" s="466"/>
      <c r="SO48" s="466"/>
      <c r="SP48" s="466"/>
      <c r="SQ48" s="466"/>
      <c r="SR48" s="466"/>
      <c r="SS48" s="466"/>
      <c r="ST48" s="466"/>
      <c r="SU48" s="466"/>
      <c r="SV48" s="466"/>
      <c r="SW48" s="466"/>
      <c r="TH48" s="462"/>
      <c r="TI48" s="462"/>
      <c r="TJ48" s="462"/>
      <c r="TK48" s="462"/>
      <c r="TL48" s="462"/>
      <c r="TM48" s="462"/>
      <c r="TN48" s="462"/>
      <c r="TO48" s="462"/>
      <c r="TP48" s="462"/>
      <c r="TQ48" s="462"/>
      <c r="TR48" s="462"/>
      <c r="TS48" s="462"/>
      <c r="TT48" s="463"/>
      <c r="TU48" s="463"/>
      <c r="TV48" s="307"/>
      <c r="TW48" s="307"/>
      <c r="TX48" s="464"/>
      <c r="TY48" s="464"/>
      <c r="TZ48" s="307"/>
      <c r="UA48" s="307"/>
      <c r="UB48" s="464"/>
      <c r="UC48" s="464"/>
      <c r="UD48" s="307"/>
      <c r="UE48" s="307"/>
    </row>
    <row r="49" spans="1:551" ht="16.5" x14ac:dyDescent="0.25">
      <c r="A49" s="684"/>
      <c r="B49" s="767"/>
      <c r="C49" s="307"/>
      <c r="D49" s="463"/>
      <c r="E49" s="307"/>
      <c r="F49" s="684"/>
      <c r="G49" s="684"/>
      <c r="H49" s="684"/>
      <c r="I49" s="684"/>
      <c r="J49" s="684"/>
      <c r="K49" s="684"/>
      <c r="L49" s="684"/>
      <c r="M49" s="307"/>
      <c r="N49" s="476"/>
      <c r="O49" s="476"/>
      <c r="P49" s="476"/>
      <c r="Q49" s="476"/>
      <c r="R49" s="307"/>
      <c r="S49" s="307"/>
      <c r="T49" s="307"/>
      <c r="U49" s="307"/>
      <c r="V49" s="476"/>
      <c r="W49" s="476"/>
      <c r="X49" s="307"/>
      <c r="Y49" s="476"/>
      <c r="Z49" s="463"/>
      <c r="AA49" s="483"/>
      <c r="AB49" s="483"/>
      <c r="AC49" s="477"/>
      <c r="AD49" s="477"/>
      <c r="AE49" s="477"/>
      <c r="AF49" s="483"/>
      <c r="AG49" s="483"/>
      <c r="AH49" s="483"/>
      <c r="AI49" s="478"/>
      <c r="AJ49" s="483"/>
      <c r="AK49" s="464"/>
      <c r="AL49" s="483"/>
      <c r="AM49" s="484"/>
      <c r="AN49" s="684"/>
      <c r="AO49" s="483"/>
      <c r="AP49" s="684"/>
      <c r="AQ49" s="684"/>
      <c r="AR49" s="684"/>
      <c r="AS49" s="684"/>
      <c r="AT49" s="684"/>
      <c r="AU49" s="684"/>
      <c r="AV49" s="684"/>
      <c r="AW49" s="684"/>
      <c r="AX49" s="684"/>
      <c r="AY49" s="684"/>
      <c r="AZ49" s="684"/>
      <c r="BA49" s="684"/>
      <c r="BB49" s="684"/>
      <c r="BC49" s="684"/>
      <c r="BD49" s="684"/>
      <c r="BE49" s="684"/>
      <c r="BF49" s="684"/>
      <c r="BG49" s="684"/>
      <c r="BH49" s="684"/>
      <c r="BI49" s="684"/>
      <c r="BJ49" s="684"/>
      <c r="BK49" s="684"/>
      <c r="BL49" s="684"/>
      <c r="BM49" s="684"/>
      <c r="BN49" s="684"/>
      <c r="BO49" s="684"/>
      <c r="BP49" s="684"/>
      <c r="BQ49" s="684"/>
      <c r="BR49" s="684"/>
      <c r="BS49" s="684"/>
      <c r="BT49" s="684"/>
      <c r="BU49" s="684"/>
      <c r="BV49" s="684"/>
      <c r="BW49" s="684"/>
      <c r="BX49" s="478"/>
      <c r="BY49" s="478"/>
      <c r="BZ49" s="478"/>
      <c r="CA49" s="478"/>
      <c r="CB49" s="478"/>
      <c r="CC49" s="478"/>
      <c r="CD49" s="478"/>
      <c r="CE49" s="478"/>
      <c r="CF49" s="478"/>
      <c r="CG49" s="478"/>
      <c r="CH49" s="478"/>
      <c r="CI49" s="478"/>
      <c r="CJ49" s="478"/>
      <c r="CK49" s="478"/>
      <c r="CL49" s="478"/>
      <c r="CM49" s="478"/>
      <c r="CN49" s="478"/>
      <c r="CO49" s="478"/>
      <c r="CP49" s="478"/>
      <c r="CQ49" s="478"/>
      <c r="CR49" s="478"/>
      <c r="CS49" s="478"/>
      <c r="CT49" s="478"/>
      <c r="CU49" s="478"/>
      <c r="CV49" s="478"/>
      <c r="CW49" s="478"/>
      <c r="CX49" s="478"/>
      <c r="CY49" s="478"/>
      <c r="CZ49" s="478"/>
      <c r="DA49" s="478"/>
      <c r="DB49" s="478"/>
      <c r="DC49" s="478"/>
      <c r="DD49" s="478"/>
      <c r="DE49" s="478"/>
      <c r="DF49" s="478"/>
      <c r="DG49" s="478"/>
      <c r="DH49" s="478"/>
      <c r="DI49" s="478"/>
      <c r="DJ49" s="478"/>
      <c r="DK49" s="478"/>
      <c r="DL49" s="478"/>
      <c r="DM49" s="478"/>
      <c r="DN49" s="478"/>
      <c r="DO49" s="478"/>
      <c r="DP49" s="478"/>
      <c r="DQ49" s="478"/>
      <c r="DR49" s="478"/>
      <c r="DS49" s="478"/>
      <c r="DT49" s="478"/>
      <c r="DU49" s="478"/>
      <c r="DV49" s="478"/>
      <c r="DW49" s="478"/>
      <c r="DX49" s="478"/>
      <c r="DY49" s="478"/>
      <c r="DZ49" s="478"/>
      <c r="EA49" s="478"/>
      <c r="EB49" s="478"/>
      <c r="EC49" s="478"/>
      <c r="ED49" s="478"/>
      <c r="EE49" s="478"/>
      <c r="EF49" s="478"/>
      <c r="EG49" s="478"/>
      <c r="EH49" s="478"/>
      <c r="EI49" s="478"/>
      <c r="EJ49" s="685"/>
      <c r="EK49" s="685"/>
      <c r="EL49" s="685"/>
      <c r="EM49" s="685"/>
      <c r="EN49" s="685"/>
      <c r="EO49" s="685"/>
      <c r="EP49" s="307"/>
      <c r="ER49" s="477"/>
      <c r="ES49" s="477"/>
      <c r="ET49" s="477"/>
      <c r="EU49" s="477"/>
      <c r="EV49" s="477"/>
      <c r="EW49" s="477"/>
      <c r="EX49" s="477"/>
      <c r="EY49" s="477"/>
      <c r="EZ49" s="477"/>
      <c r="FA49" s="477"/>
      <c r="FB49" s="477"/>
      <c r="FC49" s="477"/>
      <c r="FD49" s="477"/>
      <c r="FE49" s="477"/>
      <c r="FF49" s="478"/>
      <c r="FG49" s="478"/>
      <c r="FH49" s="478"/>
      <c r="FI49" s="478"/>
      <c r="FJ49" s="478"/>
      <c r="FK49" s="478"/>
      <c r="FL49" s="478"/>
      <c r="FM49" s="478"/>
      <c r="FN49" s="478"/>
      <c r="FO49" s="478"/>
      <c r="FP49" s="478"/>
      <c r="FQ49" s="478"/>
      <c r="FR49" s="478"/>
      <c r="FS49" s="478"/>
      <c r="FT49" s="478"/>
      <c r="FU49" s="478"/>
      <c r="FV49" s="478"/>
      <c r="FW49" s="478"/>
      <c r="FX49" s="478"/>
      <c r="FY49" s="478"/>
      <c r="FZ49" s="478"/>
      <c r="GA49" s="478"/>
      <c r="GB49" s="478"/>
      <c r="GC49" s="478"/>
      <c r="GD49" s="478"/>
      <c r="GE49" s="478"/>
      <c r="GF49" s="478"/>
      <c r="GG49" s="478"/>
      <c r="GH49" s="478"/>
      <c r="GI49" s="478"/>
      <c r="GJ49" s="478"/>
      <c r="GK49" s="478"/>
      <c r="GL49" s="478"/>
      <c r="GM49" s="478"/>
      <c r="GN49" s="478"/>
      <c r="GO49" s="478"/>
      <c r="GP49" s="478"/>
      <c r="GQ49" s="478"/>
      <c r="GR49" s="478"/>
      <c r="GS49" s="477"/>
      <c r="GT49" s="478"/>
      <c r="GU49" s="478"/>
      <c r="GV49" s="478"/>
      <c r="GW49" s="477"/>
      <c r="GX49" s="477"/>
      <c r="GY49" s="477"/>
      <c r="GZ49" s="477"/>
      <c r="HA49" s="477"/>
      <c r="HB49" s="478"/>
      <c r="HC49" s="478"/>
      <c r="HD49" s="478"/>
      <c r="HE49" s="478"/>
      <c r="HF49" s="478"/>
      <c r="HG49" s="478"/>
      <c r="HH49" s="478"/>
      <c r="HI49" s="478"/>
      <c r="HJ49" s="478"/>
      <c r="HK49" s="478"/>
      <c r="HL49" s="478"/>
      <c r="HM49" s="478"/>
      <c r="HN49" s="478"/>
      <c r="HO49" s="478"/>
      <c r="HP49" s="478"/>
      <c r="HQ49" s="478"/>
      <c r="HR49" s="478"/>
      <c r="HS49" s="478"/>
      <c r="HT49" s="478"/>
      <c r="HU49" s="478"/>
      <c r="HV49" s="478"/>
      <c r="HW49" s="478"/>
      <c r="HX49" s="478"/>
      <c r="HY49" s="478"/>
      <c r="HZ49" s="478"/>
      <c r="IA49" s="478"/>
      <c r="IB49" s="478"/>
      <c r="IC49" s="478"/>
      <c r="ID49" s="478"/>
      <c r="IE49" s="478"/>
      <c r="JJ49" s="474"/>
      <c r="JK49" s="474"/>
      <c r="JL49" s="474"/>
      <c r="JM49" s="474"/>
      <c r="JN49" s="474"/>
      <c r="JO49" s="474"/>
      <c r="JP49" s="474"/>
      <c r="JQ49" s="474"/>
      <c r="JX49" s="478"/>
      <c r="JY49" s="478"/>
      <c r="JZ49" s="478"/>
      <c r="KA49" s="478"/>
      <c r="KB49" s="478"/>
      <c r="KC49" s="478"/>
      <c r="KD49" s="474"/>
      <c r="KE49" s="474"/>
      <c r="KF49" s="474"/>
      <c r="KG49" s="474"/>
      <c r="KH49" s="474"/>
      <c r="KI49" s="474"/>
      <c r="KJ49" s="474"/>
      <c r="KK49" s="474"/>
      <c r="KL49" s="474"/>
      <c r="KM49" s="474"/>
      <c r="KN49" s="474"/>
      <c r="KO49" s="474"/>
      <c r="KP49" s="474"/>
      <c r="KQ49" s="474"/>
      <c r="KR49" s="474"/>
      <c r="KS49" s="474"/>
      <c r="KT49" s="478"/>
      <c r="KU49" s="478"/>
      <c r="KV49" s="478"/>
      <c r="KW49" s="478"/>
      <c r="KX49" s="478"/>
      <c r="KY49" s="478"/>
      <c r="MD49" s="477"/>
      <c r="ME49" s="477"/>
      <c r="MF49" s="477"/>
      <c r="MG49" s="477"/>
      <c r="MH49" s="477"/>
      <c r="MI49" s="477"/>
      <c r="MJ49" s="478"/>
      <c r="MK49" s="478"/>
      <c r="ML49" s="478"/>
      <c r="MM49" s="478"/>
      <c r="MN49" s="478"/>
      <c r="MO49" s="478"/>
      <c r="MP49" s="478"/>
      <c r="MQ49" s="478"/>
      <c r="MR49" s="478"/>
      <c r="MS49" s="478"/>
      <c r="MT49" s="478"/>
      <c r="MU49" s="478"/>
      <c r="NP49" s="477"/>
      <c r="NQ49" s="477"/>
      <c r="NR49" s="477"/>
      <c r="NS49" s="477"/>
      <c r="NT49" s="477"/>
      <c r="NU49" s="477"/>
      <c r="NV49" s="477"/>
      <c r="NW49" s="477"/>
      <c r="NX49" s="477"/>
      <c r="NY49" s="477"/>
      <c r="NZ49" s="477"/>
      <c r="OA49" s="477"/>
      <c r="OB49" s="477"/>
      <c r="OC49" s="477"/>
      <c r="OD49" s="477"/>
      <c r="OE49" s="477"/>
      <c r="OF49" s="477"/>
      <c r="OG49" s="477"/>
      <c r="OH49" s="477"/>
      <c r="OI49" s="477"/>
      <c r="OJ49" s="477"/>
      <c r="OK49" s="477"/>
      <c r="OL49" s="477"/>
      <c r="OM49" s="477"/>
      <c r="ON49" s="477"/>
      <c r="OO49" s="477"/>
      <c r="OP49" s="477"/>
      <c r="OQ49" s="477"/>
      <c r="OR49" s="477"/>
      <c r="OS49" s="477"/>
      <c r="OT49" s="477"/>
      <c r="OU49" s="477"/>
      <c r="OV49" s="477"/>
      <c r="OW49" s="477"/>
      <c r="OX49" s="477"/>
      <c r="OY49" s="477"/>
      <c r="OZ49" s="477"/>
      <c r="PA49" s="477"/>
      <c r="PB49" s="477"/>
      <c r="PC49" s="477"/>
      <c r="PD49" s="477"/>
      <c r="PE49" s="477"/>
      <c r="PF49" s="477"/>
      <c r="PG49" s="477"/>
      <c r="PH49" s="477"/>
      <c r="PI49" s="477"/>
      <c r="PJ49" s="477"/>
      <c r="PK49" s="477"/>
      <c r="PL49" s="477"/>
      <c r="PM49" s="477"/>
      <c r="PN49" s="477"/>
      <c r="PO49" s="477"/>
      <c r="PP49" s="477"/>
      <c r="PQ49" s="477"/>
      <c r="PR49" s="684"/>
      <c r="PS49" s="684"/>
      <c r="PT49" s="684"/>
      <c r="PU49" s="684"/>
      <c r="PV49" s="463"/>
      <c r="PW49" s="307"/>
      <c r="PX49" s="307"/>
      <c r="PY49" s="463"/>
      <c r="PZ49" s="307"/>
      <c r="QA49" s="463"/>
      <c r="QB49" s="685"/>
      <c r="QC49" s="685"/>
      <c r="QD49" s="685"/>
      <c r="QE49" s="685"/>
      <c r="QF49" s="685"/>
      <c r="QG49" s="685"/>
      <c r="QH49" s="684"/>
      <c r="QI49" s="684"/>
      <c r="QJ49" s="684"/>
      <c r="QK49" s="684"/>
      <c r="QL49" s="684"/>
      <c r="QM49" s="684"/>
      <c r="QN49" s="684"/>
      <c r="QO49" s="684"/>
      <c r="QP49" s="684"/>
      <c r="QQ49" s="684"/>
      <c r="QR49" s="684"/>
      <c r="QS49" s="684"/>
      <c r="QT49" s="684"/>
      <c r="QU49" s="684"/>
      <c r="QV49" s="684"/>
      <c r="QW49" s="684"/>
      <c r="QX49" s="684"/>
      <c r="QY49" s="684"/>
      <c r="QZ49" s="684"/>
      <c r="RA49" s="684"/>
      <c r="RB49" s="684"/>
      <c r="RC49" s="684"/>
      <c r="RD49" s="684"/>
      <c r="RE49" s="684"/>
      <c r="RF49" s="684"/>
      <c r="RG49" s="684"/>
      <c r="RH49" s="684"/>
      <c r="RI49" s="684"/>
      <c r="RJ49" s="684"/>
      <c r="RK49" s="684"/>
      <c r="RL49" s="684"/>
      <c r="RM49" s="684"/>
      <c r="RN49" s="684"/>
      <c r="RO49" s="684"/>
      <c r="RP49" s="684"/>
      <c r="RQ49" s="684"/>
      <c r="RR49" s="684"/>
      <c r="RS49" s="684"/>
      <c r="RT49" s="684"/>
      <c r="RU49" s="684"/>
      <c r="RV49" s="684"/>
      <c r="RW49" s="684"/>
      <c r="RX49" s="684"/>
      <c r="RY49" s="684"/>
      <c r="RZ49" s="684"/>
      <c r="SA49" s="684"/>
      <c r="SB49" s="684"/>
      <c r="SC49" s="684"/>
      <c r="SD49" s="474"/>
      <c r="SE49" s="474"/>
      <c r="SF49" s="474"/>
      <c r="SG49" s="474"/>
      <c r="SH49" s="474"/>
      <c r="SI49" s="474"/>
      <c r="SJ49" s="474"/>
      <c r="SK49" s="474"/>
      <c r="SL49" s="474"/>
      <c r="SM49" s="474"/>
      <c r="SN49" s="474"/>
      <c r="SO49" s="474"/>
      <c r="SP49" s="474"/>
      <c r="SQ49" s="474"/>
      <c r="SR49" s="474"/>
      <c r="SS49" s="474"/>
      <c r="ST49" s="474"/>
      <c r="SU49" s="474"/>
      <c r="SV49" s="474"/>
      <c r="SW49" s="474"/>
      <c r="SX49" s="474"/>
      <c r="SY49" s="474"/>
      <c r="SZ49" s="474"/>
      <c r="TA49" s="474"/>
      <c r="TB49" s="474"/>
      <c r="TC49" s="474"/>
      <c r="TD49" s="474"/>
      <c r="TE49" s="474"/>
      <c r="TF49" s="474"/>
      <c r="TG49" s="474"/>
      <c r="TH49" s="474"/>
      <c r="TI49" s="474"/>
      <c r="TJ49" s="474"/>
      <c r="TK49" s="474"/>
      <c r="TL49" s="474"/>
      <c r="TM49" s="474"/>
      <c r="TN49" s="474"/>
      <c r="TO49" s="474"/>
      <c r="TP49" s="474"/>
      <c r="TQ49" s="474"/>
      <c r="TR49" s="474"/>
      <c r="TS49" s="474"/>
      <c r="TT49" s="463"/>
      <c r="TU49" s="463"/>
      <c r="TV49" s="464"/>
      <c r="TW49" s="464"/>
      <c r="TX49" s="307"/>
      <c r="TY49" s="307"/>
      <c r="TZ49" s="464"/>
      <c r="UA49" s="464"/>
      <c r="UB49" s="307"/>
      <c r="UC49" s="307"/>
      <c r="UD49" s="307"/>
      <c r="UE49" s="307"/>
    </row>
    <row r="50" spans="1:551" ht="16.5" x14ac:dyDescent="0.25">
      <c r="A50" s="687" t="s">
        <v>635</v>
      </c>
      <c r="B50" s="802">
        <f>D50+Z50+'Проверочная  таблица'!PV50+'Проверочная  таблица'!RD50</f>
        <v>16630785069.650002</v>
      </c>
      <c r="C50" s="802">
        <f>E50+'Проверочная  таблица'!PY50+AA50+'Проверочная  таблица'!RE50</f>
        <v>3547220653.8600001</v>
      </c>
      <c r="D50" s="803">
        <f>D35</f>
        <v>311799000</v>
      </c>
      <c r="E50" s="803">
        <f>E35</f>
        <v>84530000</v>
      </c>
      <c r="F50" s="684"/>
      <c r="G50" s="684"/>
      <c r="H50" s="485"/>
      <c r="I50" s="684"/>
      <c r="J50" s="684"/>
      <c r="K50" s="684"/>
      <c r="L50" s="684"/>
      <c r="M50" s="684"/>
      <c r="N50" s="684"/>
      <c r="O50" s="684"/>
      <c r="P50" s="684"/>
      <c r="Q50" s="684"/>
      <c r="R50" s="684"/>
      <c r="S50" s="684"/>
      <c r="T50" s="684"/>
      <c r="U50" s="684"/>
      <c r="V50" s="684"/>
      <c r="W50" s="684"/>
      <c r="X50" s="684"/>
      <c r="Y50" s="684"/>
      <c r="Z50" s="803">
        <f>Z35</f>
        <v>3448976516.3400002</v>
      </c>
      <c r="AA50" s="803">
        <f>AA35</f>
        <v>265672658.34999996</v>
      </c>
      <c r="AB50" s="466"/>
      <c r="AC50" s="466"/>
      <c r="AD50" s="466"/>
      <c r="AE50" s="466"/>
      <c r="AF50" s="466"/>
      <c r="AG50" s="466"/>
      <c r="AH50" s="466"/>
      <c r="AI50" s="466"/>
      <c r="AJ50" s="466"/>
      <c r="AK50" s="466"/>
      <c r="AL50" s="466"/>
      <c r="AM50" s="466"/>
      <c r="AN50" s="684"/>
      <c r="AO50" s="684"/>
      <c r="AP50" s="684"/>
      <c r="AQ50" s="684"/>
      <c r="AR50" s="684"/>
      <c r="AS50" s="684"/>
      <c r="AT50" s="684"/>
      <c r="AU50" s="684"/>
      <c r="AV50" s="684"/>
      <c r="AW50" s="684"/>
      <c r="AX50" s="684"/>
      <c r="AY50" s="684"/>
      <c r="AZ50" s="684"/>
      <c r="BA50" s="684"/>
      <c r="BB50" s="684"/>
      <c r="BC50" s="684"/>
      <c r="BD50" s="684"/>
      <c r="BE50" s="684"/>
      <c r="BF50" s="684"/>
      <c r="BG50" s="684"/>
      <c r="BH50" s="684"/>
      <c r="BI50" s="684"/>
      <c r="BJ50" s="684"/>
      <c r="BK50" s="684"/>
      <c r="BL50" s="684"/>
      <c r="BM50" s="684"/>
      <c r="BN50" s="684"/>
      <c r="BO50" s="684"/>
      <c r="BP50" s="684"/>
      <c r="BQ50" s="684"/>
      <c r="BR50" s="684"/>
      <c r="BS50" s="684"/>
      <c r="BT50" s="684"/>
      <c r="BU50" s="684"/>
      <c r="BV50" s="684"/>
      <c r="BW50" s="684"/>
      <c r="BX50" s="684"/>
      <c r="BY50" s="684"/>
      <c r="BZ50" s="684"/>
      <c r="CA50" s="684"/>
      <c r="CB50" s="684"/>
      <c r="CC50" s="684"/>
      <c r="CD50" s="684"/>
      <c r="CE50" s="684"/>
      <c r="CF50" s="684"/>
      <c r="CG50" s="684"/>
      <c r="CH50" s="684"/>
      <c r="CI50" s="684"/>
      <c r="CJ50" s="684"/>
      <c r="CK50" s="684"/>
      <c r="CL50" s="684"/>
      <c r="CM50" s="684"/>
      <c r="CN50" s="684"/>
      <c r="CO50" s="684"/>
      <c r="CP50" s="684"/>
      <c r="CQ50" s="684"/>
      <c r="CR50" s="684"/>
      <c r="CS50" s="684"/>
      <c r="CT50" s="684"/>
      <c r="CU50" s="684"/>
      <c r="CV50" s="684"/>
      <c r="CW50" s="684"/>
      <c r="CX50" s="684"/>
      <c r="CY50" s="684"/>
      <c r="CZ50" s="684"/>
      <c r="DA50" s="684"/>
      <c r="DB50" s="684"/>
      <c r="DC50" s="684"/>
      <c r="DD50" s="684"/>
      <c r="DE50" s="684"/>
      <c r="DF50" s="684"/>
      <c r="DG50" s="684"/>
      <c r="DH50" s="684"/>
      <c r="DI50" s="684"/>
      <c r="DJ50" s="684"/>
      <c r="DK50" s="684"/>
      <c r="DL50" s="684"/>
      <c r="DM50" s="684"/>
      <c r="DN50" s="684"/>
      <c r="DO50" s="684"/>
      <c r="DP50" s="684"/>
      <c r="DQ50" s="684"/>
      <c r="DR50" s="684"/>
      <c r="DS50" s="684"/>
      <c r="DT50" s="684"/>
      <c r="DU50" s="684"/>
      <c r="DV50" s="684"/>
      <c r="DW50" s="684"/>
      <c r="DX50" s="684"/>
      <c r="DY50" s="684"/>
      <c r="DZ50" s="684"/>
      <c r="EA50" s="684"/>
      <c r="EB50" s="684"/>
      <c r="EC50" s="684"/>
      <c r="ED50" s="684"/>
      <c r="EE50" s="684"/>
      <c r="EF50" s="684"/>
      <c r="EG50" s="684"/>
      <c r="EH50" s="684"/>
      <c r="EI50" s="684"/>
      <c r="EJ50" s="685"/>
      <c r="EK50" s="685"/>
      <c r="EL50" s="685"/>
      <c r="EM50" s="685"/>
      <c r="EN50" s="685"/>
      <c r="EO50" s="685"/>
      <c r="EP50" s="685"/>
      <c r="EQ50" s="462"/>
      <c r="ER50" s="466"/>
      <c r="ES50" s="466"/>
      <c r="ET50" s="466"/>
      <c r="EU50" s="466"/>
      <c r="EV50" s="466"/>
      <c r="EW50" s="466"/>
      <c r="EX50" s="466"/>
      <c r="EY50" s="466"/>
      <c r="EZ50" s="466"/>
      <c r="FA50" s="466"/>
      <c r="FB50" s="466"/>
      <c r="FC50" s="466"/>
      <c r="FD50" s="466"/>
      <c r="FE50" s="466"/>
      <c r="FF50" s="684"/>
      <c r="FG50" s="684"/>
      <c r="FH50" s="684"/>
      <c r="FI50" s="684"/>
      <c r="FJ50" s="684"/>
      <c r="FK50" s="684"/>
      <c r="FL50" s="684"/>
      <c r="FM50" s="684"/>
      <c r="FN50" s="684"/>
      <c r="FO50" s="684"/>
      <c r="FP50" s="684"/>
      <c r="FQ50" s="684"/>
      <c r="FR50" s="684"/>
      <c r="FS50" s="684"/>
      <c r="FT50" s="684"/>
      <c r="FU50" s="684"/>
      <c r="FV50" s="684"/>
      <c r="FW50" s="684"/>
      <c r="FX50" s="684"/>
      <c r="FY50" s="684"/>
      <c r="FZ50" s="684"/>
      <c r="GA50" s="684"/>
      <c r="GB50" s="684"/>
      <c r="GC50" s="684"/>
      <c r="GD50" s="684"/>
      <c r="GE50" s="684"/>
      <c r="GF50" s="684"/>
      <c r="GG50" s="684"/>
      <c r="GH50" s="684"/>
      <c r="GI50" s="684"/>
      <c r="GJ50" s="684"/>
      <c r="GK50" s="684"/>
      <c r="GL50" s="684"/>
      <c r="GM50" s="684"/>
      <c r="GN50" s="684"/>
      <c r="GO50" s="684"/>
      <c r="GP50" s="684"/>
      <c r="GQ50" s="684"/>
      <c r="GR50" s="684"/>
      <c r="GS50" s="466"/>
      <c r="GT50" s="684"/>
      <c r="GU50" s="684"/>
      <c r="GV50" s="684"/>
      <c r="GW50" s="466"/>
      <c r="GX50" s="466"/>
      <c r="GY50" s="466"/>
      <c r="GZ50" s="466"/>
      <c r="HA50" s="466"/>
      <c r="HB50" s="684"/>
      <c r="HC50" s="684"/>
      <c r="HD50" s="684"/>
      <c r="HE50" s="684"/>
      <c r="HF50" s="684"/>
      <c r="HG50" s="684"/>
      <c r="HH50" s="684"/>
      <c r="HI50" s="684"/>
      <c r="HJ50" s="684"/>
      <c r="HK50" s="684"/>
      <c r="HL50" s="684"/>
      <c r="HM50" s="684"/>
      <c r="HN50" s="684"/>
      <c r="HO50" s="684"/>
      <c r="HP50" s="684"/>
      <c r="HQ50" s="684"/>
      <c r="HR50" s="684"/>
      <c r="HS50" s="684"/>
      <c r="HT50" s="466"/>
      <c r="HU50" s="466"/>
      <c r="HV50" s="466"/>
      <c r="HW50" s="466"/>
      <c r="HX50" s="466"/>
      <c r="HY50" s="466"/>
      <c r="HZ50" s="466"/>
      <c r="IA50" s="466"/>
      <c r="IB50" s="466"/>
      <c r="IC50" s="466"/>
      <c r="ID50" s="466"/>
      <c r="IE50" s="466"/>
      <c r="IF50" s="684"/>
      <c r="IG50" s="684"/>
      <c r="IH50" s="684"/>
      <c r="II50" s="684"/>
      <c r="IJ50" s="684"/>
      <c r="IK50" s="684"/>
      <c r="IL50" s="684"/>
      <c r="IM50" s="684"/>
      <c r="IN50" s="684"/>
      <c r="IO50" s="684"/>
      <c r="IP50" s="684"/>
      <c r="IQ50" s="684"/>
      <c r="IR50" s="684"/>
      <c r="IS50" s="684"/>
      <c r="IT50" s="684"/>
      <c r="IU50" s="684"/>
      <c r="IV50" s="684"/>
      <c r="IW50" s="684"/>
      <c r="IX50" s="684"/>
      <c r="IY50" s="684"/>
      <c r="IZ50" s="684"/>
      <c r="JA50" s="684"/>
      <c r="JB50" s="684"/>
      <c r="JC50" s="684"/>
      <c r="JD50" s="684"/>
      <c r="JE50" s="684"/>
      <c r="JF50" s="684"/>
      <c r="JG50" s="684"/>
      <c r="JH50" s="684"/>
      <c r="JI50" s="684"/>
      <c r="JJ50" s="684"/>
      <c r="JK50" s="684"/>
      <c r="JL50" s="684"/>
      <c r="JM50" s="684"/>
      <c r="JN50" s="684"/>
      <c r="JO50" s="684"/>
      <c r="JP50" s="684"/>
      <c r="JQ50" s="684"/>
      <c r="JR50" s="684"/>
      <c r="JS50" s="684"/>
      <c r="JT50" s="684"/>
      <c r="JU50" s="684"/>
      <c r="JV50" s="684"/>
      <c r="JW50" s="684"/>
      <c r="JX50" s="684"/>
      <c r="JY50" s="684"/>
      <c r="JZ50" s="684"/>
      <c r="KA50" s="684"/>
      <c r="KB50" s="684"/>
      <c r="KC50" s="684"/>
      <c r="KD50" s="474"/>
      <c r="KE50" s="474"/>
      <c r="KF50" s="474"/>
      <c r="KG50" s="474"/>
      <c r="KH50" s="474"/>
      <c r="KI50" s="474"/>
      <c r="KJ50" s="474"/>
      <c r="KK50" s="474"/>
      <c r="KL50" s="474"/>
      <c r="KM50" s="474"/>
      <c r="KN50" s="474"/>
      <c r="KO50" s="474"/>
      <c r="KP50" s="474"/>
      <c r="KQ50" s="474"/>
      <c r="KR50" s="474"/>
      <c r="KS50" s="474"/>
      <c r="KT50" s="684"/>
      <c r="KU50" s="684"/>
      <c r="KV50" s="684"/>
      <c r="KW50" s="684"/>
      <c r="KX50" s="684"/>
      <c r="KY50" s="684"/>
      <c r="KZ50" s="684"/>
      <c r="LA50" s="684"/>
      <c r="LB50" s="684"/>
      <c r="LC50" s="684"/>
      <c r="LD50" s="684"/>
      <c r="LE50" s="684"/>
      <c r="LF50" s="684"/>
      <c r="LG50" s="684"/>
      <c r="LH50" s="684"/>
      <c r="LI50" s="684"/>
      <c r="LJ50" s="684"/>
      <c r="LK50" s="684"/>
      <c r="LL50" s="684"/>
      <c r="LM50" s="684"/>
      <c r="LN50" s="684"/>
      <c r="LO50" s="684"/>
      <c r="LP50" s="684"/>
      <c r="LQ50" s="684"/>
      <c r="LR50" s="684"/>
      <c r="LS50" s="684"/>
      <c r="LT50" s="684"/>
      <c r="LU50" s="684"/>
      <c r="LV50" s="684"/>
      <c r="LW50" s="684"/>
      <c r="LX50" s="684"/>
      <c r="LY50" s="684"/>
      <c r="LZ50" s="684"/>
      <c r="MA50" s="684"/>
      <c r="MB50" s="684"/>
      <c r="MC50" s="684"/>
      <c r="MD50" s="466"/>
      <c r="ME50" s="466"/>
      <c r="MF50" s="466"/>
      <c r="MG50" s="466"/>
      <c r="MH50" s="466"/>
      <c r="MI50" s="466"/>
      <c r="MJ50" s="684"/>
      <c r="MK50" s="684"/>
      <c r="ML50" s="684"/>
      <c r="MM50" s="684"/>
      <c r="MN50" s="684"/>
      <c r="MO50" s="684"/>
      <c r="MP50" s="684"/>
      <c r="MQ50" s="684"/>
      <c r="MR50" s="684"/>
      <c r="MS50" s="684"/>
      <c r="MT50" s="684"/>
      <c r="MU50" s="684"/>
      <c r="MV50" s="684"/>
      <c r="MW50" s="684"/>
      <c r="MX50" s="684"/>
      <c r="MY50" s="684"/>
      <c r="MZ50" s="684"/>
      <c r="NA50" s="684"/>
      <c r="NB50" s="684"/>
      <c r="NC50" s="684"/>
      <c r="ND50" s="684"/>
      <c r="NE50" s="684"/>
      <c r="NF50" s="684"/>
      <c r="NG50" s="684"/>
      <c r="NH50" s="684"/>
      <c r="NI50" s="684"/>
      <c r="NJ50" s="684"/>
      <c r="NK50" s="684"/>
      <c r="NL50" s="684"/>
      <c r="NM50" s="684"/>
      <c r="NN50" s="684"/>
      <c r="NO50" s="684"/>
      <c r="NP50" s="466"/>
      <c r="NQ50" s="466"/>
      <c r="NR50" s="466"/>
      <c r="NS50" s="466"/>
      <c r="NT50" s="466"/>
      <c r="NU50" s="466"/>
      <c r="NV50" s="466"/>
      <c r="NW50" s="466"/>
      <c r="NX50" s="466"/>
      <c r="NY50" s="466"/>
      <c r="NZ50" s="466"/>
      <c r="OA50" s="466"/>
      <c r="OB50" s="466"/>
      <c r="OC50" s="466"/>
      <c r="OD50" s="466"/>
      <c r="OE50" s="466"/>
      <c r="OF50" s="466"/>
      <c r="OG50" s="466"/>
      <c r="OH50" s="466"/>
      <c r="OI50" s="466"/>
      <c r="OJ50" s="466"/>
      <c r="OK50" s="466"/>
      <c r="OL50" s="466"/>
      <c r="OM50" s="466"/>
      <c r="ON50" s="466"/>
      <c r="OO50" s="466"/>
      <c r="OP50" s="466"/>
      <c r="OQ50" s="466"/>
      <c r="OR50" s="466"/>
      <c r="OS50" s="466"/>
      <c r="OT50" s="466"/>
      <c r="OU50" s="466"/>
      <c r="OV50" s="466"/>
      <c r="OW50" s="466"/>
      <c r="OX50" s="466"/>
      <c r="OY50" s="466"/>
      <c r="OZ50" s="466"/>
      <c r="PA50" s="466"/>
      <c r="PB50" s="466"/>
      <c r="PC50" s="466"/>
      <c r="PD50" s="466"/>
      <c r="PE50" s="466"/>
      <c r="PF50" s="466"/>
      <c r="PG50" s="466"/>
      <c r="PH50" s="466"/>
      <c r="PI50" s="466"/>
      <c r="PJ50" s="466"/>
      <c r="PK50" s="466"/>
      <c r="PL50" s="466"/>
      <c r="PM50" s="466"/>
      <c r="PN50" s="466"/>
      <c r="PO50" s="466"/>
      <c r="PP50" s="466"/>
      <c r="PQ50" s="466"/>
      <c r="PR50" s="684"/>
      <c r="PS50" s="684"/>
      <c r="PT50" s="684"/>
      <c r="PU50" s="684"/>
      <c r="PV50" s="803">
        <f>PV35</f>
        <v>11470068351.85</v>
      </c>
      <c r="PW50" s="687"/>
      <c r="PX50" s="687"/>
      <c r="PY50" s="803">
        <f>PY35</f>
        <v>2884186193.2200003</v>
      </c>
      <c r="PZ50" s="684"/>
      <c r="QA50" s="684"/>
      <c r="QB50" s="684"/>
      <c r="QC50" s="684"/>
      <c r="QD50" s="684"/>
      <c r="QE50" s="684"/>
      <c r="QF50" s="684"/>
      <c r="QG50" s="684"/>
      <c r="QH50" s="684"/>
      <c r="QI50" s="684"/>
      <c r="QJ50" s="684"/>
      <c r="QK50" s="684"/>
      <c r="QL50" s="684"/>
      <c r="QM50" s="684"/>
      <c r="QN50" s="684"/>
      <c r="QO50" s="684"/>
      <c r="QP50" s="684"/>
      <c r="QQ50" s="684"/>
      <c r="QR50" s="684"/>
      <c r="QS50" s="684"/>
      <c r="QT50" s="684"/>
      <c r="QU50" s="684"/>
      <c r="QV50" s="684"/>
      <c r="QW50" s="684"/>
      <c r="QX50" s="684"/>
      <c r="QY50" s="684"/>
      <c r="QZ50" s="684"/>
      <c r="RA50" s="684"/>
      <c r="RB50" s="684"/>
      <c r="RC50" s="684"/>
      <c r="RD50" s="803">
        <f>RD35</f>
        <v>1399941201.46</v>
      </c>
      <c r="RE50" s="803">
        <f>RE35</f>
        <v>312831802.29000002</v>
      </c>
      <c r="RF50" s="466"/>
      <c r="RG50" s="466"/>
      <c r="RH50" s="466"/>
      <c r="RI50" s="466"/>
      <c r="RJ50" s="466"/>
      <c r="RK50" s="466"/>
      <c r="RL50" s="466"/>
      <c r="RM50" s="466"/>
      <c r="RN50" s="466"/>
      <c r="RO50" s="466"/>
      <c r="RP50" s="466"/>
      <c r="RQ50" s="466"/>
      <c r="RR50" s="466"/>
      <c r="RS50" s="466"/>
      <c r="RT50" s="466"/>
      <c r="RU50" s="466"/>
      <c r="RV50" s="466"/>
      <c r="RW50" s="466"/>
      <c r="RX50" s="466"/>
      <c r="RY50" s="466"/>
      <c r="RZ50" s="466"/>
      <c r="SA50" s="466"/>
      <c r="SB50" s="466"/>
      <c r="SC50" s="466"/>
      <c r="SD50" s="466"/>
      <c r="SE50" s="466"/>
      <c r="SF50" s="466"/>
      <c r="SG50" s="466"/>
      <c r="SH50" s="466"/>
      <c r="SI50" s="466"/>
      <c r="SJ50" s="466"/>
      <c r="SK50" s="466"/>
      <c r="SL50" s="474"/>
      <c r="SM50" s="474"/>
      <c r="SN50" s="474"/>
      <c r="SO50" s="474"/>
      <c r="SP50" s="474"/>
      <c r="SQ50" s="474"/>
      <c r="SR50" s="474"/>
      <c r="SS50" s="474"/>
      <c r="ST50" s="474"/>
      <c r="SU50" s="474"/>
      <c r="SV50" s="474"/>
      <c r="SW50" s="474"/>
      <c r="SX50" s="474"/>
      <c r="SY50" s="474"/>
      <c r="SZ50" s="474"/>
      <c r="TA50" s="474"/>
      <c r="TB50" s="474"/>
      <c r="TC50" s="474"/>
      <c r="TD50" s="474"/>
      <c r="TE50" s="474"/>
      <c r="TF50" s="474"/>
      <c r="TG50" s="474"/>
      <c r="TH50" s="474"/>
      <c r="TI50" s="474"/>
      <c r="TJ50" s="474"/>
      <c r="TK50" s="474"/>
      <c r="TL50" s="474"/>
      <c r="TM50" s="474"/>
      <c r="TN50" s="474"/>
      <c r="TO50" s="474"/>
      <c r="TP50" s="474"/>
      <c r="TQ50" s="474"/>
      <c r="TR50" s="474"/>
      <c r="TS50" s="474"/>
      <c r="TT50" s="463"/>
      <c r="TU50" s="463"/>
      <c r="TV50" s="464"/>
      <c r="TW50" s="464"/>
      <c r="TX50" s="307"/>
      <c r="TY50" s="307"/>
      <c r="TZ50" s="307"/>
      <c r="UA50" s="307"/>
      <c r="UB50" s="307"/>
      <c r="UC50" s="307"/>
      <c r="UD50" s="307"/>
      <c r="UE50" s="307"/>
    </row>
    <row r="51" spans="1:551" ht="16.5" x14ac:dyDescent="0.25">
      <c r="A51" s="687" t="s">
        <v>636</v>
      </c>
      <c r="B51" s="802">
        <f>D51+Z51+'Проверочная  таблица'!PV51+'Проверочная  таблица'!RD51</f>
        <v>16635849403.220003</v>
      </c>
      <c r="C51" s="802" t="e">
        <f>E51+'Проверочная  таблица'!PY51+AA51+'Проверочная  таблица'!RE51</f>
        <v>#REF!</v>
      </c>
      <c r="D51" s="804">
        <f>D31-D52</f>
        <v>62419000</v>
      </c>
      <c r="E51" s="804">
        <f>E31-E52</f>
        <v>0</v>
      </c>
      <c r="F51" s="307"/>
      <c r="G51" s="307"/>
      <c r="H51" s="307"/>
      <c r="I51" s="307"/>
      <c r="J51" s="307"/>
      <c r="K51" s="307"/>
      <c r="L51" s="307"/>
      <c r="M51" s="307"/>
      <c r="N51" s="684"/>
      <c r="O51" s="684"/>
      <c r="P51" s="684"/>
      <c r="Q51" s="684"/>
      <c r="R51" s="307"/>
      <c r="S51" s="307"/>
      <c r="T51" s="307"/>
      <c r="U51" s="307"/>
      <c r="V51" s="684"/>
      <c r="W51" s="684"/>
      <c r="X51" s="307"/>
      <c r="Y51" s="684"/>
      <c r="Z51" s="804">
        <f>Z31-Z52</f>
        <v>5324665617.1100006</v>
      </c>
      <c r="AA51" s="804">
        <f>AA31-AA52</f>
        <v>270934069.37</v>
      </c>
      <c r="AB51" s="463"/>
      <c r="AC51" s="463"/>
      <c r="AD51" s="463"/>
      <c r="AE51" s="463"/>
      <c r="AF51" s="463"/>
      <c r="AG51" s="463"/>
      <c r="AH51" s="463"/>
      <c r="AI51" s="463"/>
      <c r="AJ51" s="463"/>
      <c r="AK51" s="463"/>
      <c r="AL51" s="463"/>
      <c r="AM51" s="463"/>
      <c r="AN51" s="307"/>
      <c r="AO51" s="307"/>
      <c r="AP51" s="684"/>
      <c r="AQ51" s="684"/>
      <c r="AR51" s="684"/>
      <c r="AS51" s="684"/>
      <c r="AT51" s="684"/>
      <c r="AU51" s="684"/>
      <c r="AV51" s="684"/>
      <c r="AW51" s="684"/>
      <c r="AX51" s="307"/>
      <c r="AY51" s="307"/>
      <c r="AZ51" s="307"/>
      <c r="BA51" s="307"/>
      <c r="BB51" s="307"/>
      <c r="BC51" s="307"/>
      <c r="BD51" s="307"/>
      <c r="BE51" s="307"/>
      <c r="BF51" s="307"/>
      <c r="BG51" s="307"/>
      <c r="BH51" s="307"/>
      <c r="BI51" s="307"/>
      <c r="BJ51" s="307"/>
      <c r="BK51" s="307"/>
      <c r="BL51" s="307"/>
      <c r="BM51" s="307"/>
      <c r="BN51" s="307"/>
      <c r="BO51" s="307"/>
      <c r="BP51" s="307"/>
      <c r="BQ51" s="307"/>
      <c r="BR51" s="307"/>
      <c r="BS51" s="307"/>
      <c r="BT51" s="307"/>
      <c r="BU51" s="307"/>
      <c r="BV51" s="307"/>
      <c r="BW51" s="307"/>
      <c r="BX51" s="307"/>
      <c r="BY51" s="307"/>
      <c r="BZ51" s="307"/>
      <c r="CA51" s="307"/>
      <c r="CB51" s="307"/>
      <c r="CC51" s="307"/>
      <c r="CD51" s="307"/>
      <c r="CE51" s="307"/>
      <c r="CF51" s="307"/>
      <c r="CG51" s="307"/>
      <c r="CH51" s="307"/>
      <c r="CI51" s="307"/>
      <c r="CJ51" s="307"/>
      <c r="CK51" s="307"/>
      <c r="CL51" s="307"/>
      <c r="CM51" s="307"/>
      <c r="CN51" s="307"/>
      <c r="CO51" s="307"/>
      <c r="CP51" s="307"/>
      <c r="CQ51" s="307"/>
      <c r="CR51" s="307"/>
      <c r="CS51" s="307"/>
      <c r="CT51" s="307"/>
      <c r="CU51" s="307"/>
      <c r="CV51" s="307"/>
      <c r="CW51" s="307"/>
      <c r="CX51" s="307"/>
      <c r="CY51" s="307"/>
      <c r="CZ51" s="307"/>
      <c r="DA51" s="307"/>
      <c r="DB51" s="307"/>
      <c r="DC51" s="307"/>
      <c r="DD51" s="307"/>
      <c r="DE51" s="307"/>
      <c r="DF51" s="307"/>
      <c r="DG51" s="307"/>
      <c r="DH51" s="307"/>
      <c r="DI51" s="307"/>
      <c r="DJ51" s="307"/>
      <c r="DK51" s="307"/>
      <c r="DL51" s="307"/>
      <c r="DM51" s="307"/>
      <c r="DN51" s="307"/>
      <c r="DO51" s="307"/>
      <c r="DP51" s="307"/>
      <c r="DQ51" s="307"/>
      <c r="DR51" s="307"/>
      <c r="DS51" s="307"/>
      <c r="DT51" s="307"/>
      <c r="DU51" s="307"/>
      <c r="DV51" s="307"/>
      <c r="DW51" s="307"/>
      <c r="DX51" s="307"/>
      <c r="DY51" s="307"/>
      <c r="DZ51" s="307"/>
      <c r="EA51" s="307"/>
      <c r="EB51" s="307"/>
      <c r="EC51" s="307"/>
      <c r="ED51" s="307"/>
      <c r="EE51" s="307"/>
      <c r="EF51" s="307"/>
      <c r="EG51" s="307"/>
      <c r="EH51" s="307"/>
      <c r="EI51" s="307"/>
      <c r="EJ51" s="685"/>
      <c r="EK51" s="685"/>
      <c r="EL51" s="685"/>
      <c r="EM51" s="685"/>
      <c r="EN51" s="685"/>
      <c r="EO51" s="685"/>
      <c r="EP51" s="685"/>
      <c r="EQ51" s="462"/>
      <c r="ER51" s="463"/>
      <c r="ES51" s="463"/>
      <c r="ET51" s="463"/>
      <c r="EU51" s="463"/>
      <c r="EV51" s="463"/>
      <c r="EW51" s="463"/>
      <c r="EX51" s="463"/>
      <c r="EY51" s="463"/>
      <c r="EZ51" s="463"/>
      <c r="FA51" s="463"/>
      <c r="FB51" s="463"/>
      <c r="FC51" s="463"/>
      <c r="FD51" s="463"/>
      <c r="FE51" s="463"/>
      <c r="FF51" s="307"/>
      <c r="FG51" s="307"/>
      <c r="FH51" s="307"/>
      <c r="FI51" s="307"/>
      <c r="FJ51" s="307"/>
      <c r="FK51" s="307"/>
      <c r="FL51" s="307"/>
      <c r="FM51" s="307"/>
      <c r="FN51" s="307"/>
      <c r="FO51" s="307"/>
      <c r="FP51" s="307"/>
      <c r="FQ51" s="307"/>
      <c r="FR51" s="307"/>
      <c r="FS51" s="307"/>
      <c r="FT51" s="307"/>
      <c r="FU51" s="307"/>
      <c r="FV51" s="307"/>
      <c r="FW51" s="307"/>
      <c r="FX51" s="307"/>
      <c r="FY51" s="307"/>
      <c r="FZ51" s="307"/>
      <c r="GA51" s="307"/>
      <c r="GB51" s="307"/>
      <c r="GC51" s="307"/>
      <c r="GD51" s="307"/>
      <c r="GE51" s="307"/>
      <c r="GF51" s="307"/>
      <c r="GG51" s="307"/>
      <c r="GH51" s="307"/>
      <c r="GI51" s="307"/>
      <c r="GJ51" s="307"/>
      <c r="GK51" s="307"/>
      <c r="GL51" s="307"/>
      <c r="GM51" s="307"/>
      <c r="GN51" s="307"/>
      <c r="GO51" s="307"/>
      <c r="GP51" s="307"/>
      <c r="GQ51" s="307"/>
      <c r="GR51" s="307"/>
      <c r="GS51" s="463"/>
      <c r="GT51" s="307"/>
      <c r="GU51" s="307"/>
      <c r="GV51" s="307"/>
      <c r="GW51" s="463"/>
      <c r="GX51" s="463"/>
      <c r="GY51" s="463"/>
      <c r="GZ51" s="463"/>
      <c r="HA51" s="463"/>
      <c r="HB51" s="307"/>
      <c r="HC51" s="307"/>
      <c r="HD51" s="307"/>
      <c r="HE51" s="307"/>
      <c r="HF51" s="307"/>
      <c r="HG51" s="307"/>
      <c r="HH51" s="307"/>
      <c r="HI51" s="307"/>
      <c r="HJ51" s="307"/>
      <c r="HK51" s="307"/>
      <c r="HL51" s="307"/>
      <c r="HM51" s="307"/>
      <c r="HN51" s="307"/>
      <c r="HO51" s="307"/>
      <c r="HP51" s="307"/>
      <c r="HQ51" s="307"/>
      <c r="HR51" s="307"/>
      <c r="HS51" s="307"/>
      <c r="HT51" s="463"/>
      <c r="HU51" s="463"/>
      <c r="HV51" s="463"/>
      <c r="HW51" s="463"/>
      <c r="HX51" s="463"/>
      <c r="HY51" s="463"/>
      <c r="HZ51" s="463"/>
      <c r="IA51" s="463"/>
      <c r="IB51" s="463"/>
      <c r="IC51" s="463"/>
      <c r="ID51" s="463"/>
      <c r="IE51" s="463"/>
      <c r="JX51" s="307"/>
      <c r="JY51" s="307"/>
      <c r="JZ51" s="307"/>
      <c r="KA51" s="307"/>
      <c r="KB51" s="307"/>
      <c r="KC51" s="307"/>
      <c r="KD51" s="474"/>
      <c r="KE51" s="474"/>
      <c r="KF51" s="474"/>
      <c r="KG51" s="474"/>
      <c r="KH51" s="474"/>
      <c r="KI51" s="474"/>
      <c r="KJ51" s="474"/>
      <c r="KK51" s="474"/>
      <c r="KL51" s="474"/>
      <c r="KM51" s="474"/>
      <c r="KN51" s="474"/>
      <c r="KO51" s="474"/>
      <c r="KP51" s="474"/>
      <c r="KQ51" s="474"/>
      <c r="KR51" s="474"/>
      <c r="KS51" s="474"/>
      <c r="KT51" s="307"/>
      <c r="KU51" s="307"/>
      <c r="KV51" s="307"/>
      <c r="KW51" s="307"/>
      <c r="KX51" s="307"/>
      <c r="KY51" s="307"/>
      <c r="MD51" s="463"/>
      <c r="ME51" s="463"/>
      <c r="MF51" s="463"/>
      <c r="MG51" s="463"/>
      <c r="MH51" s="463"/>
      <c r="MI51" s="463"/>
      <c r="MJ51" s="307"/>
      <c r="MK51" s="307"/>
      <c r="ML51" s="307"/>
      <c r="MM51" s="307"/>
      <c r="MN51" s="307"/>
      <c r="MO51" s="307"/>
      <c r="MP51" s="307"/>
      <c r="MQ51" s="307"/>
      <c r="MR51" s="307"/>
      <c r="MS51" s="307"/>
      <c r="MT51" s="307"/>
      <c r="MU51" s="307"/>
      <c r="NP51" s="463"/>
      <c r="NQ51" s="463"/>
      <c r="NR51" s="463"/>
      <c r="NS51" s="463"/>
      <c r="NT51" s="463"/>
      <c r="NU51" s="463"/>
      <c r="NV51" s="463"/>
      <c r="NW51" s="463"/>
      <c r="NX51" s="463"/>
      <c r="NY51" s="463"/>
      <c r="NZ51" s="463"/>
      <c r="OA51" s="463"/>
      <c r="OB51" s="463"/>
      <c r="OC51" s="463"/>
      <c r="OD51" s="463"/>
      <c r="OE51" s="463"/>
      <c r="OF51" s="463"/>
      <c r="OG51" s="463"/>
      <c r="OH51" s="463"/>
      <c r="OI51" s="463"/>
      <c r="OJ51" s="463"/>
      <c r="OK51" s="463"/>
      <c r="OL51" s="463"/>
      <c r="OM51" s="463"/>
      <c r="ON51" s="463"/>
      <c r="OO51" s="463"/>
      <c r="OP51" s="463"/>
      <c r="OQ51" s="463"/>
      <c r="OR51" s="463"/>
      <c r="OS51" s="463"/>
      <c r="OT51" s="463"/>
      <c r="OU51" s="463"/>
      <c r="OV51" s="463"/>
      <c r="OW51" s="463"/>
      <c r="OX51" s="463"/>
      <c r="OY51" s="463"/>
      <c r="OZ51" s="463"/>
      <c r="PA51" s="463"/>
      <c r="PB51" s="463"/>
      <c r="PC51" s="463"/>
      <c r="PD51" s="463"/>
      <c r="PE51" s="463"/>
      <c r="PF51" s="463"/>
      <c r="PG51" s="463"/>
      <c r="PH51" s="463"/>
      <c r="PI51" s="463"/>
      <c r="PJ51" s="463"/>
      <c r="PK51" s="463"/>
      <c r="PL51" s="463"/>
      <c r="PM51" s="463"/>
      <c r="PN51" s="463"/>
      <c r="PO51" s="463"/>
      <c r="PP51" s="463"/>
      <c r="PQ51" s="463"/>
      <c r="PR51" s="307"/>
      <c r="PS51" s="307"/>
      <c r="PT51" s="307"/>
      <c r="PU51" s="307"/>
      <c r="PV51" s="804">
        <f>PV31-PV52</f>
        <v>10576034077.380003</v>
      </c>
      <c r="PW51" s="805"/>
      <c r="PX51" s="805"/>
      <c r="PY51" s="804" t="e">
        <f>PY31-PY52</f>
        <v>#REF!</v>
      </c>
      <c r="PZ51" s="307"/>
      <c r="QA51" s="307"/>
      <c r="QB51" s="307"/>
      <c r="QC51" s="307"/>
      <c r="QD51" s="307"/>
      <c r="QE51" s="307"/>
      <c r="QF51" s="307"/>
      <c r="QG51" s="307"/>
      <c r="QH51" s="307"/>
      <c r="QI51" s="307"/>
      <c r="QJ51" s="307"/>
      <c r="QK51" s="307"/>
      <c r="QL51" s="685"/>
      <c r="QM51" s="685"/>
      <c r="QN51" s="685"/>
      <c r="QO51" s="685"/>
      <c r="QP51" s="685"/>
      <c r="QQ51" s="685"/>
      <c r="QR51" s="685"/>
      <c r="QS51" s="685"/>
      <c r="QT51" s="685"/>
      <c r="QU51" s="685"/>
      <c r="QV51" s="685"/>
      <c r="QW51" s="685"/>
      <c r="QX51" s="307"/>
      <c r="QY51" s="307"/>
      <c r="QZ51" s="307"/>
      <c r="RA51" s="307"/>
      <c r="RB51" s="307"/>
      <c r="RC51" s="307"/>
      <c r="RD51" s="803">
        <f>RD31-RD52</f>
        <v>672730708.73000002</v>
      </c>
      <c r="RE51" s="803">
        <f>RE31-RE52</f>
        <v>145491681.22999999</v>
      </c>
      <c r="RF51" s="466"/>
      <c r="RG51" s="466"/>
      <c r="RH51" s="466"/>
      <c r="RI51" s="466"/>
      <c r="RJ51" s="466"/>
      <c r="RK51" s="466"/>
      <c r="RL51" s="466"/>
      <c r="RM51" s="466"/>
      <c r="RN51" s="466"/>
      <c r="RO51" s="466"/>
      <c r="RP51" s="466"/>
      <c r="RQ51" s="466"/>
      <c r="RR51" s="466"/>
      <c r="RS51" s="466"/>
      <c r="RT51" s="466"/>
      <c r="RU51" s="466"/>
      <c r="RV51" s="466"/>
      <c r="RW51" s="466"/>
      <c r="RX51" s="466"/>
      <c r="RY51" s="466"/>
      <c r="RZ51" s="466"/>
      <c r="SA51" s="466"/>
      <c r="SB51" s="466"/>
      <c r="SC51" s="466"/>
      <c r="SD51" s="474"/>
      <c r="SE51" s="474"/>
      <c r="SF51" s="474"/>
      <c r="SG51" s="474"/>
      <c r="SH51" s="474"/>
      <c r="SI51" s="474"/>
      <c r="SJ51" s="474"/>
      <c r="SK51" s="474"/>
      <c r="SL51" s="474"/>
      <c r="SM51" s="474"/>
      <c r="SN51" s="474"/>
      <c r="SO51" s="474"/>
      <c r="SP51" s="474"/>
      <c r="SQ51" s="474"/>
      <c r="SR51" s="474"/>
      <c r="SS51" s="474"/>
      <c r="ST51" s="474"/>
      <c r="SU51" s="474"/>
      <c r="SV51" s="474"/>
      <c r="SW51" s="474"/>
      <c r="SX51" s="474"/>
      <c r="SY51" s="474"/>
      <c r="SZ51" s="474"/>
      <c r="TA51" s="474"/>
      <c r="TB51" s="474"/>
      <c r="TC51" s="474"/>
      <c r="TD51" s="474"/>
      <c r="TE51" s="474"/>
      <c r="TF51" s="474"/>
      <c r="TG51" s="474"/>
      <c r="TH51" s="474"/>
      <c r="TI51" s="474"/>
      <c r="TJ51" s="474"/>
      <c r="TK51" s="474"/>
      <c r="TL51" s="474"/>
      <c r="TM51" s="474"/>
      <c r="TN51" s="474"/>
      <c r="TO51" s="474"/>
      <c r="TP51" s="474"/>
      <c r="TQ51" s="474"/>
      <c r="TR51" s="474"/>
      <c r="TS51" s="474"/>
      <c r="TT51" s="463"/>
      <c r="TU51" s="463"/>
      <c r="TV51" s="464"/>
      <c r="TW51" s="464"/>
      <c r="TX51" s="307"/>
      <c r="TY51" s="307"/>
      <c r="TZ51" s="464"/>
      <c r="UA51" s="464"/>
      <c r="UB51" s="307"/>
      <c r="UC51" s="307"/>
      <c r="UD51" s="307"/>
      <c r="UE51" s="307"/>
    </row>
    <row r="52" spans="1:551" ht="16.5" x14ac:dyDescent="0.25">
      <c r="A52" s="687" t="s">
        <v>334</v>
      </c>
      <c r="B52" s="802">
        <f>D52+Z52+'Проверочная  таблица'!PV52+'Проверочная  таблица'!RD52</f>
        <v>177891216.17000002</v>
      </c>
      <c r="C52" s="802" t="e">
        <f>E52+'Проверочная  таблица'!PY52+AA52+'Проверочная  таблица'!RE52</f>
        <v>#REF!</v>
      </c>
      <c r="D52" s="804">
        <f>L31+V31+H38</f>
        <v>34354000</v>
      </c>
      <c r="E52" s="804">
        <f>M31+X31+I38</f>
        <v>8588500</v>
      </c>
      <c r="F52" s="307"/>
      <c r="G52" s="307"/>
      <c r="H52" s="307"/>
      <c r="I52" s="307"/>
      <c r="J52" s="307"/>
      <c r="K52" s="307"/>
      <c r="L52" s="307"/>
      <c r="M52" s="307"/>
      <c r="N52" s="684"/>
      <c r="O52" s="684"/>
      <c r="P52" s="684"/>
      <c r="Q52" s="684"/>
      <c r="R52" s="307"/>
      <c r="S52" s="307"/>
      <c r="T52" s="307"/>
      <c r="U52" s="307"/>
      <c r="V52" s="684"/>
      <c r="W52" s="684"/>
      <c r="X52" s="307"/>
      <c r="Y52" s="684"/>
      <c r="Z52" s="804">
        <f>'Проверочная  таблица'!PT38+'Проверочная  таблица'!LH38+'Проверочная  таблица'!HZ38+'Проверочная  таблица'!KN38+AJ38+ED38+BR38+MD38+PD38+JR38+NF38+MP38+GJ38+GX38+FR38+HH38+IT38</f>
        <v>94432910.590000004</v>
      </c>
      <c r="AA52" s="804">
        <f>'Проверочная  таблица'!PU38+'Проверочная  таблица'!LL38+'Проверочная  таблица'!IC38+'Проверочная  таблица'!KQ38+AL38+EG38+BU38+MG38+PK38+JU38+NK38+MS38+GM38+GZ38+FU38+HK38+IW38</f>
        <v>74978.149999999994</v>
      </c>
      <c r="AB52" s="463"/>
      <c r="AC52" s="463"/>
      <c r="AD52" s="463"/>
      <c r="AE52" s="463"/>
      <c r="AF52" s="463"/>
      <c r="AG52" s="463"/>
      <c r="AH52" s="463"/>
      <c r="AI52" s="463"/>
      <c r="AJ52" s="463"/>
      <c r="AK52" s="463"/>
      <c r="AL52" s="463"/>
      <c r="AM52" s="463"/>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07"/>
      <c r="BR52" s="307"/>
      <c r="BS52" s="307"/>
      <c r="BT52" s="307"/>
      <c r="BU52" s="307"/>
      <c r="BV52" s="307"/>
      <c r="BW52" s="307"/>
      <c r="BX52" s="307"/>
      <c r="BY52" s="307"/>
      <c r="BZ52" s="307"/>
      <c r="CA52" s="307"/>
      <c r="CB52" s="307"/>
      <c r="CC52" s="307"/>
      <c r="CD52" s="307"/>
      <c r="CE52" s="307"/>
      <c r="CF52" s="307"/>
      <c r="CG52" s="307"/>
      <c r="CH52" s="307"/>
      <c r="CI52" s="307"/>
      <c r="CJ52" s="307"/>
      <c r="CK52" s="307"/>
      <c r="CL52" s="307"/>
      <c r="CM52" s="307"/>
      <c r="CN52" s="307"/>
      <c r="CO52" s="307"/>
      <c r="CP52" s="307"/>
      <c r="CQ52" s="307"/>
      <c r="CR52" s="307"/>
      <c r="CS52" s="307"/>
      <c r="CT52" s="307"/>
      <c r="CU52" s="307"/>
      <c r="CV52" s="307"/>
      <c r="CW52" s="307"/>
      <c r="CX52" s="307"/>
      <c r="CY52" s="307"/>
      <c r="CZ52" s="307"/>
      <c r="DA52" s="307"/>
      <c r="DB52" s="307"/>
      <c r="DC52" s="307"/>
      <c r="DD52" s="307"/>
      <c r="DE52" s="307"/>
      <c r="DF52" s="307"/>
      <c r="DG52" s="307"/>
      <c r="DH52" s="307"/>
      <c r="DI52" s="307"/>
      <c r="DJ52" s="307"/>
      <c r="DK52" s="307"/>
      <c r="DL52" s="307"/>
      <c r="DM52" s="307"/>
      <c r="DN52" s="307"/>
      <c r="DO52" s="307"/>
      <c r="DP52" s="307"/>
      <c r="DQ52" s="307"/>
      <c r="DR52" s="307"/>
      <c r="DS52" s="307"/>
      <c r="DT52" s="307"/>
      <c r="DU52" s="307"/>
      <c r="DV52" s="307"/>
      <c r="DW52" s="307"/>
      <c r="DX52" s="307"/>
      <c r="DY52" s="307"/>
      <c r="DZ52" s="307"/>
      <c r="EA52" s="307"/>
      <c r="EB52" s="307"/>
      <c r="EC52" s="307"/>
      <c r="ED52" s="307"/>
      <c r="EE52" s="307"/>
      <c r="EF52" s="307"/>
      <c r="EG52" s="307"/>
      <c r="EH52" s="307"/>
      <c r="EI52" s="307"/>
      <c r="EJ52" s="685"/>
      <c r="EK52" s="685"/>
      <c r="EL52" s="685"/>
      <c r="EM52" s="685"/>
      <c r="EN52" s="685"/>
      <c r="EO52" s="685"/>
      <c r="EP52" s="685"/>
      <c r="EQ52" s="462"/>
      <c r="ER52" s="463"/>
      <c r="ES52" s="463"/>
      <c r="ET52" s="463"/>
      <c r="EU52" s="463"/>
      <c r="EV52" s="463"/>
      <c r="EW52" s="463"/>
      <c r="EX52" s="463"/>
      <c r="EY52" s="463"/>
      <c r="EZ52" s="463"/>
      <c r="FA52" s="463"/>
      <c r="FB52" s="463"/>
      <c r="FC52" s="463"/>
      <c r="FD52" s="463"/>
      <c r="FE52" s="463"/>
      <c r="FF52" s="307"/>
      <c r="FG52" s="307"/>
      <c r="FH52" s="307"/>
      <c r="FI52" s="307"/>
      <c r="FJ52" s="307"/>
      <c r="FK52" s="307"/>
      <c r="FL52" s="307"/>
      <c r="FM52" s="307"/>
      <c r="FN52" s="307"/>
      <c r="FO52" s="307"/>
      <c r="FP52" s="307"/>
      <c r="FQ52" s="307"/>
      <c r="FR52" s="307"/>
      <c r="FS52" s="307"/>
      <c r="FT52" s="307"/>
      <c r="FU52" s="307"/>
      <c r="FV52" s="307"/>
      <c r="FW52" s="307"/>
      <c r="FX52" s="307"/>
      <c r="FY52" s="307"/>
      <c r="FZ52" s="307"/>
      <c r="GA52" s="307"/>
      <c r="GB52" s="307"/>
      <c r="GC52" s="307"/>
      <c r="GD52" s="307"/>
      <c r="GE52" s="307"/>
      <c r="GF52" s="307"/>
      <c r="GG52" s="307"/>
      <c r="GH52" s="307"/>
      <c r="GI52" s="307"/>
      <c r="GJ52" s="307"/>
      <c r="GK52" s="307"/>
      <c r="GL52" s="307"/>
      <c r="GM52" s="307"/>
      <c r="GN52" s="307"/>
      <c r="GO52" s="307"/>
      <c r="GP52" s="307"/>
      <c r="GQ52" s="307"/>
      <c r="GR52" s="307"/>
      <c r="GS52" s="463"/>
      <c r="GT52" s="307"/>
      <c r="GU52" s="307"/>
      <c r="GV52" s="307"/>
      <c r="GW52" s="463"/>
      <c r="GX52" s="463"/>
      <c r="GY52" s="463"/>
      <c r="GZ52" s="463"/>
      <c r="HA52" s="463"/>
      <c r="HB52" s="307"/>
      <c r="HC52" s="307"/>
      <c r="HD52" s="307"/>
      <c r="HE52" s="307"/>
      <c r="HF52" s="307"/>
      <c r="HG52" s="307"/>
      <c r="HH52" s="307"/>
      <c r="HI52" s="307"/>
      <c r="HJ52" s="307"/>
      <c r="HK52" s="307"/>
      <c r="HL52" s="307"/>
      <c r="HM52" s="307"/>
      <c r="HN52" s="307"/>
      <c r="HO52" s="307"/>
      <c r="HP52" s="307"/>
      <c r="HQ52" s="307"/>
      <c r="HR52" s="307"/>
      <c r="HS52" s="307"/>
      <c r="HT52" s="463"/>
      <c r="HU52" s="463"/>
      <c r="HV52" s="463"/>
      <c r="HW52" s="463"/>
      <c r="HX52" s="463"/>
      <c r="HY52" s="463"/>
      <c r="HZ52" s="463"/>
      <c r="IA52" s="463"/>
      <c r="IB52" s="463"/>
      <c r="IC52" s="463"/>
      <c r="ID52" s="463"/>
      <c r="IE52" s="463"/>
      <c r="JX52" s="307"/>
      <c r="JY52" s="307"/>
      <c r="JZ52" s="307"/>
      <c r="KA52" s="307"/>
      <c r="KB52" s="307"/>
      <c r="KC52" s="307"/>
      <c r="KD52" s="684"/>
      <c r="KE52" s="684"/>
      <c r="KF52" s="684"/>
      <c r="KG52" s="684"/>
      <c r="KH52" s="684"/>
      <c r="KI52" s="684"/>
      <c r="KJ52" s="684"/>
      <c r="KK52" s="684"/>
      <c r="KL52" s="684"/>
      <c r="KM52" s="684"/>
      <c r="KN52" s="684"/>
      <c r="KO52" s="684"/>
      <c r="KP52" s="684"/>
      <c r="KQ52" s="684"/>
      <c r="KR52" s="684"/>
      <c r="KS52" s="684"/>
      <c r="KT52" s="307"/>
      <c r="KU52" s="307"/>
      <c r="KV52" s="307"/>
      <c r="KW52" s="307"/>
      <c r="KX52" s="307"/>
      <c r="KY52" s="307"/>
      <c r="MD52" s="463"/>
      <c r="ME52" s="463"/>
      <c r="MF52" s="463"/>
      <c r="MG52" s="463"/>
      <c r="MH52" s="463"/>
      <c r="MI52" s="463"/>
      <c r="MJ52" s="307"/>
      <c r="MK52" s="307"/>
      <c r="ML52" s="307"/>
      <c r="MM52" s="307"/>
      <c r="MN52" s="307"/>
      <c r="MO52" s="307"/>
      <c r="MP52" s="307"/>
      <c r="MQ52" s="307"/>
      <c r="MR52" s="307"/>
      <c r="MS52" s="307"/>
      <c r="MT52" s="307"/>
      <c r="MU52" s="307"/>
      <c r="NP52" s="463"/>
      <c r="NQ52" s="463"/>
      <c r="NR52" s="463"/>
      <c r="NS52" s="463"/>
      <c r="NT52" s="463"/>
      <c r="NU52" s="463"/>
      <c r="NV52" s="463"/>
      <c r="NW52" s="463"/>
      <c r="NX52" s="463"/>
      <c r="NY52" s="463"/>
      <c r="NZ52" s="463"/>
      <c r="OA52" s="463"/>
      <c r="OB52" s="463"/>
      <c r="OC52" s="463"/>
      <c r="OD52" s="463"/>
      <c r="OE52" s="463"/>
      <c r="OF52" s="463"/>
      <c r="OG52" s="463"/>
      <c r="OH52" s="463"/>
      <c r="OI52" s="463"/>
      <c r="OJ52" s="463"/>
      <c r="OK52" s="463"/>
      <c r="OL52" s="463"/>
      <c r="OM52" s="463"/>
      <c r="ON52" s="463"/>
      <c r="OO52" s="463"/>
      <c r="OP52" s="463"/>
      <c r="OQ52" s="463"/>
      <c r="OR52" s="463"/>
      <c r="OS52" s="463"/>
      <c r="OT52" s="463"/>
      <c r="OU52" s="463"/>
      <c r="OV52" s="463"/>
      <c r="OW52" s="463"/>
      <c r="OX52" s="463"/>
      <c r="OY52" s="463"/>
      <c r="OZ52" s="463"/>
      <c r="PA52" s="463"/>
      <c r="PB52" s="463"/>
      <c r="PC52" s="463"/>
      <c r="PD52" s="463"/>
      <c r="PE52" s="463"/>
      <c r="PF52" s="463"/>
      <c r="PG52" s="463"/>
      <c r="PH52" s="463"/>
      <c r="PI52" s="463"/>
      <c r="PJ52" s="463"/>
      <c r="PK52" s="463"/>
      <c r="PL52" s="463"/>
      <c r="PM52" s="463"/>
      <c r="PN52" s="463"/>
      <c r="PO52" s="463"/>
      <c r="PP52" s="463"/>
      <c r="PQ52" s="463"/>
      <c r="PR52" s="307"/>
      <c r="PS52" s="307"/>
      <c r="PT52" s="307"/>
      <c r="PU52" s="307"/>
      <c r="PV52" s="804">
        <f>'Проверочная  таблица'!QH31</f>
        <v>2524900.0000000005</v>
      </c>
      <c r="PW52" s="805"/>
      <c r="PX52" s="805"/>
      <c r="PY52" s="804" t="e">
        <f>'Проверочная  таблица'!QI31</f>
        <v>#REF!</v>
      </c>
      <c r="PZ52" s="307"/>
      <c r="QA52" s="307"/>
      <c r="QB52" s="307"/>
      <c r="QC52" s="307"/>
      <c r="QD52" s="307"/>
      <c r="QE52" s="307"/>
      <c r="QF52" s="307"/>
      <c r="QG52" s="307"/>
      <c r="QH52" s="307"/>
      <c r="QI52" s="307"/>
      <c r="QJ52" s="307"/>
      <c r="QK52" s="307"/>
      <c r="QL52" s="307"/>
      <c r="QM52" s="307"/>
      <c r="QN52" s="307"/>
      <c r="QO52" s="307"/>
      <c r="QP52" s="307"/>
      <c r="QQ52" s="307"/>
      <c r="QR52" s="307"/>
      <c r="QS52" s="307"/>
      <c r="QT52" s="307"/>
      <c r="QU52" s="307"/>
      <c r="QV52" s="307"/>
      <c r="QW52" s="307"/>
      <c r="QX52" s="307"/>
      <c r="QY52" s="307"/>
      <c r="QZ52" s="307"/>
      <c r="RA52" s="307"/>
      <c r="RB52" s="307"/>
      <c r="RC52" s="307"/>
      <c r="RD52" s="803">
        <f>TH38+SH38</f>
        <v>46579405.579999998</v>
      </c>
      <c r="RE52" s="803">
        <f>TN38+SJ38</f>
        <v>0</v>
      </c>
      <c r="RF52" s="463"/>
      <c r="RG52" s="463"/>
      <c r="RH52" s="463"/>
      <c r="RI52" s="463"/>
      <c r="RJ52" s="463"/>
      <c r="RK52" s="463"/>
      <c r="RL52" s="463"/>
      <c r="RM52" s="463"/>
      <c r="RN52" s="463"/>
      <c r="RO52" s="463"/>
      <c r="RP52" s="463"/>
      <c r="RQ52" s="463"/>
      <c r="RR52" s="466"/>
      <c r="RS52" s="466"/>
      <c r="RT52" s="466"/>
      <c r="RU52" s="466"/>
      <c r="RV52" s="466"/>
      <c r="RW52" s="466"/>
      <c r="RX52" s="466"/>
      <c r="RY52" s="466"/>
      <c r="RZ52" s="466"/>
      <c r="SA52" s="466"/>
      <c r="SB52" s="466"/>
      <c r="SC52" s="466"/>
      <c r="SD52" s="466"/>
      <c r="SE52" s="466"/>
      <c r="SF52" s="466"/>
      <c r="SG52" s="466"/>
      <c r="SH52" s="466"/>
      <c r="SI52" s="466"/>
      <c r="SJ52" s="466"/>
      <c r="SK52" s="466"/>
      <c r="SL52" s="684"/>
      <c r="SM52" s="684"/>
      <c r="SN52" s="684"/>
      <c r="SO52" s="684"/>
      <c r="SP52" s="684"/>
      <c r="SQ52" s="684"/>
      <c r="SR52" s="684"/>
      <c r="SS52" s="684"/>
      <c r="ST52" s="684"/>
      <c r="SU52" s="684"/>
      <c r="SV52" s="684"/>
      <c r="SW52" s="684"/>
      <c r="SX52" s="684"/>
      <c r="SY52" s="684"/>
      <c r="SZ52" s="684"/>
      <c r="TA52" s="684"/>
      <c r="TB52" s="684"/>
      <c r="TC52" s="684"/>
      <c r="TD52" s="684"/>
      <c r="TE52" s="684"/>
      <c r="TF52" s="684"/>
      <c r="TG52" s="684"/>
      <c r="TH52" s="684"/>
      <c r="TI52" s="684"/>
      <c r="TJ52" s="684"/>
      <c r="TK52" s="684"/>
      <c r="TL52" s="684"/>
      <c r="TM52" s="684"/>
      <c r="TN52" s="684"/>
      <c r="TO52" s="684"/>
      <c r="TP52" s="684"/>
      <c r="TQ52" s="684"/>
      <c r="TR52" s="684"/>
      <c r="TS52" s="684"/>
      <c r="TT52" s="684"/>
      <c r="TU52" s="684"/>
      <c r="TV52" s="684"/>
      <c r="TW52" s="684"/>
      <c r="TX52" s="684"/>
      <c r="TY52" s="684"/>
      <c r="TZ52" s="684"/>
      <c r="UA52" s="684"/>
      <c r="UB52" s="684"/>
      <c r="UC52" s="684"/>
      <c r="UD52" s="684"/>
      <c r="UE52" s="684"/>
    </row>
    <row r="53" spans="1:551" ht="16.5" x14ac:dyDescent="0.25">
      <c r="A53" s="687" t="s">
        <v>106</v>
      </c>
      <c r="B53" s="803">
        <f>B38-B51-B52-B50</f>
        <v>0</v>
      </c>
      <c r="C53" s="803" t="e">
        <f>C38-C51-C52-C50</f>
        <v>#REF!</v>
      </c>
      <c r="D53" s="803">
        <f>D38-D51-D52-D50</f>
        <v>0</v>
      </c>
      <c r="E53" s="803">
        <f>E38-E51-E52-E50</f>
        <v>0</v>
      </c>
      <c r="F53" s="684"/>
      <c r="G53" s="684"/>
      <c r="H53" s="684"/>
      <c r="I53" s="684"/>
      <c r="J53" s="684"/>
      <c r="K53" s="684"/>
      <c r="L53" s="684"/>
      <c r="M53" s="684"/>
      <c r="N53" s="684"/>
      <c r="O53" s="684"/>
      <c r="P53" s="684"/>
      <c r="Q53" s="684"/>
      <c r="R53" s="684"/>
      <c r="S53" s="684"/>
      <c r="T53" s="684"/>
      <c r="U53" s="684"/>
      <c r="V53" s="684"/>
      <c r="W53" s="684"/>
      <c r="X53" s="684"/>
      <c r="Y53" s="684"/>
      <c r="Z53" s="803">
        <f>Z38-Z51-Z52-Z50</f>
        <v>0</v>
      </c>
      <c r="AA53" s="803">
        <f>AA38-AA51-AA52-AA50</f>
        <v>0</v>
      </c>
      <c r="AB53" s="466"/>
      <c r="AC53" s="466"/>
      <c r="AD53" s="466"/>
      <c r="AE53" s="466"/>
      <c r="AF53" s="466"/>
      <c r="AG53" s="466"/>
      <c r="AH53" s="466"/>
      <c r="AI53" s="466"/>
      <c r="AJ53" s="466"/>
      <c r="AK53" s="466"/>
      <c r="AL53" s="466"/>
      <c r="AM53" s="466"/>
      <c r="AN53" s="307"/>
      <c r="AO53" s="307"/>
      <c r="AP53" s="307"/>
      <c r="AQ53" s="307"/>
      <c r="AR53" s="307"/>
      <c r="AS53" s="307"/>
      <c r="AT53" s="307"/>
      <c r="AU53" s="307"/>
      <c r="AV53" s="307"/>
      <c r="AW53" s="307"/>
      <c r="AX53" s="684"/>
      <c r="AY53" s="684"/>
      <c r="AZ53" s="684"/>
      <c r="BA53" s="684"/>
      <c r="BB53" s="684"/>
      <c r="BC53" s="684"/>
      <c r="BD53" s="684"/>
      <c r="BE53" s="684"/>
      <c r="BF53" s="684"/>
      <c r="BG53" s="684"/>
      <c r="BH53" s="684"/>
      <c r="BI53" s="684"/>
      <c r="BJ53" s="684"/>
      <c r="BK53" s="684"/>
      <c r="BL53" s="684"/>
      <c r="BM53" s="684"/>
      <c r="BN53" s="684"/>
      <c r="BO53" s="684"/>
      <c r="BP53" s="684"/>
      <c r="BQ53" s="684"/>
      <c r="BR53" s="684"/>
      <c r="BS53" s="684"/>
      <c r="BT53" s="684"/>
      <c r="BU53" s="684"/>
      <c r="BV53" s="684"/>
      <c r="BW53" s="684"/>
      <c r="BX53" s="684"/>
      <c r="BY53" s="684"/>
      <c r="BZ53" s="684"/>
      <c r="CA53" s="684"/>
      <c r="CB53" s="684"/>
      <c r="CC53" s="684"/>
      <c r="CD53" s="684"/>
      <c r="CE53" s="684"/>
      <c r="CF53" s="684"/>
      <c r="CG53" s="684"/>
      <c r="CH53" s="684"/>
      <c r="CI53" s="684"/>
      <c r="CJ53" s="684"/>
      <c r="CK53" s="684"/>
      <c r="CL53" s="684"/>
      <c r="CM53" s="684"/>
      <c r="CN53" s="684"/>
      <c r="CO53" s="684"/>
      <c r="CP53" s="684"/>
      <c r="CQ53" s="684"/>
      <c r="CR53" s="684"/>
      <c r="CS53" s="684"/>
      <c r="CT53" s="684"/>
      <c r="CU53" s="684"/>
      <c r="CV53" s="684"/>
      <c r="CW53" s="684"/>
      <c r="CX53" s="684"/>
      <c r="CY53" s="684"/>
      <c r="CZ53" s="684"/>
      <c r="DA53" s="684"/>
      <c r="DB53" s="684"/>
      <c r="DC53" s="684"/>
      <c r="DD53" s="684"/>
      <c r="DE53" s="684"/>
      <c r="DF53" s="684"/>
      <c r="DG53" s="684"/>
      <c r="DH53" s="684"/>
      <c r="DI53" s="684"/>
      <c r="DJ53" s="684"/>
      <c r="DK53" s="684"/>
      <c r="DL53" s="684"/>
      <c r="DM53" s="684"/>
      <c r="DN53" s="684"/>
      <c r="DO53" s="684"/>
      <c r="DP53" s="684"/>
      <c r="DQ53" s="684"/>
      <c r="DR53" s="684"/>
      <c r="DS53" s="684"/>
      <c r="DT53" s="684"/>
      <c r="DU53" s="684"/>
      <c r="DV53" s="684"/>
      <c r="DW53" s="684"/>
      <c r="DX53" s="684"/>
      <c r="DY53" s="684"/>
      <c r="DZ53" s="684"/>
      <c r="EA53" s="684"/>
      <c r="EB53" s="684"/>
      <c r="EC53" s="684"/>
      <c r="ED53" s="684"/>
      <c r="EE53" s="684"/>
      <c r="EF53" s="684"/>
      <c r="EG53" s="684"/>
      <c r="EH53" s="684"/>
      <c r="EI53" s="684"/>
      <c r="EJ53" s="478"/>
      <c r="EK53" s="478"/>
      <c r="EL53" s="478"/>
      <c r="EM53" s="478"/>
      <c r="EN53" s="478"/>
      <c r="EO53" s="478"/>
      <c r="EP53" s="478"/>
      <c r="ER53" s="466"/>
      <c r="ES53" s="466"/>
      <c r="ET53" s="466"/>
      <c r="EU53" s="466"/>
      <c r="EV53" s="466"/>
      <c r="EW53" s="466"/>
      <c r="EX53" s="466"/>
      <c r="EY53" s="466"/>
      <c r="EZ53" s="466"/>
      <c r="FA53" s="466"/>
      <c r="FB53" s="466"/>
      <c r="FC53" s="466"/>
      <c r="FD53" s="466"/>
      <c r="FE53" s="466"/>
      <c r="FF53" s="684"/>
      <c r="FG53" s="684"/>
      <c r="FH53" s="684"/>
      <c r="FI53" s="684"/>
      <c r="FJ53" s="684"/>
      <c r="FK53" s="684"/>
      <c r="FL53" s="684"/>
      <c r="FM53" s="684"/>
      <c r="FN53" s="684"/>
      <c r="FO53" s="684"/>
      <c r="FP53" s="684"/>
      <c r="FQ53" s="684"/>
      <c r="FR53" s="684"/>
      <c r="FS53" s="684"/>
      <c r="FT53" s="684"/>
      <c r="FU53" s="684"/>
      <c r="FV53" s="684"/>
      <c r="FW53" s="684"/>
      <c r="FX53" s="684"/>
      <c r="FY53" s="684"/>
      <c r="FZ53" s="684"/>
      <c r="GA53" s="684"/>
      <c r="GB53" s="684"/>
      <c r="GC53" s="684"/>
      <c r="GD53" s="684"/>
      <c r="GE53" s="684"/>
      <c r="GF53" s="684"/>
      <c r="GG53" s="684"/>
      <c r="GH53" s="684"/>
      <c r="GI53" s="684"/>
      <c r="GJ53" s="684"/>
      <c r="GK53" s="684"/>
      <c r="GL53" s="684"/>
      <c r="GM53" s="684"/>
      <c r="GN53" s="684"/>
      <c r="GO53" s="684"/>
      <c r="GP53" s="684"/>
      <c r="GQ53" s="684"/>
      <c r="GR53" s="684"/>
      <c r="GS53" s="466"/>
      <c r="GT53" s="684"/>
      <c r="GU53" s="684"/>
      <c r="GV53" s="684"/>
      <c r="GW53" s="466"/>
      <c r="GX53" s="466"/>
      <c r="GY53" s="466"/>
      <c r="GZ53" s="466"/>
      <c r="HA53" s="466"/>
      <c r="HB53" s="684"/>
      <c r="HC53" s="684"/>
      <c r="HD53" s="684"/>
      <c r="HE53" s="684"/>
      <c r="HF53" s="684"/>
      <c r="HG53" s="684"/>
      <c r="HH53" s="684"/>
      <c r="HI53" s="684"/>
      <c r="HJ53" s="684"/>
      <c r="HK53" s="684"/>
      <c r="HL53" s="684"/>
      <c r="HM53" s="684"/>
      <c r="HN53" s="684"/>
      <c r="HO53" s="684"/>
      <c r="HP53" s="684"/>
      <c r="HQ53" s="684"/>
      <c r="HR53" s="684"/>
      <c r="HS53" s="684"/>
      <c r="HT53" s="466"/>
      <c r="HU53" s="466"/>
      <c r="HV53" s="466"/>
      <c r="HW53" s="466"/>
      <c r="HX53" s="466"/>
      <c r="HY53" s="466"/>
      <c r="HZ53" s="466"/>
      <c r="IA53" s="466"/>
      <c r="IB53" s="466"/>
      <c r="IC53" s="466"/>
      <c r="ID53" s="466"/>
      <c r="IE53" s="466"/>
      <c r="IF53" s="684"/>
      <c r="IG53" s="684"/>
      <c r="IH53" s="684"/>
      <c r="II53" s="684"/>
      <c r="IJ53" s="684"/>
      <c r="IK53" s="684"/>
      <c r="IL53" s="684"/>
      <c r="IM53" s="684"/>
      <c r="IN53" s="684"/>
      <c r="IO53" s="684"/>
      <c r="IP53" s="684"/>
      <c r="IQ53" s="684"/>
      <c r="IR53" s="684"/>
      <c r="IS53" s="684"/>
      <c r="IT53" s="684"/>
      <c r="IU53" s="684"/>
      <c r="IV53" s="684"/>
      <c r="IW53" s="684"/>
      <c r="IX53" s="684"/>
      <c r="IY53" s="684"/>
      <c r="IZ53" s="684"/>
      <c r="JA53" s="684"/>
      <c r="JB53" s="684"/>
      <c r="JC53" s="684"/>
      <c r="JD53" s="684"/>
      <c r="JE53" s="684"/>
      <c r="JF53" s="684"/>
      <c r="JG53" s="684"/>
      <c r="JH53" s="684"/>
      <c r="JI53" s="684"/>
      <c r="JJ53" s="684"/>
      <c r="JK53" s="684"/>
      <c r="JL53" s="684"/>
      <c r="JM53" s="684"/>
      <c r="JN53" s="684"/>
      <c r="JO53" s="684"/>
      <c r="JP53" s="684"/>
      <c r="JQ53" s="684"/>
      <c r="JR53" s="684"/>
      <c r="JS53" s="684"/>
      <c r="JT53" s="684"/>
      <c r="JU53" s="684"/>
      <c r="JV53" s="684"/>
      <c r="JW53" s="684"/>
      <c r="JX53" s="684"/>
      <c r="JY53" s="684"/>
      <c r="JZ53" s="684"/>
      <c r="KA53" s="684"/>
      <c r="KB53" s="684"/>
      <c r="KC53" s="684"/>
      <c r="KD53" s="684"/>
      <c r="KE53" s="684"/>
      <c r="KF53" s="684"/>
      <c r="KG53" s="684"/>
      <c r="KH53" s="684"/>
      <c r="KI53" s="684"/>
      <c r="KJ53" s="684"/>
      <c r="KK53" s="684"/>
      <c r="KL53" s="684"/>
      <c r="KM53" s="684"/>
      <c r="KN53" s="684"/>
      <c r="KO53" s="684"/>
      <c r="KP53" s="684"/>
      <c r="KQ53" s="684"/>
      <c r="KR53" s="684"/>
      <c r="KS53" s="684"/>
      <c r="KT53" s="684"/>
      <c r="KU53" s="684"/>
      <c r="KV53" s="684"/>
      <c r="KW53" s="684"/>
      <c r="KX53" s="684"/>
      <c r="KY53" s="684"/>
      <c r="KZ53" s="684"/>
      <c r="LA53" s="684"/>
      <c r="LB53" s="684"/>
      <c r="LC53" s="684"/>
      <c r="LD53" s="684"/>
      <c r="LE53" s="684"/>
      <c r="LF53" s="684"/>
      <c r="LG53" s="684"/>
      <c r="LH53" s="684"/>
      <c r="LI53" s="684"/>
      <c r="LJ53" s="684"/>
      <c r="LK53" s="684"/>
      <c r="LL53" s="684"/>
      <c r="LM53" s="684"/>
      <c r="LN53" s="684"/>
      <c r="LO53" s="684"/>
      <c r="LP53" s="684"/>
      <c r="LQ53" s="684"/>
      <c r="LR53" s="684"/>
      <c r="LS53" s="684"/>
      <c r="LT53" s="684"/>
      <c r="LU53" s="684"/>
      <c r="LV53" s="684"/>
      <c r="LW53" s="684"/>
      <c r="LX53" s="684"/>
      <c r="LY53" s="684"/>
      <c r="LZ53" s="684"/>
      <c r="MA53" s="684"/>
      <c r="MB53" s="684"/>
      <c r="MC53" s="684"/>
      <c r="MD53" s="466"/>
      <c r="ME53" s="466"/>
      <c r="MF53" s="466"/>
      <c r="MG53" s="466"/>
      <c r="MH53" s="466"/>
      <c r="MI53" s="466"/>
      <c r="MJ53" s="684"/>
      <c r="MK53" s="684"/>
      <c r="ML53" s="684"/>
      <c r="MM53" s="684"/>
      <c r="MN53" s="684"/>
      <c r="MO53" s="684"/>
      <c r="MP53" s="684"/>
      <c r="MQ53" s="684"/>
      <c r="MR53" s="684"/>
      <c r="MS53" s="684"/>
      <c r="MT53" s="684"/>
      <c r="MU53" s="684"/>
      <c r="MV53" s="684"/>
      <c r="MW53" s="684"/>
      <c r="MX53" s="684"/>
      <c r="MY53" s="684"/>
      <c r="MZ53" s="684"/>
      <c r="NA53" s="684"/>
      <c r="NB53" s="684"/>
      <c r="NC53" s="684"/>
      <c r="ND53" s="684"/>
      <c r="NE53" s="684"/>
      <c r="NF53" s="684"/>
      <c r="NG53" s="684"/>
      <c r="NH53" s="684"/>
      <c r="NI53" s="684"/>
      <c r="NJ53" s="684"/>
      <c r="NK53" s="684"/>
      <c r="NL53" s="684"/>
      <c r="NM53" s="684"/>
      <c r="NN53" s="684"/>
      <c r="NO53" s="684"/>
      <c r="NP53" s="466"/>
      <c r="NQ53" s="466"/>
      <c r="NR53" s="466"/>
      <c r="NS53" s="466"/>
      <c r="NT53" s="466"/>
      <c r="NU53" s="466"/>
      <c r="NV53" s="466"/>
      <c r="NW53" s="466"/>
      <c r="NX53" s="466"/>
      <c r="NY53" s="466"/>
      <c r="NZ53" s="466"/>
      <c r="OA53" s="466"/>
      <c r="OB53" s="466"/>
      <c r="OC53" s="466"/>
      <c r="OD53" s="466"/>
      <c r="OE53" s="466"/>
      <c r="OF53" s="466"/>
      <c r="OG53" s="466"/>
      <c r="OH53" s="466"/>
      <c r="OI53" s="466"/>
      <c r="OJ53" s="466"/>
      <c r="OK53" s="466"/>
      <c r="OL53" s="466"/>
      <c r="OM53" s="466"/>
      <c r="ON53" s="466"/>
      <c r="OO53" s="466"/>
      <c r="OP53" s="466"/>
      <c r="OQ53" s="466"/>
      <c r="OR53" s="466"/>
      <c r="OS53" s="466"/>
      <c r="OT53" s="466"/>
      <c r="OU53" s="466"/>
      <c r="OV53" s="466"/>
      <c r="OW53" s="466"/>
      <c r="OX53" s="466"/>
      <c r="OY53" s="466"/>
      <c r="OZ53" s="466"/>
      <c r="PA53" s="466"/>
      <c r="PB53" s="466"/>
      <c r="PC53" s="466"/>
      <c r="PD53" s="466"/>
      <c r="PE53" s="466"/>
      <c r="PF53" s="466"/>
      <c r="PG53" s="466"/>
      <c r="PH53" s="466"/>
      <c r="PI53" s="466"/>
      <c r="PJ53" s="466"/>
      <c r="PK53" s="466"/>
      <c r="PL53" s="466"/>
      <c r="PM53" s="466"/>
      <c r="PN53" s="466"/>
      <c r="PO53" s="466"/>
      <c r="PP53" s="466"/>
      <c r="PQ53" s="466"/>
      <c r="PR53" s="684"/>
      <c r="PS53" s="684"/>
      <c r="PT53" s="684"/>
      <c r="PU53" s="684"/>
      <c r="PV53" s="803">
        <f>PV38-PV51-PV52-PV50</f>
        <v>0</v>
      </c>
      <c r="PW53" s="687"/>
      <c r="PX53" s="687"/>
      <c r="PY53" s="803" t="e">
        <f>PY38-PY51-PY52-PY50</f>
        <v>#REF!</v>
      </c>
      <c r="PZ53" s="684"/>
      <c r="QA53" s="684"/>
      <c r="QB53" s="684"/>
      <c r="QC53" s="684"/>
      <c r="QD53" s="684"/>
      <c r="QE53" s="684"/>
      <c r="QF53" s="684"/>
      <c r="QG53" s="684"/>
      <c r="QH53" s="684"/>
      <c r="QI53" s="684"/>
      <c r="QJ53" s="684"/>
      <c r="QK53" s="684"/>
      <c r="QL53" s="684"/>
      <c r="QM53" s="684"/>
      <c r="QN53" s="684"/>
      <c r="QO53" s="684"/>
      <c r="QP53" s="684"/>
      <c r="QQ53" s="684"/>
      <c r="QR53" s="684"/>
      <c r="QS53" s="684"/>
      <c r="QT53" s="684"/>
      <c r="QU53" s="684"/>
      <c r="QV53" s="684"/>
      <c r="QW53" s="684"/>
      <c r="QX53" s="684"/>
      <c r="QY53" s="684"/>
      <c r="QZ53" s="684"/>
      <c r="RA53" s="684"/>
      <c r="RB53" s="684"/>
      <c r="RC53" s="684"/>
      <c r="RD53" s="804">
        <f>RD38-RD50-RD51-RD52</f>
        <v>-7.4505805969238281E-8</v>
      </c>
      <c r="RE53" s="804">
        <f>RE38-RE50-RE51-RE52</f>
        <v>-2.9802322387695313E-8</v>
      </c>
      <c r="RF53" s="684"/>
      <c r="RG53" s="684"/>
      <c r="RH53" s="684"/>
      <c r="RI53" s="684"/>
      <c r="RJ53" s="684"/>
      <c r="RK53" s="684"/>
      <c r="RL53" s="684"/>
      <c r="RM53" s="684"/>
      <c r="RN53" s="684"/>
      <c r="RO53" s="684"/>
      <c r="RP53" s="684"/>
      <c r="RQ53" s="684"/>
      <c r="RR53" s="463"/>
      <c r="RS53" s="463"/>
      <c r="RT53" s="463"/>
      <c r="RU53" s="463"/>
      <c r="RV53" s="463"/>
      <c r="RW53" s="463"/>
      <c r="RX53" s="463"/>
      <c r="RY53" s="463"/>
      <c r="RZ53" s="463"/>
      <c r="SA53" s="463"/>
      <c r="SB53" s="463"/>
      <c r="SC53" s="463"/>
      <c r="SD53" s="463"/>
      <c r="SE53" s="463"/>
      <c r="SF53" s="463"/>
      <c r="SG53" s="463"/>
      <c r="SH53" s="463"/>
      <c r="SI53" s="463"/>
      <c r="SJ53" s="463"/>
      <c r="SK53" s="463"/>
      <c r="SL53" s="684"/>
      <c r="SM53" s="684"/>
      <c r="SN53" s="684"/>
      <c r="SO53" s="684"/>
      <c r="SP53" s="684"/>
      <c r="SQ53" s="684"/>
      <c r="SR53" s="684"/>
      <c r="SS53" s="684"/>
      <c r="ST53" s="684"/>
      <c r="SU53" s="684"/>
      <c r="SV53" s="684"/>
      <c r="SW53" s="684"/>
      <c r="SX53" s="684"/>
      <c r="SY53" s="684"/>
      <c r="SZ53" s="684"/>
      <c r="TA53" s="684"/>
      <c r="TB53" s="684"/>
      <c r="TC53" s="684"/>
      <c r="TD53" s="684"/>
      <c r="TE53" s="684"/>
      <c r="TF53" s="684"/>
      <c r="TG53" s="684"/>
      <c r="TH53" s="684"/>
      <c r="TI53" s="684"/>
      <c r="TJ53" s="684"/>
      <c r="TK53" s="684"/>
      <c r="TL53" s="684"/>
      <c r="TM53" s="684"/>
      <c r="TN53" s="684"/>
      <c r="TO53" s="684"/>
      <c r="TP53" s="684"/>
      <c r="TQ53" s="684"/>
      <c r="TR53" s="684"/>
      <c r="TS53" s="684"/>
      <c r="TT53" s="307"/>
      <c r="TU53" s="307"/>
      <c r="TV53" s="307"/>
      <c r="TW53" s="307"/>
      <c r="TX53" s="307"/>
      <c r="TY53" s="307"/>
      <c r="TZ53" s="307"/>
      <c r="UA53" s="307"/>
      <c r="UB53" s="307"/>
      <c r="UC53" s="307"/>
      <c r="UD53" s="307"/>
      <c r="UE53" s="307"/>
    </row>
    <row r="54" spans="1:551" ht="16.5" x14ac:dyDescent="0.25">
      <c r="AN54" s="307"/>
      <c r="AO54" s="307"/>
    </row>
    <row r="55" spans="1:551" ht="16.5" x14ac:dyDescent="0.25">
      <c r="AN55" s="684"/>
      <c r="AO55" s="684"/>
    </row>
  </sheetData>
  <mergeCells count="342">
    <mergeCell ref="HT11:HY11"/>
    <mergeCell ref="EJ11:EQ11"/>
    <mergeCell ref="DR11:DW11"/>
    <mergeCell ref="HN45:HS45"/>
    <mergeCell ref="GP10:GW10"/>
    <mergeCell ref="ER10:FE10"/>
    <mergeCell ref="JR9:JW11"/>
    <mergeCell ref="HN9:HS9"/>
    <mergeCell ref="GJ9:GO11"/>
    <mergeCell ref="FX11:GC11"/>
    <mergeCell ref="FL11:FQ11"/>
    <mergeCell ref="DL45:DQ45"/>
    <mergeCell ref="FL45:FW45"/>
    <mergeCell ref="FF45:FK45"/>
    <mergeCell ref="GP45:HA45"/>
    <mergeCell ref="FX45:GC45"/>
    <mergeCell ref="GD45:GO45"/>
    <mergeCell ref="DL10:DQ10"/>
    <mergeCell ref="GX9:HA11"/>
    <mergeCell ref="FL9:FQ9"/>
    <mergeCell ref="TV45:TY45"/>
    <mergeCell ref="TZ45:UC45"/>
    <mergeCell ref="QR45:QW45"/>
    <mergeCell ref="QX45:RC45"/>
    <mergeCell ref="RL45:RQ45"/>
    <mergeCell ref="RR45:RW45"/>
    <mergeCell ref="RX45:SC45"/>
    <mergeCell ref="MJ45:MU45"/>
    <mergeCell ref="QN45:QO45"/>
    <mergeCell ref="QP45:QQ45"/>
    <mergeCell ref="OF45:OK45"/>
    <mergeCell ref="OL45:PQ45"/>
    <mergeCell ref="PR45:PS45"/>
    <mergeCell ref="QB45:QC45"/>
    <mergeCell ref="QD45:QE45"/>
    <mergeCell ref="QF45:QI45"/>
    <mergeCell ref="QL45:QM45"/>
    <mergeCell ref="RF45:RK45"/>
    <mergeCell ref="SL45:TS45"/>
    <mergeCell ref="QJ45:QK45"/>
    <mergeCell ref="MV45:NM45"/>
    <mergeCell ref="PT45:PU45"/>
    <mergeCell ref="NP45:OE45"/>
    <mergeCell ref="F45:I45"/>
    <mergeCell ref="J45:M45"/>
    <mergeCell ref="V45:Y45"/>
    <mergeCell ref="AB45:AM45"/>
    <mergeCell ref="QN11:QO11"/>
    <mergeCell ref="N11:U11"/>
    <mergeCell ref="BX10:CC10"/>
    <mergeCell ref="AP10:AU10"/>
    <mergeCell ref="HB10:HG10"/>
    <mergeCell ref="ED9:EI11"/>
    <mergeCell ref="BX45:CC45"/>
    <mergeCell ref="N45:U45"/>
    <mergeCell ref="AP9:AU9"/>
    <mergeCell ref="AP45:AU45"/>
    <mergeCell ref="HH9:HM11"/>
    <mergeCell ref="BD45:BW45"/>
    <mergeCell ref="CD11:CI11"/>
    <mergeCell ref="FF11:FK11"/>
    <mergeCell ref="FX9:GC9"/>
    <mergeCell ref="GD9:GI9"/>
    <mergeCell ref="JX45:KC45"/>
    <mergeCell ref="HT45:IE45"/>
    <mergeCell ref="KD45:KS45"/>
    <mergeCell ref="CV11:DA11"/>
    <mergeCell ref="TV11:TW11"/>
    <mergeCell ref="TZ11:UA11"/>
    <mergeCell ref="RL11:RQ11"/>
    <mergeCell ref="RR11:RW11"/>
    <mergeCell ref="SL10:TG10"/>
    <mergeCell ref="RX11:SC11"/>
    <mergeCell ref="SD11:SG11"/>
    <mergeCell ref="SL11:TG11"/>
    <mergeCell ref="QX11:RC11"/>
    <mergeCell ref="RF11:RK11"/>
    <mergeCell ref="TZ10:UA10"/>
    <mergeCell ref="TX9:TY11"/>
    <mergeCell ref="TZ9:UA9"/>
    <mergeCell ref="TV9:TW9"/>
    <mergeCell ref="TV10:TW10"/>
    <mergeCell ref="RX9:SC9"/>
    <mergeCell ref="SD9:SG9"/>
    <mergeCell ref="TU7:TU12"/>
    <mergeCell ref="SL8:TS8"/>
    <mergeCell ref="RD8:RD12"/>
    <mergeCell ref="RL9:RQ9"/>
    <mergeCell ref="RR9:RW9"/>
    <mergeCell ref="RX8:SC8"/>
    <mergeCell ref="RL10:RQ10"/>
    <mergeCell ref="AX45:BC45"/>
    <mergeCell ref="KD9:KM9"/>
    <mergeCell ref="KD10:KM10"/>
    <mergeCell ref="QJ8:QK8"/>
    <mergeCell ref="IF45:IM45"/>
    <mergeCell ref="HB45:HM45"/>
    <mergeCell ref="IN45:IY45"/>
    <mergeCell ref="CD45:CI45"/>
    <mergeCell ref="DR45:DW45"/>
    <mergeCell ref="CV45:DA45"/>
    <mergeCell ref="DX45:EI45"/>
    <mergeCell ref="EJ45:EQ45"/>
    <mergeCell ref="ER45:FE45"/>
    <mergeCell ref="DX9:EC9"/>
    <mergeCell ref="CV10:DA10"/>
    <mergeCell ref="CP45:CU45"/>
    <mergeCell ref="LP45:MI45"/>
    <mergeCell ref="KT45:KY45"/>
    <mergeCell ref="BX11:CC11"/>
    <mergeCell ref="EJ10:EQ10"/>
    <mergeCell ref="EJ9:EQ9"/>
    <mergeCell ref="ER11:FE11"/>
    <mergeCell ref="ER9:FE9"/>
    <mergeCell ref="IZ45:JW45"/>
    <mergeCell ref="QD8:QE8"/>
    <mergeCell ref="QF8:QI8"/>
    <mergeCell ref="MV8:NO8"/>
    <mergeCell ref="JX8:KC8"/>
    <mergeCell ref="HT8:IE8"/>
    <mergeCell ref="IZ8:JW8"/>
    <mergeCell ref="KD8:KS8"/>
    <mergeCell ref="MJ8:MU8"/>
    <mergeCell ref="QB8:QC8"/>
    <mergeCell ref="PY8:PY12"/>
    <mergeCell ref="PZ8:PZ12"/>
    <mergeCell ref="QA8:QA12"/>
    <mergeCell ref="MJ11:MO11"/>
    <mergeCell ref="PR11:PS11"/>
    <mergeCell ref="PD9:PQ11"/>
    <mergeCell ref="MV10:NE10"/>
    <mergeCell ref="MV11:NE11"/>
    <mergeCell ref="MD9:MI11"/>
    <mergeCell ref="MJ9:MO9"/>
    <mergeCell ref="MP9:MU11"/>
    <mergeCell ref="MJ10:MO10"/>
    <mergeCell ref="KZ11:LG11"/>
    <mergeCell ref="LP9:MC9"/>
    <mergeCell ref="IZ10:JQ10"/>
    <mergeCell ref="QP9:QQ9"/>
    <mergeCell ref="QD11:QE11"/>
    <mergeCell ref="QX10:RC10"/>
    <mergeCell ref="QX9:RC9"/>
    <mergeCell ref="QL8:QM8"/>
    <mergeCell ref="QR9:QW9"/>
    <mergeCell ref="OF8:OK8"/>
    <mergeCell ref="IF8:IM8"/>
    <mergeCell ref="LP8:MI8"/>
    <mergeCell ref="KT8:KY8"/>
    <mergeCell ref="QP10:QQ10"/>
    <mergeCell ref="QR10:QW10"/>
    <mergeCell ref="QN8:QO8"/>
    <mergeCell ref="QP8:QQ8"/>
    <mergeCell ref="QR8:QW8"/>
    <mergeCell ref="QX8:RC8"/>
    <mergeCell ref="KT9:KY9"/>
    <mergeCell ref="KT10:KY10"/>
    <mergeCell ref="IZ9:JQ9"/>
    <mergeCell ref="QJ9:QK9"/>
    <mergeCell ref="NF9:NO11"/>
    <mergeCell ref="MV9:NE9"/>
    <mergeCell ref="PR10:PS10"/>
    <mergeCell ref="OF11:OK11"/>
    <mergeCell ref="QL9:QM9"/>
    <mergeCell ref="QN9:QO9"/>
    <mergeCell ref="FF9:FK9"/>
    <mergeCell ref="GP11:GW11"/>
    <mergeCell ref="NP11:OE11"/>
    <mergeCell ref="CD9:CI9"/>
    <mergeCell ref="DR9:DW9"/>
    <mergeCell ref="CV9:DA9"/>
    <mergeCell ref="FR9:FW11"/>
    <mergeCell ref="DX10:EC10"/>
    <mergeCell ref="KZ10:LG10"/>
    <mergeCell ref="HN10:HS10"/>
    <mergeCell ref="KZ9:LG9"/>
    <mergeCell ref="LH9:LO11"/>
    <mergeCell ref="JX9:KC9"/>
    <mergeCell ref="KN9:KS11"/>
    <mergeCell ref="DX11:EC11"/>
    <mergeCell ref="JX11:KC11"/>
    <mergeCell ref="LP10:MC10"/>
    <mergeCell ref="LP11:MC11"/>
    <mergeCell ref="CJ10:CO10"/>
    <mergeCell ref="QJ11:QK11"/>
    <mergeCell ref="IZ11:JQ11"/>
    <mergeCell ref="DL11:DQ11"/>
    <mergeCell ref="QD10:QE10"/>
    <mergeCell ref="QJ10:QK10"/>
    <mergeCell ref="RR10:RW10"/>
    <mergeCell ref="RX10:SC10"/>
    <mergeCell ref="RF9:RK9"/>
    <mergeCell ref="RF10:RK10"/>
    <mergeCell ref="QN10:QO10"/>
    <mergeCell ref="OF10:OK10"/>
    <mergeCell ref="PR9:PS9"/>
    <mergeCell ref="PT9:PU11"/>
    <mergeCell ref="QB9:QC9"/>
    <mergeCell ref="QD9:QE9"/>
    <mergeCell ref="QF9:QG11"/>
    <mergeCell ref="QH9:QI11"/>
    <mergeCell ref="QB11:QC11"/>
    <mergeCell ref="QL11:QM11"/>
    <mergeCell ref="QL10:QM10"/>
    <mergeCell ref="PX8:PX12"/>
    <mergeCell ref="OF9:OK9"/>
    <mergeCell ref="RR8:RW8"/>
    <mergeCell ref="RF8:RK8"/>
    <mergeCell ref="RE8:RE12"/>
    <mergeCell ref="RL8:RQ8"/>
    <mergeCell ref="QP11:QQ11"/>
    <mergeCell ref="SD10:SG10"/>
    <mergeCell ref="IN8:IY8"/>
    <mergeCell ref="PV7:QG7"/>
    <mergeCell ref="TV7:TY8"/>
    <mergeCell ref="TZ7:UC8"/>
    <mergeCell ref="RD7:RU7"/>
    <mergeCell ref="BX8:CC8"/>
    <mergeCell ref="TT7:TT12"/>
    <mergeCell ref="GP8:HA8"/>
    <mergeCell ref="FX8:GC8"/>
    <mergeCell ref="GD8:GO8"/>
    <mergeCell ref="HN8:HS8"/>
    <mergeCell ref="CD8:CI8"/>
    <mergeCell ref="DR8:DW8"/>
    <mergeCell ref="GD10:GI10"/>
    <mergeCell ref="GD11:GI11"/>
    <mergeCell ref="HB11:HG11"/>
    <mergeCell ref="HN11:HS11"/>
    <mergeCell ref="HB9:HG9"/>
    <mergeCell ref="IN9:IS9"/>
    <mergeCell ref="IN10:IS10"/>
    <mergeCell ref="IN11:IS11"/>
    <mergeCell ref="IT9:IY11"/>
    <mergeCell ref="QB10:QC10"/>
    <mergeCell ref="F3:I3"/>
    <mergeCell ref="F2:I2"/>
    <mergeCell ref="UB9:UC11"/>
    <mergeCell ref="SL9:TG9"/>
    <mergeCell ref="TH9:TS11"/>
    <mergeCell ref="NP8:OE8"/>
    <mergeCell ref="NP9:OE9"/>
    <mergeCell ref="NP10:OE10"/>
    <mergeCell ref="CP10:CU10"/>
    <mergeCell ref="CP11:CU11"/>
    <mergeCell ref="HT9:HY9"/>
    <mergeCell ref="HZ9:IE11"/>
    <mergeCell ref="JX10:KC10"/>
    <mergeCell ref="HT10:HY10"/>
    <mergeCell ref="EJ8:EQ8"/>
    <mergeCell ref="ER8:FE8"/>
    <mergeCell ref="IF9:IM9"/>
    <mergeCell ref="IF10:IM10"/>
    <mergeCell ref="IF11:IM11"/>
    <mergeCell ref="QR11:QW11"/>
    <mergeCell ref="OL8:PQ8"/>
    <mergeCell ref="PR8:PU8"/>
    <mergeCell ref="PV8:PV12"/>
    <mergeCell ref="PW8:PW12"/>
    <mergeCell ref="F9:G9"/>
    <mergeCell ref="H9:I11"/>
    <mergeCell ref="J9:K9"/>
    <mergeCell ref="L9:M11"/>
    <mergeCell ref="F11:G11"/>
    <mergeCell ref="J11:K11"/>
    <mergeCell ref="E8:E12"/>
    <mergeCell ref="F8:I8"/>
    <mergeCell ref="J8:M8"/>
    <mergeCell ref="F10:G10"/>
    <mergeCell ref="J10:K10"/>
    <mergeCell ref="FL8:FW8"/>
    <mergeCell ref="HB8:HM8"/>
    <mergeCell ref="DX8:EI8"/>
    <mergeCell ref="FF8:FK8"/>
    <mergeCell ref="A6:A12"/>
    <mergeCell ref="B6:C8"/>
    <mergeCell ref="Z8:Z12"/>
    <mergeCell ref="AA8:AA12"/>
    <mergeCell ref="AB8:AM8"/>
    <mergeCell ref="D7:I7"/>
    <mergeCell ref="N9:U9"/>
    <mergeCell ref="V9:Y11"/>
    <mergeCell ref="AB9:AI9"/>
    <mergeCell ref="AJ9:AM11"/>
    <mergeCell ref="AB10:AI10"/>
    <mergeCell ref="AB11:AI11"/>
    <mergeCell ref="B9:C11"/>
    <mergeCell ref="D8:D12"/>
    <mergeCell ref="N10:U10"/>
    <mergeCell ref="N8:Y8"/>
    <mergeCell ref="CD10:CI10"/>
    <mergeCell ref="DR10:DW10"/>
    <mergeCell ref="FF10:FK10"/>
    <mergeCell ref="FL10:FQ10"/>
    <mergeCell ref="CJ45:CO45"/>
    <mergeCell ref="BD9:BQ9"/>
    <mergeCell ref="CV8:DA8"/>
    <mergeCell ref="OL9:PC9"/>
    <mergeCell ref="OL10:PC10"/>
    <mergeCell ref="OL11:PC11"/>
    <mergeCell ref="KZ45:LO45"/>
    <mergeCell ref="FX10:GC10"/>
    <mergeCell ref="DB8:DK8"/>
    <mergeCell ref="DB9:DK9"/>
    <mergeCell ref="DB10:DK10"/>
    <mergeCell ref="DB11:DK11"/>
    <mergeCell ref="DB45:DK45"/>
    <mergeCell ref="KZ8:LO8"/>
    <mergeCell ref="CP8:CU8"/>
    <mergeCell ref="CP9:CU9"/>
    <mergeCell ref="DL8:DQ8"/>
    <mergeCell ref="DL9:DQ9"/>
    <mergeCell ref="CJ8:CO8"/>
    <mergeCell ref="CJ9:CO9"/>
    <mergeCell ref="BX9:CC9"/>
    <mergeCell ref="GP9:GW9"/>
    <mergeCell ref="KT11:KY11"/>
    <mergeCell ref="KD11:KM11"/>
    <mergeCell ref="SD8:SK8"/>
    <mergeCell ref="SD45:SK45"/>
    <mergeCell ref="SH9:SK11"/>
    <mergeCell ref="AX8:BC8"/>
    <mergeCell ref="BD8:BW8"/>
    <mergeCell ref="AN9:AO9"/>
    <mergeCell ref="AN10:AO10"/>
    <mergeCell ref="AN11:AO11"/>
    <mergeCell ref="BR9:BW11"/>
    <mergeCell ref="BD10:BQ10"/>
    <mergeCell ref="AX11:BC11"/>
    <mergeCell ref="AX10:BC10"/>
    <mergeCell ref="AX9:BC9"/>
    <mergeCell ref="AN45:AO45"/>
    <mergeCell ref="AN8:AO8"/>
    <mergeCell ref="AV9:AW9"/>
    <mergeCell ref="AV10:AW10"/>
    <mergeCell ref="AV11:AW11"/>
    <mergeCell ref="AV45:AW45"/>
    <mergeCell ref="AV8:AW8"/>
    <mergeCell ref="AP11:AU11"/>
    <mergeCell ref="AP8:AU8"/>
    <mergeCell ref="BD11:BQ11"/>
    <mergeCell ref="CJ11:CO11"/>
  </mergeCells>
  <pageMargins left="0.25" right="0.28999999999999998" top="0.25" bottom="0.32" header="0.16" footer="0.16"/>
  <pageSetup paperSize="9" scale="31" fitToWidth="50" orientation="landscape" horizontalDpi="300" verticalDpi="300" r:id="rId1"/>
  <headerFooter>
    <oddFooter>&amp;L&amp;P&amp;R&amp;Z&amp;F&amp;A</oddFooter>
  </headerFooter>
  <colBreaks count="7" manualBreakCount="7">
    <brk id="18" max="44" man="1"/>
    <brk id="105" max="44" man="1"/>
    <brk id="335" max="44" man="1"/>
    <brk id="433" max="44" man="1"/>
    <brk id="453" max="44" man="1"/>
    <brk id="491" max="44" man="1"/>
    <brk id="545"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BM54"/>
  <sheetViews>
    <sheetView topLeftCell="A4" zoomScale="64" zoomScaleNormal="64" zoomScaleSheetLayoutView="50" workbookViewId="0">
      <pane xSplit="3" ySplit="4" topLeftCell="D8" activePane="bottomRight" state="frozen"/>
      <selection activeCell="A4" sqref="A4"/>
      <selection pane="topRight" activeCell="D4" sqref="D4"/>
      <selection pane="bottomLeft" activeCell="A8" sqref="A8"/>
      <selection pane="bottomRight" activeCell="H47" sqref="H47"/>
    </sheetView>
  </sheetViews>
  <sheetFormatPr defaultColWidth="9.140625" defaultRowHeight="16.5" x14ac:dyDescent="0.25"/>
  <cols>
    <col min="1" max="1" width="29.85546875" style="279" customWidth="1"/>
    <col min="2" max="2" width="24.140625" style="279" customWidth="1"/>
    <col min="3" max="4" width="23.140625" style="279" customWidth="1"/>
    <col min="5" max="7" width="21.5703125" style="279" customWidth="1"/>
    <col min="8" max="8" width="24.42578125" style="279" customWidth="1"/>
    <col min="9" max="9" width="22" style="279" customWidth="1"/>
    <col min="10" max="10" width="24.42578125" style="279" customWidth="1"/>
    <col min="11" max="17" width="22" style="279" customWidth="1"/>
    <col min="18" max="23" width="22.140625" style="279" customWidth="1"/>
    <col min="24" max="29" width="26.42578125" style="279" customWidth="1"/>
    <col min="30" max="31" width="25" style="279" customWidth="1"/>
    <col min="32" max="33" width="27.42578125" customWidth="1"/>
    <col min="34" max="34" width="25.42578125" style="260" customWidth="1"/>
    <col min="35" max="35" width="24.85546875" style="260" customWidth="1"/>
    <col min="36" max="36" width="25.42578125" style="260" customWidth="1"/>
    <col min="37" max="37" width="24.85546875" style="260" customWidth="1"/>
    <col min="38" max="39" width="25.140625" style="279" customWidth="1"/>
    <col min="40" max="41" width="22.140625" style="279" customWidth="1"/>
    <col min="42" max="43" width="22.5703125" style="279" customWidth="1"/>
    <col min="44" max="45" width="25.5703125" style="279" customWidth="1"/>
    <col min="46" max="47" width="33.140625" style="279" customWidth="1"/>
    <col min="48" max="49" width="24.42578125" style="279" customWidth="1"/>
    <col min="50" max="51" width="22" style="279" customWidth="1"/>
    <col min="52" max="53" width="23" style="279" customWidth="1"/>
    <col min="54" max="54" width="21.140625" style="279" customWidth="1"/>
    <col min="55" max="55" width="20.5703125" style="279" customWidth="1"/>
    <col min="56" max="56" width="21.140625" style="279" customWidth="1"/>
    <col min="57" max="57" width="20.5703125" style="279" customWidth="1"/>
    <col min="58" max="63" width="22.85546875" style="279" customWidth="1"/>
    <col min="64" max="65" width="26" style="279" customWidth="1"/>
    <col min="66" max="16384" width="9.140625" style="279"/>
  </cols>
  <sheetData>
    <row r="1" spans="1:65" x14ac:dyDescent="0.2">
      <c r="AF1" s="307"/>
      <c r="AG1" s="307"/>
    </row>
    <row r="2" spans="1:65" s="549" customFormat="1" ht="39.950000000000003" customHeight="1" x14ac:dyDescent="0.2">
      <c r="C2" s="1167" t="s">
        <v>809</v>
      </c>
      <c r="D2" s="1167"/>
      <c r="E2" s="1167"/>
      <c r="F2" s="1167"/>
      <c r="G2" s="550" t="str">
        <f>'Прочая  субсидия_БП'!T2</f>
        <v>ПО  СОСТОЯНИЮ  НА  1  АПРЕЛЯ  2026  ГОДА</v>
      </c>
      <c r="V2" s="279"/>
      <c r="W2" s="279"/>
      <c r="AF2" s="307"/>
      <c r="AG2" s="307"/>
      <c r="AH2" s="260"/>
      <c r="AI2" s="260"/>
      <c r="AJ2" s="260"/>
      <c r="AK2" s="260"/>
    </row>
    <row r="3" spans="1:65" x14ac:dyDescent="0.25">
      <c r="B3" s="292"/>
      <c r="C3" s="292"/>
      <c r="D3" s="292"/>
      <c r="E3" s="292"/>
      <c r="F3" s="292"/>
      <c r="G3" s="292"/>
      <c r="AF3" s="307"/>
      <c r="AG3" s="307"/>
    </row>
    <row r="4" spans="1:65" x14ac:dyDescent="0.25">
      <c r="C4" s="901">
        <f>'Проверочная  таблица'!AA39</f>
        <v>0</v>
      </c>
      <c r="L4" s="288" t="s">
        <v>406</v>
      </c>
      <c r="AF4" s="307"/>
      <c r="AG4" s="307"/>
    </row>
    <row r="5" spans="1:65" ht="301.5" customHeight="1" x14ac:dyDescent="0.2">
      <c r="A5" s="1195" t="s">
        <v>331</v>
      </c>
      <c r="B5" s="1183" t="s">
        <v>2</v>
      </c>
      <c r="C5" s="1183"/>
      <c r="D5" s="1183" t="s">
        <v>205</v>
      </c>
      <c r="E5" s="1183"/>
      <c r="F5" s="1183" t="s">
        <v>208</v>
      </c>
      <c r="G5" s="1183"/>
      <c r="H5" s="1187" t="s">
        <v>847</v>
      </c>
      <c r="I5" s="1187"/>
      <c r="J5" s="1187" t="s">
        <v>760</v>
      </c>
      <c r="K5" s="1187"/>
      <c r="L5" s="1187" t="s">
        <v>180</v>
      </c>
      <c r="M5" s="1187"/>
      <c r="N5" s="1187" t="s">
        <v>188</v>
      </c>
      <c r="O5" s="1187"/>
      <c r="P5" s="1183" t="s">
        <v>190</v>
      </c>
      <c r="Q5" s="1183"/>
      <c r="R5" s="1178" t="s">
        <v>680</v>
      </c>
      <c r="S5" s="1179"/>
      <c r="T5" s="1184" t="s">
        <v>149</v>
      </c>
      <c r="U5" s="1185"/>
      <c r="V5" s="1192" t="s">
        <v>899</v>
      </c>
      <c r="W5" s="1193"/>
      <c r="X5" s="1187" t="s">
        <v>639</v>
      </c>
      <c r="Y5" s="1187"/>
      <c r="Z5" s="1187" t="s">
        <v>153</v>
      </c>
      <c r="AA5" s="1187"/>
      <c r="AB5" s="1194" t="s">
        <v>153</v>
      </c>
      <c r="AC5" s="1194"/>
      <c r="AD5" s="1184" t="s">
        <v>155</v>
      </c>
      <c r="AE5" s="1185"/>
      <c r="AF5" s="1190" t="s">
        <v>759</v>
      </c>
      <c r="AG5" s="1191"/>
      <c r="AH5" s="1188" t="s">
        <v>407</v>
      </c>
      <c r="AI5" s="1189"/>
      <c r="AJ5" s="1184" t="s">
        <v>131</v>
      </c>
      <c r="AK5" s="1185"/>
      <c r="AL5" s="1178" t="s">
        <v>408</v>
      </c>
      <c r="AM5" s="1179"/>
      <c r="AN5" s="1182" t="s">
        <v>409</v>
      </c>
      <c r="AO5" s="1186"/>
      <c r="AP5" s="1180" t="s">
        <v>212</v>
      </c>
      <c r="AQ5" s="1180"/>
      <c r="AR5" s="1178" t="s">
        <v>159</v>
      </c>
      <c r="AS5" s="1179"/>
      <c r="AT5" s="1178" t="s">
        <v>172</v>
      </c>
      <c r="AU5" s="1179"/>
      <c r="AV5" s="1181" t="s">
        <v>161</v>
      </c>
      <c r="AW5" s="1182"/>
      <c r="AX5" s="1183" t="s">
        <v>192</v>
      </c>
      <c r="AY5" s="1183"/>
      <c r="AZ5" s="1184" t="s">
        <v>890</v>
      </c>
      <c r="BA5" s="1185"/>
      <c r="BB5" s="1184" t="s">
        <v>895</v>
      </c>
      <c r="BC5" s="1185"/>
      <c r="BD5" s="1184" t="s">
        <v>891</v>
      </c>
      <c r="BE5" s="1185"/>
      <c r="BF5" s="1184" t="s">
        <v>117</v>
      </c>
      <c r="BG5" s="1185"/>
      <c r="BH5" s="1178" t="s">
        <v>412</v>
      </c>
      <c r="BI5" s="1179"/>
      <c r="BJ5" s="1184" t="s">
        <v>861</v>
      </c>
      <c r="BK5" s="1185"/>
      <c r="BL5" s="1178" t="s">
        <v>413</v>
      </c>
      <c r="BM5" s="1179"/>
    </row>
    <row r="6" spans="1:65" ht="18" customHeight="1" x14ac:dyDescent="0.2">
      <c r="A6" s="1196"/>
      <c r="B6" s="1183"/>
      <c r="C6" s="1183"/>
      <c r="D6" s="1170" t="s">
        <v>206</v>
      </c>
      <c r="E6" s="1170"/>
      <c r="F6" s="1170" t="s">
        <v>209</v>
      </c>
      <c r="G6" s="1170"/>
      <c r="H6" s="1170" t="s">
        <v>750</v>
      </c>
      <c r="I6" s="1170"/>
      <c r="J6" s="1170" t="s">
        <v>751</v>
      </c>
      <c r="K6" s="1170"/>
      <c r="L6" s="1169" t="s">
        <v>181</v>
      </c>
      <c r="M6" s="1170"/>
      <c r="N6" s="1170" t="s">
        <v>189</v>
      </c>
      <c r="O6" s="1170"/>
      <c r="P6" s="1170" t="s">
        <v>191</v>
      </c>
      <c r="Q6" s="1170"/>
      <c r="R6" s="1165" t="s">
        <v>679</v>
      </c>
      <c r="S6" s="1166"/>
      <c r="T6" s="1165" t="s">
        <v>150</v>
      </c>
      <c r="U6" s="1166"/>
      <c r="V6" s="1171" t="s">
        <v>900</v>
      </c>
      <c r="W6" s="1166"/>
      <c r="X6" s="1173" t="s">
        <v>640</v>
      </c>
      <c r="Y6" s="1174"/>
      <c r="Z6" s="1173" t="s">
        <v>414</v>
      </c>
      <c r="AA6" s="1174"/>
      <c r="AB6" s="1173" t="s">
        <v>1007</v>
      </c>
      <c r="AC6" s="1174"/>
      <c r="AD6" s="1165" t="s">
        <v>156</v>
      </c>
      <c r="AE6" s="1168"/>
      <c r="AF6" s="1177" t="s">
        <v>715</v>
      </c>
      <c r="AG6" s="1177"/>
      <c r="AH6" s="1175" t="s">
        <v>719</v>
      </c>
      <c r="AI6" s="1176"/>
      <c r="AJ6" s="1176" t="s">
        <v>720</v>
      </c>
      <c r="AK6" s="1176"/>
      <c r="AL6" s="1165" t="s">
        <v>136</v>
      </c>
      <c r="AM6" s="1166"/>
      <c r="AN6" s="1165" t="s">
        <v>411</v>
      </c>
      <c r="AO6" s="1172"/>
      <c r="AP6" s="1165" t="s">
        <v>213</v>
      </c>
      <c r="AQ6" s="1166"/>
      <c r="AR6" s="1165" t="s">
        <v>160</v>
      </c>
      <c r="AS6" s="1166"/>
      <c r="AT6" s="1168" t="s">
        <v>173</v>
      </c>
      <c r="AU6" s="1166"/>
      <c r="AV6" s="1165" t="s">
        <v>162</v>
      </c>
      <c r="AW6" s="1166"/>
      <c r="AX6" s="1169" t="s">
        <v>193</v>
      </c>
      <c r="AY6" s="1170"/>
      <c r="AZ6" s="1171" t="s">
        <v>137</v>
      </c>
      <c r="BA6" s="1166"/>
      <c r="BB6" s="1169" t="s">
        <v>114</v>
      </c>
      <c r="BC6" s="1169"/>
      <c r="BD6" s="1169" t="s">
        <v>116</v>
      </c>
      <c r="BE6" s="1169"/>
      <c r="BF6" s="1165" t="s">
        <v>118</v>
      </c>
      <c r="BG6" s="1166"/>
      <c r="BH6" s="1165" t="s">
        <v>167</v>
      </c>
      <c r="BI6" s="1166"/>
      <c r="BJ6" s="1165" t="s">
        <v>860</v>
      </c>
      <c r="BK6" s="1166"/>
      <c r="BL6" s="1165" t="s">
        <v>120</v>
      </c>
      <c r="BM6" s="1166"/>
    </row>
    <row r="7" spans="1:65" s="296" customFormat="1" ht="18" customHeight="1" x14ac:dyDescent="0.25">
      <c r="A7" s="1196"/>
      <c r="B7" s="293" t="s">
        <v>26</v>
      </c>
      <c r="C7" s="293" t="s">
        <v>27</v>
      </c>
      <c r="D7" s="293" t="s">
        <v>26</v>
      </c>
      <c r="E7" s="293" t="s">
        <v>27</v>
      </c>
      <c r="F7" s="293" t="s">
        <v>26</v>
      </c>
      <c r="G7" s="293" t="s">
        <v>27</v>
      </c>
      <c r="H7" s="293" t="s">
        <v>26</v>
      </c>
      <c r="I7" s="293" t="s">
        <v>27</v>
      </c>
      <c r="J7" s="293" t="s">
        <v>26</v>
      </c>
      <c r="K7" s="293" t="s">
        <v>27</v>
      </c>
      <c r="L7" s="293" t="s">
        <v>26</v>
      </c>
      <c r="M7" s="293" t="s">
        <v>27</v>
      </c>
      <c r="N7" s="293" t="s">
        <v>26</v>
      </c>
      <c r="O7" s="293" t="s">
        <v>27</v>
      </c>
      <c r="P7" s="293" t="s">
        <v>26</v>
      </c>
      <c r="Q7" s="293" t="s">
        <v>27</v>
      </c>
      <c r="R7" s="293" t="s">
        <v>26</v>
      </c>
      <c r="S7" s="293" t="s">
        <v>27</v>
      </c>
      <c r="T7" s="293" t="s">
        <v>26</v>
      </c>
      <c r="U7" s="293" t="s">
        <v>27</v>
      </c>
      <c r="V7" s="293" t="s">
        <v>26</v>
      </c>
      <c r="W7" s="293" t="s">
        <v>27</v>
      </c>
      <c r="X7" s="293" t="s">
        <v>26</v>
      </c>
      <c r="Y7" s="293" t="s">
        <v>27</v>
      </c>
      <c r="Z7" s="293" t="s">
        <v>26</v>
      </c>
      <c r="AA7" s="293" t="s">
        <v>27</v>
      </c>
      <c r="AB7" s="293" t="s">
        <v>26</v>
      </c>
      <c r="AC7" s="293" t="s">
        <v>27</v>
      </c>
      <c r="AD7" s="293" t="s">
        <v>26</v>
      </c>
      <c r="AE7" s="293" t="s">
        <v>27</v>
      </c>
      <c r="AF7" s="293" t="s">
        <v>26</v>
      </c>
      <c r="AG7" s="293" t="s">
        <v>27</v>
      </c>
      <c r="AH7" s="294" t="s">
        <v>26</v>
      </c>
      <c r="AI7" s="294" t="s">
        <v>27</v>
      </c>
      <c r="AJ7" s="293" t="s">
        <v>26</v>
      </c>
      <c r="AK7" s="293" t="s">
        <v>27</v>
      </c>
      <c r="AL7" s="293" t="s">
        <v>26</v>
      </c>
      <c r="AM7" s="293" t="s">
        <v>27</v>
      </c>
      <c r="AN7" s="293" t="s">
        <v>26</v>
      </c>
      <c r="AO7" s="293" t="s">
        <v>27</v>
      </c>
      <c r="AP7" s="293" t="s">
        <v>26</v>
      </c>
      <c r="AQ7" s="293" t="s">
        <v>27</v>
      </c>
      <c r="AR7" s="293" t="s">
        <v>26</v>
      </c>
      <c r="AS7" s="293" t="s">
        <v>27</v>
      </c>
      <c r="AT7" s="295" t="s">
        <v>26</v>
      </c>
      <c r="AU7" s="293" t="s">
        <v>27</v>
      </c>
      <c r="AV7" s="293" t="s">
        <v>26</v>
      </c>
      <c r="AW7" s="293" t="s">
        <v>27</v>
      </c>
      <c r="AX7" s="293" t="s">
        <v>26</v>
      </c>
      <c r="AY7" s="293" t="s">
        <v>27</v>
      </c>
      <c r="AZ7" s="293" t="s">
        <v>26</v>
      </c>
      <c r="BA7" s="293" t="s">
        <v>27</v>
      </c>
      <c r="BB7" s="293" t="s">
        <v>26</v>
      </c>
      <c r="BC7" s="293" t="s">
        <v>27</v>
      </c>
      <c r="BD7" s="293" t="s">
        <v>26</v>
      </c>
      <c r="BE7" s="293" t="s">
        <v>27</v>
      </c>
      <c r="BF7" s="293" t="s">
        <v>26</v>
      </c>
      <c r="BG7" s="293" t="s">
        <v>27</v>
      </c>
      <c r="BH7" s="293" t="s">
        <v>26</v>
      </c>
      <c r="BI7" s="293" t="s">
        <v>27</v>
      </c>
      <c r="BJ7" s="293" t="s">
        <v>26</v>
      </c>
      <c r="BK7" s="293" t="s">
        <v>27</v>
      </c>
      <c r="BL7" s="293" t="s">
        <v>26</v>
      </c>
      <c r="BM7" s="293" t="s">
        <v>27</v>
      </c>
    </row>
    <row r="8" spans="1:65" s="288" customFormat="1" ht="21" customHeight="1" x14ac:dyDescent="0.25">
      <c r="A8" s="560" t="s">
        <v>656</v>
      </c>
      <c r="B8" s="546">
        <f>D8+L8+P8+R8+AN8+AZ8+AT8+BD8+BF8+AP8+AX8+AR8+BL8+AV8+N8+H8+AD8+AL8+AJ8+T8+BH8+BB8+F8+AH8+J8+Z8+X8+AF8+BJ8+V8+AB8</f>
        <v>43861694.280000001</v>
      </c>
      <c r="C8" s="546">
        <f>E8+M8+Q8+S8+AO8+BA8+AU8+BE8+BG8+AQ8+AY8+AS8+BM8+AW8+O8+I8+AE8+AM8+AK8+U8+BI8+BC8+G8+AI8+K8+AA8+Y8+AG8+BK8+W8+AC8</f>
        <v>34292.720000000001</v>
      </c>
      <c r="D8" s="546">
        <f>[1]Субсидия_факт!U8</f>
        <v>196996.03</v>
      </c>
      <c r="E8" s="546">
        <v>0</v>
      </c>
      <c r="F8" s="546">
        <f>[1]Субсидия_факт!V8</f>
        <v>0</v>
      </c>
      <c r="G8" s="546"/>
      <c r="H8" s="546">
        <f>[1]Субсидия_факт!AF8</f>
        <v>0</v>
      </c>
      <c r="I8" s="546"/>
      <c r="J8" s="546">
        <f>[1]Субсидия_факт!AG8</f>
        <v>0</v>
      </c>
      <c r="K8" s="546"/>
      <c r="L8" s="546">
        <f>[1]Субсидия_факт!AM8</f>
        <v>0</v>
      </c>
      <c r="M8" s="546"/>
      <c r="N8" s="546">
        <f>[1]Субсидия_факт!AN8</f>
        <v>0</v>
      </c>
      <c r="O8" s="546"/>
      <c r="P8" s="546">
        <f>[1]Субсидия_факт!AO8</f>
        <v>83264.240000000005</v>
      </c>
      <c r="Q8" s="546"/>
      <c r="R8" s="546">
        <f>[1]Субсидия_факт!BT8</f>
        <v>0</v>
      </c>
      <c r="S8" s="546"/>
      <c r="T8" s="546">
        <f>[1]Субсидия_факт!CX8</f>
        <v>0</v>
      </c>
      <c r="U8" s="546"/>
      <c r="V8" s="283">
        <f>[1]Субсидия_факт!DB8</f>
        <v>0</v>
      </c>
      <c r="W8" s="283"/>
      <c r="X8" s="546">
        <f>[1]Субсидия_факт!DC8</f>
        <v>0</v>
      </c>
      <c r="Y8" s="546"/>
      <c r="Z8" s="546">
        <f>[1]Субсидия_факт!DD8</f>
        <v>0</v>
      </c>
      <c r="AA8" s="546"/>
      <c r="AB8" s="546">
        <f>[1]Субсидия_факт!CZ8</f>
        <v>0</v>
      </c>
      <c r="AC8" s="546"/>
      <c r="AD8" s="546">
        <f>[1]Субсидия_факт!DE8</f>
        <v>17250000</v>
      </c>
      <c r="AE8" s="667">
        <v>0</v>
      </c>
      <c r="AF8" s="534">
        <f>[1]Субсидия_факт!EJ8</f>
        <v>0</v>
      </c>
      <c r="AG8" s="534"/>
      <c r="AH8" s="546">
        <f>[1]Субсидия_факт!EL8</f>
        <v>22597628.969999999</v>
      </c>
      <c r="AI8" s="546"/>
      <c r="AJ8" s="546">
        <f>[1]Субсидия_факт!EN8</f>
        <v>0</v>
      </c>
      <c r="AK8" s="546"/>
      <c r="AL8" s="546">
        <f>[1]Субсидия_факт!EZ8</f>
        <v>0</v>
      </c>
      <c r="AM8" s="546"/>
      <c r="AN8" s="546">
        <f>[1]Субсидия_факт!FC8</f>
        <v>0</v>
      </c>
      <c r="AO8" s="546"/>
      <c r="AP8" s="546">
        <f>[1]Субсидия_факт!FF8</f>
        <v>0</v>
      </c>
      <c r="AQ8" s="546"/>
      <c r="AR8" s="546">
        <f>[1]Субсидия_факт!FH8</f>
        <v>0</v>
      </c>
      <c r="AS8" s="546"/>
      <c r="AT8" s="546">
        <f>[1]Субсидия_факт!FI8</f>
        <v>0</v>
      </c>
      <c r="AU8" s="546"/>
      <c r="AV8" s="546">
        <f>[1]Субсидия_факт!FK8</f>
        <v>0</v>
      </c>
      <c r="AW8" s="546"/>
      <c r="AX8" s="546">
        <f>[1]Субсидия_факт!FM8</f>
        <v>0</v>
      </c>
      <c r="AY8" s="546"/>
      <c r="AZ8" s="546">
        <f>[1]Субсидия_факт!FN8</f>
        <v>619703.03</v>
      </c>
      <c r="BA8" s="546"/>
      <c r="BB8" s="546">
        <f>[1]Субсидия_факт!FW8</f>
        <v>273000</v>
      </c>
      <c r="BC8" s="546"/>
      <c r="BD8" s="546">
        <f>[1]Субсидия_факт!FZ8</f>
        <v>541102.01</v>
      </c>
      <c r="BE8" s="546">
        <v>34292.720000000001</v>
      </c>
      <c r="BF8" s="546">
        <f>[1]Субсидия_факт!GB8</f>
        <v>0</v>
      </c>
      <c r="BG8" s="546"/>
      <c r="BH8" s="546">
        <f>[1]Субсидия_факт!GC8</f>
        <v>0</v>
      </c>
      <c r="BI8" s="546"/>
      <c r="BJ8" s="546">
        <f>[1]Субсидия_факт!GE8</f>
        <v>2300000</v>
      </c>
      <c r="BK8" s="546"/>
      <c r="BL8" s="546">
        <f>[1]Субсидия_факт!GS8</f>
        <v>0</v>
      </c>
      <c r="BM8" s="546"/>
    </row>
    <row r="9" spans="1:65" s="288" customFormat="1" ht="21" customHeight="1" x14ac:dyDescent="0.25">
      <c r="A9" s="560" t="s">
        <v>848</v>
      </c>
      <c r="B9" s="546">
        <f t="shared" ref="B9:B24" si="0">D9+L9+P9+R9+AN9+AZ9+AT9+BD9+BF9+AP9+AX9+AR9+BL9+AV9+N9+H9+AD9+AL9+AJ9+T9+BH9+BB9+F9+AH9+J9+Z9+X9+AF9+BJ9+V9+AB9</f>
        <v>51032484.980000004</v>
      </c>
      <c r="C9" s="546">
        <f t="shared" ref="C9:C24" si="1">E9+M9+Q9+S9+AO9+BA9+AU9+BE9+BG9+AQ9+AY9+AS9+BM9+AW9+O9+I9+AE9+AM9+AK9+U9+BI9+BC9+G9+AI9+K9+AA9+Y9+AG9+BK9+W9+AC9</f>
        <v>1243645.67</v>
      </c>
      <c r="D9" s="546">
        <f>[1]Субсидия_факт!U9</f>
        <v>214734.66</v>
      </c>
      <c r="E9" s="546">
        <v>109124.93</v>
      </c>
      <c r="F9" s="546">
        <f>[1]Субсидия_факт!V9</f>
        <v>0</v>
      </c>
      <c r="G9" s="546"/>
      <c r="H9" s="546">
        <f>[1]Субсидия_факт!AF9</f>
        <v>0</v>
      </c>
      <c r="I9" s="546"/>
      <c r="J9" s="546">
        <f>[1]Субсидия_факт!AG9</f>
        <v>0</v>
      </c>
      <c r="K9" s="546"/>
      <c r="L9" s="546">
        <f>[1]Субсидия_факт!AM9</f>
        <v>0</v>
      </c>
      <c r="M9" s="546"/>
      <c r="N9" s="546">
        <f>[1]Субсидия_факт!AN9</f>
        <v>0</v>
      </c>
      <c r="O9" s="546"/>
      <c r="P9" s="546">
        <f>[1]Субсидия_факт!AO9</f>
        <v>187064.95</v>
      </c>
      <c r="Q9" s="546"/>
      <c r="R9" s="546">
        <f>[1]Субсидия_факт!BT9</f>
        <v>0</v>
      </c>
      <c r="S9" s="546"/>
      <c r="T9" s="546">
        <f>[1]Субсидия_факт!CX9</f>
        <v>0</v>
      </c>
      <c r="U9" s="546"/>
      <c r="V9" s="283">
        <f>[1]Субсидия_факт!DB9</f>
        <v>0</v>
      </c>
      <c r="W9" s="283"/>
      <c r="X9" s="546">
        <f>[1]Субсидия_факт!DC9</f>
        <v>0</v>
      </c>
      <c r="Y9" s="546"/>
      <c r="Z9" s="546">
        <f>[1]Субсидия_факт!DD9</f>
        <v>0</v>
      </c>
      <c r="AA9" s="546"/>
      <c r="AB9" s="546">
        <f>[1]Субсидия_факт!CZ9</f>
        <v>0</v>
      </c>
      <c r="AC9" s="546"/>
      <c r="AD9" s="546">
        <f>[1]Субсидия_факт!DE9</f>
        <v>0</v>
      </c>
      <c r="AE9" s="667">
        <v>0</v>
      </c>
      <c r="AF9" s="534">
        <f>[1]Субсидия_факт!EJ9</f>
        <v>0</v>
      </c>
      <c r="AG9" s="534"/>
      <c r="AH9" s="546">
        <f>[1]Субсидия_факт!EL9</f>
        <v>44293616.700000003</v>
      </c>
      <c r="AI9" s="546"/>
      <c r="AJ9" s="546">
        <f>[1]Субсидия_факт!EN9</f>
        <v>0</v>
      </c>
      <c r="AK9" s="546"/>
      <c r="AL9" s="546">
        <f>[1]Субсидия_факт!EZ9</f>
        <v>0</v>
      </c>
      <c r="AM9" s="546"/>
      <c r="AN9" s="546">
        <f>[1]Субсидия_факт!FC9</f>
        <v>0</v>
      </c>
      <c r="AO9" s="546"/>
      <c r="AP9" s="546">
        <f>[1]Субсидия_факт!FF9</f>
        <v>0</v>
      </c>
      <c r="AQ9" s="546"/>
      <c r="AR9" s="546">
        <f>[1]Субсидия_факт!FH9</f>
        <v>0</v>
      </c>
      <c r="AS9" s="546"/>
      <c r="AT9" s="546">
        <f>[1]Субсидия_факт!FI9</f>
        <v>0</v>
      </c>
      <c r="AU9" s="546"/>
      <c r="AV9" s="546">
        <f>[1]Субсидия_факт!FK9</f>
        <v>0</v>
      </c>
      <c r="AW9" s="546"/>
      <c r="AX9" s="546">
        <f>[1]Субсидия_факт!FM9</f>
        <v>5010800</v>
      </c>
      <c r="AY9" s="546">
        <v>1134520.74</v>
      </c>
      <c r="AZ9" s="546">
        <f>[1]Субсидия_факт!FN9</f>
        <v>408625.91</v>
      </c>
      <c r="BA9" s="546"/>
      <c r="BB9" s="546">
        <f>[1]Субсидия_факт!FW9</f>
        <v>460000</v>
      </c>
      <c r="BC9" s="546"/>
      <c r="BD9" s="546">
        <f>[1]Субсидия_факт!FZ9</f>
        <v>457642.76</v>
      </c>
      <c r="BE9" s="546">
        <v>0</v>
      </c>
      <c r="BF9" s="546">
        <f>[1]Субсидия_факт!GB9</f>
        <v>0</v>
      </c>
      <c r="BG9" s="546"/>
      <c r="BH9" s="546">
        <f>[1]Субсидия_факт!GC9</f>
        <v>0</v>
      </c>
      <c r="BI9" s="546"/>
      <c r="BJ9" s="546">
        <f>[1]Субсидия_факт!GE9</f>
        <v>0</v>
      </c>
      <c r="BK9" s="546"/>
      <c r="BL9" s="546">
        <f>[1]Субсидия_факт!GS9</f>
        <v>0</v>
      </c>
      <c r="BM9" s="546"/>
    </row>
    <row r="10" spans="1:65" s="288" customFormat="1" ht="21" customHeight="1" x14ac:dyDescent="0.25">
      <c r="A10" s="560" t="s">
        <v>849</v>
      </c>
      <c r="B10" s="546">
        <f t="shared" si="0"/>
        <v>107292417.58</v>
      </c>
      <c r="C10" s="546">
        <f t="shared" si="1"/>
        <v>57627845.609999999</v>
      </c>
      <c r="D10" s="546">
        <f>[1]Субсидия_факт!U10</f>
        <v>210165.83</v>
      </c>
      <c r="E10" s="546">
        <v>0</v>
      </c>
      <c r="F10" s="546">
        <f>[1]Субсидия_факт!V10</f>
        <v>0</v>
      </c>
      <c r="G10" s="546"/>
      <c r="H10" s="546">
        <f>[1]Субсидия_факт!AF10</f>
        <v>0</v>
      </c>
      <c r="I10" s="546"/>
      <c r="J10" s="546">
        <f>[1]Субсидия_факт!AG10</f>
        <v>0</v>
      </c>
      <c r="K10" s="546"/>
      <c r="L10" s="546">
        <f>[1]Субсидия_факт!AM10</f>
        <v>0</v>
      </c>
      <c r="M10" s="546"/>
      <c r="N10" s="546">
        <f>[1]Субсидия_факт!AN10</f>
        <v>0</v>
      </c>
      <c r="O10" s="546"/>
      <c r="P10" s="546">
        <f>[1]Субсидия_факт!AO10</f>
        <v>126359.21</v>
      </c>
      <c r="Q10" s="546"/>
      <c r="R10" s="546">
        <f>[1]Субсидия_факт!BT10</f>
        <v>0</v>
      </c>
      <c r="S10" s="546"/>
      <c r="T10" s="546">
        <f>[1]Субсидия_факт!CX10</f>
        <v>0</v>
      </c>
      <c r="U10" s="546"/>
      <c r="V10" s="283">
        <f>[1]Субсидия_факт!DB10</f>
        <v>0</v>
      </c>
      <c r="W10" s="283"/>
      <c r="X10" s="546">
        <f>[1]Субсидия_факт!DC10</f>
        <v>0</v>
      </c>
      <c r="Y10" s="546"/>
      <c r="Z10" s="546">
        <f>[1]Субсидия_факт!DD10</f>
        <v>0</v>
      </c>
      <c r="AA10" s="546"/>
      <c r="AB10" s="546">
        <f>[1]Субсидия_факт!CZ10</f>
        <v>0</v>
      </c>
      <c r="AC10" s="546"/>
      <c r="AD10" s="546">
        <f>[1]Субсидия_факт!DE10</f>
        <v>70050000</v>
      </c>
      <c r="AE10" s="667">
        <v>56172500</v>
      </c>
      <c r="AF10" s="534">
        <f>[1]Субсидия_факт!EJ10</f>
        <v>0</v>
      </c>
      <c r="AG10" s="534"/>
      <c r="AH10" s="546">
        <f>[1]Субсидия_факт!EL10</f>
        <v>27568528.280000001</v>
      </c>
      <c r="AI10" s="546"/>
      <c r="AJ10" s="546">
        <f>[1]Субсидия_факт!EN10</f>
        <v>0</v>
      </c>
      <c r="AK10" s="546"/>
      <c r="AL10" s="546">
        <f>[1]Субсидия_факт!EZ10</f>
        <v>0</v>
      </c>
      <c r="AM10" s="546"/>
      <c r="AN10" s="546">
        <f>[1]Субсидия_факт!FC10</f>
        <v>0</v>
      </c>
      <c r="AO10" s="546"/>
      <c r="AP10" s="546">
        <f>[1]Субсидия_факт!FF10</f>
        <v>1867871.8</v>
      </c>
      <c r="AQ10" s="546"/>
      <c r="AR10" s="546">
        <f>[1]Субсидия_факт!FH10</f>
        <v>0</v>
      </c>
      <c r="AS10" s="546"/>
      <c r="AT10" s="546">
        <f>[1]Субсидия_факт!FI10</f>
        <v>0</v>
      </c>
      <c r="AU10" s="546"/>
      <c r="AV10" s="546">
        <f>[1]Субсидия_факт!FK10</f>
        <v>0</v>
      </c>
      <c r="AW10" s="546"/>
      <c r="AX10" s="546">
        <f>[1]Субсидия_факт!FM10</f>
        <v>4381800</v>
      </c>
      <c r="AY10" s="546">
        <v>1406510.27</v>
      </c>
      <c r="AZ10" s="546">
        <f>[1]Субсидия_факт!FN10</f>
        <v>1395571.48</v>
      </c>
      <c r="BA10" s="546"/>
      <c r="BB10" s="546">
        <f>[1]Субсидия_факт!FW10</f>
        <v>637000</v>
      </c>
      <c r="BC10" s="546"/>
      <c r="BD10" s="546">
        <f>[1]Субсидия_факт!FZ10</f>
        <v>946956.72</v>
      </c>
      <c r="BE10" s="546">
        <v>48835.34</v>
      </c>
      <c r="BF10" s="546">
        <f>[1]Субсидия_факт!GB10</f>
        <v>108164.26</v>
      </c>
      <c r="BG10" s="546"/>
      <c r="BH10" s="546">
        <f>[1]Субсидия_факт!GC10</f>
        <v>0</v>
      </c>
      <c r="BI10" s="546"/>
      <c r="BJ10" s="546">
        <f>[1]Субсидия_факт!GE10</f>
        <v>0</v>
      </c>
      <c r="BK10" s="546"/>
      <c r="BL10" s="546">
        <f>[1]Субсидия_факт!GS10</f>
        <v>0</v>
      </c>
      <c r="BM10" s="546"/>
    </row>
    <row r="11" spans="1:65" s="288" customFormat="1" ht="21" customHeight="1" x14ac:dyDescent="0.25">
      <c r="A11" s="560" t="s">
        <v>850</v>
      </c>
      <c r="B11" s="546">
        <f t="shared" si="0"/>
        <v>49503816.560000002</v>
      </c>
      <c r="C11" s="546">
        <f t="shared" si="1"/>
        <v>11309139.85</v>
      </c>
      <c r="D11" s="546">
        <f>[1]Субсидия_факт!U11</f>
        <v>207953.56</v>
      </c>
      <c r="E11" s="546">
        <v>0</v>
      </c>
      <c r="F11" s="546">
        <f>[1]Субсидия_факт!V11</f>
        <v>0</v>
      </c>
      <c r="G11" s="546"/>
      <c r="H11" s="546">
        <f>[1]Субсидия_факт!AF11</f>
        <v>0</v>
      </c>
      <c r="I11" s="546"/>
      <c r="J11" s="546">
        <f>[1]Субсидия_факт!AG11</f>
        <v>0</v>
      </c>
      <c r="K11" s="546"/>
      <c r="L11" s="546">
        <f>[1]Субсидия_факт!AM11</f>
        <v>0</v>
      </c>
      <c r="M11" s="546"/>
      <c r="N11" s="546">
        <f>[1]Субсидия_факт!AN11</f>
        <v>0</v>
      </c>
      <c r="O11" s="546"/>
      <c r="P11" s="546">
        <f>[1]Субсидия_факт!AO11</f>
        <v>200676.87</v>
      </c>
      <c r="Q11" s="546"/>
      <c r="R11" s="546">
        <f>[1]Субсидия_факт!BT11</f>
        <v>0</v>
      </c>
      <c r="S11" s="546"/>
      <c r="T11" s="546">
        <f>[1]Субсидия_факт!CX11</f>
        <v>0</v>
      </c>
      <c r="U11" s="546"/>
      <c r="V11" s="283">
        <f>[1]Субсидия_факт!DB11</f>
        <v>0</v>
      </c>
      <c r="W11" s="283"/>
      <c r="X11" s="546">
        <f>[1]Субсидия_факт!DC11</f>
        <v>0</v>
      </c>
      <c r="Y11" s="546"/>
      <c r="Z11" s="546">
        <f>[1]Субсидия_факт!DD11</f>
        <v>0</v>
      </c>
      <c r="AA11" s="546"/>
      <c r="AB11" s="546">
        <f>[1]Субсидия_факт!CZ11</f>
        <v>0</v>
      </c>
      <c r="AC11" s="546"/>
      <c r="AD11" s="546">
        <f>[1]Субсидия_факт!DE11</f>
        <v>11208000</v>
      </c>
      <c r="AE11" s="667">
        <v>11208000</v>
      </c>
      <c r="AF11" s="534">
        <f>[1]Субсидия_факт!EJ11</f>
        <v>0</v>
      </c>
      <c r="AG11" s="534"/>
      <c r="AH11" s="546">
        <f>[1]Субсидия_факт!EL11</f>
        <v>29259868.609999999</v>
      </c>
      <c r="AI11" s="546"/>
      <c r="AJ11" s="546">
        <f>[1]Субсидия_факт!EN11</f>
        <v>0</v>
      </c>
      <c r="AK11" s="546"/>
      <c r="AL11" s="546">
        <f>[1]Субсидия_факт!EZ11</f>
        <v>0</v>
      </c>
      <c r="AM11" s="546"/>
      <c r="AN11" s="546">
        <f>[1]Субсидия_факт!FC11</f>
        <v>0</v>
      </c>
      <c r="AO11" s="546"/>
      <c r="AP11" s="546">
        <f>[1]Субсидия_факт!FF11</f>
        <v>0</v>
      </c>
      <c r="AQ11" s="546"/>
      <c r="AR11" s="546">
        <f>[1]Субсидия_факт!FH11</f>
        <v>0</v>
      </c>
      <c r="AS11" s="546"/>
      <c r="AT11" s="546">
        <f>[1]Субсидия_факт!FI11</f>
        <v>0</v>
      </c>
      <c r="AU11" s="546"/>
      <c r="AV11" s="546">
        <f>[1]Субсидия_факт!FK11</f>
        <v>0</v>
      </c>
      <c r="AW11" s="546"/>
      <c r="AX11" s="546">
        <f>[1]Субсидия_факт!FM11</f>
        <v>0</v>
      </c>
      <c r="AY11" s="546"/>
      <c r="AZ11" s="546">
        <f>[1]Субсидия_факт!FN11</f>
        <v>1652640.12</v>
      </c>
      <c r="BA11" s="546"/>
      <c r="BB11" s="546">
        <f>[1]Субсидия_факт!FW11</f>
        <v>190000</v>
      </c>
      <c r="BC11" s="546"/>
      <c r="BD11" s="546">
        <f>[1]Субсидия_факт!FZ11</f>
        <v>784677.4</v>
      </c>
      <c r="BE11" s="546">
        <v>101139.85</v>
      </c>
      <c r="BF11" s="546">
        <f>[1]Субсидия_факт!GB11</f>
        <v>0</v>
      </c>
      <c r="BG11" s="546"/>
      <c r="BH11" s="546">
        <f>[1]Субсидия_факт!GC11</f>
        <v>0</v>
      </c>
      <c r="BI11" s="546"/>
      <c r="BJ11" s="546">
        <f>[1]Субсидия_факт!GE11</f>
        <v>6000000</v>
      </c>
      <c r="BK11" s="546"/>
      <c r="BL11" s="546">
        <f>[1]Субсидия_факт!GS11</f>
        <v>0</v>
      </c>
      <c r="BM11" s="546"/>
    </row>
    <row r="12" spans="1:65" s="288" customFormat="1" ht="21" customHeight="1" x14ac:dyDescent="0.25">
      <c r="A12" s="560" t="s">
        <v>657</v>
      </c>
      <c r="B12" s="546">
        <f t="shared" si="0"/>
        <v>71019627.829999998</v>
      </c>
      <c r="C12" s="546">
        <f t="shared" si="1"/>
        <v>13962944.25</v>
      </c>
      <c r="D12" s="546">
        <f>[1]Субсидия_факт!U12</f>
        <v>217094.38</v>
      </c>
      <c r="E12" s="546">
        <v>0</v>
      </c>
      <c r="F12" s="546">
        <f>[1]Субсидия_факт!V12</f>
        <v>0</v>
      </c>
      <c r="G12" s="546"/>
      <c r="H12" s="546">
        <f>[1]Субсидия_факт!AF12</f>
        <v>0</v>
      </c>
      <c r="I12" s="546"/>
      <c r="J12" s="546">
        <f>[1]Субсидия_факт!AG12</f>
        <v>0</v>
      </c>
      <c r="K12" s="546"/>
      <c r="L12" s="546">
        <f>[1]Субсидия_факт!AM12</f>
        <v>0</v>
      </c>
      <c r="M12" s="546"/>
      <c r="N12" s="546">
        <f>[1]Субсидия_факт!AN12</f>
        <v>0</v>
      </c>
      <c r="O12" s="546"/>
      <c r="P12" s="546">
        <f>[1]Субсидия_факт!AO12</f>
        <v>97655.59</v>
      </c>
      <c r="Q12" s="546"/>
      <c r="R12" s="546">
        <f>[1]Субсидия_факт!BT12</f>
        <v>0</v>
      </c>
      <c r="S12" s="546"/>
      <c r="T12" s="546">
        <f>[1]Субсидия_факт!CX12</f>
        <v>0</v>
      </c>
      <c r="U12" s="546"/>
      <c r="V12" s="283">
        <f>[1]Субсидия_факт!DB12</f>
        <v>0</v>
      </c>
      <c r="W12" s="283"/>
      <c r="X12" s="546">
        <f>[1]Субсидия_факт!DC12</f>
        <v>0</v>
      </c>
      <c r="Y12" s="546"/>
      <c r="Z12" s="546">
        <f>[1]Субсидия_факт!DD12</f>
        <v>0</v>
      </c>
      <c r="AA12" s="546"/>
      <c r="AB12" s="546">
        <f>[1]Субсидия_факт!CZ12</f>
        <v>0</v>
      </c>
      <c r="AC12" s="546"/>
      <c r="AD12" s="546">
        <f>[1]Субсидия_факт!DE12</f>
        <v>20770000</v>
      </c>
      <c r="AE12" s="667">
        <v>13949449.859999999</v>
      </c>
      <c r="AF12" s="534">
        <f>[1]Субсидия_факт!EJ12</f>
        <v>0</v>
      </c>
      <c r="AG12" s="534"/>
      <c r="AH12" s="546">
        <f>[1]Субсидия_факт!EL12</f>
        <v>37909684.740000002</v>
      </c>
      <c r="AI12" s="546"/>
      <c r="AJ12" s="546">
        <f>[1]Субсидия_факт!EN12</f>
        <v>0</v>
      </c>
      <c r="AK12" s="546"/>
      <c r="AL12" s="546">
        <f>[1]Субсидия_факт!EZ12</f>
        <v>0</v>
      </c>
      <c r="AM12" s="546"/>
      <c r="AN12" s="546">
        <f>[1]Субсидия_факт!FC12</f>
        <v>0</v>
      </c>
      <c r="AO12" s="546"/>
      <c r="AP12" s="546">
        <f>[1]Субсидия_факт!FF12</f>
        <v>11101824</v>
      </c>
      <c r="AQ12" s="546"/>
      <c r="AR12" s="546">
        <f>[1]Субсидия_факт!FH12</f>
        <v>0</v>
      </c>
      <c r="AS12" s="546"/>
      <c r="AT12" s="546">
        <f>[1]Субсидия_факт!FI12</f>
        <v>0</v>
      </c>
      <c r="AU12" s="546"/>
      <c r="AV12" s="546">
        <f>[1]Субсидия_факт!FK12</f>
        <v>0</v>
      </c>
      <c r="AW12" s="546"/>
      <c r="AX12" s="546">
        <f>[1]Субсидия_факт!FM12</f>
        <v>0</v>
      </c>
      <c r="AY12" s="546"/>
      <c r="AZ12" s="546">
        <f>[1]Субсидия_факт!FN12</f>
        <v>304426.3</v>
      </c>
      <c r="BA12" s="546"/>
      <c r="BB12" s="546">
        <f>[1]Субсидия_факт!FW12</f>
        <v>441600</v>
      </c>
      <c r="BC12" s="546"/>
      <c r="BD12" s="546">
        <f>[1]Субсидия_факт!FZ12</f>
        <v>177342.82</v>
      </c>
      <c r="BE12" s="546">
        <v>13494.39</v>
      </c>
      <c r="BF12" s="546">
        <f>[1]Субсидия_факт!GB12</f>
        <v>0</v>
      </c>
      <c r="BG12" s="546"/>
      <c r="BH12" s="546">
        <f>[1]Субсидия_факт!GC12</f>
        <v>0</v>
      </c>
      <c r="BI12" s="546"/>
      <c r="BJ12" s="546">
        <f>[1]Субсидия_факт!GE12</f>
        <v>0</v>
      </c>
      <c r="BK12" s="546"/>
      <c r="BL12" s="546">
        <f>[1]Субсидия_факт!GS12</f>
        <v>0</v>
      </c>
      <c r="BM12" s="546"/>
    </row>
    <row r="13" spans="1:65" s="288" customFormat="1" ht="21" customHeight="1" x14ac:dyDescent="0.25">
      <c r="A13" s="560" t="s">
        <v>851</v>
      </c>
      <c r="B13" s="546">
        <f t="shared" si="0"/>
        <v>55727090.079999998</v>
      </c>
      <c r="C13" s="546">
        <f t="shared" si="1"/>
        <v>10094416.800000001</v>
      </c>
      <c r="D13" s="546">
        <f>[1]Субсидия_факт!U13</f>
        <v>411574.75</v>
      </c>
      <c r="E13" s="546">
        <v>0</v>
      </c>
      <c r="F13" s="546">
        <f>[1]Субсидия_факт!V13</f>
        <v>0</v>
      </c>
      <c r="G13" s="546"/>
      <c r="H13" s="546">
        <f>[1]Субсидия_факт!AF13</f>
        <v>0</v>
      </c>
      <c r="I13" s="546"/>
      <c r="J13" s="546">
        <f>[1]Субсидия_факт!AG13</f>
        <v>0</v>
      </c>
      <c r="K13" s="546"/>
      <c r="L13" s="546">
        <f>[1]Субсидия_факт!AM13</f>
        <v>0</v>
      </c>
      <c r="M13" s="546"/>
      <c r="N13" s="546">
        <f>[1]Субсидия_факт!AN13</f>
        <v>0</v>
      </c>
      <c r="O13" s="546"/>
      <c r="P13" s="546">
        <f>[1]Субсидия_факт!AO13</f>
        <v>127421.06</v>
      </c>
      <c r="Q13" s="546"/>
      <c r="R13" s="546">
        <f>[1]Субсидия_факт!BT13</f>
        <v>0</v>
      </c>
      <c r="S13" s="546"/>
      <c r="T13" s="546">
        <f>[1]Субсидия_факт!CX13</f>
        <v>0</v>
      </c>
      <c r="U13" s="546"/>
      <c r="V13" s="283">
        <f>[1]Субсидия_факт!DB13</f>
        <v>0</v>
      </c>
      <c r="W13" s="283"/>
      <c r="X13" s="546">
        <f>[1]Субсидия_факт!DC13</f>
        <v>0</v>
      </c>
      <c r="Y13" s="546"/>
      <c r="Z13" s="546">
        <f>[1]Субсидия_факт!DD13</f>
        <v>0</v>
      </c>
      <c r="AA13" s="546"/>
      <c r="AB13" s="546">
        <f>[1]Субсидия_факт!CZ13</f>
        <v>0</v>
      </c>
      <c r="AC13" s="546"/>
      <c r="AD13" s="546">
        <f>[1]Субсидия_факт!DE13</f>
        <v>20230000</v>
      </c>
      <c r="AE13" s="667">
        <v>10058000</v>
      </c>
      <c r="AF13" s="534">
        <f>[1]Субсидия_факт!EJ13</f>
        <v>0</v>
      </c>
      <c r="AG13" s="534"/>
      <c r="AH13" s="546">
        <f>[1]Субсидия_факт!EL13</f>
        <v>32867598.370000001</v>
      </c>
      <c r="AI13" s="546"/>
      <c r="AJ13" s="546">
        <f>[1]Субсидия_факт!EN13</f>
        <v>0</v>
      </c>
      <c r="AK13" s="546"/>
      <c r="AL13" s="546">
        <f>[1]Субсидия_факт!EZ13</f>
        <v>0</v>
      </c>
      <c r="AM13" s="546"/>
      <c r="AN13" s="546">
        <f>[1]Субсидия_факт!FC13</f>
        <v>0</v>
      </c>
      <c r="AO13" s="546"/>
      <c r="AP13" s="546">
        <f>[1]Субсидия_факт!FF13</f>
        <v>0</v>
      </c>
      <c r="AQ13" s="546"/>
      <c r="AR13" s="546">
        <f>[1]Субсидия_факт!FH13</f>
        <v>0</v>
      </c>
      <c r="AS13" s="546"/>
      <c r="AT13" s="546">
        <f>[1]Субсидия_факт!FI13</f>
        <v>0</v>
      </c>
      <c r="AU13" s="546"/>
      <c r="AV13" s="546">
        <f>[1]Субсидия_факт!FK13</f>
        <v>0</v>
      </c>
      <c r="AW13" s="546"/>
      <c r="AX13" s="546">
        <f>[1]Субсидия_факт!FM13</f>
        <v>0</v>
      </c>
      <c r="AY13" s="546"/>
      <c r="AZ13" s="546">
        <f>[1]Субсидия_факт!FN13</f>
        <v>855005.29</v>
      </c>
      <c r="BA13" s="546"/>
      <c r="BB13" s="546">
        <f>[1]Субсидия_факт!FW13</f>
        <v>705000</v>
      </c>
      <c r="BC13" s="546"/>
      <c r="BD13" s="546">
        <f>[1]Субсидия_факт!FZ13</f>
        <v>439546.48</v>
      </c>
      <c r="BE13" s="546">
        <v>36416.800000000003</v>
      </c>
      <c r="BF13" s="546">
        <f>[1]Субсидия_факт!GB13</f>
        <v>90944.13</v>
      </c>
      <c r="BG13" s="546"/>
      <c r="BH13" s="546">
        <f>[1]Субсидия_факт!GC13</f>
        <v>0</v>
      </c>
      <c r="BI13" s="546"/>
      <c r="BJ13" s="546">
        <f>[1]Субсидия_факт!GE13</f>
        <v>0</v>
      </c>
      <c r="BK13" s="546"/>
      <c r="BL13" s="546">
        <f>[1]Субсидия_факт!GS13</f>
        <v>0</v>
      </c>
      <c r="BM13" s="546"/>
    </row>
    <row r="14" spans="1:65" s="288" customFormat="1" ht="21" customHeight="1" x14ac:dyDescent="0.25">
      <c r="A14" s="560" t="s">
        <v>853</v>
      </c>
      <c r="B14" s="546">
        <f t="shared" si="0"/>
        <v>32304935.899999999</v>
      </c>
      <c r="C14" s="546">
        <f t="shared" si="1"/>
        <v>415704.92</v>
      </c>
      <c r="D14" s="546">
        <f>[1]Субсидия_факт!U14</f>
        <v>205787.38</v>
      </c>
      <c r="E14" s="546">
        <v>0</v>
      </c>
      <c r="F14" s="546">
        <f>[1]Субсидия_факт!V14</f>
        <v>559324.18999999994</v>
      </c>
      <c r="G14" s="546"/>
      <c r="H14" s="546">
        <f>[1]Субсидия_факт!AF14</f>
        <v>0</v>
      </c>
      <c r="I14" s="546"/>
      <c r="J14" s="546">
        <f>[1]Субсидия_факт!AG14</f>
        <v>0</v>
      </c>
      <c r="K14" s="546"/>
      <c r="L14" s="546">
        <f>[1]Субсидия_факт!AM14</f>
        <v>0</v>
      </c>
      <c r="M14" s="546"/>
      <c r="N14" s="546">
        <f>[1]Субсидия_факт!AN14</f>
        <v>0</v>
      </c>
      <c r="O14" s="546"/>
      <c r="P14" s="546">
        <f>[1]Субсидия_факт!AO14</f>
        <v>195311.18</v>
      </c>
      <c r="Q14" s="546"/>
      <c r="R14" s="546">
        <f>[1]Субсидия_факт!BT14</f>
        <v>0</v>
      </c>
      <c r="S14" s="546"/>
      <c r="T14" s="546">
        <f>[1]Субсидия_факт!CX14</f>
        <v>0</v>
      </c>
      <c r="U14" s="546"/>
      <c r="V14" s="283">
        <f>[1]Субсидия_факт!DB14</f>
        <v>0</v>
      </c>
      <c r="W14" s="283"/>
      <c r="X14" s="546">
        <f>[1]Субсидия_факт!DC14</f>
        <v>0</v>
      </c>
      <c r="Y14" s="546"/>
      <c r="Z14" s="546">
        <f>[1]Субсидия_факт!DD14</f>
        <v>0</v>
      </c>
      <c r="AA14" s="546"/>
      <c r="AB14" s="546">
        <f>[1]Субсидия_факт!CZ14</f>
        <v>0</v>
      </c>
      <c r="AC14" s="546"/>
      <c r="AD14" s="546">
        <f>[1]Субсидия_факт!DE14</f>
        <v>0</v>
      </c>
      <c r="AE14" s="667"/>
      <c r="AF14" s="534">
        <f>[1]Субсидия_факт!EJ14</f>
        <v>0</v>
      </c>
      <c r="AG14" s="534"/>
      <c r="AH14" s="546">
        <f>[1]Субсидия_факт!EL14</f>
        <v>26418254.77</v>
      </c>
      <c r="AI14" s="546"/>
      <c r="AJ14" s="546">
        <f>[1]Субсидия_факт!EN14</f>
        <v>0</v>
      </c>
      <c r="AK14" s="546"/>
      <c r="AL14" s="546">
        <f>[1]Субсидия_факт!EZ14</f>
        <v>0</v>
      </c>
      <c r="AM14" s="546"/>
      <c r="AN14" s="546">
        <f>[1]Субсидия_факт!FC14</f>
        <v>0</v>
      </c>
      <c r="AO14" s="546"/>
      <c r="AP14" s="546">
        <f>[1]Субсидия_факт!FF14</f>
        <v>0</v>
      </c>
      <c r="AQ14" s="546"/>
      <c r="AR14" s="546">
        <f>[1]Субсидия_факт!FH14</f>
        <v>0</v>
      </c>
      <c r="AS14" s="546"/>
      <c r="AT14" s="546">
        <f>[1]Субсидия_факт!FI14</f>
        <v>0</v>
      </c>
      <c r="AU14" s="546"/>
      <c r="AV14" s="546">
        <f>[1]Субсидия_факт!FK14</f>
        <v>0</v>
      </c>
      <c r="AW14" s="546"/>
      <c r="AX14" s="546">
        <f>[1]Субсидия_факт!FM14</f>
        <v>1484400</v>
      </c>
      <c r="AY14" s="546">
        <v>378100</v>
      </c>
      <c r="AZ14" s="546">
        <f>[1]Субсидия_факт!FN14</f>
        <v>689556.23</v>
      </c>
      <c r="BA14" s="546"/>
      <c r="BB14" s="546">
        <f>[1]Субсидия_факт!FW14</f>
        <v>276000</v>
      </c>
      <c r="BC14" s="546"/>
      <c r="BD14" s="546">
        <f>[1]Субсидия_факт!FZ14</f>
        <v>576496.79</v>
      </c>
      <c r="BE14" s="546">
        <v>37604.92</v>
      </c>
      <c r="BF14" s="546">
        <f>[1]Субсидия_факт!GB14</f>
        <v>99805.36</v>
      </c>
      <c r="BG14" s="546"/>
      <c r="BH14" s="546">
        <f>[1]Субсидия_факт!GC14</f>
        <v>0</v>
      </c>
      <c r="BI14" s="546"/>
      <c r="BJ14" s="546">
        <f>[1]Субсидия_факт!GE14</f>
        <v>1800000</v>
      </c>
      <c r="BK14" s="546"/>
      <c r="BL14" s="546">
        <f>[1]Субсидия_факт!GS14</f>
        <v>0</v>
      </c>
      <c r="BM14" s="546"/>
    </row>
    <row r="15" spans="1:65" s="288" customFormat="1" ht="21" customHeight="1" x14ac:dyDescent="0.25">
      <c r="A15" s="560" t="s">
        <v>852</v>
      </c>
      <c r="B15" s="546">
        <f t="shared" si="0"/>
        <v>104574295.13</v>
      </c>
      <c r="C15" s="546">
        <f t="shared" si="1"/>
        <v>0</v>
      </c>
      <c r="D15" s="546">
        <f>[1]Субсидия_факт!U15</f>
        <v>207953.56</v>
      </c>
      <c r="E15" s="546">
        <v>0</v>
      </c>
      <c r="F15" s="546">
        <f>[1]Субсидия_факт!V15</f>
        <v>0</v>
      </c>
      <c r="G15" s="546"/>
      <c r="H15" s="546">
        <f>[1]Субсидия_факт!AF15</f>
        <v>0</v>
      </c>
      <c r="I15" s="546"/>
      <c r="J15" s="546">
        <f>[1]Субсидия_факт!AG15</f>
        <v>0</v>
      </c>
      <c r="K15" s="546"/>
      <c r="L15" s="546">
        <f>[1]Субсидия_факт!AM15</f>
        <v>0</v>
      </c>
      <c r="M15" s="546"/>
      <c r="N15" s="546">
        <f>[1]Субсидия_факт!AN15</f>
        <v>0</v>
      </c>
      <c r="O15" s="546"/>
      <c r="P15" s="546">
        <f>[1]Субсидия_факт!AO15</f>
        <v>82631.649999999994</v>
      </c>
      <c r="Q15" s="546"/>
      <c r="R15" s="546">
        <f>[1]Субсидия_факт!BT15</f>
        <v>0</v>
      </c>
      <c r="S15" s="546"/>
      <c r="T15" s="546">
        <f>[1]Субсидия_факт!CX15</f>
        <v>22820462.719999999</v>
      </c>
      <c r="U15" s="546"/>
      <c r="V15" s="283">
        <f>[1]Субсидия_факт!DB15</f>
        <v>0</v>
      </c>
      <c r="W15" s="283"/>
      <c r="X15" s="546">
        <f>[1]Субсидия_факт!DC15</f>
        <v>0</v>
      </c>
      <c r="Y15" s="546"/>
      <c r="Z15" s="546">
        <f>[1]Субсидия_факт!DD15</f>
        <v>0</v>
      </c>
      <c r="AA15" s="546"/>
      <c r="AB15" s="546">
        <f>[1]Субсидия_факт!CZ15</f>
        <v>0</v>
      </c>
      <c r="AC15" s="546"/>
      <c r="AD15" s="546">
        <f>[1]Субсидия_факт!DE15</f>
        <v>39623000</v>
      </c>
      <c r="AE15" s="667">
        <v>0</v>
      </c>
      <c r="AF15" s="534">
        <f>[1]Субсидия_факт!EJ15</f>
        <v>0</v>
      </c>
      <c r="AG15" s="534"/>
      <c r="AH15" s="546">
        <f>[1]Субсидия_факт!EL15</f>
        <v>36099835.590000004</v>
      </c>
      <c r="AI15" s="546"/>
      <c r="AJ15" s="546">
        <f>[1]Субсидия_факт!EN15</f>
        <v>0</v>
      </c>
      <c r="AK15" s="546"/>
      <c r="AL15" s="546">
        <f>[1]Субсидия_факт!EZ15</f>
        <v>0</v>
      </c>
      <c r="AM15" s="546"/>
      <c r="AN15" s="546">
        <f>[1]Субсидия_факт!FC15</f>
        <v>0</v>
      </c>
      <c r="AO15" s="546"/>
      <c r="AP15" s="546">
        <f>[1]Субсидия_факт!FF15</f>
        <v>0</v>
      </c>
      <c r="AQ15" s="546"/>
      <c r="AR15" s="546">
        <f>[1]Субсидия_факт!FH15</f>
        <v>0</v>
      </c>
      <c r="AS15" s="546"/>
      <c r="AT15" s="546">
        <f>[1]Субсидия_факт!FI15</f>
        <v>0</v>
      </c>
      <c r="AU15" s="546"/>
      <c r="AV15" s="546">
        <f>[1]Субсидия_факт!FK15</f>
        <v>0</v>
      </c>
      <c r="AW15" s="546"/>
      <c r="AX15" s="546">
        <f>[1]Субсидия_факт!FM15</f>
        <v>3751000</v>
      </c>
      <c r="AY15" s="546"/>
      <c r="AZ15" s="546">
        <f>[1]Субсидия_факт!FN15</f>
        <v>1344967.75</v>
      </c>
      <c r="BA15" s="546"/>
      <c r="BB15" s="546">
        <f>[1]Субсидия_факт!FW15</f>
        <v>475000</v>
      </c>
      <c r="BC15" s="546"/>
      <c r="BD15" s="546">
        <f>[1]Субсидия_факт!FZ15</f>
        <v>169443.86</v>
      </c>
      <c r="BE15" s="546">
        <v>0</v>
      </c>
      <c r="BF15" s="546">
        <f>[1]Субсидия_факт!GB15</f>
        <v>0</v>
      </c>
      <c r="BG15" s="546"/>
      <c r="BH15" s="546">
        <f>[1]Субсидия_факт!GC15</f>
        <v>0</v>
      </c>
      <c r="BI15" s="546"/>
      <c r="BJ15" s="546">
        <f>[1]Субсидия_факт!GE15</f>
        <v>0</v>
      </c>
      <c r="BK15" s="546"/>
      <c r="BL15" s="546">
        <f>[1]Субсидия_факт!GS15</f>
        <v>0</v>
      </c>
      <c r="BM15" s="546"/>
    </row>
    <row r="16" spans="1:65" s="288" customFormat="1" ht="21" customHeight="1" x14ac:dyDescent="0.25">
      <c r="A16" s="560" t="s">
        <v>658</v>
      </c>
      <c r="B16" s="546">
        <f t="shared" si="0"/>
        <v>38272505.579999998</v>
      </c>
      <c r="C16" s="546">
        <f t="shared" si="1"/>
        <v>15434.19</v>
      </c>
      <c r="D16" s="546">
        <f>[1]Субсидия_факт!U16</f>
        <v>205787.38</v>
      </c>
      <c r="E16" s="546">
        <v>0</v>
      </c>
      <c r="F16" s="546">
        <f>[1]Субсидия_факт!V16</f>
        <v>0</v>
      </c>
      <c r="G16" s="546"/>
      <c r="H16" s="546">
        <f>[1]Субсидия_факт!AF16</f>
        <v>0</v>
      </c>
      <c r="I16" s="546"/>
      <c r="J16" s="546">
        <f>[1]Субсидия_факт!AG16</f>
        <v>0</v>
      </c>
      <c r="K16" s="546"/>
      <c r="L16" s="546">
        <f>[1]Субсидия_факт!AM16</f>
        <v>0</v>
      </c>
      <c r="M16" s="546"/>
      <c r="N16" s="546">
        <f>[1]Субсидия_факт!AN16</f>
        <v>0</v>
      </c>
      <c r="O16" s="546"/>
      <c r="P16" s="546">
        <f>[1]Субсидия_факт!AO16</f>
        <v>178592.81</v>
      </c>
      <c r="Q16" s="546"/>
      <c r="R16" s="546">
        <f>[1]Субсидия_факт!BT16</f>
        <v>0</v>
      </c>
      <c r="S16" s="546"/>
      <c r="T16" s="546">
        <f>[1]Субсидия_факт!CX16</f>
        <v>0</v>
      </c>
      <c r="U16" s="546"/>
      <c r="V16" s="283">
        <f>[1]Субсидия_факт!DB16</f>
        <v>0</v>
      </c>
      <c r="W16" s="283"/>
      <c r="X16" s="546">
        <f>[1]Субсидия_факт!DC16</f>
        <v>0</v>
      </c>
      <c r="Y16" s="546"/>
      <c r="Z16" s="546">
        <f>[1]Субсидия_факт!DD16</f>
        <v>0</v>
      </c>
      <c r="AA16" s="546"/>
      <c r="AB16" s="546">
        <f>[1]Субсидия_факт!CZ16</f>
        <v>0</v>
      </c>
      <c r="AC16" s="546"/>
      <c r="AD16" s="546">
        <f>[1]Субсидия_факт!DE16</f>
        <v>14760000</v>
      </c>
      <c r="AE16" s="667">
        <v>0</v>
      </c>
      <c r="AF16" s="534">
        <f>[1]Субсидия_факт!EJ16</f>
        <v>0</v>
      </c>
      <c r="AG16" s="534"/>
      <c r="AH16" s="546">
        <f>[1]Субсидия_факт!EL16</f>
        <v>22075302.66</v>
      </c>
      <c r="AI16" s="546"/>
      <c r="AJ16" s="546">
        <f>[1]Субсидия_факт!EN16</f>
        <v>0</v>
      </c>
      <c r="AK16" s="546"/>
      <c r="AL16" s="546">
        <f>[1]Субсидия_факт!EZ16</f>
        <v>0</v>
      </c>
      <c r="AM16" s="546"/>
      <c r="AN16" s="546">
        <f>[1]Субсидия_факт!FC16</f>
        <v>0</v>
      </c>
      <c r="AO16" s="546"/>
      <c r="AP16" s="546">
        <f>[1]Субсидия_факт!FF16</f>
        <v>0</v>
      </c>
      <c r="AQ16" s="546"/>
      <c r="AR16" s="546">
        <f>[1]Субсидия_факт!FH16</f>
        <v>0</v>
      </c>
      <c r="AS16" s="546"/>
      <c r="AT16" s="546">
        <f>[1]Субсидия_факт!FI16</f>
        <v>0</v>
      </c>
      <c r="AU16" s="546"/>
      <c r="AV16" s="546">
        <f>[1]Субсидия_факт!FK16</f>
        <v>0</v>
      </c>
      <c r="AW16" s="546"/>
      <c r="AX16" s="546">
        <f>[1]Субсидия_факт!FM16</f>
        <v>0</v>
      </c>
      <c r="AY16" s="546"/>
      <c r="AZ16" s="546">
        <f>[1]Субсидия_факт!FN16</f>
        <v>446083.28</v>
      </c>
      <c r="BA16" s="546"/>
      <c r="BB16" s="546">
        <f>[1]Субсидия_факт!FW16</f>
        <v>368000</v>
      </c>
      <c r="BC16" s="546"/>
      <c r="BD16" s="546">
        <f>[1]Субсидия_факт!FZ16</f>
        <v>238739.45</v>
      </c>
      <c r="BE16" s="546">
        <v>15434.19</v>
      </c>
      <c r="BF16" s="546">
        <f>[1]Субсидия_факт!GB16</f>
        <v>0</v>
      </c>
      <c r="BG16" s="546"/>
      <c r="BH16" s="546">
        <f>[1]Субсидия_факт!GC16</f>
        <v>0</v>
      </c>
      <c r="BI16" s="546"/>
      <c r="BJ16" s="546">
        <f>[1]Субсидия_факт!GE16</f>
        <v>0</v>
      </c>
      <c r="BK16" s="546"/>
      <c r="BL16" s="546">
        <f>[1]Субсидия_факт!GS16</f>
        <v>0</v>
      </c>
      <c r="BM16" s="546"/>
    </row>
    <row r="17" spans="1:65" s="288" customFormat="1" ht="21" customHeight="1" x14ac:dyDescent="0.25">
      <c r="A17" s="560" t="s">
        <v>854</v>
      </c>
      <c r="B17" s="546">
        <f t="shared" si="0"/>
        <v>21543155.32</v>
      </c>
      <c r="C17" s="546">
        <f t="shared" si="1"/>
        <v>32112.65</v>
      </c>
      <c r="D17" s="546">
        <f>[1]Субсидия_факт!U17</f>
        <v>207953.56</v>
      </c>
      <c r="E17" s="546">
        <v>0</v>
      </c>
      <c r="F17" s="546">
        <f>[1]Субсидия_факт!V17</f>
        <v>0</v>
      </c>
      <c r="G17" s="546"/>
      <c r="H17" s="546">
        <f>[1]Субсидия_факт!AF17</f>
        <v>0</v>
      </c>
      <c r="I17" s="546"/>
      <c r="J17" s="546">
        <f>[1]Субсидия_факт!AG17</f>
        <v>0</v>
      </c>
      <c r="K17" s="546"/>
      <c r="L17" s="546">
        <f>[1]Субсидия_факт!AM17</f>
        <v>0</v>
      </c>
      <c r="M17" s="546"/>
      <c r="N17" s="546">
        <f>[1]Субсидия_факт!AN17</f>
        <v>0</v>
      </c>
      <c r="O17" s="546"/>
      <c r="P17" s="546">
        <f>[1]Субсидия_факт!AO17</f>
        <v>118045.22</v>
      </c>
      <c r="Q17" s="546"/>
      <c r="R17" s="546">
        <f>[1]Субсидия_факт!BT17</f>
        <v>0</v>
      </c>
      <c r="S17" s="546"/>
      <c r="T17" s="546">
        <f>[1]Субсидия_факт!CX17</f>
        <v>0</v>
      </c>
      <c r="U17" s="546"/>
      <c r="V17" s="283">
        <f>[1]Субсидия_факт!DB17</f>
        <v>0</v>
      </c>
      <c r="W17" s="283"/>
      <c r="X17" s="546">
        <f>[1]Субсидия_факт!DC17</f>
        <v>0</v>
      </c>
      <c r="Y17" s="546"/>
      <c r="Z17" s="546">
        <f>[1]Субсидия_факт!DD17</f>
        <v>0</v>
      </c>
      <c r="AA17" s="546"/>
      <c r="AB17" s="546">
        <f>[1]Субсидия_факт!CZ17</f>
        <v>0</v>
      </c>
      <c r="AC17" s="546"/>
      <c r="AD17" s="546">
        <f>[1]Субсидия_факт!DE17</f>
        <v>0</v>
      </c>
      <c r="AE17" s="667">
        <v>0</v>
      </c>
      <c r="AF17" s="534">
        <f>[1]Субсидия_факт!EJ17</f>
        <v>0</v>
      </c>
      <c r="AG17" s="534"/>
      <c r="AH17" s="546">
        <f>[1]Субсидия_факт!EL17</f>
        <v>20037659.109999999</v>
      </c>
      <c r="AI17" s="546"/>
      <c r="AJ17" s="546">
        <f>[1]Субсидия_факт!EN17</f>
        <v>0</v>
      </c>
      <c r="AK17" s="546"/>
      <c r="AL17" s="546">
        <f>[1]Субсидия_факт!EZ17</f>
        <v>0</v>
      </c>
      <c r="AM17" s="546"/>
      <c r="AN17" s="546">
        <f>[1]Субсидия_факт!FC17</f>
        <v>0</v>
      </c>
      <c r="AO17" s="546"/>
      <c r="AP17" s="546">
        <f>[1]Субсидия_факт!FF17</f>
        <v>0</v>
      </c>
      <c r="AQ17" s="546"/>
      <c r="AR17" s="546">
        <f>[1]Субсидия_факт!FH17</f>
        <v>0</v>
      </c>
      <c r="AS17" s="546"/>
      <c r="AT17" s="546">
        <f>[1]Субсидия_факт!FI17</f>
        <v>0</v>
      </c>
      <c r="AU17" s="546"/>
      <c r="AV17" s="546">
        <f>[1]Субсидия_факт!FK17</f>
        <v>0</v>
      </c>
      <c r="AW17" s="546"/>
      <c r="AX17" s="546">
        <f>[1]Субсидия_факт!FM17</f>
        <v>0</v>
      </c>
      <c r="AY17" s="546"/>
      <c r="AZ17" s="546">
        <f>[1]Субсидия_факт!FN17</f>
        <v>470299.18</v>
      </c>
      <c r="BA17" s="546"/>
      <c r="BB17" s="546">
        <f>[1]Субсидия_факт!FW17</f>
        <v>264100</v>
      </c>
      <c r="BC17" s="546"/>
      <c r="BD17" s="546">
        <f>[1]Субсидия_факт!FZ17</f>
        <v>360782.16</v>
      </c>
      <c r="BE17" s="546">
        <v>32112.65</v>
      </c>
      <c r="BF17" s="546">
        <f>[1]Субсидия_факт!GB17</f>
        <v>84316.09</v>
      </c>
      <c r="BG17" s="546"/>
      <c r="BH17" s="546">
        <f>[1]Субсидия_факт!GC17</f>
        <v>0</v>
      </c>
      <c r="BI17" s="546"/>
      <c r="BJ17" s="546">
        <f>[1]Субсидия_факт!GE17</f>
        <v>0</v>
      </c>
      <c r="BK17" s="546"/>
      <c r="BL17" s="546">
        <f>[1]Субсидия_факт!GS17</f>
        <v>0</v>
      </c>
      <c r="BM17" s="546"/>
    </row>
    <row r="18" spans="1:65" s="288" customFormat="1" ht="21" customHeight="1" x14ac:dyDescent="0.25">
      <c r="A18" s="560" t="s">
        <v>855</v>
      </c>
      <c r="B18" s="546">
        <f t="shared" si="0"/>
        <v>97200417.359999999</v>
      </c>
      <c r="C18" s="546">
        <f t="shared" si="1"/>
        <v>1221887.74</v>
      </c>
      <c r="D18" s="546">
        <f>[1]Субсидия_факт!U18</f>
        <v>452732.23</v>
      </c>
      <c r="E18" s="546">
        <v>47413.42</v>
      </c>
      <c r="F18" s="546">
        <f>[1]Субсидия_факт!V18</f>
        <v>0</v>
      </c>
      <c r="G18" s="546"/>
      <c r="H18" s="546">
        <f>[1]Субсидия_факт!AF18</f>
        <v>0</v>
      </c>
      <c r="I18" s="546"/>
      <c r="J18" s="546">
        <f>[1]Субсидия_факт!AG18</f>
        <v>0</v>
      </c>
      <c r="K18" s="546"/>
      <c r="L18" s="546">
        <f>[1]Субсидия_факт!AM18</f>
        <v>0</v>
      </c>
      <c r="M18" s="546"/>
      <c r="N18" s="546">
        <f>[1]Субсидия_факт!AN18</f>
        <v>0</v>
      </c>
      <c r="O18" s="546"/>
      <c r="P18" s="546">
        <f>[1]Субсидия_факт!AO18</f>
        <v>149651.96</v>
      </c>
      <c r="Q18" s="546"/>
      <c r="R18" s="546">
        <f>[1]Субсидия_факт!BT18</f>
        <v>0</v>
      </c>
      <c r="S18" s="546"/>
      <c r="T18" s="546">
        <f>[1]Субсидия_факт!CX18</f>
        <v>0</v>
      </c>
      <c r="U18" s="546"/>
      <c r="V18" s="283">
        <f>[1]Субсидия_факт!DB18</f>
        <v>0</v>
      </c>
      <c r="W18" s="283"/>
      <c r="X18" s="546">
        <f>[1]Субсидия_факт!DC18</f>
        <v>0</v>
      </c>
      <c r="Y18" s="546"/>
      <c r="Z18" s="546">
        <f>[1]Субсидия_факт!DD18</f>
        <v>0</v>
      </c>
      <c r="AA18" s="546"/>
      <c r="AB18" s="546">
        <f>[1]Субсидия_факт!CZ18</f>
        <v>0</v>
      </c>
      <c r="AC18" s="546"/>
      <c r="AD18" s="546">
        <f>[1]Субсидия_факт!DE18</f>
        <v>62396460</v>
      </c>
      <c r="AE18" s="667">
        <v>0</v>
      </c>
      <c r="AF18" s="534">
        <f>[1]Субсидия_факт!EJ18</f>
        <v>0</v>
      </c>
      <c r="AG18" s="534"/>
      <c r="AH18" s="546">
        <f>[1]Субсидия_факт!EL18</f>
        <v>28679483.129999999</v>
      </c>
      <c r="AI18" s="546"/>
      <c r="AJ18" s="546">
        <f>[1]Субсидия_факт!EN18</f>
        <v>0</v>
      </c>
      <c r="AK18" s="546"/>
      <c r="AL18" s="546">
        <f>[1]Субсидия_факт!EZ18</f>
        <v>0</v>
      </c>
      <c r="AM18" s="546"/>
      <c r="AN18" s="546">
        <f>[1]Субсидия_факт!FC18</f>
        <v>0</v>
      </c>
      <c r="AO18" s="546"/>
      <c r="AP18" s="546">
        <f>[1]Субсидия_факт!FF18</f>
        <v>0</v>
      </c>
      <c r="AQ18" s="546"/>
      <c r="AR18" s="546">
        <f>[1]Субсидия_факт!FH18</f>
        <v>0</v>
      </c>
      <c r="AS18" s="546"/>
      <c r="AT18" s="546">
        <f>[1]Субсидия_факт!FI18</f>
        <v>0</v>
      </c>
      <c r="AU18" s="546"/>
      <c r="AV18" s="546">
        <f>[1]Субсидия_факт!FK18</f>
        <v>0</v>
      </c>
      <c r="AW18" s="546"/>
      <c r="AX18" s="546">
        <f>[1]Субсидия_факт!FM18</f>
        <v>4228000</v>
      </c>
      <c r="AY18" s="546">
        <v>1147608</v>
      </c>
      <c r="AZ18" s="546">
        <f>[1]Субсидия_факт!FN18</f>
        <v>293959.89</v>
      </c>
      <c r="BA18" s="546"/>
      <c r="BB18" s="546">
        <f>[1]Субсидия_факт!FW18</f>
        <v>546000</v>
      </c>
      <c r="BC18" s="546"/>
      <c r="BD18" s="546">
        <f>[1]Субсидия_факт!FZ18</f>
        <v>325952.81</v>
      </c>
      <c r="BE18" s="546">
        <v>26866.32</v>
      </c>
      <c r="BF18" s="546">
        <f>[1]Субсидия_факт!GB18</f>
        <v>128177.33999999998</v>
      </c>
      <c r="BG18" s="546"/>
      <c r="BH18" s="546">
        <f>[1]Субсидия_факт!GC18</f>
        <v>0</v>
      </c>
      <c r="BI18" s="546"/>
      <c r="BJ18" s="546">
        <f>[1]Субсидия_факт!GE18</f>
        <v>0</v>
      </c>
      <c r="BK18" s="546"/>
      <c r="BL18" s="546">
        <f>[1]Субсидия_факт!GS18</f>
        <v>0</v>
      </c>
      <c r="BM18" s="546"/>
    </row>
    <row r="19" spans="1:65" s="288" customFormat="1" ht="21" customHeight="1" x14ac:dyDescent="0.25">
      <c r="A19" s="560" t="s">
        <v>663</v>
      </c>
      <c r="B19" s="546">
        <f t="shared" si="0"/>
        <v>145255692.67000002</v>
      </c>
      <c r="C19" s="546">
        <f t="shared" si="1"/>
        <v>48113.08</v>
      </c>
      <c r="D19" s="546">
        <f>[1]Субсидия_факт!U20</f>
        <v>219506.54</v>
      </c>
      <c r="E19" s="546">
        <v>0</v>
      </c>
      <c r="F19" s="546">
        <f>[1]Субсидия_факт!V20</f>
        <v>0</v>
      </c>
      <c r="G19" s="546"/>
      <c r="H19" s="546">
        <f>[1]Субсидия_факт!AF20</f>
        <v>0</v>
      </c>
      <c r="I19" s="546"/>
      <c r="J19" s="546">
        <f>[1]Субсидия_факт!AG20</f>
        <v>0</v>
      </c>
      <c r="K19" s="546"/>
      <c r="L19" s="546">
        <f>[1]Субсидия_факт!AM20</f>
        <v>0</v>
      </c>
      <c r="M19" s="546"/>
      <c r="N19" s="546">
        <f>[1]Субсидия_факт!AN20</f>
        <v>0</v>
      </c>
      <c r="O19" s="546"/>
      <c r="P19" s="546">
        <f>[1]Субсидия_факт!AO20</f>
        <v>144873.67000000001</v>
      </c>
      <c r="Q19" s="546"/>
      <c r="R19" s="546">
        <f>[1]Субсидия_факт!BT20</f>
        <v>0</v>
      </c>
      <c r="S19" s="546"/>
      <c r="T19" s="546">
        <f>[1]Субсидия_факт!CX20</f>
        <v>0</v>
      </c>
      <c r="U19" s="546"/>
      <c r="V19" s="283">
        <f>[1]Субсидия_факт!DB20</f>
        <v>0</v>
      </c>
      <c r="W19" s="283"/>
      <c r="X19" s="546">
        <f>[1]Субсидия_факт!DC20</f>
        <v>0</v>
      </c>
      <c r="Y19" s="546"/>
      <c r="Z19" s="546">
        <f>[1]Субсидия_факт!DD20</f>
        <v>0</v>
      </c>
      <c r="AA19" s="546"/>
      <c r="AB19" s="546">
        <f>[1]Субсидия_факт!CZ20</f>
        <v>0</v>
      </c>
      <c r="AC19" s="546"/>
      <c r="AD19" s="546">
        <f>[1]Субсидия_факт!DE20</f>
        <v>74130000</v>
      </c>
      <c r="AE19" s="667">
        <v>0</v>
      </c>
      <c r="AF19" s="534">
        <f>[1]Субсидия_факт!EJ20</f>
        <v>0</v>
      </c>
      <c r="AG19" s="534"/>
      <c r="AH19" s="546">
        <f>[1]Субсидия_факт!EL20</f>
        <v>57143834.109999999</v>
      </c>
      <c r="AI19" s="546"/>
      <c r="AJ19" s="546">
        <f>[1]Субсидия_факт!EN20</f>
        <v>0</v>
      </c>
      <c r="AK19" s="546"/>
      <c r="AL19" s="546">
        <f>[1]Субсидия_факт!EZ20</f>
        <v>0</v>
      </c>
      <c r="AM19" s="546"/>
      <c r="AN19" s="546">
        <f>[1]Субсидия_факт!FC20</f>
        <v>0</v>
      </c>
      <c r="AO19" s="546"/>
      <c r="AP19" s="546">
        <f>[1]Субсидия_факт!FF20</f>
        <v>11057220</v>
      </c>
      <c r="AQ19" s="546"/>
      <c r="AR19" s="546">
        <f>[1]Субсидия_факт!FH20</f>
        <v>0</v>
      </c>
      <c r="AS19" s="546"/>
      <c r="AT19" s="546">
        <f>[1]Субсидия_факт!FI20</f>
        <v>0</v>
      </c>
      <c r="AU19" s="546"/>
      <c r="AV19" s="546">
        <f>[1]Субсидия_факт!FK20</f>
        <v>0</v>
      </c>
      <c r="AW19" s="546"/>
      <c r="AX19" s="546">
        <f>[1]Субсидия_факт!FM20</f>
        <v>0</v>
      </c>
      <c r="AY19" s="546"/>
      <c r="AZ19" s="546">
        <f>[1]Субсидия_факт!FN20</f>
        <v>458038.56</v>
      </c>
      <c r="BA19" s="546"/>
      <c r="BB19" s="546">
        <f>[1]Субсидия_факт!FW20</f>
        <v>1350000</v>
      </c>
      <c r="BC19" s="546"/>
      <c r="BD19" s="546">
        <f>[1]Субсидия_факт!FZ20</f>
        <v>752219.79</v>
      </c>
      <c r="BE19" s="546">
        <v>48113.08</v>
      </c>
      <c r="BF19" s="546">
        <f>[1]Субсидия_факт!GB20</f>
        <v>0</v>
      </c>
      <c r="BG19" s="546"/>
      <c r="BH19" s="546">
        <f>[1]Субсидия_факт!GC20</f>
        <v>0</v>
      </c>
      <c r="BI19" s="546"/>
      <c r="BJ19" s="546">
        <f>[1]Субсидия_факт!GE20</f>
        <v>0</v>
      </c>
      <c r="BK19" s="546"/>
      <c r="BL19" s="546">
        <f>[1]Субсидия_факт!GS20</f>
        <v>0</v>
      </c>
      <c r="BM19" s="546"/>
    </row>
    <row r="20" spans="1:65" s="288" customFormat="1" ht="21" customHeight="1" x14ac:dyDescent="0.25">
      <c r="A20" s="560" t="s">
        <v>659</v>
      </c>
      <c r="B20" s="546">
        <f t="shared" si="0"/>
        <v>34540395.369999997</v>
      </c>
      <c r="C20" s="546">
        <f t="shared" si="1"/>
        <v>766933.53999999992</v>
      </c>
      <c r="D20" s="546">
        <f>[1]Субсидия_факт!U21</f>
        <v>217094.38</v>
      </c>
      <c r="E20" s="546">
        <v>0</v>
      </c>
      <c r="F20" s="546">
        <f>[1]Субсидия_факт!V21</f>
        <v>0</v>
      </c>
      <c r="G20" s="546"/>
      <c r="H20" s="546">
        <f>[1]Субсидия_факт!AF21</f>
        <v>0</v>
      </c>
      <c r="I20" s="546"/>
      <c r="J20" s="546">
        <f>[1]Субсидия_факт!AG21</f>
        <v>0</v>
      </c>
      <c r="K20" s="546"/>
      <c r="L20" s="546">
        <f>[1]Субсидия_факт!AM21</f>
        <v>0</v>
      </c>
      <c r="M20" s="546"/>
      <c r="N20" s="546">
        <f>[1]Субсидия_факт!AN21</f>
        <v>0</v>
      </c>
      <c r="O20" s="546"/>
      <c r="P20" s="546">
        <f>[1]Субсидия_факт!AO21</f>
        <v>123354.43</v>
      </c>
      <c r="Q20" s="546"/>
      <c r="R20" s="546">
        <f>[1]Субсидия_факт!BT21</f>
        <v>0</v>
      </c>
      <c r="S20" s="546"/>
      <c r="T20" s="546">
        <f>[1]Субсидия_факт!CX21</f>
        <v>0</v>
      </c>
      <c r="U20" s="546"/>
      <c r="V20" s="283">
        <f>[1]Субсидия_факт!DB21</f>
        <v>0</v>
      </c>
      <c r="W20" s="283"/>
      <c r="X20" s="546">
        <f>[1]Субсидия_факт!DC21</f>
        <v>0</v>
      </c>
      <c r="Y20" s="546"/>
      <c r="Z20" s="546">
        <f>[1]Субсидия_факт!DD21</f>
        <v>0</v>
      </c>
      <c r="AA20" s="546"/>
      <c r="AB20" s="546">
        <f>[1]Субсидия_факт!CZ21</f>
        <v>0</v>
      </c>
      <c r="AC20" s="546"/>
      <c r="AD20" s="546">
        <f>[1]Субсидия_факт!DE21</f>
        <v>31533000</v>
      </c>
      <c r="AE20" s="667">
        <v>106164.24</v>
      </c>
      <c r="AF20" s="534">
        <f>[1]Субсидия_факт!EJ21</f>
        <v>0</v>
      </c>
      <c r="AG20" s="534"/>
      <c r="AH20" s="546">
        <f>[1]Субсидия_факт!EL21</f>
        <v>0</v>
      </c>
      <c r="AI20" s="546"/>
      <c r="AJ20" s="546">
        <f>[1]Субсидия_факт!EN21</f>
        <v>0</v>
      </c>
      <c r="AK20" s="546"/>
      <c r="AL20" s="546">
        <f>[1]Субсидия_факт!EZ21</f>
        <v>0</v>
      </c>
      <c r="AM20" s="546"/>
      <c r="AN20" s="546">
        <f>[1]Субсидия_факт!FC21</f>
        <v>0</v>
      </c>
      <c r="AO20" s="546"/>
      <c r="AP20" s="546">
        <f>[1]Субсидия_факт!FF21</f>
        <v>0</v>
      </c>
      <c r="AQ20" s="546"/>
      <c r="AR20" s="546">
        <f>[1]Субсидия_факт!FH21</f>
        <v>0</v>
      </c>
      <c r="AS20" s="546"/>
      <c r="AT20" s="546">
        <f>[1]Субсидия_факт!FI21</f>
        <v>0</v>
      </c>
      <c r="AU20" s="546"/>
      <c r="AV20" s="546">
        <f>[1]Субсидия_факт!FK21</f>
        <v>0</v>
      </c>
      <c r="AW20" s="546"/>
      <c r="AX20" s="546">
        <f>[1]Субсидия_факт!FM21</f>
        <v>1413600</v>
      </c>
      <c r="AY20" s="546">
        <v>579680.72</v>
      </c>
      <c r="AZ20" s="546">
        <f>[1]Субсидия_факт!FN21</f>
        <v>561675.56000000006</v>
      </c>
      <c r="BA20" s="546"/>
      <c r="BB20" s="546">
        <f>[1]Субсидия_факт!FW21</f>
        <v>136500</v>
      </c>
      <c r="BC20" s="546"/>
      <c r="BD20" s="546">
        <f>[1]Субсидия_факт!FZ21</f>
        <v>467552.76</v>
      </c>
      <c r="BE20" s="546">
        <v>81088.58</v>
      </c>
      <c r="BF20" s="546">
        <f>[1]Субсидия_факт!GB21</f>
        <v>87618.240000000005</v>
      </c>
      <c r="BG20" s="546"/>
      <c r="BH20" s="546">
        <f>[1]Субсидия_факт!GC21</f>
        <v>0</v>
      </c>
      <c r="BI20" s="546"/>
      <c r="BJ20" s="546">
        <f>[1]Субсидия_факт!GE21</f>
        <v>0</v>
      </c>
      <c r="BK20" s="546"/>
      <c r="BL20" s="546">
        <f>[1]Субсидия_факт!GS21</f>
        <v>0</v>
      </c>
      <c r="BM20" s="546"/>
    </row>
    <row r="21" spans="1:65" s="288" customFormat="1" ht="21" customHeight="1" x14ac:dyDescent="0.25">
      <c r="A21" s="494" t="s">
        <v>856</v>
      </c>
      <c r="B21" s="546">
        <f t="shared" si="0"/>
        <v>60825360.920000002</v>
      </c>
      <c r="C21" s="546">
        <f t="shared" si="1"/>
        <v>34636206.600000001</v>
      </c>
      <c r="D21" s="546">
        <f>[1]Субсидия_факт!U22</f>
        <v>205787.38</v>
      </c>
      <c r="E21" s="546">
        <v>0</v>
      </c>
      <c r="F21" s="546">
        <f>[1]Субсидия_факт!V22</f>
        <v>0</v>
      </c>
      <c r="G21" s="546"/>
      <c r="H21" s="546">
        <f>[1]Субсидия_факт!AF22</f>
        <v>0</v>
      </c>
      <c r="I21" s="546"/>
      <c r="J21" s="546">
        <f>[1]Субсидия_факт!AG22</f>
        <v>0</v>
      </c>
      <c r="K21" s="546"/>
      <c r="L21" s="546">
        <f>[1]Субсидия_факт!AM22</f>
        <v>0</v>
      </c>
      <c r="M21" s="546"/>
      <c r="N21" s="546">
        <f>[1]Субсидия_факт!AN22</f>
        <v>0</v>
      </c>
      <c r="O21" s="546"/>
      <c r="P21" s="546">
        <f>[1]Субсидия_факт!AO22</f>
        <v>177327.64</v>
      </c>
      <c r="Q21" s="546"/>
      <c r="R21" s="546">
        <f>[1]Субсидия_факт!BT22</f>
        <v>0</v>
      </c>
      <c r="S21" s="546"/>
      <c r="T21" s="546">
        <f>[1]Субсидия_факт!CX22</f>
        <v>0</v>
      </c>
      <c r="U21" s="546"/>
      <c r="V21" s="283">
        <f>[1]Субсидия_факт!DB22</f>
        <v>0</v>
      </c>
      <c r="W21" s="283"/>
      <c r="X21" s="546">
        <f>[1]Субсидия_факт!DC22</f>
        <v>0</v>
      </c>
      <c r="Y21" s="546"/>
      <c r="Z21" s="546">
        <f>[1]Субсидия_факт!DD22</f>
        <v>0</v>
      </c>
      <c r="AA21" s="546"/>
      <c r="AB21" s="546">
        <f>[1]Субсидия_факт!CZ22</f>
        <v>0</v>
      </c>
      <c r="AC21" s="546"/>
      <c r="AD21" s="546">
        <f>[1]Субсидия_факт!DE22</f>
        <v>34610000</v>
      </c>
      <c r="AE21" s="667">
        <v>34610000</v>
      </c>
      <c r="AF21" s="534">
        <f>[1]Субсидия_факт!EJ22</f>
        <v>0</v>
      </c>
      <c r="AG21" s="534"/>
      <c r="AH21" s="546">
        <f>[1]Субсидия_факт!EL22</f>
        <v>22373070.050000001</v>
      </c>
      <c r="AI21" s="546"/>
      <c r="AJ21" s="546">
        <f>[1]Субсидия_факт!EN22</f>
        <v>0</v>
      </c>
      <c r="AK21" s="546"/>
      <c r="AL21" s="546">
        <f>[1]Субсидия_факт!EZ22</f>
        <v>0</v>
      </c>
      <c r="AM21" s="546"/>
      <c r="AN21" s="546">
        <f>[1]Субсидия_факт!FC22</f>
        <v>0</v>
      </c>
      <c r="AO21" s="546"/>
      <c r="AP21" s="546">
        <f>[1]Субсидия_факт!FF22</f>
        <v>0</v>
      </c>
      <c r="AQ21" s="546"/>
      <c r="AR21" s="546">
        <f>[1]Субсидия_факт!FH22</f>
        <v>0</v>
      </c>
      <c r="AS21" s="546"/>
      <c r="AT21" s="546">
        <f>[1]Субсидия_факт!FI22</f>
        <v>0</v>
      </c>
      <c r="AU21" s="546"/>
      <c r="AV21" s="546">
        <f>[1]Субсидия_факт!FK22</f>
        <v>0</v>
      </c>
      <c r="AW21" s="546"/>
      <c r="AX21" s="546">
        <f>[1]Субсидия_факт!FM22</f>
        <v>1469200</v>
      </c>
      <c r="AY21" s="546"/>
      <c r="AZ21" s="546">
        <f>[1]Субсидия_факт!FN22</f>
        <v>885144.64</v>
      </c>
      <c r="BA21" s="546"/>
      <c r="BB21" s="546">
        <f>[1]Субсидия_факт!FW22</f>
        <v>597060</v>
      </c>
      <c r="BC21" s="546"/>
      <c r="BD21" s="546">
        <f>[1]Субсидия_факт!FZ22</f>
        <v>407462.23</v>
      </c>
      <c r="BE21" s="546">
        <v>26206.6</v>
      </c>
      <c r="BF21" s="546">
        <f>[1]Субсидия_факт!GB22</f>
        <v>100308.98</v>
      </c>
      <c r="BG21" s="546"/>
      <c r="BH21" s="546">
        <f>[1]Субсидия_факт!GC22</f>
        <v>0</v>
      </c>
      <c r="BI21" s="546"/>
      <c r="BJ21" s="546">
        <f>[1]Субсидия_факт!GE22</f>
        <v>0</v>
      </c>
      <c r="BK21" s="546"/>
      <c r="BL21" s="546">
        <f>[1]Субсидия_факт!GS22</f>
        <v>0</v>
      </c>
      <c r="BM21" s="546"/>
    </row>
    <row r="22" spans="1:65" s="288" customFormat="1" ht="21" customHeight="1" x14ac:dyDescent="0.25">
      <c r="A22" s="494" t="s">
        <v>857</v>
      </c>
      <c r="B22" s="546">
        <f t="shared" si="0"/>
        <v>99284662.729999989</v>
      </c>
      <c r="C22" s="546">
        <f t="shared" si="1"/>
        <v>26886848.809999999</v>
      </c>
      <c r="D22" s="546">
        <f>[1]Субсидия_факт!U23</f>
        <v>216618.3</v>
      </c>
      <c r="E22" s="546">
        <v>161930.63</v>
      </c>
      <c r="F22" s="546">
        <f>[1]Субсидия_факт!V23</f>
        <v>0</v>
      </c>
      <c r="G22" s="546"/>
      <c r="H22" s="546">
        <f>[1]Субсидия_факт!AF23</f>
        <v>0</v>
      </c>
      <c r="I22" s="546"/>
      <c r="J22" s="546">
        <f>[1]Субсидия_факт!AG23</f>
        <v>0</v>
      </c>
      <c r="K22" s="546"/>
      <c r="L22" s="546">
        <f>[1]Субсидия_факт!AM23</f>
        <v>0</v>
      </c>
      <c r="M22" s="546"/>
      <c r="N22" s="546">
        <f>[1]Субсидия_факт!AN23</f>
        <v>0</v>
      </c>
      <c r="O22" s="546"/>
      <c r="P22" s="546">
        <f>[1]Субсидия_факт!AO23</f>
        <v>61168.88</v>
      </c>
      <c r="Q22" s="546"/>
      <c r="R22" s="546">
        <f>[1]Субсидия_факт!BT23</f>
        <v>0</v>
      </c>
      <c r="S22" s="546"/>
      <c r="T22" s="546">
        <f>[1]Субсидия_факт!CX23</f>
        <v>0</v>
      </c>
      <c r="U22" s="546"/>
      <c r="V22" s="283">
        <f>[1]Субсидия_факт!DB23</f>
        <v>0</v>
      </c>
      <c r="W22" s="283"/>
      <c r="X22" s="546">
        <f>[1]Субсидия_факт!DC23</f>
        <v>0</v>
      </c>
      <c r="Y22" s="546"/>
      <c r="Z22" s="546">
        <f>[1]Субсидия_факт!DD23</f>
        <v>0</v>
      </c>
      <c r="AA22" s="546"/>
      <c r="AB22" s="546">
        <f>[1]Субсидия_факт!CZ23</f>
        <v>0</v>
      </c>
      <c r="AC22" s="546"/>
      <c r="AD22" s="546">
        <f>[1]Субсидия_факт!DE23</f>
        <v>46303000</v>
      </c>
      <c r="AE22" s="667">
        <v>26703835</v>
      </c>
      <c r="AF22" s="534">
        <f>[1]Субсидия_факт!EJ23</f>
        <v>0</v>
      </c>
      <c r="AG22" s="534"/>
      <c r="AH22" s="546">
        <f>[1]Субсидия_факт!EL23</f>
        <v>47501668.82</v>
      </c>
      <c r="AI22" s="546"/>
      <c r="AJ22" s="546">
        <f>[1]Субсидия_факт!EN23</f>
        <v>0</v>
      </c>
      <c r="AK22" s="546"/>
      <c r="AL22" s="546">
        <f>[1]Субсидия_факт!EZ23</f>
        <v>0</v>
      </c>
      <c r="AM22" s="546"/>
      <c r="AN22" s="546">
        <f>[1]Субсидия_факт!FC23</f>
        <v>0</v>
      </c>
      <c r="AO22" s="546"/>
      <c r="AP22" s="546">
        <f>[1]Субсидия_факт!FF23</f>
        <v>0</v>
      </c>
      <c r="AQ22" s="546"/>
      <c r="AR22" s="546">
        <f>[1]Субсидия_факт!FH23</f>
        <v>0</v>
      </c>
      <c r="AS22" s="546"/>
      <c r="AT22" s="546">
        <f>[1]Субсидия_факт!FI23</f>
        <v>0</v>
      </c>
      <c r="AU22" s="546"/>
      <c r="AV22" s="546">
        <f>[1]Субсидия_факт!FK23</f>
        <v>0</v>
      </c>
      <c r="AW22" s="546"/>
      <c r="AX22" s="546">
        <f>[1]Субсидия_факт!FM23</f>
        <v>3658000</v>
      </c>
      <c r="AY22" s="546"/>
      <c r="AZ22" s="546">
        <f>[1]Субсидия_факт!FN23</f>
        <v>830946.72</v>
      </c>
      <c r="BA22" s="546"/>
      <c r="BB22" s="546">
        <f>[1]Субсидия_факт!FW23</f>
        <v>196650</v>
      </c>
      <c r="BC22" s="546"/>
      <c r="BD22" s="546">
        <f>[1]Субсидия_факт!FZ23</f>
        <v>395242.09</v>
      </c>
      <c r="BE22" s="546">
        <v>21083.18</v>
      </c>
      <c r="BF22" s="546">
        <f>[1]Субсидия_факт!GB23</f>
        <v>121367.92</v>
      </c>
      <c r="BG22" s="546"/>
      <c r="BH22" s="546">
        <f>[1]Субсидия_факт!GC23</f>
        <v>0</v>
      </c>
      <c r="BI22" s="546"/>
      <c r="BJ22" s="546">
        <f>[1]Субсидия_факт!GE23</f>
        <v>0</v>
      </c>
      <c r="BK22" s="546"/>
      <c r="BL22" s="546">
        <f>[1]Субсидия_факт!GS23</f>
        <v>0</v>
      </c>
      <c r="BM22" s="546"/>
    </row>
    <row r="23" spans="1:65" s="288" customFormat="1" ht="21" customHeight="1" x14ac:dyDescent="0.25">
      <c r="A23" s="494" t="s">
        <v>858</v>
      </c>
      <c r="B23" s="546">
        <f t="shared" si="0"/>
        <v>59582244.289999999</v>
      </c>
      <c r="C23" s="546">
        <f t="shared" si="1"/>
        <v>15387469.289999999</v>
      </c>
      <c r="D23" s="546">
        <f>[1]Субсидия_факт!U24</f>
        <v>212425.68</v>
      </c>
      <c r="E23" s="546">
        <v>0</v>
      </c>
      <c r="F23" s="546">
        <f>[1]Субсидия_факт!V24</f>
        <v>0</v>
      </c>
      <c r="G23" s="546"/>
      <c r="H23" s="546">
        <f>[1]Субсидия_факт!AF24</f>
        <v>0</v>
      </c>
      <c r="I23" s="546"/>
      <c r="J23" s="546">
        <f>[1]Субсидия_факт!AG24</f>
        <v>0</v>
      </c>
      <c r="K23" s="546"/>
      <c r="L23" s="546">
        <f>[1]Субсидия_факт!AM24</f>
        <v>0</v>
      </c>
      <c r="M23" s="546"/>
      <c r="N23" s="546">
        <f>[1]Субсидия_факт!AN24</f>
        <v>0</v>
      </c>
      <c r="O23" s="546"/>
      <c r="P23" s="546">
        <f>[1]Субсидия_факт!AO24</f>
        <v>107155.69</v>
      </c>
      <c r="Q23" s="546"/>
      <c r="R23" s="546">
        <f>[1]Субсидия_факт!BT24</f>
        <v>0</v>
      </c>
      <c r="S23" s="546"/>
      <c r="T23" s="546">
        <f>[1]Субсидия_факт!CX24</f>
        <v>0</v>
      </c>
      <c r="U23" s="546"/>
      <c r="V23" s="283">
        <f>[1]Субсидия_факт!DB24</f>
        <v>0</v>
      </c>
      <c r="W23" s="283"/>
      <c r="X23" s="546">
        <f>[1]Субсидия_факт!DC24</f>
        <v>0</v>
      </c>
      <c r="Y23" s="546"/>
      <c r="Z23" s="546">
        <f>[1]Субсидия_факт!DD24</f>
        <v>0</v>
      </c>
      <c r="AA23" s="546"/>
      <c r="AB23" s="546">
        <f>[1]Субсидия_факт!CZ24</f>
        <v>0</v>
      </c>
      <c r="AC23" s="546"/>
      <c r="AD23" s="546">
        <f>[1]Субсидия_факт!DE24</f>
        <v>28315000</v>
      </c>
      <c r="AE23" s="667">
        <v>15265600</v>
      </c>
      <c r="AF23" s="534">
        <f>[1]Субсидия_факт!EJ24</f>
        <v>0</v>
      </c>
      <c r="AG23" s="534"/>
      <c r="AH23" s="546">
        <f>[1]Субсидия_факт!EL24</f>
        <v>27995302.41</v>
      </c>
      <c r="AI23" s="546"/>
      <c r="AJ23" s="546">
        <f>[1]Субсидия_факт!EN24</f>
        <v>0</v>
      </c>
      <c r="AK23" s="546"/>
      <c r="AL23" s="546">
        <f>[1]Субсидия_факт!EZ24</f>
        <v>0</v>
      </c>
      <c r="AM23" s="546"/>
      <c r="AN23" s="546">
        <f>[1]Субсидия_факт!FC24</f>
        <v>0</v>
      </c>
      <c r="AO23" s="546"/>
      <c r="AP23" s="546">
        <f>[1]Субсидия_факт!FF24</f>
        <v>0</v>
      </c>
      <c r="AQ23" s="546"/>
      <c r="AR23" s="546">
        <f>[1]Субсидия_факт!FH24</f>
        <v>0</v>
      </c>
      <c r="AS23" s="546"/>
      <c r="AT23" s="546">
        <f>[1]Субсидия_факт!FI24</f>
        <v>0</v>
      </c>
      <c r="AU23" s="546"/>
      <c r="AV23" s="546">
        <f>[1]Субсидия_факт!FK24</f>
        <v>0</v>
      </c>
      <c r="AW23" s="546"/>
      <c r="AX23" s="546">
        <f>[1]Субсидия_факт!FM24</f>
        <v>706800</v>
      </c>
      <c r="AY23" s="546">
        <v>83373.11</v>
      </c>
      <c r="AZ23" s="546">
        <f>[1]Субсидия_факт!FN24</f>
        <v>567986.31000000006</v>
      </c>
      <c r="BA23" s="546"/>
      <c r="BB23" s="546">
        <f>[1]Субсидия_факт!FW24</f>
        <v>272600</v>
      </c>
      <c r="BC23" s="546"/>
      <c r="BD23" s="546">
        <f>[1]Субсидия_факт!FZ24</f>
        <v>714974.2</v>
      </c>
      <c r="BE23" s="546">
        <v>38496.18</v>
      </c>
      <c r="BF23" s="546">
        <f>[1]Субсидия_факт!GB24</f>
        <v>0</v>
      </c>
      <c r="BG23" s="546"/>
      <c r="BH23" s="546">
        <f>[1]Субсидия_факт!GC24</f>
        <v>0</v>
      </c>
      <c r="BI23" s="546"/>
      <c r="BJ23" s="546">
        <f>[1]Субсидия_факт!GE24</f>
        <v>690000</v>
      </c>
      <c r="BK23" s="546"/>
      <c r="BL23" s="546">
        <f>[1]Субсидия_факт!GS24</f>
        <v>0</v>
      </c>
      <c r="BM23" s="546"/>
    </row>
    <row r="24" spans="1:65" s="288" customFormat="1" ht="21" customHeight="1" x14ac:dyDescent="0.25">
      <c r="A24" s="494" t="s">
        <v>859</v>
      </c>
      <c r="B24" s="546">
        <f t="shared" si="0"/>
        <v>71044294.870000005</v>
      </c>
      <c r="C24" s="546">
        <f t="shared" si="1"/>
        <v>210747.95</v>
      </c>
      <c r="D24" s="546">
        <f>[1]Субсидия_факт!U25</f>
        <v>262707.28999999998</v>
      </c>
      <c r="E24" s="546">
        <v>41157.47</v>
      </c>
      <c r="F24" s="546">
        <f>[1]Субсидия_факт!V25</f>
        <v>0</v>
      </c>
      <c r="G24" s="546"/>
      <c r="H24" s="546">
        <f>[1]Субсидия_факт!AF25</f>
        <v>0</v>
      </c>
      <c r="I24" s="546"/>
      <c r="J24" s="546">
        <f>[1]Субсидия_факт!AG25</f>
        <v>0</v>
      </c>
      <c r="K24" s="546"/>
      <c r="L24" s="546">
        <f>[1]Субсидия_факт!AM25</f>
        <v>0</v>
      </c>
      <c r="M24" s="546"/>
      <c r="N24" s="546">
        <f>[1]Субсидия_факт!AN25</f>
        <v>0</v>
      </c>
      <c r="O24" s="546"/>
      <c r="P24" s="546">
        <f>[1]Субсидия_факт!AO25</f>
        <v>119988.16</v>
      </c>
      <c r="Q24" s="546"/>
      <c r="R24" s="546">
        <f>[1]Субсидия_факт!BT25</f>
        <v>0</v>
      </c>
      <c r="S24" s="546"/>
      <c r="T24" s="546">
        <f>[1]Субсидия_факт!CX25</f>
        <v>0</v>
      </c>
      <c r="U24" s="546"/>
      <c r="V24" s="283">
        <f>[1]Субсидия_факт!DB25</f>
        <v>0</v>
      </c>
      <c r="W24" s="283"/>
      <c r="X24" s="546">
        <f>[1]Субсидия_факт!DC25</f>
        <v>0</v>
      </c>
      <c r="Y24" s="546"/>
      <c r="Z24" s="546">
        <f>[1]Субсидия_факт!DD25</f>
        <v>0</v>
      </c>
      <c r="AA24" s="546"/>
      <c r="AB24" s="546">
        <f>[1]Субсидия_факт!CZ25</f>
        <v>0</v>
      </c>
      <c r="AC24" s="546"/>
      <c r="AD24" s="546">
        <f>[1]Субсидия_факт!DE25</f>
        <v>9170000</v>
      </c>
      <c r="AE24" s="667">
        <v>0</v>
      </c>
      <c r="AF24" s="534">
        <f>[1]Субсидия_факт!EJ25</f>
        <v>0</v>
      </c>
      <c r="AG24" s="534"/>
      <c r="AH24" s="546">
        <f>[1]Субсидия_факт!EL25</f>
        <v>28433886.52</v>
      </c>
      <c r="AI24" s="546"/>
      <c r="AJ24" s="546">
        <f>[1]Субсидия_факт!EN25</f>
        <v>0</v>
      </c>
      <c r="AK24" s="546"/>
      <c r="AL24" s="546">
        <f>[1]Субсидия_факт!EZ25</f>
        <v>0</v>
      </c>
      <c r="AM24" s="546"/>
      <c r="AN24" s="546">
        <f>[1]Субсидия_факт!FC25</f>
        <v>0</v>
      </c>
      <c r="AO24" s="546"/>
      <c r="AP24" s="546">
        <f>[1]Субсидия_факт!FF25</f>
        <v>30671734.800000001</v>
      </c>
      <c r="AQ24" s="546"/>
      <c r="AR24" s="546">
        <f>[1]Субсидия_факт!FH25</f>
        <v>0</v>
      </c>
      <c r="AS24" s="546"/>
      <c r="AT24" s="546">
        <f>[1]Субсидия_факт!FI25</f>
        <v>0</v>
      </c>
      <c r="AU24" s="546"/>
      <c r="AV24" s="546">
        <f>[1]Субсидия_факт!FK25</f>
        <v>0</v>
      </c>
      <c r="AW24" s="546"/>
      <c r="AX24" s="546">
        <f>[1]Субсидия_факт!FM25</f>
        <v>714400</v>
      </c>
      <c r="AY24" s="546">
        <v>154093.22</v>
      </c>
      <c r="AZ24" s="546">
        <f>[1]Субсидия_факт!FN25</f>
        <v>589491.78</v>
      </c>
      <c r="BA24" s="546"/>
      <c r="BB24" s="546">
        <f>[1]Субсидия_факт!FW25</f>
        <v>651000</v>
      </c>
      <c r="BC24" s="546"/>
      <c r="BD24" s="546">
        <f>[1]Субсидия_факт!FZ25</f>
        <v>431086.32</v>
      </c>
      <c r="BE24" s="546">
        <v>15497.26</v>
      </c>
      <c r="BF24" s="546">
        <f>[1]Субсидия_факт!GB25</f>
        <v>0</v>
      </c>
      <c r="BG24" s="546"/>
      <c r="BH24" s="546">
        <f>[1]Субсидия_факт!GC25</f>
        <v>0</v>
      </c>
      <c r="BI24" s="546"/>
      <c r="BJ24" s="546">
        <f>[1]Субсидия_факт!GE25</f>
        <v>0</v>
      </c>
      <c r="BK24" s="546"/>
      <c r="BL24" s="546">
        <f>[1]Субсидия_факт!GS25</f>
        <v>0</v>
      </c>
      <c r="BM24" s="546"/>
    </row>
    <row r="25" spans="1:65" s="288" customFormat="1" ht="21" customHeight="1" x14ac:dyDescent="0.25">
      <c r="A25" s="510" t="s">
        <v>660</v>
      </c>
      <c r="B25" s="902">
        <f>D25+L25+P25+R25+AN25+AZ25+AT25+BD25+BF25+AP25+AX25+AR25+BL25+AV25+N25+H25+AD25+AL25+AJ25+T25+BH25+BB25+F25+AH25+J25+Z25+X25+AF25+BJ25+V25+AB25</f>
        <v>47987779.230000004</v>
      </c>
      <c r="C25" s="902">
        <f>E25+M25+Q25+S25+AO25+BA25+AU25+BE25+BG25+AQ25+AY25+AS25+BM25+AW25+O25+I25+AE25+AM25+AK25+U25+BI25+BC25+G25+AI25+K25+AA25+Y25+AG25+BK25+W25+AC25</f>
        <v>10280459.030000001</v>
      </c>
      <c r="D25" s="546">
        <f>[1]Субсидия_факт!U19</f>
        <v>207953.56</v>
      </c>
      <c r="E25" s="546">
        <v>0</v>
      </c>
      <c r="F25" s="546">
        <f>[1]Субсидия_факт!V19</f>
        <v>0</v>
      </c>
      <c r="G25" s="546"/>
      <c r="H25" s="546">
        <f>[1]Субсидия_факт!AF19</f>
        <v>0</v>
      </c>
      <c r="I25" s="546"/>
      <c r="J25" s="546">
        <f>[1]Субсидия_факт!AG19</f>
        <v>0</v>
      </c>
      <c r="K25" s="546"/>
      <c r="L25" s="546">
        <f>[1]Субсидия_факт!AM19</f>
        <v>0</v>
      </c>
      <c r="M25" s="546"/>
      <c r="N25" s="546">
        <f>[1]Субсидия_факт!AN19</f>
        <v>0</v>
      </c>
      <c r="O25" s="546"/>
      <c r="P25" s="546">
        <f>[1]Субсидия_факт!AO19</f>
        <v>167409.57999999999</v>
      </c>
      <c r="Q25" s="546"/>
      <c r="R25" s="546">
        <f>[1]Субсидия_факт!BT19</f>
        <v>0</v>
      </c>
      <c r="S25" s="546"/>
      <c r="T25" s="546">
        <f>[1]Субсидия_факт!CX19</f>
        <v>0</v>
      </c>
      <c r="U25" s="546"/>
      <c r="V25" s="283">
        <f>[1]Субсидия_факт!DB19</f>
        <v>0</v>
      </c>
      <c r="W25" s="283"/>
      <c r="X25" s="546">
        <f>[1]Субсидия_факт!DC19</f>
        <v>0</v>
      </c>
      <c r="Y25" s="546"/>
      <c r="Z25" s="546">
        <f>[1]Субсидия_факт!DD19</f>
        <v>0</v>
      </c>
      <c r="AA25" s="546"/>
      <c r="AB25" s="546">
        <f>[1]Субсидия_факт!CZ19</f>
        <v>0</v>
      </c>
      <c r="AC25" s="546"/>
      <c r="AD25" s="546">
        <f>[1]Субсидия_факт!DE19</f>
        <v>20078000</v>
      </c>
      <c r="AE25" s="667">
        <v>10098509.07</v>
      </c>
      <c r="AF25" s="534">
        <f>[1]Субсидия_факт!EJ19</f>
        <v>9495326.7699999996</v>
      </c>
      <c r="AG25" s="534"/>
      <c r="AH25" s="546">
        <f>[1]Субсидия_факт!EL19</f>
        <v>15491277.16</v>
      </c>
      <c r="AI25" s="546"/>
      <c r="AJ25" s="546">
        <f>[1]Субсидия_факт!EN19</f>
        <v>0</v>
      </c>
      <c r="AK25" s="546"/>
      <c r="AL25" s="546">
        <f>[1]Субсидия_факт!EZ19</f>
        <v>0</v>
      </c>
      <c r="AM25" s="546"/>
      <c r="AN25" s="546">
        <f>[1]Субсидия_факт!FC19</f>
        <v>0</v>
      </c>
      <c r="AO25" s="546"/>
      <c r="AP25" s="546">
        <f>[1]Субсидия_факт!FF19</f>
        <v>0</v>
      </c>
      <c r="AQ25" s="546"/>
      <c r="AR25" s="546">
        <f>[1]Субсидия_факт!FH19</f>
        <v>0</v>
      </c>
      <c r="AS25" s="546"/>
      <c r="AT25" s="546">
        <f>[1]Субсидия_факт!FI19</f>
        <v>0</v>
      </c>
      <c r="AU25" s="546"/>
      <c r="AV25" s="546">
        <f>[1]Субсидия_факт!FK19</f>
        <v>0</v>
      </c>
      <c r="AW25" s="546"/>
      <c r="AX25" s="546">
        <f>[1]Субсидия_факт!FM19</f>
        <v>1606000</v>
      </c>
      <c r="AY25" s="546">
        <v>123500</v>
      </c>
      <c r="AZ25" s="546">
        <f>[1]Субсидия_факт!FN19</f>
        <v>496578.57</v>
      </c>
      <c r="BA25" s="546"/>
      <c r="BB25" s="546">
        <f>[1]Субсидия_факт!FW19</f>
        <v>95000</v>
      </c>
      <c r="BC25" s="546"/>
      <c r="BD25" s="546">
        <f>[1]Субсидия_факт!FZ19</f>
        <v>257973.52000000002</v>
      </c>
      <c r="BE25" s="546">
        <v>58449.96</v>
      </c>
      <c r="BF25" s="546">
        <f>[1]Субсидия_факт!GB19</f>
        <v>92260.07</v>
      </c>
      <c r="BG25" s="546"/>
      <c r="BH25" s="546">
        <f>[1]Субсидия_факт!GC19</f>
        <v>0</v>
      </c>
      <c r="BI25" s="546"/>
      <c r="BJ25" s="546">
        <f>[1]Субсидия_факт!GE19</f>
        <v>0</v>
      </c>
      <c r="BK25" s="546"/>
      <c r="BL25" s="546">
        <f>[1]Субсидия_факт!GS19</f>
        <v>0</v>
      </c>
      <c r="BM25" s="546"/>
    </row>
    <row r="26" spans="1:65" s="288" customFormat="1" ht="21" customHeight="1" x14ac:dyDescent="0.25">
      <c r="A26" s="494" t="s">
        <v>662</v>
      </c>
      <c r="B26" s="546">
        <f>D26+L26+P26+R26+AN26+AZ26+AT26+BD26+BF26+AP26+AX26+AR26+BL26+AV26+N26+H26+AD26+AL26+AJ26+T26+BH26+BB26+F26+AH26+J26+Z26+X26+AF26+BJ26+V26+AB26</f>
        <v>491019280.20999998</v>
      </c>
      <c r="C26" s="546">
        <f>E26+M26+Q26+S26+AO26+BA26+AU26+BE26+BG26+AQ26+AY26+AS26+BM26+AW26+O26+I26+AE26+AM26+AK26+U26+BI26+BC26+G26+AI26+K26+AA26+Y26+AG26+BK26+W26+AC26</f>
        <v>53043959.560000002</v>
      </c>
      <c r="D26" s="546">
        <f>[1]Субсидия_факт!U29</f>
        <v>547394.42000000004</v>
      </c>
      <c r="E26" s="546">
        <v>21862.85</v>
      </c>
      <c r="F26" s="546">
        <f>[1]Субсидия_факт!V29</f>
        <v>6126651.4199999999</v>
      </c>
      <c r="G26" s="546">
        <v>656330.59</v>
      </c>
      <c r="H26" s="546">
        <f>[1]Субсидия_факт!AF29</f>
        <v>0</v>
      </c>
      <c r="I26" s="546"/>
      <c r="J26" s="546">
        <f>[1]Субсидия_факт!AG29</f>
        <v>0</v>
      </c>
      <c r="K26" s="546"/>
      <c r="L26" s="546">
        <f>[1]Субсидия_факт!AM29</f>
        <v>0</v>
      </c>
      <c r="M26" s="546"/>
      <c r="N26" s="546">
        <f>[1]Субсидия_факт!AN29</f>
        <v>0</v>
      </c>
      <c r="O26" s="546"/>
      <c r="P26" s="546">
        <f>[1]Субсидия_факт!AO29</f>
        <v>2134980.4700000002</v>
      </c>
      <c r="Q26" s="546"/>
      <c r="R26" s="546">
        <f>[1]Субсидия_факт!BT29</f>
        <v>0</v>
      </c>
      <c r="S26" s="546"/>
      <c r="T26" s="546">
        <f>[1]Субсидия_факт!CX29</f>
        <v>40143663.560000002</v>
      </c>
      <c r="U26" s="546">
        <v>10118402.869999999</v>
      </c>
      <c r="V26" s="283">
        <f>[1]Субсидия_факт!DB29</f>
        <v>82875118.810000002</v>
      </c>
      <c r="W26" s="546"/>
      <c r="X26" s="546">
        <f>[1]Субсидия_факт!DC29</f>
        <v>0</v>
      </c>
      <c r="Y26" s="546"/>
      <c r="Z26" s="546">
        <f>[1]Субсидия_факт!DD29</f>
        <v>0</v>
      </c>
      <c r="AA26" s="546"/>
      <c r="AB26" s="546">
        <f>[1]Субсидия_факт!CZ29</f>
        <v>0</v>
      </c>
      <c r="AC26" s="546"/>
      <c r="AD26" s="546">
        <f>[1]Субсидия_факт!DE29</f>
        <v>0</v>
      </c>
      <c r="AE26" s="667"/>
      <c r="AF26" s="534">
        <f>[1]Субсидия_факт!EJ29</f>
        <v>0</v>
      </c>
      <c r="AG26" s="534"/>
      <c r="AH26" s="546">
        <f>[1]Субсидия_факт!EL29</f>
        <v>0</v>
      </c>
      <c r="AI26" s="546"/>
      <c r="AJ26" s="546">
        <f>[1]Субсидия_факт!EN29</f>
        <v>176756231.88999999</v>
      </c>
      <c r="AK26" s="546">
        <v>15006779.07</v>
      </c>
      <c r="AL26" s="546">
        <f>[1]Субсидия_факт!EZ29</f>
        <v>0</v>
      </c>
      <c r="AM26" s="546"/>
      <c r="AN26" s="546">
        <f>[1]Субсидия_факт!FC29</f>
        <v>0</v>
      </c>
      <c r="AO26" s="546"/>
      <c r="AP26" s="546">
        <f>[1]Субсидия_факт!FF29</f>
        <v>10146000</v>
      </c>
      <c r="AQ26" s="546"/>
      <c r="AR26" s="546">
        <f>[1]Субсидия_факт!FH29</f>
        <v>0</v>
      </c>
      <c r="AS26" s="546"/>
      <c r="AT26" s="546">
        <f>[1]Субсидия_факт!FI29</f>
        <v>0</v>
      </c>
      <c r="AU26" s="546"/>
      <c r="AV26" s="546">
        <f>[1]Субсидия_факт!FK29</f>
        <v>0</v>
      </c>
      <c r="AW26" s="546"/>
      <c r="AX26" s="546">
        <f>[1]Субсидия_факт!FM29</f>
        <v>169883622.12</v>
      </c>
      <c r="AY26" s="546">
        <v>27146892.32</v>
      </c>
      <c r="AZ26" s="546">
        <f>[1]Субсидия_факт!FN29</f>
        <v>0</v>
      </c>
      <c r="BA26" s="546"/>
      <c r="BB26" s="546">
        <f>[1]Субсидия_факт!FW29</f>
        <v>0</v>
      </c>
      <c r="BC26" s="546"/>
      <c r="BD26" s="546">
        <f>[1]Субсидия_факт!FZ29</f>
        <v>1507709.62</v>
      </c>
      <c r="BE26" s="546">
        <v>93691.86</v>
      </c>
      <c r="BF26" s="546">
        <f>[1]Субсидия_факт!GB29</f>
        <v>897907.9</v>
      </c>
      <c r="BG26" s="546"/>
      <c r="BH26" s="546">
        <f>[1]Субсидия_факт!GC29</f>
        <v>0</v>
      </c>
      <c r="BI26" s="546"/>
      <c r="BJ26" s="546">
        <f>[1]Субсидия_факт!GE29</f>
        <v>0</v>
      </c>
      <c r="BK26" s="546"/>
      <c r="BL26" s="546">
        <f>[1]Субсидия_факт!GS29</f>
        <v>0</v>
      </c>
      <c r="BM26" s="546"/>
    </row>
    <row r="27" spans="1:65" s="288" customFormat="1" ht="21" customHeight="1" x14ac:dyDescent="0.25">
      <c r="A27" s="494" t="s">
        <v>661</v>
      </c>
      <c r="B27" s="546">
        <f t="shared" ref="B27" si="2">D27+L27+P27+R27+AN27+AZ27+AT27+BD27+BF27+AP27+AX27+AR27+BL27+AV27+N27+H27+AD27+AL27+AJ27+T27+BH27+BB27+F27+AH27+J27+Z27+X27+AF27+BJ27+V27+AB27</f>
        <v>156325578.41</v>
      </c>
      <c r="C27" s="546">
        <f t="shared" ref="C27" si="3">E27+M27+Q27+S27+AO27+BA27+AU27+BE27+BG27+AQ27+AY27+AS27+BM27+AW27+O27+I27+AE27+AM27+AK27+U27+BI27+BC27+G27+AI27+K27+AA27+Y27+AG27+BK27+W27+AC27</f>
        <v>5436432.1699999999</v>
      </c>
      <c r="D27" s="546">
        <f>[1]Субсидия_факт!U28</f>
        <v>571779.13</v>
      </c>
      <c r="E27" s="546">
        <v>0</v>
      </c>
      <c r="F27" s="546">
        <f>[1]Субсидия_факт!V28</f>
        <v>1814024.39</v>
      </c>
      <c r="G27" s="546"/>
      <c r="H27" s="546">
        <f>[1]Субсидия_факт!AF28</f>
        <v>0</v>
      </c>
      <c r="I27" s="546"/>
      <c r="J27" s="546">
        <f>[1]Субсидия_факт!AG28</f>
        <v>0</v>
      </c>
      <c r="K27" s="546"/>
      <c r="L27" s="546">
        <f>[1]Субсидия_факт!AM28</f>
        <v>0</v>
      </c>
      <c r="M27" s="546"/>
      <c r="N27" s="546">
        <f>[1]Субсидия_факт!AN28</f>
        <v>0</v>
      </c>
      <c r="O27" s="546"/>
      <c r="P27" s="546">
        <f>[1]Субсидия_факт!AO28</f>
        <v>417066.74</v>
      </c>
      <c r="Q27" s="546"/>
      <c r="R27" s="546">
        <f>[1]Субсидия_факт!BT28</f>
        <v>0</v>
      </c>
      <c r="S27" s="546"/>
      <c r="T27" s="546">
        <f>[1]Субсидия_факт!CX28</f>
        <v>0</v>
      </c>
      <c r="U27" s="546"/>
      <c r="V27" s="283">
        <f>[1]Субсидия_факт!DB28</f>
        <v>0</v>
      </c>
      <c r="W27" s="546"/>
      <c r="X27" s="546">
        <f>[1]Субсидия_факт!DC28</f>
        <v>0</v>
      </c>
      <c r="Y27" s="546"/>
      <c r="Z27" s="546">
        <f>[1]Субсидия_факт!DD28</f>
        <v>0</v>
      </c>
      <c r="AA27" s="546"/>
      <c r="AB27" s="546">
        <f>[1]Субсидия_факт!CZ28</f>
        <v>0</v>
      </c>
      <c r="AC27" s="546"/>
      <c r="AD27" s="546">
        <f>[1]Субсидия_факт!DE28</f>
        <v>0</v>
      </c>
      <c r="AE27" s="667"/>
      <c r="AF27" s="534">
        <f>[1]Субсидия_факт!EJ28</f>
        <v>0</v>
      </c>
      <c r="AG27" s="534"/>
      <c r="AH27" s="546">
        <f>[1]Субсидия_факт!EL28</f>
        <v>0</v>
      </c>
      <c r="AI27" s="546"/>
      <c r="AJ27" s="546">
        <f>[1]Субсидия_факт!EN28</f>
        <v>136817758.11000001</v>
      </c>
      <c r="AK27" s="546">
        <v>2804694.35</v>
      </c>
      <c r="AL27" s="546">
        <f>[1]Субсидия_факт!EZ28</f>
        <v>0</v>
      </c>
      <c r="AM27" s="546"/>
      <c r="AN27" s="546">
        <f>[1]Субсидия_факт!FC28</f>
        <v>0</v>
      </c>
      <c r="AO27" s="546"/>
      <c r="AP27" s="546">
        <f>[1]Субсидия_факт!FF28</f>
        <v>0</v>
      </c>
      <c r="AQ27" s="546"/>
      <c r="AR27" s="546">
        <f>[1]Субсидия_факт!FH28</f>
        <v>0</v>
      </c>
      <c r="AS27" s="546"/>
      <c r="AT27" s="546">
        <f>[1]Субсидия_факт!FI28</f>
        <v>0</v>
      </c>
      <c r="AU27" s="546"/>
      <c r="AV27" s="546">
        <f>[1]Субсидия_факт!FK28</f>
        <v>0</v>
      </c>
      <c r="AW27" s="546"/>
      <c r="AX27" s="546">
        <f>[1]Субсидия_факт!FM28</f>
        <v>15450750</v>
      </c>
      <c r="AY27" s="546">
        <v>2587811.15</v>
      </c>
      <c r="AZ27" s="546">
        <f>[1]Субсидия_факт!FN28</f>
        <v>0</v>
      </c>
      <c r="BA27" s="546"/>
      <c r="BB27" s="546">
        <f>[1]Субсидия_факт!FW28</f>
        <v>139500</v>
      </c>
      <c r="BC27" s="546"/>
      <c r="BD27" s="546">
        <f>[1]Субсидия_факт!FZ28</f>
        <v>925570.33</v>
      </c>
      <c r="BE27" s="546">
        <v>43926.67</v>
      </c>
      <c r="BF27" s="546">
        <f>[1]Субсидия_факт!GB28</f>
        <v>189129.71</v>
      </c>
      <c r="BG27" s="546"/>
      <c r="BH27" s="546">
        <f>[1]Субсидия_факт!GC28</f>
        <v>0</v>
      </c>
      <c r="BI27" s="546"/>
      <c r="BJ27" s="546">
        <f>[1]Субсидия_факт!GE28</f>
        <v>0</v>
      </c>
      <c r="BK27" s="546"/>
      <c r="BL27" s="546">
        <f>[1]Субсидия_факт!GS28</f>
        <v>0</v>
      </c>
      <c r="BM27" s="546"/>
    </row>
    <row r="28" spans="1:65" s="288" customFormat="1" ht="21" customHeight="1" x14ac:dyDescent="0.25">
      <c r="A28" s="297"/>
      <c r="B28" s="299"/>
      <c r="C28" s="299"/>
      <c r="D28" s="299"/>
      <c r="E28" s="299"/>
      <c r="F28" s="299"/>
      <c r="G28" s="299"/>
      <c r="H28" s="299"/>
      <c r="I28" s="299"/>
      <c r="J28" s="299"/>
      <c r="K28" s="299"/>
      <c r="L28" s="299"/>
      <c r="M28" s="299"/>
      <c r="N28" s="299"/>
      <c r="O28" s="299"/>
      <c r="P28" s="299"/>
      <c r="Q28" s="299"/>
      <c r="R28" s="299"/>
      <c r="S28" s="299"/>
      <c r="T28" s="299"/>
      <c r="U28" s="283"/>
      <c r="V28" s="299"/>
      <c r="W28" s="299"/>
      <c r="X28" s="299"/>
      <c r="Y28" s="299"/>
      <c r="Z28" s="299"/>
      <c r="AA28" s="299"/>
      <c r="AB28" s="299"/>
      <c r="AC28" s="299"/>
      <c r="AD28" s="299"/>
      <c r="AE28" s="536"/>
      <c r="AF28" s="534"/>
      <c r="AG28" s="534"/>
      <c r="AH28" s="299"/>
      <c r="AI28" s="299"/>
      <c r="AJ28" s="299"/>
      <c r="AK28" s="299"/>
      <c r="AL28" s="299"/>
      <c r="AM28" s="299"/>
      <c r="AN28" s="299"/>
      <c r="AO28" s="299"/>
      <c r="AP28" s="299"/>
      <c r="AQ28" s="299"/>
      <c r="AR28" s="299"/>
      <c r="AS28" s="299"/>
      <c r="AT28" s="299"/>
      <c r="AU28" s="299"/>
      <c r="AV28" s="299"/>
      <c r="AW28" s="299"/>
      <c r="AX28" s="299"/>
      <c r="AY28" s="283"/>
      <c r="AZ28" s="299"/>
      <c r="BA28" s="299"/>
      <c r="BB28" s="299"/>
      <c r="BC28" s="299"/>
      <c r="BD28" s="299"/>
      <c r="BE28" s="299"/>
      <c r="BF28" s="299"/>
      <c r="BG28" s="299"/>
      <c r="BH28" s="299"/>
      <c r="BI28" s="299"/>
      <c r="BJ28" s="299"/>
      <c r="BK28" s="299"/>
      <c r="BL28" s="299"/>
      <c r="BM28" s="299"/>
    </row>
    <row r="29" spans="1:65" s="286" customFormat="1" ht="21" customHeight="1" x14ac:dyDescent="0.25">
      <c r="A29" s="298" t="s">
        <v>48</v>
      </c>
      <c r="B29" s="283">
        <f>SUM(B8:B28)</f>
        <v>1838197729.3</v>
      </c>
      <c r="C29" s="283">
        <f t="shared" ref="C29:BM29" si="4">SUM(C8:C28)</f>
        <v>242654594.42999998</v>
      </c>
      <c r="D29" s="283">
        <f t="shared" si="4"/>
        <v>5399999.9999999991</v>
      </c>
      <c r="E29" s="283">
        <f t="shared" si="4"/>
        <v>381489.29999999993</v>
      </c>
      <c r="F29" s="283">
        <f t="shared" si="4"/>
        <v>8500000</v>
      </c>
      <c r="G29" s="283">
        <f t="shared" si="4"/>
        <v>656330.59</v>
      </c>
      <c r="H29" s="283">
        <f t="shared" si="4"/>
        <v>0</v>
      </c>
      <c r="I29" s="283">
        <f t="shared" si="4"/>
        <v>0</v>
      </c>
      <c r="J29" s="283">
        <f t="shared" si="4"/>
        <v>0</v>
      </c>
      <c r="K29" s="283">
        <f t="shared" si="4"/>
        <v>0</v>
      </c>
      <c r="L29" s="283">
        <f t="shared" si="4"/>
        <v>0</v>
      </c>
      <c r="M29" s="283">
        <f t="shared" si="4"/>
        <v>0</v>
      </c>
      <c r="N29" s="283">
        <f t="shared" si="4"/>
        <v>0</v>
      </c>
      <c r="O29" s="283">
        <f t="shared" si="4"/>
        <v>0</v>
      </c>
      <c r="P29" s="283">
        <f t="shared" si="4"/>
        <v>5000000</v>
      </c>
      <c r="Q29" s="283">
        <f t="shared" si="4"/>
        <v>0</v>
      </c>
      <c r="R29" s="283">
        <f t="shared" si="4"/>
        <v>0</v>
      </c>
      <c r="S29" s="283">
        <f t="shared" si="4"/>
        <v>0</v>
      </c>
      <c r="T29" s="283">
        <f t="shared" si="4"/>
        <v>62964126.280000001</v>
      </c>
      <c r="U29" s="283">
        <f t="shared" si="4"/>
        <v>10118402.869999999</v>
      </c>
      <c r="V29" s="283">
        <f t="shared" si="4"/>
        <v>82875118.810000002</v>
      </c>
      <c r="W29" s="283">
        <f t="shared" si="4"/>
        <v>0</v>
      </c>
      <c r="X29" s="283">
        <f t="shared" si="4"/>
        <v>0</v>
      </c>
      <c r="Y29" s="283">
        <f t="shared" si="4"/>
        <v>0</v>
      </c>
      <c r="Z29" s="283">
        <f t="shared" si="4"/>
        <v>0</v>
      </c>
      <c r="AA29" s="283">
        <f t="shared" si="4"/>
        <v>0</v>
      </c>
      <c r="AB29" s="283">
        <f t="shared" si="4"/>
        <v>0</v>
      </c>
      <c r="AC29" s="283">
        <f t="shared" si="4"/>
        <v>0</v>
      </c>
      <c r="AD29" s="283">
        <f t="shared" si="4"/>
        <v>500426460</v>
      </c>
      <c r="AE29" s="283">
        <f t="shared" si="4"/>
        <v>178172058.16999999</v>
      </c>
      <c r="AF29" s="283">
        <f t="shared" si="4"/>
        <v>9495326.7699999996</v>
      </c>
      <c r="AG29" s="283">
        <f t="shared" si="4"/>
        <v>0</v>
      </c>
      <c r="AH29" s="283">
        <f t="shared" si="4"/>
        <v>526746500.00000012</v>
      </c>
      <c r="AI29" s="283">
        <f t="shared" si="4"/>
        <v>0</v>
      </c>
      <c r="AJ29" s="283">
        <f t="shared" si="4"/>
        <v>313573990</v>
      </c>
      <c r="AK29" s="283">
        <f t="shared" si="4"/>
        <v>17811473.420000002</v>
      </c>
      <c r="AL29" s="283">
        <f t="shared" si="4"/>
        <v>0</v>
      </c>
      <c r="AM29" s="283">
        <f t="shared" si="4"/>
        <v>0</v>
      </c>
      <c r="AN29" s="283">
        <f t="shared" si="4"/>
        <v>0</v>
      </c>
      <c r="AO29" s="283">
        <f t="shared" si="4"/>
        <v>0</v>
      </c>
      <c r="AP29" s="283">
        <f t="shared" si="4"/>
        <v>64844650.600000001</v>
      </c>
      <c r="AQ29" s="283">
        <f t="shared" si="4"/>
        <v>0</v>
      </c>
      <c r="AR29" s="283">
        <f t="shared" si="4"/>
        <v>0</v>
      </c>
      <c r="AS29" s="283">
        <f t="shared" si="4"/>
        <v>0</v>
      </c>
      <c r="AT29" s="283">
        <f t="shared" si="4"/>
        <v>0</v>
      </c>
      <c r="AU29" s="283">
        <f t="shared" si="4"/>
        <v>0</v>
      </c>
      <c r="AV29" s="283">
        <f t="shared" si="4"/>
        <v>0</v>
      </c>
      <c r="AW29" s="283">
        <f t="shared" si="4"/>
        <v>0</v>
      </c>
      <c r="AX29" s="283">
        <f t="shared" si="4"/>
        <v>213758372.12</v>
      </c>
      <c r="AY29" s="283">
        <f t="shared" si="4"/>
        <v>34742089.530000001</v>
      </c>
      <c r="AZ29" s="283">
        <f t="shared" si="4"/>
        <v>12870700.600000001</v>
      </c>
      <c r="BA29" s="283">
        <f t="shared" si="4"/>
        <v>0</v>
      </c>
      <c r="BB29" s="283">
        <f t="shared" si="4"/>
        <v>8074010</v>
      </c>
      <c r="BC29" s="283">
        <f t="shared" si="4"/>
        <v>0</v>
      </c>
      <c r="BD29" s="283">
        <f t="shared" si="4"/>
        <v>10878474.119999999</v>
      </c>
      <c r="BE29" s="283">
        <f t="shared" si="4"/>
        <v>772750.55</v>
      </c>
      <c r="BF29" s="283">
        <f t="shared" si="4"/>
        <v>2000000</v>
      </c>
      <c r="BG29" s="283">
        <f t="shared" si="4"/>
        <v>0</v>
      </c>
      <c r="BH29" s="283">
        <f t="shared" si="4"/>
        <v>0</v>
      </c>
      <c r="BI29" s="283">
        <f t="shared" si="4"/>
        <v>0</v>
      </c>
      <c r="BJ29" s="283">
        <f t="shared" si="4"/>
        <v>10790000</v>
      </c>
      <c r="BK29" s="283">
        <f t="shared" si="4"/>
        <v>0</v>
      </c>
      <c r="BL29" s="283">
        <f t="shared" si="4"/>
        <v>0</v>
      </c>
      <c r="BM29" s="283">
        <f t="shared" si="4"/>
        <v>0</v>
      </c>
    </row>
    <row r="30" spans="1:65" s="288" customFormat="1" ht="15.75" x14ac:dyDescent="0.25">
      <c r="B30" s="284"/>
      <c r="C30" s="284"/>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row>
    <row r="31" spans="1:65" s="288" customFormat="1" ht="15.75" x14ac:dyDescent="0.25">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row>
    <row r="32" spans="1:65" s="258" customFormat="1" ht="31.5" x14ac:dyDescent="0.25">
      <c r="A32" s="301" t="s">
        <v>405</v>
      </c>
      <c r="B32" s="903">
        <f>B25</f>
        <v>47987779.230000004</v>
      </c>
      <c r="C32" s="903">
        <f t="shared" ref="C32:BM32" si="5">C25</f>
        <v>10280459.030000001</v>
      </c>
      <c r="D32" s="903">
        <f t="shared" si="5"/>
        <v>207953.56</v>
      </c>
      <c r="E32" s="903">
        <f t="shared" si="5"/>
        <v>0</v>
      </c>
      <c r="F32" s="903">
        <f t="shared" si="5"/>
        <v>0</v>
      </c>
      <c r="G32" s="903">
        <f t="shared" si="5"/>
        <v>0</v>
      </c>
      <c r="H32" s="903">
        <f t="shared" si="5"/>
        <v>0</v>
      </c>
      <c r="I32" s="903">
        <f t="shared" si="5"/>
        <v>0</v>
      </c>
      <c r="J32" s="903">
        <f t="shared" si="5"/>
        <v>0</v>
      </c>
      <c r="K32" s="903">
        <f t="shared" si="5"/>
        <v>0</v>
      </c>
      <c r="L32" s="903">
        <f t="shared" si="5"/>
        <v>0</v>
      </c>
      <c r="M32" s="903">
        <f t="shared" si="5"/>
        <v>0</v>
      </c>
      <c r="N32" s="903">
        <f t="shared" si="5"/>
        <v>0</v>
      </c>
      <c r="O32" s="903">
        <f t="shared" si="5"/>
        <v>0</v>
      </c>
      <c r="P32" s="903">
        <f t="shared" si="5"/>
        <v>167409.57999999999</v>
      </c>
      <c r="Q32" s="903">
        <f t="shared" si="5"/>
        <v>0</v>
      </c>
      <c r="R32" s="903">
        <f t="shared" si="5"/>
        <v>0</v>
      </c>
      <c r="S32" s="903">
        <f t="shared" si="5"/>
        <v>0</v>
      </c>
      <c r="T32" s="903">
        <f t="shared" si="5"/>
        <v>0</v>
      </c>
      <c r="U32" s="903">
        <f t="shared" si="5"/>
        <v>0</v>
      </c>
      <c r="V32" s="903">
        <f t="shared" si="5"/>
        <v>0</v>
      </c>
      <c r="W32" s="903">
        <f t="shared" si="5"/>
        <v>0</v>
      </c>
      <c r="X32" s="903">
        <f t="shared" si="5"/>
        <v>0</v>
      </c>
      <c r="Y32" s="903">
        <f t="shared" si="5"/>
        <v>0</v>
      </c>
      <c r="Z32" s="903">
        <f t="shared" si="5"/>
        <v>0</v>
      </c>
      <c r="AA32" s="903">
        <f t="shared" si="5"/>
        <v>0</v>
      </c>
      <c r="AB32" s="903">
        <f t="shared" si="5"/>
        <v>0</v>
      </c>
      <c r="AC32" s="903">
        <f t="shared" si="5"/>
        <v>0</v>
      </c>
      <c r="AD32" s="903">
        <f t="shared" si="5"/>
        <v>20078000</v>
      </c>
      <c r="AE32" s="903">
        <f t="shared" si="5"/>
        <v>10098509.07</v>
      </c>
      <c r="AF32" s="903">
        <f t="shared" si="5"/>
        <v>9495326.7699999996</v>
      </c>
      <c r="AG32" s="903">
        <f t="shared" si="5"/>
        <v>0</v>
      </c>
      <c r="AH32" s="903">
        <f t="shared" si="5"/>
        <v>15491277.16</v>
      </c>
      <c r="AI32" s="903">
        <f t="shared" si="5"/>
        <v>0</v>
      </c>
      <c r="AJ32" s="903">
        <f t="shared" si="5"/>
        <v>0</v>
      </c>
      <c r="AK32" s="903">
        <f t="shared" si="5"/>
        <v>0</v>
      </c>
      <c r="AL32" s="903">
        <f t="shared" si="5"/>
        <v>0</v>
      </c>
      <c r="AM32" s="903">
        <f t="shared" si="5"/>
        <v>0</v>
      </c>
      <c r="AN32" s="903">
        <f t="shared" si="5"/>
        <v>0</v>
      </c>
      <c r="AO32" s="903">
        <f t="shared" si="5"/>
        <v>0</v>
      </c>
      <c r="AP32" s="903">
        <f t="shared" si="5"/>
        <v>0</v>
      </c>
      <c r="AQ32" s="903">
        <f t="shared" si="5"/>
        <v>0</v>
      </c>
      <c r="AR32" s="903">
        <f t="shared" si="5"/>
        <v>0</v>
      </c>
      <c r="AS32" s="903">
        <f t="shared" si="5"/>
        <v>0</v>
      </c>
      <c r="AT32" s="903">
        <f t="shared" si="5"/>
        <v>0</v>
      </c>
      <c r="AU32" s="903">
        <f t="shared" si="5"/>
        <v>0</v>
      </c>
      <c r="AV32" s="903">
        <f t="shared" si="5"/>
        <v>0</v>
      </c>
      <c r="AW32" s="903">
        <f t="shared" si="5"/>
        <v>0</v>
      </c>
      <c r="AX32" s="903">
        <f t="shared" si="5"/>
        <v>1606000</v>
      </c>
      <c r="AY32" s="903">
        <f t="shared" si="5"/>
        <v>123500</v>
      </c>
      <c r="AZ32" s="903">
        <f t="shared" si="5"/>
        <v>496578.57</v>
      </c>
      <c r="BA32" s="903">
        <f t="shared" si="5"/>
        <v>0</v>
      </c>
      <c r="BB32" s="903">
        <f t="shared" si="5"/>
        <v>95000</v>
      </c>
      <c r="BC32" s="903">
        <f t="shared" si="5"/>
        <v>0</v>
      </c>
      <c r="BD32" s="903">
        <f t="shared" si="5"/>
        <v>257973.52000000002</v>
      </c>
      <c r="BE32" s="903">
        <f t="shared" si="5"/>
        <v>58449.96</v>
      </c>
      <c r="BF32" s="903">
        <f t="shared" si="5"/>
        <v>92260.07</v>
      </c>
      <c r="BG32" s="903">
        <f t="shared" si="5"/>
        <v>0</v>
      </c>
      <c r="BH32" s="903">
        <f t="shared" si="5"/>
        <v>0</v>
      </c>
      <c r="BI32" s="903">
        <f t="shared" si="5"/>
        <v>0</v>
      </c>
      <c r="BJ32" s="903">
        <f t="shared" si="5"/>
        <v>0</v>
      </c>
      <c r="BK32" s="903">
        <f t="shared" si="5"/>
        <v>0</v>
      </c>
      <c r="BL32" s="903">
        <f t="shared" si="5"/>
        <v>0</v>
      </c>
      <c r="BM32" s="903">
        <f t="shared" si="5"/>
        <v>0</v>
      </c>
    </row>
    <row r="33" spans="1:65" s="258" customFormat="1" x14ac:dyDescent="0.25">
      <c r="A33" s="561" t="s">
        <v>308</v>
      </c>
      <c r="B33" s="904">
        <f>B29-B32-B34</f>
        <v>1142865091.4499998</v>
      </c>
      <c r="C33" s="904">
        <f t="shared" ref="C33:BM33" si="6">C29-C32-C34</f>
        <v>173893743.66999996</v>
      </c>
      <c r="D33" s="904">
        <f t="shared" si="6"/>
        <v>4072872.8899999997</v>
      </c>
      <c r="E33" s="904">
        <f t="shared" si="6"/>
        <v>359626.44999999995</v>
      </c>
      <c r="F33" s="904">
        <f t="shared" si="6"/>
        <v>559324.19000000041</v>
      </c>
      <c r="G33" s="904">
        <f t="shared" si="6"/>
        <v>0</v>
      </c>
      <c r="H33" s="904">
        <f t="shared" si="6"/>
        <v>0</v>
      </c>
      <c r="I33" s="904">
        <f t="shared" si="6"/>
        <v>0</v>
      </c>
      <c r="J33" s="904">
        <f t="shared" si="6"/>
        <v>0</v>
      </c>
      <c r="K33" s="904">
        <f t="shared" si="6"/>
        <v>0</v>
      </c>
      <c r="L33" s="904">
        <f t="shared" si="6"/>
        <v>0</v>
      </c>
      <c r="M33" s="904">
        <f t="shared" si="6"/>
        <v>0</v>
      </c>
      <c r="N33" s="904">
        <f t="shared" si="6"/>
        <v>0</v>
      </c>
      <c r="O33" s="904">
        <f t="shared" si="6"/>
        <v>0</v>
      </c>
      <c r="P33" s="904">
        <f t="shared" si="6"/>
        <v>2280543.21</v>
      </c>
      <c r="Q33" s="904">
        <f t="shared" si="6"/>
        <v>0</v>
      </c>
      <c r="R33" s="904">
        <f t="shared" si="6"/>
        <v>0</v>
      </c>
      <c r="S33" s="904">
        <f t="shared" si="6"/>
        <v>0</v>
      </c>
      <c r="T33" s="904">
        <f t="shared" si="6"/>
        <v>22820462.719999999</v>
      </c>
      <c r="U33" s="904">
        <f t="shared" si="6"/>
        <v>0</v>
      </c>
      <c r="V33" s="904">
        <f t="shared" si="6"/>
        <v>0</v>
      </c>
      <c r="W33" s="904">
        <f t="shared" si="6"/>
        <v>0</v>
      </c>
      <c r="X33" s="904">
        <f t="shared" si="6"/>
        <v>0</v>
      </c>
      <c r="Y33" s="904">
        <f t="shared" si="6"/>
        <v>0</v>
      </c>
      <c r="Z33" s="904">
        <f t="shared" si="6"/>
        <v>0</v>
      </c>
      <c r="AA33" s="904">
        <f t="shared" si="6"/>
        <v>0</v>
      </c>
      <c r="AB33" s="904">
        <f t="shared" si="6"/>
        <v>0</v>
      </c>
      <c r="AC33" s="904">
        <f t="shared" si="6"/>
        <v>0</v>
      </c>
      <c r="AD33" s="904">
        <f t="shared" si="6"/>
        <v>480348460</v>
      </c>
      <c r="AE33" s="904">
        <f t="shared" si="6"/>
        <v>168073549.09999999</v>
      </c>
      <c r="AF33" s="904">
        <f t="shared" si="6"/>
        <v>0</v>
      </c>
      <c r="AG33" s="904">
        <f t="shared" si="6"/>
        <v>0</v>
      </c>
      <c r="AH33" s="904">
        <f t="shared" si="6"/>
        <v>511255222.84000009</v>
      </c>
      <c r="AI33" s="904">
        <f t="shared" si="6"/>
        <v>0</v>
      </c>
      <c r="AJ33" s="904">
        <f t="shared" si="6"/>
        <v>0</v>
      </c>
      <c r="AK33" s="904">
        <f t="shared" si="6"/>
        <v>0</v>
      </c>
      <c r="AL33" s="904">
        <f t="shared" si="6"/>
        <v>0</v>
      </c>
      <c r="AM33" s="904">
        <f t="shared" si="6"/>
        <v>0</v>
      </c>
      <c r="AN33" s="904">
        <f t="shared" si="6"/>
        <v>0</v>
      </c>
      <c r="AO33" s="904">
        <f t="shared" si="6"/>
        <v>0</v>
      </c>
      <c r="AP33" s="904">
        <f t="shared" si="6"/>
        <v>54698650.600000001</v>
      </c>
      <c r="AQ33" s="904">
        <f t="shared" si="6"/>
        <v>0</v>
      </c>
      <c r="AR33" s="904">
        <f t="shared" si="6"/>
        <v>0</v>
      </c>
      <c r="AS33" s="904">
        <f t="shared" si="6"/>
        <v>0</v>
      </c>
      <c r="AT33" s="904">
        <f t="shared" si="6"/>
        <v>0</v>
      </c>
      <c r="AU33" s="904">
        <f t="shared" si="6"/>
        <v>0</v>
      </c>
      <c r="AV33" s="904">
        <f t="shared" si="6"/>
        <v>0</v>
      </c>
      <c r="AW33" s="904">
        <f t="shared" si="6"/>
        <v>0</v>
      </c>
      <c r="AX33" s="904">
        <f t="shared" si="6"/>
        <v>26818000</v>
      </c>
      <c r="AY33" s="904">
        <f t="shared" si="6"/>
        <v>4883886.0600000024</v>
      </c>
      <c r="AZ33" s="904">
        <f t="shared" si="6"/>
        <v>12374122.030000001</v>
      </c>
      <c r="BA33" s="904">
        <f t="shared" si="6"/>
        <v>0</v>
      </c>
      <c r="BB33" s="904">
        <f t="shared" si="6"/>
        <v>7839510</v>
      </c>
      <c r="BC33" s="904">
        <f t="shared" si="6"/>
        <v>0</v>
      </c>
      <c r="BD33" s="904">
        <f t="shared" si="6"/>
        <v>8187220.6499999994</v>
      </c>
      <c r="BE33" s="904">
        <f t="shared" si="6"/>
        <v>576682.06000000006</v>
      </c>
      <c r="BF33" s="904">
        <f t="shared" si="6"/>
        <v>820702.31999999983</v>
      </c>
      <c r="BG33" s="904">
        <f t="shared" si="6"/>
        <v>0</v>
      </c>
      <c r="BH33" s="904">
        <f t="shared" si="6"/>
        <v>0</v>
      </c>
      <c r="BI33" s="904">
        <f t="shared" si="6"/>
        <v>0</v>
      </c>
      <c r="BJ33" s="904">
        <f t="shared" si="6"/>
        <v>10790000</v>
      </c>
      <c r="BK33" s="904">
        <f t="shared" si="6"/>
        <v>0</v>
      </c>
      <c r="BL33" s="904">
        <f t="shared" si="6"/>
        <v>0</v>
      </c>
      <c r="BM33" s="904">
        <f t="shared" si="6"/>
        <v>0</v>
      </c>
    </row>
    <row r="34" spans="1:65" s="258" customFormat="1" x14ac:dyDescent="0.25">
      <c r="A34" s="300" t="s">
        <v>309</v>
      </c>
      <c r="B34" s="905">
        <f>B26+B27</f>
        <v>647344858.62</v>
      </c>
      <c r="C34" s="905">
        <f t="shared" ref="C34:BM34" si="7">C26+C27</f>
        <v>58480391.730000004</v>
      </c>
      <c r="D34" s="905">
        <f t="shared" si="7"/>
        <v>1119173.55</v>
      </c>
      <c r="E34" s="905">
        <f t="shared" si="7"/>
        <v>21862.85</v>
      </c>
      <c r="F34" s="905">
        <f t="shared" si="7"/>
        <v>7940675.8099999996</v>
      </c>
      <c r="G34" s="905">
        <f t="shared" si="7"/>
        <v>656330.59</v>
      </c>
      <c r="H34" s="905">
        <f t="shared" si="7"/>
        <v>0</v>
      </c>
      <c r="I34" s="905">
        <f t="shared" si="7"/>
        <v>0</v>
      </c>
      <c r="J34" s="905">
        <f t="shared" si="7"/>
        <v>0</v>
      </c>
      <c r="K34" s="905">
        <f t="shared" si="7"/>
        <v>0</v>
      </c>
      <c r="L34" s="905">
        <f t="shared" si="7"/>
        <v>0</v>
      </c>
      <c r="M34" s="905">
        <f t="shared" si="7"/>
        <v>0</v>
      </c>
      <c r="N34" s="905">
        <f t="shared" si="7"/>
        <v>0</v>
      </c>
      <c r="O34" s="905">
        <f t="shared" si="7"/>
        <v>0</v>
      </c>
      <c r="P34" s="905">
        <f t="shared" si="7"/>
        <v>2552047.21</v>
      </c>
      <c r="Q34" s="905">
        <f t="shared" si="7"/>
        <v>0</v>
      </c>
      <c r="R34" s="905">
        <f t="shared" si="7"/>
        <v>0</v>
      </c>
      <c r="S34" s="905">
        <f t="shared" si="7"/>
        <v>0</v>
      </c>
      <c r="T34" s="905">
        <f t="shared" si="7"/>
        <v>40143663.560000002</v>
      </c>
      <c r="U34" s="905">
        <f t="shared" si="7"/>
        <v>10118402.869999999</v>
      </c>
      <c r="V34" s="905">
        <f t="shared" si="7"/>
        <v>82875118.810000002</v>
      </c>
      <c r="W34" s="905">
        <f t="shared" si="7"/>
        <v>0</v>
      </c>
      <c r="X34" s="905">
        <f t="shared" si="7"/>
        <v>0</v>
      </c>
      <c r="Y34" s="905">
        <f t="shared" si="7"/>
        <v>0</v>
      </c>
      <c r="Z34" s="905">
        <f t="shared" si="7"/>
        <v>0</v>
      </c>
      <c r="AA34" s="905">
        <f t="shared" si="7"/>
        <v>0</v>
      </c>
      <c r="AB34" s="905">
        <f t="shared" si="7"/>
        <v>0</v>
      </c>
      <c r="AC34" s="905">
        <f t="shared" si="7"/>
        <v>0</v>
      </c>
      <c r="AD34" s="905">
        <f t="shared" si="7"/>
        <v>0</v>
      </c>
      <c r="AE34" s="905">
        <f t="shared" si="7"/>
        <v>0</v>
      </c>
      <c r="AF34" s="905">
        <f t="shared" si="7"/>
        <v>0</v>
      </c>
      <c r="AG34" s="905">
        <f t="shared" si="7"/>
        <v>0</v>
      </c>
      <c r="AH34" s="905">
        <f t="shared" si="7"/>
        <v>0</v>
      </c>
      <c r="AI34" s="905">
        <f t="shared" si="7"/>
        <v>0</v>
      </c>
      <c r="AJ34" s="905">
        <f t="shared" si="7"/>
        <v>313573990</v>
      </c>
      <c r="AK34" s="905">
        <f t="shared" si="7"/>
        <v>17811473.420000002</v>
      </c>
      <c r="AL34" s="905">
        <f t="shared" si="7"/>
        <v>0</v>
      </c>
      <c r="AM34" s="905">
        <f t="shared" si="7"/>
        <v>0</v>
      </c>
      <c r="AN34" s="905">
        <f t="shared" si="7"/>
        <v>0</v>
      </c>
      <c r="AO34" s="905">
        <f t="shared" si="7"/>
        <v>0</v>
      </c>
      <c r="AP34" s="905">
        <f t="shared" si="7"/>
        <v>10146000</v>
      </c>
      <c r="AQ34" s="905">
        <f t="shared" si="7"/>
        <v>0</v>
      </c>
      <c r="AR34" s="905">
        <f t="shared" si="7"/>
        <v>0</v>
      </c>
      <c r="AS34" s="905">
        <f t="shared" si="7"/>
        <v>0</v>
      </c>
      <c r="AT34" s="905">
        <f t="shared" si="7"/>
        <v>0</v>
      </c>
      <c r="AU34" s="905">
        <f t="shared" si="7"/>
        <v>0</v>
      </c>
      <c r="AV34" s="905">
        <f t="shared" si="7"/>
        <v>0</v>
      </c>
      <c r="AW34" s="905">
        <f t="shared" si="7"/>
        <v>0</v>
      </c>
      <c r="AX34" s="905">
        <f t="shared" si="7"/>
        <v>185334372.12</v>
      </c>
      <c r="AY34" s="905">
        <f t="shared" si="7"/>
        <v>29734703.469999999</v>
      </c>
      <c r="AZ34" s="905">
        <f t="shared" si="7"/>
        <v>0</v>
      </c>
      <c r="BA34" s="905">
        <f t="shared" si="7"/>
        <v>0</v>
      </c>
      <c r="BB34" s="905">
        <f t="shared" si="7"/>
        <v>139500</v>
      </c>
      <c r="BC34" s="905">
        <f t="shared" si="7"/>
        <v>0</v>
      </c>
      <c r="BD34" s="905">
        <f t="shared" si="7"/>
        <v>2433279.9500000002</v>
      </c>
      <c r="BE34" s="905">
        <f t="shared" si="7"/>
        <v>137618.53</v>
      </c>
      <c r="BF34" s="905">
        <f t="shared" si="7"/>
        <v>1087037.6100000001</v>
      </c>
      <c r="BG34" s="905">
        <f t="shared" si="7"/>
        <v>0</v>
      </c>
      <c r="BH34" s="905">
        <f t="shared" si="7"/>
        <v>0</v>
      </c>
      <c r="BI34" s="905">
        <f t="shared" si="7"/>
        <v>0</v>
      </c>
      <c r="BJ34" s="905">
        <f t="shared" si="7"/>
        <v>0</v>
      </c>
      <c r="BK34" s="905">
        <f t="shared" si="7"/>
        <v>0</v>
      </c>
      <c r="BL34" s="905">
        <f t="shared" si="7"/>
        <v>0</v>
      </c>
      <c r="BM34" s="905">
        <f t="shared" si="7"/>
        <v>0</v>
      </c>
    </row>
    <row r="35" spans="1:65" s="288" customFormat="1" ht="15.75" x14ac:dyDescent="0.25">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row>
    <row r="36" spans="1:65" s="288" customFormat="1" ht="15.75" x14ac:dyDescent="0.25">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row>
    <row r="37" spans="1:65" s="288" customFormat="1" ht="31.5" x14ac:dyDescent="0.25">
      <c r="A37" s="300" t="s">
        <v>415</v>
      </c>
      <c r="B37" s="546">
        <f t="shared" ref="B37" si="8">D37+L37+P37+R37+AN37+AZ37+AT37+BD37+BF37+AP37+AX37+AR37+BL37+AV37+N37+H37+AD37+AL37+AJ37+T37+BH37+BB37+F37+AH37+J37+Z37+X37+AF37+BJ37+V37+AB37</f>
        <v>322606.78000000009</v>
      </c>
      <c r="C37" s="546">
        <f t="shared" ref="C37" si="9">E37+M37+Q37+S37+AO37+BA37+AU37+BE37+BG37+AQ37+AY37+AS37+BM37+AW37+O37+I37+AE37+AM37+AK37+U37+BI37+BC37+G37+AI37+K37+AA37+Y37+AG37+BK37+W37+AC37</f>
        <v>74978.149999999994</v>
      </c>
      <c r="D37" s="546"/>
      <c r="E37" s="546"/>
      <c r="F37" s="546"/>
      <c r="G37" s="546"/>
      <c r="H37" s="546"/>
      <c r="I37" s="546"/>
      <c r="J37" s="546"/>
      <c r="K37" s="546"/>
      <c r="L37" s="546"/>
      <c r="M37" s="546"/>
      <c r="N37" s="546"/>
      <c r="O37" s="546"/>
      <c r="P37" s="546"/>
      <c r="Q37" s="546"/>
      <c r="R37" s="546">
        <f>'Прочая  субсидия_БП'!D26</f>
        <v>0</v>
      </c>
      <c r="S37" s="546">
        <f>'Прочая  субсидия_БП'!E26</f>
        <v>0</v>
      </c>
      <c r="T37" s="546"/>
      <c r="U37" s="546"/>
      <c r="V37" s="546"/>
      <c r="W37" s="546"/>
      <c r="X37" s="546"/>
      <c r="Y37" s="546"/>
      <c r="Z37" s="546"/>
      <c r="AA37" s="546"/>
      <c r="AB37" s="546"/>
      <c r="AC37" s="546"/>
      <c r="AD37" s="546"/>
      <c r="AE37" s="546"/>
      <c r="AF37" s="546">
        <f>'Прочая  субсидия_БП'!F26</f>
        <v>0</v>
      </c>
      <c r="AG37" s="546">
        <f>'Прочая  субсидия_БП'!G26</f>
        <v>0</v>
      </c>
      <c r="AH37" s="546">
        <f>'Прочая  субсидия_БП'!H26</f>
        <v>0</v>
      </c>
      <c r="AI37" s="546">
        <f>'Прочая  субсидия_БП'!I26</f>
        <v>0</v>
      </c>
      <c r="AJ37" s="546"/>
      <c r="AK37" s="546"/>
      <c r="AL37" s="546">
        <f>'Прочая  субсидия_БП'!J26</f>
        <v>0</v>
      </c>
      <c r="AM37" s="546">
        <f>'Прочая  субсидия_БП'!K26</f>
        <v>0</v>
      </c>
      <c r="AN37" s="546">
        <f>'Прочая  субсидия_БП'!L26</f>
        <v>0</v>
      </c>
      <c r="AO37" s="546">
        <f>'Прочая  субсидия_БП'!M26</f>
        <v>0</v>
      </c>
      <c r="AP37" s="546">
        <f>'Прочая  субсидия_БП'!N26</f>
        <v>0</v>
      </c>
      <c r="AQ37" s="546">
        <f>'Прочая  субсидия_БП'!O26</f>
        <v>0</v>
      </c>
      <c r="AR37" s="546"/>
      <c r="AS37" s="546"/>
      <c r="AT37" s="546">
        <f>'Прочая  субсидия_БП'!P26</f>
        <v>0</v>
      </c>
      <c r="AU37" s="546">
        <f>'Прочая  субсидия_БП'!Q26</f>
        <v>0</v>
      </c>
      <c r="AV37" s="546">
        <f>'Прочая  субсидия_БП'!R26</f>
        <v>0</v>
      </c>
      <c r="AW37" s="546">
        <f>'Прочая  субсидия_БП'!S26</f>
        <v>0</v>
      </c>
      <c r="AX37" s="546"/>
      <c r="AY37" s="546"/>
      <c r="AZ37" s="546"/>
      <c r="BA37" s="546"/>
      <c r="BB37" s="546"/>
      <c r="BC37" s="546"/>
      <c r="BD37" s="546">
        <f>'Прочая  субсидия_БП'!T26</f>
        <v>322606.78000000009</v>
      </c>
      <c r="BE37" s="546">
        <f>'Прочая  субсидия_БП'!U26</f>
        <v>74978.149999999994</v>
      </c>
      <c r="BF37" s="546"/>
      <c r="BG37" s="546"/>
      <c r="BH37" s="546">
        <f>'Прочая  субсидия_БП'!V26</f>
        <v>0</v>
      </c>
      <c r="BI37" s="546">
        <f>'Прочая  субсидия_БП'!W26</f>
        <v>0</v>
      </c>
      <c r="BJ37" s="546">
        <f>'Прочая  субсидия_БП'!X26</f>
        <v>0</v>
      </c>
      <c r="BK37" s="546">
        <f>'Прочая  субсидия_БП'!Y26</f>
        <v>0</v>
      </c>
      <c r="BL37" s="546">
        <f>'Прочая  субсидия_БП'!Z26</f>
        <v>0</v>
      </c>
      <c r="BM37" s="546">
        <f>'Прочая  субсидия_БП'!AA26</f>
        <v>0</v>
      </c>
    </row>
    <row r="38" spans="1:65" s="288" customFormat="1" ht="15.75" x14ac:dyDescent="0.25">
      <c r="A38" s="300"/>
      <c r="B38" s="546"/>
      <c r="C38" s="546"/>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row>
    <row r="39" spans="1:65" s="288" customFormat="1" ht="47.25" x14ac:dyDescent="0.25">
      <c r="A39" s="300" t="s">
        <v>416</v>
      </c>
      <c r="B39" s="298">
        <f t="shared" ref="B39:BM39" si="10">B29+B37</f>
        <v>1838520336.0799999</v>
      </c>
      <c r="C39" s="298">
        <f t="shared" si="10"/>
        <v>242729572.57999998</v>
      </c>
      <c r="D39" s="298">
        <f t="shared" si="10"/>
        <v>5399999.9999999991</v>
      </c>
      <c r="E39" s="298">
        <f t="shared" si="10"/>
        <v>381489.29999999993</v>
      </c>
      <c r="F39" s="298">
        <f t="shared" si="10"/>
        <v>8500000</v>
      </c>
      <c r="G39" s="298">
        <f t="shared" si="10"/>
        <v>656330.59</v>
      </c>
      <c r="H39" s="298">
        <f t="shared" si="10"/>
        <v>0</v>
      </c>
      <c r="I39" s="298">
        <f t="shared" si="10"/>
        <v>0</v>
      </c>
      <c r="J39" s="298">
        <f t="shared" si="10"/>
        <v>0</v>
      </c>
      <c r="K39" s="298">
        <f t="shared" si="10"/>
        <v>0</v>
      </c>
      <c r="L39" s="298">
        <f t="shared" si="10"/>
        <v>0</v>
      </c>
      <c r="M39" s="298">
        <f t="shared" si="10"/>
        <v>0</v>
      </c>
      <c r="N39" s="298">
        <f t="shared" si="10"/>
        <v>0</v>
      </c>
      <c r="O39" s="298">
        <f t="shared" si="10"/>
        <v>0</v>
      </c>
      <c r="P39" s="298">
        <f t="shared" si="10"/>
        <v>5000000</v>
      </c>
      <c r="Q39" s="298">
        <f t="shared" si="10"/>
        <v>0</v>
      </c>
      <c r="R39" s="298">
        <f t="shared" si="10"/>
        <v>0</v>
      </c>
      <c r="S39" s="298">
        <f t="shared" si="10"/>
        <v>0</v>
      </c>
      <c r="T39" s="298">
        <f t="shared" si="10"/>
        <v>62964126.280000001</v>
      </c>
      <c r="U39" s="298">
        <f t="shared" si="10"/>
        <v>10118402.869999999</v>
      </c>
      <c r="V39" s="298">
        <f t="shared" ref="V39:W39" si="11">V29+V37</f>
        <v>82875118.810000002</v>
      </c>
      <c r="W39" s="298">
        <f t="shared" si="11"/>
        <v>0</v>
      </c>
      <c r="X39" s="298">
        <f t="shared" ref="X39:Y39" si="12">X29+X37</f>
        <v>0</v>
      </c>
      <c r="Y39" s="298">
        <f t="shared" si="12"/>
        <v>0</v>
      </c>
      <c r="Z39" s="298">
        <f t="shared" si="10"/>
        <v>0</v>
      </c>
      <c r="AA39" s="298">
        <f t="shared" si="10"/>
        <v>0</v>
      </c>
      <c r="AB39" s="298">
        <f t="shared" ref="AB39:AC39" si="13">AB29+AB37</f>
        <v>0</v>
      </c>
      <c r="AC39" s="298">
        <f t="shared" si="13"/>
        <v>0</v>
      </c>
      <c r="AD39" s="298">
        <f t="shared" si="10"/>
        <v>500426460</v>
      </c>
      <c r="AE39" s="298">
        <f t="shared" si="10"/>
        <v>178172058.16999999</v>
      </c>
      <c r="AF39" s="298">
        <f t="shared" ref="AF39:AG39" si="14">AF29+AF37</f>
        <v>9495326.7699999996</v>
      </c>
      <c r="AG39" s="298">
        <f t="shared" si="14"/>
        <v>0</v>
      </c>
      <c r="AH39" s="298">
        <f t="shared" si="10"/>
        <v>526746500.00000012</v>
      </c>
      <c r="AI39" s="298">
        <f t="shared" si="10"/>
        <v>0</v>
      </c>
      <c r="AJ39" s="298">
        <f t="shared" si="10"/>
        <v>313573990</v>
      </c>
      <c r="AK39" s="298">
        <f t="shared" si="10"/>
        <v>17811473.420000002</v>
      </c>
      <c r="AL39" s="298">
        <f t="shared" si="10"/>
        <v>0</v>
      </c>
      <c r="AM39" s="298">
        <f t="shared" si="10"/>
        <v>0</v>
      </c>
      <c r="AN39" s="298">
        <f t="shared" si="10"/>
        <v>0</v>
      </c>
      <c r="AO39" s="298">
        <f t="shared" si="10"/>
        <v>0</v>
      </c>
      <c r="AP39" s="298">
        <f t="shared" si="10"/>
        <v>64844650.600000001</v>
      </c>
      <c r="AQ39" s="298">
        <f t="shared" si="10"/>
        <v>0</v>
      </c>
      <c r="AR39" s="298">
        <f t="shared" si="10"/>
        <v>0</v>
      </c>
      <c r="AS39" s="298">
        <f t="shared" si="10"/>
        <v>0</v>
      </c>
      <c r="AT39" s="298">
        <f t="shared" si="10"/>
        <v>0</v>
      </c>
      <c r="AU39" s="298">
        <f t="shared" si="10"/>
        <v>0</v>
      </c>
      <c r="AV39" s="298">
        <f t="shared" si="10"/>
        <v>0</v>
      </c>
      <c r="AW39" s="298">
        <f t="shared" si="10"/>
        <v>0</v>
      </c>
      <c r="AX39" s="298">
        <f t="shared" si="10"/>
        <v>213758372.12</v>
      </c>
      <c r="AY39" s="298">
        <f t="shared" si="10"/>
        <v>34742089.530000001</v>
      </c>
      <c r="AZ39" s="298">
        <f t="shared" si="10"/>
        <v>12870700.600000001</v>
      </c>
      <c r="BA39" s="298">
        <f t="shared" si="10"/>
        <v>0</v>
      </c>
      <c r="BB39" s="298">
        <f t="shared" si="10"/>
        <v>8074010</v>
      </c>
      <c r="BC39" s="298">
        <f t="shared" si="10"/>
        <v>0</v>
      </c>
      <c r="BD39" s="298">
        <f t="shared" si="10"/>
        <v>11201080.899999999</v>
      </c>
      <c r="BE39" s="298">
        <f t="shared" si="10"/>
        <v>847728.70000000007</v>
      </c>
      <c r="BF39" s="298">
        <f t="shared" si="10"/>
        <v>2000000</v>
      </c>
      <c r="BG39" s="298">
        <f t="shared" si="10"/>
        <v>0</v>
      </c>
      <c r="BH39" s="298">
        <f t="shared" si="10"/>
        <v>0</v>
      </c>
      <c r="BI39" s="298">
        <f t="shared" si="10"/>
        <v>0</v>
      </c>
      <c r="BJ39" s="298">
        <f t="shared" ref="BJ39:BK39" si="15">BJ29+BJ37</f>
        <v>10790000</v>
      </c>
      <c r="BK39" s="298">
        <f t="shared" si="15"/>
        <v>0</v>
      </c>
      <c r="BL39" s="298">
        <f t="shared" si="10"/>
        <v>0</v>
      </c>
      <c r="BM39" s="298">
        <f t="shared" si="10"/>
        <v>0</v>
      </c>
    </row>
    <row r="40" spans="1:65" s="288" customFormat="1" ht="15.75" x14ac:dyDescent="0.25">
      <c r="A40" s="302"/>
      <c r="B40" s="284"/>
      <c r="C40" s="284"/>
      <c r="D40" s="284"/>
      <c r="E40" s="760">
        <v>381489.3</v>
      </c>
      <c r="F40" s="284"/>
      <c r="G40" s="760">
        <v>656330.59</v>
      </c>
      <c r="H40" s="303"/>
      <c r="I40" s="906"/>
      <c r="J40" s="303"/>
      <c r="K40" s="906"/>
      <c r="L40" s="303"/>
      <c r="M40" s="906"/>
      <c r="N40" s="303"/>
      <c r="O40" s="760"/>
      <c r="P40" s="303"/>
      <c r="Q40" s="760"/>
      <c r="R40" s="284"/>
      <c r="S40" s="760"/>
      <c r="T40" s="284"/>
      <c r="U40" s="760">
        <v>10118402.869999999</v>
      </c>
      <c r="V40" s="279"/>
      <c r="W40" s="760"/>
      <c r="X40" s="284"/>
      <c r="Y40" s="780"/>
      <c r="Z40" s="284"/>
      <c r="AA40" s="760"/>
      <c r="AB40" s="284"/>
      <c r="AC40" s="760"/>
      <c r="AD40" s="284"/>
      <c r="AE40" s="760">
        <v>178172058.16999999</v>
      </c>
      <c r="AG40" s="760"/>
      <c r="AH40" s="284"/>
      <c r="AI40" s="760"/>
      <c r="AJ40" s="284"/>
      <c r="AK40" s="760">
        <v>17811473.420000002</v>
      </c>
      <c r="AL40" s="284"/>
      <c r="AM40" s="907"/>
      <c r="AN40" s="284"/>
      <c r="AO40" s="760"/>
      <c r="AP40" s="284"/>
      <c r="AQ40" s="760"/>
      <c r="AR40" s="284"/>
      <c r="AS40" s="760"/>
      <c r="AT40" s="284"/>
      <c r="AU40" s="760"/>
      <c r="AV40" s="284"/>
      <c r="AW40" s="760"/>
      <c r="AX40" s="303"/>
      <c r="AY40" s="760">
        <v>34742089.530000001</v>
      </c>
      <c r="AZ40" s="284"/>
      <c r="BA40" s="760"/>
      <c r="BB40" s="284"/>
      <c r="BC40" s="760"/>
      <c r="BD40" s="284"/>
      <c r="BE40" s="760">
        <v>847728.7</v>
      </c>
      <c r="BF40" s="284"/>
      <c r="BG40" s="760"/>
      <c r="BH40" s="284"/>
      <c r="BI40" s="760"/>
      <c r="BJ40" s="284"/>
      <c r="BK40" s="760"/>
      <c r="BL40" s="284"/>
      <c r="BM40" s="760"/>
    </row>
    <row r="41" spans="1:65" s="304" customFormat="1" ht="15.75" x14ac:dyDescent="0.25">
      <c r="E41" s="305">
        <f>E40-E39</f>
        <v>0</v>
      </c>
      <c r="G41" s="305">
        <f>G40-G39</f>
        <v>0</v>
      </c>
      <c r="H41" s="305"/>
      <c r="I41" s="305">
        <f>I40-I39</f>
        <v>0</v>
      </c>
      <c r="J41" s="305"/>
      <c r="K41" s="305">
        <f>K40-K39</f>
        <v>0</v>
      </c>
      <c r="L41" s="305"/>
      <c r="M41" s="305">
        <f>M40-M39</f>
        <v>0</v>
      </c>
      <c r="N41" s="305"/>
      <c r="O41" s="305">
        <f>O40-O39</f>
        <v>0</v>
      </c>
      <c r="P41" s="305"/>
      <c r="Q41" s="305">
        <f>Q40-Q39</f>
        <v>0</v>
      </c>
      <c r="S41" s="305">
        <f>S40-S39</f>
        <v>0</v>
      </c>
      <c r="U41" s="305">
        <f>U40-U39</f>
        <v>0</v>
      </c>
      <c r="V41" s="279"/>
      <c r="W41" s="305">
        <f>W40-W39</f>
        <v>0</v>
      </c>
      <c r="Y41" s="305">
        <f>Y40-Y39</f>
        <v>0</v>
      </c>
      <c r="AA41" s="305">
        <f>AA40-AA39</f>
        <v>0</v>
      </c>
      <c r="AC41" s="305">
        <f>AC40-AC39</f>
        <v>0</v>
      </c>
      <c r="AE41" s="305">
        <f>AE40-AE39</f>
        <v>0</v>
      </c>
      <c r="AG41" s="305">
        <f>AG40-AG39</f>
        <v>0</v>
      </c>
      <c r="AI41" s="305">
        <f>AI40-AI39</f>
        <v>0</v>
      </c>
      <c r="AK41" s="305">
        <f>AK40-AK39</f>
        <v>0</v>
      </c>
      <c r="AL41" s="305"/>
      <c r="AM41" s="305"/>
      <c r="AO41" s="305"/>
      <c r="AQ41" s="305">
        <f>AQ40-AQ39</f>
        <v>0</v>
      </c>
      <c r="AS41" s="305">
        <f>AS40-AS39</f>
        <v>0</v>
      </c>
      <c r="AU41" s="305">
        <f>AU40-AU39</f>
        <v>0</v>
      </c>
      <c r="AW41" s="305">
        <f>AW40-AW39</f>
        <v>0</v>
      </c>
      <c r="AX41" s="305"/>
      <c r="AY41" s="305">
        <f>AY40-AY39</f>
        <v>0</v>
      </c>
      <c r="BA41" s="305">
        <f>BA40-BA39</f>
        <v>0</v>
      </c>
      <c r="BC41" s="305">
        <f>BC40-BC39</f>
        <v>0</v>
      </c>
      <c r="BE41" s="305">
        <f>BE40-BE39</f>
        <v>0</v>
      </c>
      <c r="BG41" s="305">
        <f>BG40-BG39</f>
        <v>0</v>
      </c>
      <c r="BI41" s="305">
        <f>BI40-BI39</f>
        <v>0</v>
      </c>
      <c r="BK41" s="305">
        <f>BK40-BK39</f>
        <v>0</v>
      </c>
      <c r="BM41" s="305">
        <f>BM40-BM39</f>
        <v>0</v>
      </c>
    </row>
    <row r="42" spans="1:65" x14ac:dyDescent="0.25">
      <c r="E42" s="303"/>
      <c r="G42" s="287"/>
      <c r="H42" s="287"/>
      <c r="I42" s="287"/>
      <c r="J42" s="287"/>
      <c r="K42" s="287"/>
      <c r="L42" s="287"/>
      <c r="M42" s="287"/>
      <c r="N42" s="287"/>
      <c r="O42" s="287"/>
      <c r="P42" s="287"/>
      <c r="Q42" s="287"/>
      <c r="S42" s="287"/>
      <c r="T42" s="304"/>
      <c r="U42" s="305"/>
      <c r="X42" s="304"/>
      <c r="Y42" s="305"/>
      <c r="Z42" s="304"/>
      <c r="AA42" s="305"/>
      <c r="AB42" s="304"/>
      <c r="AC42" s="305"/>
      <c r="AE42" s="287"/>
      <c r="AF42" s="477"/>
      <c r="AG42" s="477"/>
      <c r="AH42" s="279"/>
      <c r="AI42" s="287"/>
      <c r="AJ42" s="279"/>
      <c r="AK42" s="287"/>
      <c r="AL42" s="287"/>
      <c r="AM42" s="287"/>
      <c r="AQ42" s="287"/>
      <c r="AS42" s="287"/>
      <c r="AU42" s="287"/>
      <c r="AW42" s="287"/>
      <c r="AX42" s="287"/>
      <c r="AY42" s="287"/>
      <c r="BA42" s="287"/>
      <c r="BC42" s="287"/>
      <c r="BE42" s="287"/>
      <c r="BG42" s="287"/>
      <c r="BI42" s="287"/>
      <c r="BK42" s="287"/>
      <c r="BM42" s="287"/>
    </row>
    <row r="43" spans="1:65" x14ac:dyDescent="0.25">
      <c r="E43" s="303"/>
      <c r="G43" s="287"/>
      <c r="H43" s="287"/>
      <c r="I43" s="287"/>
      <c r="J43" s="287"/>
      <c r="K43" s="287"/>
      <c r="L43" s="287"/>
      <c r="M43" s="287"/>
      <c r="N43" s="287"/>
      <c r="O43" s="287"/>
      <c r="P43" s="287"/>
      <c r="Q43" s="287"/>
      <c r="S43" s="287"/>
      <c r="T43" s="304"/>
      <c r="U43" s="305"/>
      <c r="X43" s="304"/>
      <c r="Y43" s="305"/>
      <c r="Z43" s="304"/>
      <c r="AA43" s="305"/>
      <c r="AB43" s="304"/>
      <c r="AC43" s="305"/>
      <c r="AE43" s="287"/>
      <c r="AF43" s="477"/>
      <c r="AG43" s="477"/>
      <c r="AH43" s="279"/>
      <c r="AI43" s="287"/>
      <c r="AJ43" s="279"/>
      <c r="AK43" s="287"/>
      <c r="AL43" s="287"/>
      <c r="AM43" s="287"/>
      <c r="AQ43" s="287"/>
      <c r="AS43" s="287"/>
      <c r="AU43" s="287"/>
      <c r="AW43" s="287"/>
      <c r="AX43" s="287"/>
      <c r="AY43" s="287"/>
      <c r="BA43" s="287"/>
      <c r="BC43" s="287"/>
      <c r="BE43" s="287"/>
      <c r="BG43" s="287"/>
      <c r="BI43" s="287"/>
      <c r="BK43" s="287"/>
      <c r="BM43" s="287"/>
    </row>
    <row r="44" spans="1:65" x14ac:dyDescent="0.25">
      <c r="E44" s="303"/>
      <c r="G44" s="287"/>
      <c r="H44" s="287"/>
      <c r="I44" s="287"/>
      <c r="J44" s="287"/>
      <c r="K44" s="287"/>
      <c r="L44" s="287"/>
      <c r="M44" s="287"/>
      <c r="N44" s="287"/>
      <c r="O44" s="287"/>
      <c r="P44" s="287"/>
      <c r="Q44" s="287"/>
      <c r="S44" s="287"/>
      <c r="T44" s="304"/>
      <c r="U44" s="305"/>
      <c r="X44" s="304"/>
      <c r="Y44" s="305"/>
      <c r="Z44" s="304"/>
      <c r="AA44" s="305"/>
      <c r="AB44" s="304"/>
      <c r="AC44" s="305"/>
      <c r="AE44" s="287"/>
      <c r="AF44" s="477"/>
      <c r="AG44" s="477"/>
      <c r="AH44" s="279"/>
      <c r="AI44" s="287"/>
      <c r="AJ44" s="279"/>
      <c r="AK44" s="287"/>
      <c r="AL44" s="287"/>
      <c r="AM44" s="287"/>
      <c r="AQ44" s="287"/>
      <c r="AS44" s="287"/>
      <c r="AU44" s="287"/>
      <c r="AW44" s="287"/>
      <c r="AX44" s="287"/>
      <c r="AY44" s="287"/>
      <c r="BA44" s="287"/>
      <c r="BC44" s="287"/>
      <c r="BE44" s="287"/>
      <c r="BG44" s="287"/>
      <c r="BI44" s="287"/>
      <c r="BK44" s="287"/>
      <c r="BM44" s="287"/>
    </row>
    <row r="45" spans="1:65" x14ac:dyDescent="0.2">
      <c r="AF45" s="477"/>
      <c r="AG45" s="477"/>
      <c r="AH45" s="289"/>
      <c r="AI45" s="306"/>
      <c r="AJ45" s="290"/>
      <c r="AK45" s="290"/>
    </row>
    <row r="46" spans="1:65" x14ac:dyDescent="0.2">
      <c r="AF46" s="477"/>
      <c r="AG46" s="477"/>
      <c r="AH46" s="289"/>
      <c r="AI46" s="289"/>
      <c r="AJ46" s="290"/>
      <c r="AK46" s="290"/>
    </row>
    <row r="47" spans="1:65" x14ac:dyDescent="0.2">
      <c r="AF47" s="461"/>
      <c r="AG47" s="461"/>
      <c r="AH47" s="290"/>
      <c r="AI47" s="290"/>
      <c r="AJ47" s="290"/>
      <c r="AK47" s="290"/>
    </row>
    <row r="48" spans="1:65" x14ac:dyDescent="0.2">
      <c r="AF48" s="460"/>
      <c r="AG48" s="460"/>
      <c r="AH48" s="291"/>
      <c r="AI48" s="291"/>
    </row>
    <row r="49" spans="32:35" x14ac:dyDescent="0.2">
      <c r="AF49" s="460"/>
      <c r="AG49" s="460"/>
      <c r="AH49" s="291"/>
      <c r="AI49" s="291"/>
    </row>
    <row r="50" spans="32:35" x14ac:dyDescent="0.2">
      <c r="AF50" s="460"/>
      <c r="AG50" s="460"/>
      <c r="AH50" s="291"/>
      <c r="AI50" s="291"/>
    </row>
    <row r="51" spans="32:35" x14ac:dyDescent="0.2">
      <c r="AF51" s="460"/>
      <c r="AG51" s="460"/>
      <c r="AH51" s="291"/>
      <c r="AI51" s="291"/>
    </row>
    <row r="52" spans="32:35" x14ac:dyDescent="0.2">
      <c r="AF52" s="461"/>
      <c r="AG52" s="461"/>
      <c r="AH52" s="290"/>
      <c r="AI52" s="290"/>
    </row>
    <row r="53" spans="32:35" x14ac:dyDescent="0.25">
      <c r="AH53" s="290"/>
      <c r="AI53" s="290"/>
    </row>
    <row r="54" spans="32:35" x14ac:dyDescent="0.25">
      <c r="AH54" s="290"/>
      <c r="AI54" s="290"/>
    </row>
  </sheetData>
  <mergeCells count="65">
    <mergeCell ref="A5:A7"/>
    <mergeCell ref="B5:C6"/>
    <mergeCell ref="D5:E5"/>
    <mergeCell ref="F5:G5"/>
    <mergeCell ref="H5:I5"/>
    <mergeCell ref="D6:E6"/>
    <mergeCell ref="F6:G6"/>
    <mergeCell ref="H6:I6"/>
    <mergeCell ref="AN5:AO5"/>
    <mergeCell ref="J5:K5"/>
    <mergeCell ref="L5:M5"/>
    <mergeCell ref="N5:O5"/>
    <mergeCell ref="P5:Q5"/>
    <mergeCell ref="R5:S5"/>
    <mergeCell ref="T5:U5"/>
    <mergeCell ref="Z5:AA5"/>
    <mergeCell ref="AD5:AE5"/>
    <mergeCell ref="AH5:AI5"/>
    <mergeCell ref="AJ5:AK5"/>
    <mergeCell ref="AL5:AM5"/>
    <mergeCell ref="X5:Y5"/>
    <mergeCell ref="AF5:AG5"/>
    <mergeCell ref="V5:W5"/>
    <mergeCell ref="AB5:AC5"/>
    <mergeCell ref="BL5:BM5"/>
    <mergeCell ref="AP5:AQ5"/>
    <mergeCell ref="AR5:AS5"/>
    <mergeCell ref="AT5:AU5"/>
    <mergeCell ref="AV5:AW5"/>
    <mergeCell ref="AX5:AY5"/>
    <mergeCell ref="AZ5:BA5"/>
    <mergeCell ref="BB5:BC5"/>
    <mergeCell ref="BD5:BE5"/>
    <mergeCell ref="BF5:BG5"/>
    <mergeCell ref="BH5:BI5"/>
    <mergeCell ref="BJ5:BK5"/>
    <mergeCell ref="AD6:AE6"/>
    <mergeCell ref="AH6:AI6"/>
    <mergeCell ref="AJ6:AK6"/>
    <mergeCell ref="AL6:AM6"/>
    <mergeCell ref="X6:Y6"/>
    <mergeCell ref="AF6:AG6"/>
    <mergeCell ref="AB6:AC6"/>
    <mergeCell ref="N6:O6"/>
    <mergeCell ref="P6:Q6"/>
    <mergeCell ref="R6:S6"/>
    <mergeCell ref="T6:U6"/>
    <mergeCell ref="Z6:AA6"/>
    <mergeCell ref="V6:W6"/>
    <mergeCell ref="BJ6:BK6"/>
    <mergeCell ref="C2:F2"/>
    <mergeCell ref="BL6:BM6"/>
    <mergeCell ref="AP6:AQ6"/>
    <mergeCell ref="AR6:AS6"/>
    <mergeCell ref="AT6:AU6"/>
    <mergeCell ref="AV6:AW6"/>
    <mergeCell ref="AX6:AY6"/>
    <mergeCell ref="AZ6:BA6"/>
    <mergeCell ref="BB6:BC6"/>
    <mergeCell ref="BD6:BE6"/>
    <mergeCell ref="BF6:BG6"/>
    <mergeCell ref="BH6:BI6"/>
    <mergeCell ref="AN6:AO6"/>
    <mergeCell ref="J6:K6"/>
    <mergeCell ref="L6:M6"/>
  </mergeCells>
  <pageMargins left="0.78740157480314965" right="0.39370078740157483" top="0.59055118110236227" bottom="0.6692913385826772" header="0.51181102362204722" footer="0.51181102362204722"/>
  <pageSetup paperSize="9" scale="42" fitToWidth="10" orientation="landscape" r:id="rId1"/>
  <headerFooter alignWithMargins="0">
    <oddFooter>&amp;L&amp;P&amp;R&amp;Z&amp;F&amp;A</oddFooter>
  </headerFooter>
  <colBreaks count="4" manualBreakCount="4">
    <brk id="13" max="42" man="1"/>
    <brk id="35" max="42" man="1"/>
    <brk id="45" max="42" man="1"/>
    <brk id="57"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57"/>
  <sheetViews>
    <sheetView topLeftCell="A2" zoomScale="60" zoomScaleNormal="60" workbookViewId="0">
      <pane xSplit="3" ySplit="6" topLeftCell="D8" activePane="bottomRight" state="frozen"/>
      <selection activeCell="A2" sqref="A2"/>
      <selection pane="topRight" activeCell="D2" sqref="D2"/>
      <selection pane="bottomLeft" activeCell="A8" sqref="A8"/>
      <selection pane="bottomRight" activeCell="A2" sqref="A2:W27"/>
    </sheetView>
  </sheetViews>
  <sheetFormatPr defaultColWidth="8.85546875" defaultRowHeight="16.5" x14ac:dyDescent="0.25"/>
  <cols>
    <col min="1" max="1" width="28.140625" style="1" customWidth="1"/>
    <col min="2" max="2" width="20.7109375" style="1" customWidth="1"/>
    <col min="3" max="3" width="20.42578125" style="1" customWidth="1"/>
    <col min="4" max="5" width="20.140625" style="1" customWidth="1"/>
    <col min="6" max="7" width="26.42578125" hidden="1" customWidth="1"/>
    <col min="8" max="9" width="24.140625" style="260" hidden="1" customWidth="1"/>
    <col min="10" max="11" width="27.140625" style="1" hidden="1" customWidth="1"/>
    <col min="12" max="13" width="21.140625" style="1" hidden="1" customWidth="1"/>
    <col min="14" max="14" width="23.42578125" style="1" hidden="1" customWidth="1"/>
    <col min="15" max="15" width="20" style="1" hidden="1" customWidth="1"/>
    <col min="16" max="17" width="31.5703125" style="279" hidden="1" customWidth="1"/>
    <col min="18" max="19" width="23.85546875" style="279" hidden="1" customWidth="1"/>
    <col min="20" max="20" width="20.85546875" style="1" customWidth="1"/>
    <col min="21" max="21" width="19" style="1" customWidth="1"/>
    <col min="22" max="23" width="19.140625" style="1" customWidth="1"/>
    <col min="24" max="25" width="23.85546875" style="1" hidden="1" customWidth="1"/>
    <col min="26" max="27" width="25.5703125" style="1" hidden="1" customWidth="1"/>
    <col min="28" max="16384" width="8.85546875" style="1"/>
  </cols>
  <sheetData>
    <row r="1" spans="1:27" x14ac:dyDescent="0.2">
      <c r="F1" s="307"/>
      <c r="G1" s="307"/>
    </row>
    <row r="2" spans="1:27" ht="18" x14ac:dyDescent="0.25">
      <c r="A2" s="837"/>
      <c r="B2" s="277" t="s">
        <v>862</v>
      </c>
      <c r="C2" s="837"/>
      <c r="D2" s="837"/>
      <c r="E2" s="837"/>
      <c r="F2" s="703"/>
      <c r="G2" s="307"/>
      <c r="J2" s="837"/>
      <c r="K2" s="837"/>
      <c r="L2" s="278"/>
      <c r="M2" s="278"/>
      <c r="N2" s="837"/>
      <c r="O2" s="837"/>
      <c r="T2" s="584" t="str">
        <f>'Район  и  поселения'!E3</f>
        <v>ПО  СОСТОЯНИЮ  НА  1  АПРЕЛЯ  2026  ГОДА</v>
      </c>
      <c r="U2" s="837"/>
      <c r="V2" s="837"/>
      <c r="W2" s="837"/>
    </row>
    <row r="3" spans="1:27" x14ac:dyDescent="0.25">
      <c r="A3" s="837"/>
      <c r="B3" s="278"/>
      <c r="C3" s="278"/>
      <c r="D3" s="837"/>
      <c r="E3" s="837"/>
      <c r="F3" s="307"/>
      <c r="G3" s="307"/>
      <c r="J3" s="837"/>
      <c r="K3" s="837"/>
      <c r="L3" s="278"/>
      <c r="M3" s="278"/>
      <c r="N3" s="837"/>
      <c r="O3" s="837"/>
      <c r="T3" s="837"/>
      <c r="U3" s="837"/>
      <c r="V3" s="837"/>
      <c r="W3" s="837"/>
    </row>
    <row r="4" spans="1:27" x14ac:dyDescent="0.25">
      <c r="A4" s="837"/>
      <c r="B4" s="837"/>
      <c r="C4" s="837"/>
      <c r="D4" s="837"/>
      <c r="E4" s="837"/>
      <c r="F4" s="307"/>
      <c r="G4" s="307"/>
      <c r="J4" s="837"/>
      <c r="K4" s="837"/>
      <c r="L4" s="837"/>
      <c r="M4" s="837"/>
      <c r="N4" s="837"/>
      <c r="O4" s="837"/>
      <c r="T4" s="837"/>
      <c r="U4" s="204" t="s">
        <v>406</v>
      </c>
      <c r="V4" s="837"/>
      <c r="W4" s="837"/>
    </row>
    <row r="5" spans="1:27" s="280" customFormat="1" ht="274.5" customHeight="1" x14ac:dyDescent="0.2">
      <c r="A5" s="1207" t="s">
        <v>331</v>
      </c>
      <c r="B5" s="1208" t="s">
        <v>2</v>
      </c>
      <c r="C5" s="1209"/>
      <c r="D5" s="1212" t="s">
        <v>680</v>
      </c>
      <c r="E5" s="1212"/>
      <c r="F5" s="1204" t="s">
        <v>759</v>
      </c>
      <c r="G5" s="1204"/>
      <c r="H5" s="1202" t="s">
        <v>407</v>
      </c>
      <c r="I5" s="1202"/>
      <c r="J5" s="1202" t="s">
        <v>408</v>
      </c>
      <c r="K5" s="1202"/>
      <c r="L5" s="1199" t="s">
        <v>409</v>
      </c>
      <c r="M5" s="1199"/>
      <c r="N5" s="1199" t="s">
        <v>212</v>
      </c>
      <c r="O5" s="1199"/>
      <c r="P5" s="1202" t="s">
        <v>172</v>
      </c>
      <c r="Q5" s="1202"/>
      <c r="R5" s="1199" t="s">
        <v>161</v>
      </c>
      <c r="S5" s="1199"/>
      <c r="T5" s="1207" t="s">
        <v>892</v>
      </c>
      <c r="U5" s="1207"/>
      <c r="V5" s="1200" t="s">
        <v>410</v>
      </c>
      <c r="W5" s="1201"/>
      <c r="X5" s="1199" t="s">
        <v>861</v>
      </c>
      <c r="Y5" s="1199"/>
      <c r="Z5" s="1199" t="s">
        <v>119</v>
      </c>
      <c r="AA5" s="1199"/>
    </row>
    <row r="6" spans="1:27" s="281" customFormat="1" ht="18" customHeight="1" x14ac:dyDescent="0.2">
      <c r="A6" s="1207"/>
      <c r="B6" s="1210"/>
      <c r="C6" s="1211"/>
      <c r="D6" s="1197" t="s">
        <v>679</v>
      </c>
      <c r="E6" s="1198"/>
      <c r="F6" s="1203" t="s">
        <v>715</v>
      </c>
      <c r="G6" s="1203"/>
      <c r="H6" s="1198" t="s">
        <v>719</v>
      </c>
      <c r="I6" s="1197"/>
      <c r="J6" s="1197" t="s">
        <v>136</v>
      </c>
      <c r="K6" s="1197"/>
      <c r="L6" s="1197" t="s">
        <v>411</v>
      </c>
      <c r="M6" s="1197"/>
      <c r="N6" s="1197" t="s">
        <v>213</v>
      </c>
      <c r="O6" s="1198"/>
      <c r="P6" s="1171" t="s">
        <v>173</v>
      </c>
      <c r="Q6" s="1168"/>
      <c r="R6" s="1197" t="s">
        <v>162</v>
      </c>
      <c r="S6" s="1198"/>
      <c r="T6" s="1205" t="s">
        <v>116</v>
      </c>
      <c r="U6" s="1206"/>
      <c r="V6" s="1197" t="s">
        <v>167</v>
      </c>
      <c r="W6" s="1198"/>
      <c r="X6" s="1197" t="s">
        <v>860</v>
      </c>
      <c r="Y6" s="1198"/>
      <c r="Z6" s="1197" t="s">
        <v>120</v>
      </c>
      <c r="AA6" s="1198"/>
    </row>
    <row r="7" spans="1:27" s="53" customFormat="1" ht="18" customHeight="1" x14ac:dyDescent="0.25">
      <c r="A7" s="67"/>
      <c r="B7" s="900" t="s">
        <v>26</v>
      </c>
      <c r="C7" s="900" t="s">
        <v>27</v>
      </c>
      <c r="D7" s="900" t="s">
        <v>26</v>
      </c>
      <c r="E7" s="900" t="s">
        <v>27</v>
      </c>
      <c r="F7" s="900" t="s">
        <v>26</v>
      </c>
      <c r="G7" s="900" t="s">
        <v>27</v>
      </c>
      <c r="H7" s="533" t="s">
        <v>26</v>
      </c>
      <c r="I7" s="900" t="s">
        <v>27</v>
      </c>
      <c r="J7" s="900" t="s">
        <v>26</v>
      </c>
      <c r="K7" s="900" t="s">
        <v>27</v>
      </c>
      <c r="L7" s="900" t="s">
        <v>26</v>
      </c>
      <c r="M7" s="900" t="s">
        <v>27</v>
      </c>
      <c r="N7" s="900" t="s">
        <v>26</v>
      </c>
      <c r="O7" s="900" t="s">
        <v>27</v>
      </c>
      <c r="P7" s="149" t="s">
        <v>26</v>
      </c>
      <c r="Q7" s="149" t="s">
        <v>27</v>
      </c>
      <c r="R7" s="900" t="s">
        <v>26</v>
      </c>
      <c r="S7" s="900" t="s">
        <v>27</v>
      </c>
      <c r="T7" s="900" t="s">
        <v>26</v>
      </c>
      <c r="U7" s="900" t="s">
        <v>27</v>
      </c>
      <c r="V7" s="900" t="s">
        <v>26</v>
      </c>
      <c r="W7" s="900" t="s">
        <v>27</v>
      </c>
      <c r="X7" s="555" t="s">
        <v>26</v>
      </c>
      <c r="Y7" s="555" t="s">
        <v>27</v>
      </c>
      <c r="Z7" s="167" t="s">
        <v>26</v>
      </c>
      <c r="AA7" s="167" t="s">
        <v>27</v>
      </c>
    </row>
    <row r="8" spans="1:27" s="282" customFormat="1" ht="21" hidden="1" customHeight="1" x14ac:dyDescent="0.25">
      <c r="A8" s="562" t="s">
        <v>656</v>
      </c>
      <c r="B8" s="688">
        <f t="shared" ref="B8:B25" si="0">D8+F8+H8+J8+L8+N8+P8+R8+T8+V8+Z8+X8</f>
        <v>0</v>
      </c>
      <c r="C8" s="688">
        <f t="shared" ref="C8:C25" si="1">E8+G8+I8+K8+M8+O8+Q8+S8+U8+W8+AA8+Y8</f>
        <v>0</v>
      </c>
      <c r="D8" s="688">
        <f>[1]Субсидия_факт!BU8</f>
        <v>0</v>
      </c>
      <c r="E8" s="688"/>
      <c r="F8" s="534">
        <f>[1]Субсидия_факт!EK8</f>
        <v>0</v>
      </c>
      <c r="G8" s="534"/>
      <c r="H8" s="546">
        <f>[1]Субсидия_факт!EM8</f>
        <v>0</v>
      </c>
      <c r="I8" s="688"/>
      <c r="J8" s="688">
        <f>[1]Субсидия_факт!FA8</f>
        <v>0</v>
      </c>
      <c r="K8" s="688"/>
      <c r="L8" s="688">
        <f>[1]Субсидия_факт!FE8</f>
        <v>0</v>
      </c>
      <c r="M8" s="688"/>
      <c r="N8" s="688">
        <f>[1]Субсидия_факт!FG8</f>
        <v>0</v>
      </c>
      <c r="O8" s="688"/>
      <c r="P8" s="688">
        <f>[1]Субсидия_факт!FJ8</f>
        <v>0</v>
      </c>
      <c r="Q8" s="688"/>
      <c r="R8" s="688">
        <f>[1]Субсидия_факт!FL8</f>
        <v>0</v>
      </c>
      <c r="S8" s="688"/>
      <c r="T8" s="688">
        <f>[1]Субсидия_факт!GA8</f>
        <v>0</v>
      </c>
      <c r="U8" s="688"/>
      <c r="V8" s="688">
        <f>[1]Субсидия_факт!GD8</f>
        <v>0</v>
      </c>
      <c r="W8" s="688"/>
      <c r="X8" s="535">
        <f>[1]Субсидия_факт!GF8</f>
        <v>0</v>
      </c>
      <c r="Y8" s="535"/>
      <c r="Z8" s="535">
        <f>[1]Субсидия_факт!GT8</f>
        <v>0</v>
      </c>
      <c r="AA8" s="535"/>
    </row>
    <row r="9" spans="1:27" s="282" customFormat="1" ht="21" hidden="1" customHeight="1" x14ac:dyDescent="0.25">
      <c r="A9" s="562" t="s">
        <v>848</v>
      </c>
      <c r="B9" s="688">
        <f t="shared" si="0"/>
        <v>0</v>
      </c>
      <c r="C9" s="688">
        <f t="shared" si="1"/>
        <v>0</v>
      </c>
      <c r="D9" s="688">
        <f>[1]Субсидия_факт!BU9</f>
        <v>0</v>
      </c>
      <c r="E9" s="688"/>
      <c r="F9" s="534">
        <f>[1]Субсидия_факт!EK9</f>
        <v>0</v>
      </c>
      <c r="G9" s="534"/>
      <c r="H9" s="546">
        <f>[1]Субсидия_факт!EM9</f>
        <v>0</v>
      </c>
      <c r="I9" s="688"/>
      <c r="J9" s="688">
        <f>[1]Субсидия_факт!FA9</f>
        <v>0</v>
      </c>
      <c r="K9" s="688"/>
      <c r="L9" s="688">
        <f>[1]Субсидия_факт!FE9</f>
        <v>0</v>
      </c>
      <c r="M9" s="688"/>
      <c r="N9" s="688">
        <f>[1]Субсидия_факт!FG9</f>
        <v>0</v>
      </c>
      <c r="O9" s="688"/>
      <c r="P9" s="688">
        <f>[1]Субсидия_факт!FJ9</f>
        <v>0</v>
      </c>
      <c r="Q9" s="688"/>
      <c r="R9" s="688">
        <f>[1]Субсидия_факт!FL9</f>
        <v>0</v>
      </c>
      <c r="S9" s="688"/>
      <c r="T9" s="688">
        <f>[1]Субсидия_факт!GA9</f>
        <v>0</v>
      </c>
      <c r="U9" s="688"/>
      <c r="V9" s="688">
        <f>[1]Субсидия_факт!GD9</f>
        <v>0</v>
      </c>
      <c r="W9" s="688"/>
      <c r="X9" s="535">
        <f>[1]Субсидия_факт!GF9</f>
        <v>0</v>
      </c>
      <c r="Y9" s="535"/>
      <c r="Z9" s="535">
        <f>[1]Субсидия_факт!GT9</f>
        <v>0</v>
      </c>
      <c r="AA9" s="535"/>
    </row>
    <row r="10" spans="1:27" s="282" customFormat="1" ht="21" hidden="1" customHeight="1" x14ac:dyDescent="0.25">
      <c r="A10" s="562" t="s">
        <v>849</v>
      </c>
      <c r="B10" s="688">
        <f t="shared" si="0"/>
        <v>0</v>
      </c>
      <c r="C10" s="688">
        <f t="shared" si="1"/>
        <v>0</v>
      </c>
      <c r="D10" s="688">
        <f>[1]Субсидия_факт!BU10</f>
        <v>0</v>
      </c>
      <c r="E10" s="688"/>
      <c r="F10" s="534">
        <f>[1]Субсидия_факт!EK10</f>
        <v>0</v>
      </c>
      <c r="G10" s="534"/>
      <c r="H10" s="546">
        <f>[1]Субсидия_факт!EM10</f>
        <v>0</v>
      </c>
      <c r="I10" s="688"/>
      <c r="J10" s="688">
        <f>[1]Субсидия_факт!FA10</f>
        <v>0</v>
      </c>
      <c r="K10" s="688"/>
      <c r="L10" s="688">
        <f>[1]Субсидия_факт!FE10</f>
        <v>0</v>
      </c>
      <c r="M10" s="688"/>
      <c r="N10" s="688">
        <f>[1]Субсидия_факт!FG10</f>
        <v>0</v>
      </c>
      <c r="O10" s="688"/>
      <c r="P10" s="688">
        <f>[1]Субсидия_факт!FJ10</f>
        <v>0</v>
      </c>
      <c r="Q10" s="688"/>
      <c r="R10" s="688">
        <f>[1]Субсидия_факт!FL10</f>
        <v>0</v>
      </c>
      <c r="S10" s="688"/>
      <c r="T10" s="688">
        <f>[1]Субсидия_факт!GA10</f>
        <v>0</v>
      </c>
      <c r="U10" s="688"/>
      <c r="V10" s="688">
        <f>[1]Субсидия_факт!GD10</f>
        <v>0</v>
      </c>
      <c r="W10" s="688"/>
      <c r="X10" s="535">
        <f>[1]Субсидия_факт!GF10</f>
        <v>0</v>
      </c>
      <c r="Y10" s="535"/>
      <c r="Z10" s="535">
        <f>[1]Субсидия_факт!GT10</f>
        <v>0</v>
      </c>
      <c r="AA10" s="535"/>
    </row>
    <row r="11" spans="1:27" s="282" customFormat="1" ht="21" hidden="1" customHeight="1" x14ac:dyDescent="0.25">
      <c r="A11" s="562" t="s">
        <v>850</v>
      </c>
      <c r="B11" s="688">
        <f t="shared" si="0"/>
        <v>0</v>
      </c>
      <c r="C11" s="688">
        <f t="shared" si="1"/>
        <v>0</v>
      </c>
      <c r="D11" s="688">
        <f>[1]Субсидия_факт!BU11</f>
        <v>0</v>
      </c>
      <c r="E11" s="688"/>
      <c r="F11" s="534">
        <f>[1]Субсидия_факт!EK11</f>
        <v>0</v>
      </c>
      <c r="G11" s="534"/>
      <c r="H11" s="546">
        <f>[1]Субсидия_факт!EM11</f>
        <v>0</v>
      </c>
      <c r="I11" s="688"/>
      <c r="J11" s="688">
        <f>[1]Субсидия_факт!FA11</f>
        <v>0</v>
      </c>
      <c r="K11" s="688"/>
      <c r="L11" s="688">
        <f>[1]Субсидия_факт!FE11</f>
        <v>0</v>
      </c>
      <c r="M11" s="688"/>
      <c r="N11" s="688">
        <f>[1]Субсидия_факт!FG11</f>
        <v>0</v>
      </c>
      <c r="O11" s="688"/>
      <c r="P11" s="688">
        <f>[1]Субсидия_факт!FJ11</f>
        <v>0</v>
      </c>
      <c r="Q11" s="688"/>
      <c r="R11" s="688">
        <f>[1]Субсидия_факт!FL11</f>
        <v>0</v>
      </c>
      <c r="S11" s="688"/>
      <c r="T11" s="688">
        <f>[1]Субсидия_факт!GA11</f>
        <v>0</v>
      </c>
      <c r="U11" s="688"/>
      <c r="V11" s="688">
        <f>[1]Субсидия_факт!GD11</f>
        <v>0</v>
      </c>
      <c r="W11" s="688"/>
      <c r="X11" s="535">
        <f>[1]Субсидия_факт!GF11</f>
        <v>0</v>
      </c>
      <c r="Y11" s="535"/>
      <c r="Z11" s="535">
        <f>[1]Субсидия_факт!GT11</f>
        <v>0</v>
      </c>
      <c r="AA11" s="535"/>
    </row>
    <row r="12" spans="1:27" s="282" customFormat="1" ht="21" hidden="1" customHeight="1" x14ac:dyDescent="0.25">
      <c r="A12" s="562" t="s">
        <v>657</v>
      </c>
      <c r="B12" s="688">
        <f t="shared" si="0"/>
        <v>0</v>
      </c>
      <c r="C12" s="688">
        <f t="shared" si="1"/>
        <v>0</v>
      </c>
      <c r="D12" s="688">
        <f>[1]Субсидия_факт!BU12</f>
        <v>0</v>
      </c>
      <c r="E12" s="688"/>
      <c r="F12" s="534">
        <f>[1]Субсидия_факт!EK12</f>
        <v>0</v>
      </c>
      <c r="G12" s="534"/>
      <c r="H12" s="546">
        <f>[1]Субсидия_факт!EM12</f>
        <v>0</v>
      </c>
      <c r="I12" s="688"/>
      <c r="J12" s="688">
        <f>[1]Субсидия_факт!FA12</f>
        <v>0</v>
      </c>
      <c r="K12" s="688"/>
      <c r="L12" s="688">
        <f>[1]Субсидия_факт!FE12</f>
        <v>0</v>
      </c>
      <c r="M12" s="688"/>
      <c r="N12" s="688">
        <f>[1]Субсидия_факт!FG12</f>
        <v>0</v>
      </c>
      <c r="O12" s="688"/>
      <c r="P12" s="688">
        <f>[1]Субсидия_факт!FJ12</f>
        <v>0</v>
      </c>
      <c r="Q12" s="688"/>
      <c r="R12" s="688">
        <f>[1]Субсидия_факт!FL12</f>
        <v>0</v>
      </c>
      <c r="S12" s="688"/>
      <c r="T12" s="688">
        <f>[1]Субсидия_факт!GA12</f>
        <v>0</v>
      </c>
      <c r="U12" s="688"/>
      <c r="V12" s="688">
        <f>[1]Субсидия_факт!GD12</f>
        <v>0</v>
      </c>
      <c r="W12" s="688"/>
      <c r="X12" s="535">
        <f>[1]Субсидия_факт!GF12</f>
        <v>0</v>
      </c>
      <c r="Y12" s="535"/>
      <c r="Z12" s="535">
        <f>[1]Субсидия_факт!GT12</f>
        <v>0</v>
      </c>
      <c r="AA12" s="535"/>
    </row>
    <row r="13" spans="1:27" s="282" customFormat="1" ht="21" hidden="1" customHeight="1" x14ac:dyDescent="0.25">
      <c r="A13" s="562" t="s">
        <v>851</v>
      </c>
      <c r="B13" s="688">
        <f t="shared" si="0"/>
        <v>0</v>
      </c>
      <c r="C13" s="688">
        <f t="shared" si="1"/>
        <v>0</v>
      </c>
      <c r="D13" s="688">
        <f>[1]Субсидия_факт!BU13</f>
        <v>0</v>
      </c>
      <c r="E13" s="688"/>
      <c r="F13" s="534">
        <f>[1]Субсидия_факт!EK13</f>
        <v>0</v>
      </c>
      <c r="G13" s="534"/>
      <c r="H13" s="546">
        <f>[1]Субсидия_факт!EM13</f>
        <v>0</v>
      </c>
      <c r="I13" s="688"/>
      <c r="J13" s="688">
        <f>[1]Субсидия_факт!FA13</f>
        <v>0</v>
      </c>
      <c r="K13" s="688"/>
      <c r="L13" s="688">
        <f>[1]Субсидия_факт!FE13</f>
        <v>0</v>
      </c>
      <c r="M13" s="688"/>
      <c r="N13" s="688">
        <f>[1]Субсидия_факт!FG13</f>
        <v>0</v>
      </c>
      <c r="O13" s="688"/>
      <c r="P13" s="688">
        <f>[1]Субсидия_факт!FJ13</f>
        <v>0</v>
      </c>
      <c r="Q13" s="688"/>
      <c r="R13" s="688">
        <f>[1]Субсидия_факт!FL13</f>
        <v>0</v>
      </c>
      <c r="S13" s="688"/>
      <c r="T13" s="688">
        <f>[1]Субсидия_факт!GA13</f>
        <v>0</v>
      </c>
      <c r="U13" s="688"/>
      <c r="V13" s="688">
        <f>[1]Субсидия_факт!GD13</f>
        <v>0</v>
      </c>
      <c r="W13" s="688"/>
      <c r="X13" s="535">
        <f>[1]Субсидия_факт!GF13</f>
        <v>0</v>
      </c>
      <c r="Y13" s="535"/>
      <c r="Z13" s="535">
        <f>[1]Субсидия_факт!GT13</f>
        <v>0</v>
      </c>
      <c r="AA13" s="535"/>
    </row>
    <row r="14" spans="1:27" s="282" customFormat="1" ht="21" hidden="1" customHeight="1" x14ac:dyDescent="0.25">
      <c r="A14" s="562" t="s">
        <v>853</v>
      </c>
      <c r="B14" s="688">
        <f t="shared" si="0"/>
        <v>0</v>
      </c>
      <c r="C14" s="688">
        <f t="shared" si="1"/>
        <v>0</v>
      </c>
      <c r="D14" s="688">
        <f>[1]Субсидия_факт!BU14</f>
        <v>0</v>
      </c>
      <c r="E14" s="688"/>
      <c r="F14" s="534">
        <f>[1]Субсидия_факт!EK14</f>
        <v>0</v>
      </c>
      <c r="G14" s="534"/>
      <c r="H14" s="546">
        <f>[1]Субсидия_факт!EM14</f>
        <v>0</v>
      </c>
      <c r="I14" s="688"/>
      <c r="J14" s="688">
        <f>[1]Субсидия_факт!FA14</f>
        <v>0</v>
      </c>
      <c r="K14" s="688"/>
      <c r="L14" s="688">
        <f>[1]Субсидия_факт!FE14</f>
        <v>0</v>
      </c>
      <c r="M14" s="688"/>
      <c r="N14" s="688">
        <f>[1]Субсидия_факт!FG14</f>
        <v>0</v>
      </c>
      <c r="O14" s="688"/>
      <c r="P14" s="688">
        <f>[1]Субсидия_факт!FJ14</f>
        <v>0</v>
      </c>
      <c r="Q14" s="688"/>
      <c r="R14" s="688">
        <f>[1]Субсидия_факт!FL14</f>
        <v>0</v>
      </c>
      <c r="S14" s="688"/>
      <c r="T14" s="688">
        <f>[1]Субсидия_факт!GA14</f>
        <v>0</v>
      </c>
      <c r="U14" s="688"/>
      <c r="V14" s="688">
        <f>[1]Субсидия_факт!GD14</f>
        <v>0</v>
      </c>
      <c r="W14" s="688"/>
      <c r="X14" s="535">
        <f>[1]Субсидия_факт!GF14</f>
        <v>0</v>
      </c>
      <c r="Y14" s="535"/>
      <c r="Z14" s="535">
        <f>[1]Субсидия_факт!GT14</f>
        <v>0</v>
      </c>
      <c r="AA14" s="535"/>
    </row>
    <row r="15" spans="1:27" s="282" customFormat="1" ht="21" hidden="1" customHeight="1" x14ac:dyDescent="0.25">
      <c r="A15" s="562" t="s">
        <v>852</v>
      </c>
      <c r="B15" s="688">
        <f t="shared" si="0"/>
        <v>0</v>
      </c>
      <c r="C15" s="688">
        <f t="shared" si="1"/>
        <v>0</v>
      </c>
      <c r="D15" s="688">
        <f>[1]Субсидия_факт!BU15</f>
        <v>0</v>
      </c>
      <c r="E15" s="688"/>
      <c r="F15" s="534">
        <f>[1]Субсидия_факт!EK15</f>
        <v>0</v>
      </c>
      <c r="G15" s="534"/>
      <c r="H15" s="546">
        <f>[1]Субсидия_факт!EM15</f>
        <v>0</v>
      </c>
      <c r="I15" s="688"/>
      <c r="J15" s="688">
        <f>[1]Субсидия_факт!FA15</f>
        <v>0</v>
      </c>
      <c r="K15" s="688"/>
      <c r="L15" s="688">
        <f>[1]Субсидия_факт!FE15</f>
        <v>0</v>
      </c>
      <c r="M15" s="688"/>
      <c r="N15" s="688">
        <f>[1]Субсидия_факт!FG15</f>
        <v>0</v>
      </c>
      <c r="O15" s="688"/>
      <c r="P15" s="688">
        <f>[1]Субсидия_факт!FJ15</f>
        <v>0</v>
      </c>
      <c r="Q15" s="688"/>
      <c r="R15" s="688">
        <f>[1]Субсидия_факт!FL15</f>
        <v>0</v>
      </c>
      <c r="S15" s="688"/>
      <c r="T15" s="688">
        <f>[1]Субсидия_факт!GA15</f>
        <v>0</v>
      </c>
      <c r="U15" s="688"/>
      <c r="V15" s="688">
        <f>[1]Субсидия_факт!GD15</f>
        <v>0</v>
      </c>
      <c r="W15" s="688"/>
      <c r="X15" s="535">
        <f>[1]Субсидия_факт!GF15</f>
        <v>0</v>
      </c>
      <c r="Y15" s="535"/>
      <c r="Z15" s="535">
        <f>[1]Субсидия_факт!GT15</f>
        <v>0</v>
      </c>
      <c r="AA15" s="535"/>
    </row>
    <row r="16" spans="1:27" s="282" customFormat="1" ht="21" hidden="1" customHeight="1" x14ac:dyDescent="0.25">
      <c r="A16" s="562" t="s">
        <v>658</v>
      </c>
      <c r="B16" s="688">
        <f t="shared" si="0"/>
        <v>0</v>
      </c>
      <c r="C16" s="688">
        <f t="shared" si="1"/>
        <v>0</v>
      </c>
      <c r="D16" s="688">
        <f>[1]Субсидия_факт!BU16</f>
        <v>0</v>
      </c>
      <c r="E16" s="688"/>
      <c r="F16" s="534">
        <f>[1]Субсидия_факт!EK16</f>
        <v>0</v>
      </c>
      <c r="G16" s="534"/>
      <c r="H16" s="546">
        <f>[1]Субсидия_факт!EM16</f>
        <v>0</v>
      </c>
      <c r="I16" s="688"/>
      <c r="J16" s="688">
        <f>[1]Субсидия_факт!FA16</f>
        <v>0</v>
      </c>
      <c r="K16" s="688"/>
      <c r="L16" s="688">
        <f>[1]Субсидия_факт!FE16</f>
        <v>0</v>
      </c>
      <c r="M16" s="688"/>
      <c r="N16" s="688">
        <f>[1]Субсидия_факт!FG16</f>
        <v>0</v>
      </c>
      <c r="O16" s="688"/>
      <c r="P16" s="688">
        <f>[1]Субсидия_факт!FJ16</f>
        <v>0</v>
      </c>
      <c r="Q16" s="688"/>
      <c r="R16" s="688">
        <f>[1]Субсидия_факт!FL16</f>
        <v>0</v>
      </c>
      <c r="S16" s="688"/>
      <c r="T16" s="688">
        <f>[1]Субсидия_факт!GA16</f>
        <v>0</v>
      </c>
      <c r="U16" s="688"/>
      <c r="V16" s="688">
        <f>[1]Субсидия_факт!GD16</f>
        <v>0</v>
      </c>
      <c r="W16" s="688"/>
      <c r="X16" s="535">
        <f>[1]Субсидия_факт!GF16</f>
        <v>0</v>
      </c>
      <c r="Y16" s="535"/>
      <c r="Z16" s="535">
        <f>[1]Субсидия_факт!GT16</f>
        <v>0</v>
      </c>
      <c r="AA16" s="535"/>
    </row>
    <row r="17" spans="1:27" s="282" customFormat="1" ht="21" hidden="1" customHeight="1" x14ac:dyDescent="0.25">
      <c r="A17" s="562" t="s">
        <v>854</v>
      </c>
      <c r="B17" s="688">
        <f t="shared" si="0"/>
        <v>0</v>
      </c>
      <c r="C17" s="688">
        <f t="shared" si="1"/>
        <v>0</v>
      </c>
      <c r="D17" s="688">
        <f>[1]Субсидия_факт!BU17</f>
        <v>0</v>
      </c>
      <c r="E17" s="688"/>
      <c r="F17" s="534">
        <f>[1]Субсидия_факт!EK17</f>
        <v>0</v>
      </c>
      <c r="G17" s="534"/>
      <c r="H17" s="546">
        <f>[1]Субсидия_факт!EM17</f>
        <v>0</v>
      </c>
      <c r="I17" s="688"/>
      <c r="J17" s="688">
        <f>[1]Субсидия_факт!FA17</f>
        <v>0</v>
      </c>
      <c r="K17" s="688"/>
      <c r="L17" s="688">
        <f>[1]Субсидия_факт!FE17</f>
        <v>0</v>
      </c>
      <c r="M17" s="688"/>
      <c r="N17" s="688">
        <f>[1]Субсидия_факт!FG17</f>
        <v>0</v>
      </c>
      <c r="O17" s="688"/>
      <c r="P17" s="688">
        <f>[1]Субсидия_факт!FJ17</f>
        <v>0</v>
      </c>
      <c r="Q17" s="688"/>
      <c r="R17" s="688">
        <f>[1]Субсидия_факт!FL17</f>
        <v>0</v>
      </c>
      <c r="S17" s="688"/>
      <c r="T17" s="688">
        <f>[1]Субсидия_факт!GA17</f>
        <v>0</v>
      </c>
      <c r="U17" s="688"/>
      <c r="V17" s="688">
        <f>[1]Субсидия_факт!GD17</f>
        <v>0</v>
      </c>
      <c r="W17" s="688"/>
      <c r="X17" s="535">
        <f>[1]Субсидия_факт!GF17</f>
        <v>0</v>
      </c>
      <c r="Y17" s="535"/>
      <c r="Z17" s="535">
        <f>[1]Субсидия_факт!GT17</f>
        <v>0</v>
      </c>
      <c r="AA17" s="535"/>
    </row>
    <row r="18" spans="1:27" s="282" customFormat="1" ht="21" hidden="1" customHeight="1" x14ac:dyDescent="0.25">
      <c r="A18" s="562" t="s">
        <v>855</v>
      </c>
      <c r="B18" s="688">
        <f t="shared" si="0"/>
        <v>0</v>
      </c>
      <c r="C18" s="688">
        <f t="shared" si="1"/>
        <v>0</v>
      </c>
      <c r="D18" s="688">
        <f>[1]Субсидия_факт!BU18</f>
        <v>0</v>
      </c>
      <c r="E18" s="688"/>
      <c r="F18" s="534">
        <f>[1]Субсидия_факт!EK18</f>
        <v>0</v>
      </c>
      <c r="G18" s="534"/>
      <c r="H18" s="546">
        <f>[1]Субсидия_факт!EM18</f>
        <v>0</v>
      </c>
      <c r="I18" s="688"/>
      <c r="J18" s="688">
        <f>[1]Субсидия_факт!FA18</f>
        <v>0</v>
      </c>
      <c r="K18" s="688"/>
      <c r="L18" s="688">
        <f>[1]Субсидия_факт!FE18</f>
        <v>0</v>
      </c>
      <c r="M18" s="688"/>
      <c r="N18" s="688">
        <f>[1]Субсидия_факт!FG18</f>
        <v>0</v>
      </c>
      <c r="O18" s="688"/>
      <c r="P18" s="688">
        <f>[1]Субсидия_факт!FJ18</f>
        <v>0</v>
      </c>
      <c r="Q18" s="688"/>
      <c r="R18" s="688">
        <f>[1]Субсидия_факт!FL18</f>
        <v>0</v>
      </c>
      <c r="S18" s="688"/>
      <c r="T18" s="688">
        <f>[1]Субсидия_факт!GA18</f>
        <v>0</v>
      </c>
      <c r="U18" s="688"/>
      <c r="V18" s="688">
        <f>[1]Субсидия_факт!GD18</f>
        <v>0</v>
      </c>
      <c r="W18" s="688"/>
      <c r="X18" s="535">
        <f>[1]Субсидия_факт!GF18</f>
        <v>0</v>
      </c>
      <c r="Y18" s="535"/>
      <c r="Z18" s="535">
        <f>[1]Субсидия_факт!GT18</f>
        <v>0</v>
      </c>
      <c r="AA18" s="535"/>
    </row>
    <row r="19" spans="1:27" s="282" customFormat="1" ht="21" customHeight="1" x14ac:dyDescent="0.25">
      <c r="A19" s="562" t="s">
        <v>660</v>
      </c>
      <c r="B19" s="688">
        <f t="shared" si="0"/>
        <v>322606.78000000009</v>
      </c>
      <c r="C19" s="688">
        <f t="shared" si="1"/>
        <v>74978.149999999994</v>
      </c>
      <c r="D19" s="688">
        <f>[1]Субсидия_факт!BU19</f>
        <v>0</v>
      </c>
      <c r="E19" s="688"/>
      <c r="F19" s="534">
        <f>[1]Субсидия_факт!EK19</f>
        <v>0</v>
      </c>
      <c r="G19" s="534"/>
      <c r="H19" s="546">
        <f>[1]Субсидия_факт!EM19</f>
        <v>0</v>
      </c>
      <c r="I19" s="688"/>
      <c r="J19" s="688">
        <f>[1]Субсидия_факт!FA19</f>
        <v>0</v>
      </c>
      <c r="K19" s="688"/>
      <c r="L19" s="688">
        <f>[1]Субсидия_факт!FE19</f>
        <v>0</v>
      </c>
      <c r="M19" s="688"/>
      <c r="N19" s="688">
        <f>[1]Субсидия_факт!FG19</f>
        <v>0</v>
      </c>
      <c r="O19" s="688"/>
      <c r="P19" s="688">
        <f>[1]Субсидия_факт!FJ19</f>
        <v>0</v>
      </c>
      <c r="Q19" s="688"/>
      <c r="R19" s="688">
        <f>[1]Субсидия_факт!FL19</f>
        <v>0</v>
      </c>
      <c r="S19" s="688"/>
      <c r="T19" s="688">
        <f>[1]Субсидия_факт!GA19</f>
        <v>322606.78000000009</v>
      </c>
      <c r="U19" s="688">
        <v>74978.149999999994</v>
      </c>
      <c r="V19" s="688">
        <f>[1]Субсидия_факт!GD19</f>
        <v>0</v>
      </c>
      <c r="W19" s="688"/>
      <c r="X19" s="535">
        <f>[1]Субсидия_факт!GF19</f>
        <v>0</v>
      </c>
      <c r="Y19" s="535"/>
      <c r="Z19" s="535">
        <f>[1]Субсидия_факт!GT19</f>
        <v>0</v>
      </c>
      <c r="AA19" s="535"/>
    </row>
    <row r="20" spans="1:27" s="282" customFormat="1" ht="21" hidden="1" customHeight="1" x14ac:dyDescent="0.25">
      <c r="A20" s="562" t="s">
        <v>663</v>
      </c>
      <c r="B20" s="688">
        <f t="shared" si="0"/>
        <v>0</v>
      </c>
      <c r="C20" s="688">
        <f t="shared" si="1"/>
        <v>0</v>
      </c>
      <c r="D20" s="688">
        <f>[1]Субсидия_факт!BU20</f>
        <v>0</v>
      </c>
      <c r="E20" s="688"/>
      <c r="F20" s="534">
        <f>[1]Субсидия_факт!EK20</f>
        <v>0</v>
      </c>
      <c r="G20" s="534"/>
      <c r="H20" s="546">
        <f>[1]Субсидия_факт!EM20</f>
        <v>0</v>
      </c>
      <c r="I20" s="688"/>
      <c r="J20" s="688">
        <f>[1]Субсидия_факт!FA20</f>
        <v>0</v>
      </c>
      <c r="K20" s="688"/>
      <c r="L20" s="688">
        <f>[1]Субсидия_факт!FE20</f>
        <v>0</v>
      </c>
      <c r="M20" s="688"/>
      <c r="N20" s="688">
        <f>[1]Субсидия_факт!FG20</f>
        <v>0</v>
      </c>
      <c r="O20" s="688"/>
      <c r="P20" s="688">
        <f>[1]Субсидия_факт!FJ20</f>
        <v>0</v>
      </c>
      <c r="Q20" s="688"/>
      <c r="R20" s="688">
        <f>[1]Субсидия_факт!FL20</f>
        <v>0</v>
      </c>
      <c r="S20" s="688"/>
      <c r="T20" s="688">
        <f>[1]Субсидия_факт!GA20</f>
        <v>0</v>
      </c>
      <c r="U20" s="688"/>
      <c r="V20" s="688">
        <f>[1]Субсидия_факт!GD20</f>
        <v>0</v>
      </c>
      <c r="W20" s="688"/>
      <c r="X20" s="535">
        <f>[1]Субсидия_факт!GF20</f>
        <v>0</v>
      </c>
      <c r="Y20" s="535"/>
      <c r="Z20" s="535">
        <f>[1]Субсидия_факт!GT20</f>
        <v>0</v>
      </c>
      <c r="AA20" s="535"/>
    </row>
    <row r="21" spans="1:27" s="282" customFormat="1" ht="21" hidden="1" customHeight="1" x14ac:dyDescent="0.25">
      <c r="A21" s="562" t="s">
        <v>659</v>
      </c>
      <c r="B21" s="688">
        <f t="shared" si="0"/>
        <v>0</v>
      </c>
      <c r="C21" s="688">
        <f t="shared" si="1"/>
        <v>0</v>
      </c>
      <c r="D21" s="688">
        <f>[1]Субсидия_факт!BU21</f>
        <v>0</v>
      </c>
      <c r="E21" s="688"/>
      <c r="F21" s="534">
        <f>[1]Субсидия_факт!EK21</f>
        <v>0</v>
      </c>
      <c r="G21" s="534"/>
      <c r="H21" s="546">
        <f>[1]Субсидия_факт!EM21</f>
        <v>0</v>
      </c>
      <c r="I21" s="688"/>
      <c r="J21" s="688">
        <f>[1]Субсидия_факт!FA21</f>
        <v>0</v>
      </c>
      <c r="K21" s="688"/>
      <c r="L21" s="688">
        <f>[1]Субсидия_факт!FE21</f>
        <v>0</v>
      </c>
      <c r="M21" s="688"/>
      <c r="N21" s="688">
        <f>[1]Субсидия_факт!FG21</f>
        <v>0</v>
      </c>
      <c r="O21" s="688"/>
      <c r="P21" s="688">
        <f>[1]Субсидия_факт!FJ21</f>
        <v>0</v>
      </c>
      <c r="Q21" s="688"/>
      <c r="R21" s="688">
        <f>[1]Субсидия_факт!FL21</f>
        <v>0</v>
      </c>
      <c r="S21" s="688"/>
      <c r="T21" s="688">
        <f>[1]Субсидия_факт!GA21</f>
        <v>0</v>
      </c>
      <c r="U21" s="688"/>
      <c r="V21" s="688">
        <f>[1]Субсидия_факт!GD21</f>
        <v>0</v>
      </c>
      <c r="W21" s="688"/>
      <c r="X21" s="535">
        <f>[1]Субсидия_факт!GF21</f>
        <v>0</v>
      </c>
      <c r="Y21" s="535"/>
      <c r="Z21" s="535">
        <f>[1]Субсидия_факт!GT21</f>
        <v>0</v>
      </c>
      <c r="AA21" s="535"/>
    </row>
    <row r="22" spans="1:27" s="282" customFormat="1" ht="21" hidden="1" customHeight="1" x14ac:dyDescent="0.25">
      <c r="A22" s="563" t="s">
        <v>856</v>
      </c>
      <c r="B22" s="688">
        <f t="shared" si="0"/>
        <v>0</v>
      </c>
      <c r="C22" s="688">
        <f t="shared" si="1"/>
        <v>0</v>
      </c>
      <c r="D22" s="688">
        <f>[1]Субсидия_факт!BU22</f>
        <v>0</v>
      </c>
      <c r="E22" s="688"/>
      <c r="F22" s="534">
        <f>[1]Субсидия_факт!EK22</f>
        <v>0</v>
      </c>
      <c r="G22" s="534"/>
      <c r="H22" s="546">
        <f>[1]Субсидия_факт!EM22</f>
        <v>0</v>
      </c>
      <c r="I22" s="688"/>
      <c r="J22" s="688">
        <f>[1]Субсидия_факт!FA22</f>
        <v>0</v>
      </c>
      <c r="K22" s="688"/>
      <c r="L22" s="688">
        <f>[1]Субсидия_факт!FE22</f>
        <v>0</v>
      </c>
      <c r="M22" s="688"/>
      <c r="N22" s="688">
        <f>[1]Субсидия_факт!FG22</f>
        <v>0</v>
      </c>
      <c r="O22" s="688"/>
      <c r="P22" s="688">
        <f>[1]Субсидия_факт!FJ22</f>
        <v>0</v>
      </c>
      <c r="Q22" s="688"/>
      <c r="R22" s="688">
        <f>[1]Субсидия_факт!FL22</f>
        <v>0</v>
      </c>
      <c r="S22" s="688"/>
      <c r="T22" s="688">
        <f>[1]Субсидия_факт!GA22</f>
        <v>0</v>
      </c>
      <c r="U22" s="688"/>
      <c r="V22" s="688">
        <f>[1]Субсидия_факт!GD22</f>
        <v>0</v>
      </c>
      <c r="W22" s="688"/>
      <c r="X22" s="535">
        <f>[1]Субсидия_факт!GF22</f>
        <v>0</v>
      </c>
      <c r="Y22" s="535"/>
      <c r="Z22" s="535">
        <f>[1]Субсидия_факт!GT22</f>
        <v>0</v>
      </c>
      <c r="AA22" s="535"/>
    </row>
    <row r="23" spans="1:27" s="282" customFormat="1" ht="21" hidden="1" customHeight="1" x14ac:dyDescent="0.25">
      <c r="A23" s="563" t="s">
        <v>857</v>
      </c>
      <c r="B23" s="688">
        <f t="shared" si="0"/>
        <v>0</v>
      </c>
      <c r="C23" s="688">
        <f t="shared" si="1"/>
        <v>0</v>
      </c>
      <c r="D23" s="688">
        <f>[1]Субсидия_факт!BU23</f>
        <v>0</v>
      </c>
      <c r="E23" s="688"/>
      <c r="F23" s="534">
        <f>[1]Субсидия_факт!EK23</f>
        <v>0</v>
      </c>
      <c r="G23" s="534"/>
      <c r="H23" s="546">
        <f>[1]Субсидия_факт!EM23</f>
        <v>0</v>
      </c>
      <c r="I23" s="688"/>
      <c r="J23" s="688">
        <f>[1]Субсидия_факт!FA23</f>
        <v>0</v>
      </c>
      <c r="K23" s="688"/>
      <c r="L23" s="688">
        <f>[1]Субсидия_факт!FE23</f>
        <v>0</v>
      </c>
      <c r="M23" s="688"/>
      <c r="N23" s="688">
        <f>[1]Субсидия_факт!FG23</f>
        <v>0</v>
      </c>
      <c r="O23" s="688"/>
      <c r="P23" s="688">
        <f>[1]Субсидия_факт!FJ23</f>
        <v>0</v>
      </c>
      <c r="Q23" s="688"/>
      <c r="R23" s="688">
        <f>[1]Субсидия_факт!FL23</f>
        <v>0</v>
      </c>
      <c r="S23" s="688"/>
      <c r="T23" s="688">
        <f>[1]Субсидия_факт!GA23</f>
        <v>0</v>
      </c>
      <c r="U23" s="688"/>
      <c r="V23" s="688">
        <f>[1]Субсидия_факт!GD23</f>
        <v>0</v>
      </c>
      <c r="W23" s="688"/>
      <c r="X23" s="535">
        <f>[1]Субсидия_факт!GF23</f>
        <v>0</v>
      </c>
      <c r="Y23" s="535"/>
      <c r="Z23" s="535">
        <f>[1]Субсидия_факт!GT23</f>
        <v>0</v>
      </c>
      <c r="AA23" s="535"/>
    </row>
    <row r="24" spans="1:27" s="282" customFormat="1" ht="21" hidden="1" customHeight="1" x14ac:dyDescent="0.25">
      <c r="A24" s="563" t="s">
        <v>858</v>
      </c>
      <c r="B24" s="688">
        <f t="shared" si="0"/>
        <v>0</v>
      </c>
      <c r="C24" s="688">
        <f t="shared" si="1"/>
        <v>0</v>
      </c>
      <c r="D24" s="688">
        <f>[1]Субсидия_факт!BU24</f>
        <v>0</v>
      </c>
      <c r="E24" s="688"/>
      <c r="F24" s="534">
        <f>[1]Субсидия_факт!EK24</f>
        <v>0</v>
      </c>
      <c r="G24" s="534"/>
      <c r="H24" s="546">
        <f>[1]Субсидия_факт!EM24</f>
        <v>0</v>
      </c>
      <c r="I24" s="688"/>
      <c r="J24" s="688">
        <f>[1]Субсидия_факт!FA24</f>
        <v>0</v>
      </c>
      <c r="K24" s="688"/>
      <c r="L24" s="688">
        <f>[1]Субсидия_факт!FE24</f>
        <v>0</v>
      </c>
      <c r="M24" s="688"/>
      <c r="N24" s="688">
        <f>[1]Субсидия_факт!FG24</f>
        <v>0</v>
      </c>
      <c r="O24" s="688"/>
      <c r="P24" s="688">
        <f>[1]Субсидия_факт!FJ24</f>
        <v>0</v>
      </c>
      <c r="Q24" s="688"/>
      <c r="R24" s="688">
        <f>[1]Субсидия_факт!FL24</f>
        <v>0</v>
      </c>
      <c r="S24" s="688"/>
      <c r="T24" s="688">
        <f>[1]Субсидия_факт!GA24</f>
        <v>0</v>
      </c>
      <c r="U24" s="688"/>
      <c r="V24" s="688">
        <f>[1]Субсидия_факт!GD24</f>
        <v>0</v>
      </c>
      <c r="W24" s="688"/>
      <c r="X24" s="535">
        <f>[1]Субсидия_факт!GF24</f>
        <v>0</v>
      </c>
      <c r="Y24" s="535"/>
      <c r="Z24" s="535">
        <f>[1]Субсидия_факт!GT24</f>
        <v>0</v>
      </c>
      <c r="AA24" s="535"/>
    </row>
    <row r="25" spans="1:27" s="282" customFormat="1" ht="21" hidden="1" customHeight="1" x14ac:dyDescent="0.25">
      <c r="A25" s="563" t="s">
        <v>859</v>
      </c>
      <c r="B25" s="688">
        <f t="shared" si="0"/>
        <v>0</v>
      </c>
      <c r="C25" s="688">
        <f t="shared" si="1"/>
        <v>0</v>
      </c>
      <c r="D25" s="688">
        <f>[1]Субсидия_факт!BU25</f>
        <v>0</v>
      </c>
      <c r="E25" s="688"/>
      <c r="F25" s="534">
        <f>[1]Субсидия_факт!EK25</f>
        <v>0</v>
      </c>
      <c r="G25" s="534"/>
      <c r="H25" s="546">
        <f>[1]Субсидия_факт!EM25</f>
        <v>0</v>
      </c>
      <c r="I25" s="688"/>
      <c r="J25" s="688">
        <f>[1]Субсидия_факт!FA25</f>
        <v>0</v>
      </c>
      <c r="K25" s="688"/>
      <c r="L25" s="688">
        <f>[1]Субсидия_факт!FE25</f>
        <v>0</v>
      </c>
      <c r="M25" s="688"/>
      <c r="N25" s="688">
        <f>[1]Субсидия_факт!FG25</f>
        <v>0</v>
      </c>
      <c r="O25" s="688"/>
      <c r="P25" s="688">
        <f>[1]Субсидия_факт!FJ25</f>
        <v>0</v>
      </c>
      <c r="Q25" s="688"/>
      <c r="R25" s="688">
        <f>[1]Субсидия_факт!FL25</f>
        <v>0</v>
      </c>
      <c r="S25" s="688"/>
      <c r="T25" s="688">
        <f>[1]Субсидия_факт!GA25</f>
        <v>0</v>
      </c>
      <c r="U25" s="688"/>
      <c r="V25" s="688">
        <f>[1]Субсидия_факт!GD25</f>
        <v>0</v>
      </c>
      <c r="W25" s="688"/>
      <c r="X25" s="535">
        <f>[1]Субсидия_факт!GF25</f>
        <v>0</v>
      </c>
      <c r="Y25" s="535"/>
      <c r="Z25" s="535">
        <f>[1]Субсидия_факт!GT25</f>
        <v>0</v>
      </c>
      <c r="AA25" s="535"/>
    </row>
    <row r="26" spans="1:27" s="282" customFormat="1" ht="21" customHeight="1" x14ac:dyDescent="0.25">
      <c r="A26" s="495" t="s">
        <v>46</v>
      </c>
      <c r="B26" s="283">
        <f t="shared" ref="B26:I26" si="2">SUM(B8:B25)</f>
        <v>322606.78000000009</v>
      </c>
      <c r="C26" s="283">
        <f t="shared" si="2"/>
        <v>74978.149999999994</v>
      </c>
      <c r="D26" s="546">
        <f t="shared" si="2"/>
        <v>0</v>
      </c>
      <c r="E26" s="546">
        <f t="shared" si="2"/>
        <v>0</v>
      </c>
      <c r="F26" s="534">
        <f t="shared" ref="F26:G26" si="3">SUM(F8:F25)</f>
        <v>0</v>
      </c>
      <c r="G26" s="534">
        <f t="shared" si="3"/>
        <v>0</v>
      </c>
      <c r="H26" s="546">
        <f t="shared" si="2"/>
        <v>0</v>
      </c>
      <c r="I26" s="546">
        <f t="shared" si="2"/>
        <v>0</v>
      </c>
      <c r="J26" s="546">
        <f t="shared" ref="J26:AA26" si="4">SUM(J8:J25)</f>
        <v>0</v>
      </c>
      <c r="K26" s="546">
        <f t="shared" si="4"/>
        <v>0</v>
      </c>
      <c r="L26" s="546">
        <f t="shared" si="4"/>
        <v>0</v>
      </c>
      <c r="M26" s="546">
        <f t="shared" si="4"/>
        <v>0</v>
      </c>
      <c r="N26" s="546">
        <f t="shared" si="4"/>
        <v>0</v>
      </c>
      <c r="O26" s="546">
        <f t="shared" si="4"/>
        <v>0</v>
      </c>
      <c r="P26" s="546">
        <f t="shared" si="4"/>
        <v>0</v>
      </c>
      <c r="Q26" s="546">
        <f t="shared" si="4"/>
        <v>0</v>
      </c>
      <c r="R26" s="546">
        <f t="shared" si="4"/>
        <v>0</v>
      </c>
      <c r="S26" s="546">
        <f t="shared" si="4"/>
        <v>0</v>
      </c>
      <c r="T26" s="546">
        <f t="shared" si="4"/>
        <v>322606.78000000009</v>
      </c>
      <c r="U26" s="546">
        <f t="shared" si="4"/>
        <v>74978.149999999994</v>
      </c>
      <c r="V26" s="546">
        <f t="shared" si="4"/>
        <v>0</v>
      </c>
      <c r="W26" s="546">
        <f t="shared" si="4"/>
        <v>0</v>
      </c>
      <c r="X26" s="546">
        <f t="shared" ref="X26:Y26" si="5">SUM(X8:X25)</f>
        <v>0</v>
      </c>
      <c r="Y26" s="546">
        <f t="shared" si="5"/>
        <v>0</v>
      </c>
      <c r="Z26" s="546">
        <f t="shared" si="4"/>
        <v>0</v>
      </c>
      <c r="AA26" s="546">
        <f t="shared" si="4"/>
        <v>0</v>
      </c>
    </row>
    <row r="27" spans="1:27" s="282" customFormat="1" ht="21" customHeight="1" x14ac:dyDescent="0.25">
      <c r="B27" s="284"/>
      <c r="C27" s="284"/>
      <c r="D27" s="284"/>
      <c r="E27" s="284"/>
      <c r="F27" s="284"/>
      <c r="G27" s="284"/>
      <c r="H27" s="284"/>
      <c r="I27" s="284"/>
      <c r="J27" s="284"/>
      <c r="K27" s="284"/>
      <c r="L27" s="284"/>
      <c r="M27" s="284"/>
      <c r="N27" s="284"/>
      <c r="O27" s="284"/>
      <c r="P27" s="285"/>
      <c r="Q27" s="285"/>
      <c r="R27" s="285"/>
      <c r="S27" s="285"/>
      <c r="T27" s="284"/>
      <c r="U27" s="284"/>
      <c r="V27" s="284"/>
      <c r="W27" s="284"/>
      <c r="X27" s="284"/>
      <c r="Y27" s="284"/>
      <c r="Z27" s="284"/>
      <c r="AA27" s="284"/>
    </row>
    <row r="28" spans="1:27" ht="15.75" x14ac:dyDescent="0.25">
      <c r="F28" s="1"/>
      <c r="G28" s="1"/>
      <c r="H28" s="1"/>
      <c r="I28" s="1"/>
      <c r="P28" s="284"/>
      <c r="Q28" s="284"/>
      <c r="R28" s="284"/>
      <c r="S28" s="284"/>
    </row>
    <row r="29" spans="1:27" ht="15.75" x14ac:dyDescent="0.25">
      <c r="F29" s="1"/>
      <c r="G29" s="1"/>
      <c r="H29" s="1"/>
      <c r="I29" s="1"/>
      <c r="P29" s="284"/>
      <c r="Q29" s="284"/>
      <c r="R29" s="284"/>
      <c r="S29" s="284"/>
    </row>
    <row r="30" spans="1:27" s="160" customFormat="1" ht="15.75" x14ac:dyDescent="0.25">
      <c r="A30" s="1"/>
      <c r="B30" s="1"/>
      <c r="C30" s="1"/>
      <c r="D30" s="1"/>
      <c r="P30" s="284"/>
      <c r="Q30" s="284"/>
      <c r="R30" s="284"/>
      <c r="S30" s="284"/>
    </row>
    <row r="31" spans="1:27" ht="15.75" x14ac:dyDescent="0.25">
      <c r="F31" s="1"/>
      <c r="G31" s="1"/>
      <c r="H31" s="1"/>
      <c r="I31" s="1"/>
      <c r="P31" s="286"/>
      <c r="Q31" s="286"/>
      <c r="R31" s="286"/>
      <c r="S31" s="286"/>
    </row>
    <row r="32" spans="1:27" ht="15.75" x14ac:dyDescent="0.25">
      <c r="F32" s="1"/>
      <c r="G32" s="1"/>
      <c r="H32" s="1"/>
      <c r="I32" s="1"/>
      <c r="P32" s="284"/>
      <c r="Q32" s="284"/>
      <c r="R32" s="284"/>
      <c r="S32" s="284"/>
    </row>
    <row r="33" spans="6:21" ht="15.75" x14ac:dyDescent="0.25">
      <c r="F33" s="1"/>
      <c r="G33" s="1"/>
      <c r="H33" s="1"/>
      <c r="I33" s="1"/>
      <c r="P33" s="284"/>
      <c r="Q33" s="284"/>
      <c r="R33" s="284"/>
      <c r="S33" s="284"/>
    </row>
    <row r="34" spans="6:21" x14ac:dyDescent="0.25">
      <c r="F34" s="1"/>
      <c r="G34" s="1"/>
      <c r="P34" s="284"/>
      <c r="Q34" s="284"/>
      <c r="R34" s="284"/>
      <c r="S34" s="284"/>
      <c r="T34" s="284"/>
      <c r="U34" s="284"/>
    </row>
    <row r="35" spans="6:21" x14ac:dyDescent="0.25">
      <c r="F35" s="1"/>
      <c r="G35" s="1"/>
      <c r="P35" s="287"/>
      <c r="Q35" s="287"/>
      <c r="R35" s="287"/>
      <c r="S35" s="287"/>
    </row>
    <row r="36" spans="6:21" x14ac:dyDescent="0.25">
      <c r="F36" s="1"/>
      <c r="G36" s="1"/>
      <c r="P36" s="284"/>
      <c r="Q36" s="284"/>
      <c r="R36" s="284"/>
      <c r="S36" s="284"/>
    </row>
    <row r="37" spans="6:21" x14ac:dyDescent="0.25">
      <c r="F37" s="1"/>
      <c r="G37" s="1"/>
      <c r="P37" s="288"/>
      <c r="Q37" s="288"/>
      <c r="R37" s="288"/>
      <c r="S37" s="288"/>
    </row>
    <row r="38" spans="6:21" x14ac:dyDescent="0.25">
      <c r="F38" s="1"/>
      <c r="G38" s="1"/>
      <c r="P38" s="288"/>
      <c r="Q38" s="288"/>
      <c r="R38" s="288"/>
      <c r="S38" s="288"/>
    </row>
    <row r="39" spans="6:21" x14ac:dyDescent="0.25">
      <c r="F39" s="1"/>
      <c r="G39" s="1"/>
      <c r="P39" s="288"/>
      <c r="Q39" s="288"/>
      <c r="R39" s="288"/>
      <c r="S39" s="288"/>
    </row>
    <row r="40" spans="6:21" ht="15.75" x14ac:dyDescent="0.25">
      <c r="F40" s="1"/>
      <c r="G40" s="1"/>
      <c r="H40" s="1"/>
      <c r="I40" s="1"/>
      <c r="P40" s="288"/>
      <c r="Q40" s="288"/>
      <c r="R40" s="288"/>
      <c r="S40" s="288"/>
    </row>
    <row r="41" spans="6:21" ht="15.75" x14ac:dyDescent="0.25">
      <c r="H41" s="1"/>
      <c r="I41" s="1"/>
    </row>
    <row r="42" spans="6:21" ht="15.75" x14ac:dyDescent="0.25">
      <c r="H42" s="1"/>
      <c r="I42" s="1"/>
    </row>
    <row r="43" spans="6:21" ht="15.75" x14ac:dyDescent="0.25">
      <c r="H43" s="1"/>
      <c r="I43" s="1"/>
    </row>
    <row r="44" spans="6:21" ht="15.75" x14ac:dyDescent="0.25">
      <c r="H44" s="1"/>
      <c r="I44" s="1"/>
    </row>
    <row r="45" spans="6:21" ht="15.75" x14ac:dyDescent="0.25">
      <c r="H45" s="1"/>
      <c r="I45" s="1"/>
    </row>
    <row r="46" spans="6:21" x14ac:dyDescent="0.2">
      <c r="F46" s="477"/>
      <c r="G46" s="477"/>
      <c r="H46" s="1"/>
      <c r="I46" s="1"/>
    </row>
    <row r="47" spans="6:21" x14ac:dyDescent="0.2">
      <c r="F47" s="477"/>
      <c r="G47" s="477"/>
      <c r="H47" s="1"/>
      <c r="I47" s="1"/>
    </row>
    <row r="48" spans="6:21" x14ac:dyDescent="0.2">
      <c r="F48" s="477"/>
      <c r="G48" s="477"/>
      <c r="H48" s="289"/>
      <c r="I48" s="289"/>
    </row>
    <row r="49" spans="6:9" x14ac:dyDescent="0.2">
      <c r="F49" s="477"/>
      <c r="G49" s="477"/>
      <c r="H49" s="289"/>
      <c r="I49" s="289"/>
    </row>
    <row r="50" spans="6:9" x14ac:dyDescent="0.2">
      <c r="F50" s="461"/>
      <c r="G50" s="461"/>
      <c r="H50" s="290"/>
      <c r="I50" s="290"/>
    </row>
    <row r="51" spans="6:9" x14ac:dyDescent="0.2">
      <c r="F51" s="460"/>
      <c r="G51" s="460"/>
      <c r="H51" s="291"/>
      <c r="I51" s="291"/>
    </row>
    <row r="52" spans="6:9" x14ac:dyDescent="0.2">
      <c r="F52" s="460"/>
      <c r="G52" s="460"/>
      <c r="H52" s="291"/>
      <c r="I52" s="291"/>
    </row>
    <row r="53" spans="6:9" x14ac:dyDescent="0.2">
      <c r="F53" s="460"/>
      <c r="G53" s="460"/>
      <c r="H53" s="291"/>
      <c r="I53" s="291"/>
    </row>
    <row r="54" spans="6:9" x14ac:dyDescent="0.2">
      <c r="F54" s="460"/>
      <c r="G54" s="460"/>
      <c r="H54" s="291"/>
      <c r="I54" s="291"/>
    </row>
    <row r="55" spans="6:9" x14ac:dyDescent="0.2">
      <c r="F55" s="461"/>
      <c r="G55" s="461"/>
      <c r="H55" s="290"/>
      <c r="I55" s="290"/>
    </row>
    <row r="56" spans="6:9" x14ac:dyDescent="0.25">
      <c r="H56" s="290"/>
      <c r="I56" s="290"/>
    </row>
    <row r="57" spans="6:9" x14ac:dyDescent="0.25">
      <c r="H57" s="290"/>
      <c r="I57" s="290"/>
    </row>
  </sheetData>
  <mergeCells count="26">
    <mergeCell ref="A5:A6"/>
    <mergeCell ref="B5:C6"/>
    <mergeCell ref="D5:E5"/>
    <mergeCell ref="D6:E6"/>
    <mergeCell ref="H5:I5"/>
    <mergeCell ref="N5:O5"/>
    <mergeCell ref="J5:K5"/>
    <mergeCell ref="F6:G6"/>
    <mergeCell ref="F5:G5"/>
    <mergeCell ref="T6:U6"/>
    <mergeCell ref="P5:Q5"/>
    <mergeCell ref="R5:S5"/>
    <mergeCell ref="T5:U5"/>
    <mergeCell ref="L5:M5"/>
    <mergeCell ref="H6:I6"/>
    <mergeCell ref="J6:K6"/>
    <mergeCell ref="L6:M6"/>
    <mergeCell ref="N6:O6"/>
    <mergeCell ref="R6:S6"/>
    <mergeCell ref="P6:Q6"/>
    <mergeCell ref="V6:W6"/>
    <mergeCell ref="Z6:AA6"/>
    <mergeCell ref="Z5:AA5"/>
    <mergeCell ref="V5:W5"/>
    <mergeCell ref="X5:Y5"/>
    <mergeCell ref="X6:Y6"/>
  </mergeCells>
  <pageMargins left="0.78740157480314965" right="0.39370078740157483" top="0.78740157480314965" bottom="0.78740157480314965" header="0.51181102362204722" footer="0.51181102362204722"/>
  <pageSetup paperSize="9" scale="62" orientation="landscape" r:id="rId1"/>
  <headerFooter alignWithMargins="0">
    <oddFooter>&amp;L&amp;P&amp;R&amp;Z&amp;F&amp;A</oddFooter>
  </headerFooter>
  <colBreaks count="1" manualBreakCount="1">
    <brk id="15"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2:AU44"/>
  <sheetViews>
    <sheetView topLeftCell="A2" zoomScale="71" zoomScaleNormal="71" zoomScaleSheetLayoutView="30" workbookViewId="0">
      <pane xSplit="3" ySplit="6" topLeftCell="D8" activePane="bottomRight" state="frozen"/>
      <selection activeCell="A2" sqref="A2"/>
      <selection pane="topRight" activeCell="D2" sqref="D2"/>
      <selection pane="bottomLeft" activeCell="A8" sqref="A8"/>
      <selection pane="bottomRight" activeCell="A2" sqref="A2"/>
    </sheetView>
  </sheetViews>
  <sheetFormatPr defaultColWidth="8.85546875" defaultRowHeight="16.5" x14ac:dyDescent="0.25"/>
  <cols>
    <col min="1" max="1" width="33.42578125" style="257" customWidth="1"/>
    <col min="2" max="2" width="26.140625" style="257" customWidth="1"/>
    <col min="3" max="3" width="25.5703125" style="257" bestFit="1" customWidth="1"/>
    <col min="4" max="4" width="23.140625" style="257" customWidth="1"/>
    <col min="5" max="5" width="22.5703125" style="257" customWidth="1"/>
    <col min="6" max="6" width="21.85546875" style="257" customWidth="1"/>
    <col min="7" max="9" width="21.5703125" style="257" customWidth="1"/>
    <col min="10" max="10" width="22.42578125" style="257" customWidth="1"/>
    <col min="11" max="11" width="23.42578125" style="257" customWidth="1"/>
    <col min="12" max="12" width="22.5703125" style="257" customWidth="1"/>
    <col min="13" max="13" width="25.5703125" style="257" customWidth="1"/>
    <col min="14" max="14" width="23.140625" style="257" customWidth="1"/>
    <col min="15" max="15" width="22.85546875" style="257" bestFit="1" customWidth="1"/>
    <col min="16" max="16" width="22" style="257" bestFit="1" customWidth="1"/>
    <col min="17" max="17" width="22.140625" style="257" customWidth="1"/>
    <col min="18" max="19" width="24" style="257" customWidth="1"/>
    <col min="20" max="20" width="27.140625" style="257" bestFit="1" customWidth="1"/>
    <col min="21" max="21" width="25.85546875" style="257" customWidth="1"/>
    <col min="22" max="22" width="22.140625" style="257" customWidth="1"/>
    <col min="23" max="23" width="22.42578125" style="257" customWidth="1"/>
    <col min="24" max="24" width="25.42578125" style="257" customWidth="1"/>
    <col min="25" max="25" width="26.85546875" style="257" customWidth="1"/>
    <col min="26" max="26" width="20.42578125" style="257" customWidth="1"/>
    <col min="27" max="27" width="22.42578125" style="257" customWidth="1"/>
    <col min="28" max="28" width="23.42578125" style="257" bestFit="1" customWidth="1"/>
    <col min="29" max="29" width="22.42578125" style="257" bestFit="1" customWidth="1"/>
    <col min="30" max="31" width="24.85546875" style="257" customWidth="1"/>
    <col min="32" max="32" width="24.140625" style="257" bestFit="1" customWidth="1"/>
    <col min="33" max="35" width="22.42578125" style="257" customWidth="1"/>
    <col min="36" max="37" width="22.42578125" style="257" hidden="1" customWidth="1"/>
    <col min="38" max="38" width="22.5703125" style="257" customWidth="1"/>
    <col min="39" max="39" width="24" style="257" customWidth="1"/>
    <col min="40" max="40" width="22.42578125" style="257" customWidth="1"/>
    <col min="41" max="41" width="20.5703125" style="257" customWidth="1"/>
    <col min="42" max="42" width="12.5703125" style="257" customWidth="1"/>
    <col min="43" max="43" width="8.85546875" style="257"/>
    <col min="44" max="44" width="25.140625" style="257" customWidth="1"/>
    <col min="45" max="45" width="18.5703125" style="257" customWidth="1"/>
    <col min="46" max="46" width="17.5703125" style="257" customWidth="1"/>
    <col min="47" max="47" width="18.5703125" style="257" customWidth="1"/>
    <col min="48" max="16384" width="8.85546875" style="257"/>
  </cols>
  <sheetData>
    <row r="2" spans="1:47" ht="48" customHeight="1" x14ac:dyDescent="0.25">
      <c r="C2" s="1222" t="s">
        <v>367</v>
      </c>
      <c r="D2" s="1222"/>
      <c r="E2" s="1222"/>
      <c r="F2" s="1222"/>
      <c r="G2" s="1222"/>
      <c r="H2" s="1222"/>
      <c r="I2" s="908" t="str">
        <f>'Прочая  субсидия_БП'!T2</f>
        <v>ПО  СОСТОЯНИЮ  НА  1  АПРЕЛЯ  2026  ГОДА</v>
      </c>
      <c r="J2" s="908"/>
      <c r="K2" s="908"/>
      <c r="L2" s="258"/>
      <c r="AB2" s="259"/>
      <c r="AC2" s="259"/>
      <c r="AF2" s="893"/>
      <c r="AG2" s="893"/>
      <c r="AH2" s="893"/>
      <c r="AI2" s="893"/>
      <c r="AJ2" s="893"/>
      <c r="AK2" s="893"/>
    </row>
    <row r="3" spans="1:47" x14ac:dyDescent="0.25">
      <c r="B3" s="893"/>
      <c r="C3" s="893"/>
      <c r="D3" s="893"/>
      <c r="E3" s="893"/>
      <c r="AB3" s="893"/>
      <c r="AC3" s="893"/>
      <c r="AD3" s="893"/>
      <c r="AE3" s="893"/>
      <c r="AF3" s="893"/>
      <c r="AG3" s="893"/>
      <c r="AH3" s="893"/>
      <c r="AI3" s="893"/>
      <c r="AJ3" s="893"/>
      <c r="AK3" s="893"/>
    </row>
    <row r="4" spans="1:47" x14ac:dyDescent="0.25">
      <c r="C4" s="909" t="e">
        <f>'Проверочная  таблица'!PY39</f>
        <v>#REF!</v>
      </c>
      <c r="J4" s="257" t="s">
        <v>368</v>
      </c>
    </row>
    <row r="5" spans="1:47" s="260" customFormat="1" ht="269.10000000000002" customHeight="1" x14ac:dyDescent="0.25">
      <c r="A5" s="1213" t="s">
        <v>331</v>
      </c>
      <c r="B5" s="1213" t="s">
        <v>2</v>
      </c>
      <c r="C5" s="1213"/>
      <c r="D5" s="1213" t="s">
        <v>369</v>
      </c>
      <c r="E5" s="1213"/>
      <c r="F5" s="1214" t="s">
        <v>370</v>
      </c>
      <c r="G5" s="1221"/>
      <c r="H5" s="1214" t="s">
        <v>371</v>
      </c>
      <c r="I5" s="1221"/>
      <c r="J5" s="1213" t="s">
        <v>372</v>
      </c>
      <c r="K5" s="1213"/>
      <c r="L5" s="1213" t="s">
        <v>373</v>
      </c>
      <c r="M5" s="1213"/>
      <c r="N5" s="1213" t="s">
        <v>374</v>
      </c>
      <c r="O5" s="1213"/>
      <c r="P5" s="1214" t="s">
        <v>375</v>
      </c>
      <c r="Q5" s="1221"/>
      <c r="R5" s="1215" t="s">
        <v>376</v>
      </c>
      <c r="S5" s="1215"/>
      <c r="T5" s="1214" t="s">
        <v>377</v>
      </c>
      <c r="U5" s="1221"/>
      <c r="V5" s="1213" t="s">
        <v>378</v>
      </c>
      <c r="W5" s="1213"/>
      <c r="X5" s="1213" t="s">
        <v>379</v>
      </c>
      <c r="Y5" s="1213"/>
      <c r="Z5" s="1215" t="s">
        <v>380</v>
      </c>
      <c r="AA5" s="1215"/>
      <c r="AB5" s="1213" t="s">
        <v>381</v>
      </c>
      <c r="AC5" s="1213"/>
      <c r="AD5" s="1213" t="s">
        <v>996</v>
      </c>
      <c r="AE5" s="1213"/>
      <c r="AF5" s="1213" t="s">
        <v>637</v>
      </c>
      <c r="AG5" s="1213"/>
      <c r="AH5" s="1213" t="s">
        <v>382</v>
      </c>
      <c r="AI5" s="1214"/>
      <c r="AJ5" s="1220" t="s">
        <v>383</v>
      </c>
      <c r="AK5" s="1220"/>
      <c r="AL5" s="1213" t="s">
        <v>384</v>
      </c>
      <c r="AM5" s="1214"/>
      <c r="AN5" s="1215" t="s">
        <v>385</v>
      </c>
      <c r="AO5" s="1215"/>
    </row>
    <row r="6" spans="1:47" s="652" customFormat="1" ht="25.5" customHeight="1" x14ac:dyDescent="0.25">
      <c r="A6" s="1213"/>
      <c r="B6" s="1213"/>
      <c r="C6" s="1213"/>
      <c r="D6" s="1216" t="s">
        <v>386</v>
      </c>
      <c r="E6" s="1217"/>
      <c r="F6" s="1216" t="s">
        <v>387</v>
      </c>
      <c r="G6" s="1217"/>
      <c r="H6" s="1216" t="s">
        <v>388</v>
      </c>
      <c r="I6" s="1217"/>
      <c r="J6" s="1216" t="s">
        <v>389</v>
      </c>
      <c r="K6" s="1217"/>
      <c r="L6" s="1216" t="s">
        <v>390</v>
      </c>
      <c r="M6" s="1217"/>
      <c r="N6" s="1216" t="s">
        <v>391</v>
      </c>
      <c r="O6" s="1217"/>
      <c r="P6" s="1216" t="s">
        <v>392</v>
      </c>
      <c r="Q6" s="1217"/>
      <c r="R6" s="1218" t="s">
        <v>393</v>
      </c>
      <c r="S6" s="1217"/>
      <c r="T6" s="1216" t="s">
        <v>394</v>
      </c>
      <c r="U6" s="1217"/>
      <c r="V6" s="1216" t="s">
        <v>395</v>
      </c>
      <c r="W6" s="1217"/>
      <c r="X6" s="1219" t="s">
        <v>396</v>
      </c>
      <c r="Y6" s="1219"/>
      <c r="Z6" s="1216" t="s">
        <v>397</v>
      </c>
      <c r="AA6" s="1217"/>
      <c r="AB6" s="1218" t="s">
        <v>398</v>
      </c>
      <c r="AC6" s="1217"/>
      <c r="AD6" s="1216" t="s">
        <v>399</v>
      </c>
      <c r="AE6" s="1217"/>
      <c r="AF6" s="1219" t="s">
        <v>400</v>
      </c>
      <c r="AG6" s="1219"/>
      <c r="AH6" s="1219" t="s">
        <v>401</v>
      </c>
      <c r="AI6" s="1219"/>
      <c r="AJ6" s="1219" t="s">
        <v>402</v>
      </c>
      <c r="AK6" s="1219"/>
      <c r="AL6" s="1218" t="s">
        <v>403</v>
      </c>
      <c r="AM6" s="1218"/>
      <c r="AN6" s="1216" t="s">
        <v>404</v>
      </c>
      <c r="AO6" s="1217"/>
    </row>
    <row r="7" spans="1:47" s="264" customFormat="1" ht="25.5" customHeight="1" x14ac:dyDescent="0.25">
      <c r="A7" s="894"/>
      <c r="B7" s="261" t="s">
        <v>26</v>
      </c>
      <c r="C7" s="261" t="s">
        <v>27</v>
      </c>
      <c r="D7" s="261" t="s">
        <v>26</v>
      </c>
      <c r="E7" s="261" t="s">
        <v>27</v>
      </c>
      <c r="F7" s="261" t="s">
        <v>26</v>
      </c>
      <c r="G7" s="261" t="s">
        <v>27</v>
      </c>
      <c r="H7" s="261" t="s">
        <v>26</v>
      </c>
      <c r="I7" s="261" t="s">
        <v>27</v>
      </c>
      <c r="J7" s="261" t="s">
        <v>26</v>
      </c>
      <c r="K7" s="261" t="s">
        <v>27</v>
      </c>
      <c r="L7" s="261" t="s">
        <v>26</v>
      </c>
      <c r="M7" s="261"/>
      <c r="N7" s="261" t="s">
        <v>26</v>
      </c>
      <c r="O7" s="261" t="s">
        <v>27</v>
      </c>
      <c r="P7" s="261" t="s">
        <v>26</v>
      </c>
      <c r="Q7" s="261" t="s">
        <v>27</v>
      </c>
      <c r="R7" s="261" t="s">
        <v>26</v>
      </c>
      <c r="S7" s="261" t="s">
        <v>27</v>
      </c>
      <c r="T7" s="261" t="s">
        <v>26</v>
      </c>
      <c r="U7" s="262" t="s">
        <v>27</v>
      </c>
      <c r="V7" s="261" t="s">
        <v>26</v>
      </c>
      <c r="W7" s="261" t="s">
        <v>27</v>
      </c>
      <c r="X7" s="261" t="s">
        <v>26</v>
      </c>
      <c r="Y7" s="261" t="s">
        <v>27</v>
      </c>
      <c r="Z7" s="261" t="s">
        <v>26</v>
      </c>
      <c r="AA7" s="261" t="s">
        <v>27</v>
      </c>
      <c r="AB7" s="261" t="s">
        <v>26</v>
      </c>
      <c r="AC7" s="261" t="s">
        <v>27</v>
      </c>
      <c r="AD7" s="261" t="s">
        <v>26</v>
      </c>
      <c r="AE7" s="261" t="s">
        <v>27</v>
      </c>
      <c r="AF7" s="261" t="s">
        <v>26</v>
      </c>
      <c r="AG7" s="261" t="s">
        <v>27</v>
      </c>
      <c r="AH7" s="261" t="s">
        <v>26</v>
      </c>
      <c r="AI7" s="261" t="s">
        <v>27</v>
      </c>
      <c r="AJ7" s="261" t="s">
        <v>26</v>
      </c>
      <c r="AK7" s="261" t="s">
        <v>27</v>
      </c>
      <c r="AL7" s="261" t="s">
        <v>26</v>
      </c>
      <c r="AM7" s="263" t="s">
        <v>27</v>
      </c>
      <c r="AN7" s="261" t="s">
        <v>26</v>
      </c>
      <c r="AO7" s="261" t="s">
        <v>27</v>
      </c>
    </row>
    <row r="8" spans="1:47" ht="21" customHeight="1" x14ac:dyDescent="0.25">
      <c r="A8" s="564" t="s">
        <v>656</v>
      </c>
      <c r="B8" s="653">
        <f t="shared" ref="B8:C25" si="0">D8+F8+H8+L8+P8+J8+R8+N8+AL8+X8+T8+V8+Z8+AB8+AD8+AF8+AH8+AN8+AJ8</f>
        <v>204089148.68000001</v>
      </c>
      <c r="C8" s="653">
        <f t="shared" si="0"/>
        <v>50773001</v>
      </c>
      <c r="D8" s="653">
        <f>[1]Субвенция_факт!H9</f>
        <v>9302.85</v>
      </c>
      <c r="E8" s="653">
        <v>0</v>
      </c>
      <c r="F8" s="653">
        <f>[1]Субвенция_факт!I9</f>
        <v>759528</v>
      </c>
      <c r="G8" s="653">
        <v>179000</v>
      </c>
      <c r="H8" s="653">
        <f>[1]Субвенция_факт!J9</f>
        <v>277200</v>
      </c>
      <c r="I8" s="653">
        <v>62678</v>
      </c>
      <c r="J8" s="653">
        <f>[1]Субвенция_факт!K9</f>
        <v>827272</v>
      </c>
      <c r="K8" s="653">
        <v>250000</v>
      </c>
      <c r="L8" s="653">
        <f>[1]Субвенция_факт!L9</f>
        <v>6348531</v>
      </c>
      <c r="M8" s="653">
        <v>1132136</v>
      </c>
      <c r="N8" s="653">
        <f>[1]Субвенция_факт!N9</f>
        <v>2651769</v>
      </c>
      <c r="O8" s="653">
        <v>1000000</v>
      </c>
      <c r="P8" s="653">
        <f>[1]Субвенция_факт!O9</f>
        <v>474810</v>
      </c>
      <c r="Q8" s="653">
        <v>84187</v>
      </c>
      <c r="R8" s="653">
        <f>[1]Субвенция_факт!R9</f>
        <v>0</v>
      </c>
      <c r="S8" s="653"/>
      <c r="T8" s="653">
        <f>[1]Субвенция_факт!S9</f>
        <v>160408000</v>
      </c>
      <c r="U8" s="653">
        <v>40200000</v>
      </c>
      <c r="V8" s="653">
        <f>[1]Субвенция_факт!T9</f>
        <v>0</v>
      </c>
      <c r="W8" s="653"/>
      <c r="X8" s="653">
        <f>[1]Субвенция_факт!U9</f>
        <v>27866000</v>
      </c>
      <c r="Y8" s="653">
        <v>6960000</v>
      </c>
      <c r="Z8" s="653">
        <f>[1]Субвенция_факт!V9</f>
        <v>2400</v>
      </c>
      <c r="AA8" s="653"/>
      <c r="AB8" s="653">
        <f>[1]Субвенция_факт!Y9</f>
        <v>2321730</v>
      </c>
      <c r="AC8" s="653">
        <v>570000</v>
      </c>
      <c r="AD8" s="653">
        <f>[1]Субвенция_факт!Z9</f>
        <v>0</v>
      </c>
      <c r="AE8" s="653"/>
      <c r="AF8" s="653">
        <f>[1]Субвенция_факт!AA9</f>
        <v>889716.83</v>
      </c>
      <c r="AG8" s="653">
        <v>50000</v>
      </c>
      <c r="AH8" s="653">
        <f>[1]Субвенция_факт!AB9</f>
        <v>391589</v>
      </c>
      <c r="AI8" s="653">
        <v>0</v>
      </c>
      <c r="AJ8" s="653">
        <f>[1]Субвенция_факт!AC9</f>
        <v>0</v>
      </c>
      <c r="AK8" s="653"/>
      <c r="AL8" s="653">
        <f>[1]Субвенция_факт!AD9</f>
        <v>861300</v>
      </c>
      <c r="AM8" s="653">
        <v>285000</v>
      </c>
      <c r="AN8" s="653">
        <f>[1]Субвенция_факт!AH9</f>
        <v>0</v>
      </c>
      <c r="AO8" s="653"/>
      <c r="AR8" s="265"/>
      <c r="AS8" s="266"/>
      <c r="AT8" s="266"/>
      <c r="AU8" s="266"/>
    </row>
    <row r="9" spans="1:47" ht="21" customHeight="1" x14ac:dyDescent="0.25">
      <c r="A9" s="564" t="s">
        <v>848</v>
      </c>
      <c r="B9" s="653">
        <f t="shared" si="0"/>
        <v>1260778981.25</v>
      </c>
      <c r="C9" s="653">
        <f t="shared" si="0"/>
        <v>330256054.07999998</v>
      </c>
      <c r="D9" s="653">
        <f>[1]Субвенция_факт!H10</f>
        <v>9302.85</v>
      </c>
      <c r="E9" s="653">
        <v>0</v>
      </c>
      <c r="F9" s="653">
        <f>[1]Субвенция_факт!I10</f>
        <v>1304688</v>
      </c>
      <c r="G9" s="653">
        <v>270000</v>
      </c>
      <c r="H9" s="653">
        <f>[1]Субвенция_факт!J10</f>
        <v>212520</v>
      </c>
      <c r="I9" s="653">
        <v>40656</v>
      </c>
      <c r="J9" s="653">
        <f>[1]Субвенция_факт!K10</f>
        <v>1679583</v>
      </c>
      <c r="K9" s="653">
        <v>450000</v>
      </c>
      <c r="L9" s="653">
        <f>[1]Субвенция_факт!L10</f>
        <v>46931765</v>
      </c>
      <c r="M9" s="653">
        <v>21000000</v>
      </c>
      <c r="N9" s="653">
        <f>[1]Субвенция_факт!N10</f>
        <v>8397449</v>
      </c>
      <c r="O9" s="653">
        <v>2100000</v>
      </c>
      <c r="P9" s="653">
        <f>[1]Субвенция_факт!O10</f>
        <v>4239800</v>
      </c>
      <c r="Q9" s="653">
        <v>1500000</v>
      </c>
      <c r="R9" s="653">
        <f>[1]Субвенция_факт!R10</f>
        <v>50000</v>
      </c>
      <c r="S9" s="653"/>
      <c r="T9" s="653">
        <f>[1]Субвенция_факт!S10</f>
        <v>850740996</v>
      </c>
      <c r="U9" s="653">
        <v>213000000</v>
      </c>
      <c r="V9" s="653">
        <f>[1]Субвенция_факт!T10</f>
        <v>0</v>
      </c>
      <c r="W9" s="653"/>
      <c r="X9" s="653">
        <f>[1]Субвенция_факт!U10</f>
        <v>338526029</v>
      </c>
      <c r="Y9" s="653">
        <v>90000000</v>
      </c>
      <c r="Z9" s="653">
        <f>[1]Субвенция_факт!V10</f>
        <v>18400</v>
      </c>
      <c r="AA9" s="653"/>
      <c r="AB9" s="653">
        <f>[1]Субвенция_факт!Y10</f>
        <v>3619168</v>
      </c>
      <c r="AC9" s="653">
        <v>903000</v>
      </c>
      <c r="AD9" s="653">
        <f>[1]Субвенция_факт!Z10</f>
        <v>0</v>
      </c>
      <c r="AE9" s="653"/>
      <c r="AF9" s="653">
        <f>[1]Субвенция_факт!AA10</f>
        <v>1684954.4</v>
      </c>
      <c r="AG9" s="653">
        <v>250000</v>
      </c>
      <c r="AH9" s="653">
        <f>[1]Субвенция_факт!AB10</f>
        <v>2480066</v>
      </c>
      <c r="AI9" s="653">
        <v>392398.08000000002</v>
      </c>
      <c r="AJ9" s="653">
        <f>[1]Субвенция_факт!AC10</f>
        <v>0</v>
      </c>
      <c r="AK9" s="653"/>
      <c r="AL9" s="653">
        <f>[1]Субвенция_факт!AD10</f>
        <v>884260</v>
      </c>
      <c r="AM9" s="653">
        <v>350000</v>
      </c>
      <c r="AN9" s="653">
        <f>[1]Субвенция_факт!AH10</f>
        <v>0</v>
      </c>
      <c r="AO9" s="653"/>
      <c r="AR9" s="265"/>
      <c r="AS9" s="266"/>
      <c r="AT9" s="266"/>
      <c r="AU9" s="266"/>
    </row>
    <row r="10" spans="1:47" ht="21" customHeight="1" x14ac:dyDescent="0.25">
      <c r="A10" s="564" t="s">
        <v>849</v>
      </c>
      <c r="B10" s="653">
        <f t="shared" si="0"/>
        <v>568737344.68000007</v>
      </c>
      <c r="C10" s="653">
        <f t="shared" si="0"/>
        <v>141529482</v>
      </c>
      <c r="D10" s="653">
        <f>[1]Субвенция_факт!H11</f>
        <v>9302.85</v>
      </c>
      <c r="E10" s="653">
        <v>0</v>
      </c>
      <c r="F10" s="653">
        <f>[1]Субвенция_факт!I11</f>
        <v>632016</v>
      </c>
      <c r="G10" s="653">
        <v>180000</v>
      </c>
      <c r="H10" s="653">
        <f>[1]Субвенция_факт!J11</f>
        <v>240240</v>
      </c>
      <c r="I10" s="653">
        <v>56418</v>
      </c>
      <c r="J10" s="653">
        <f>[1]Субвенция_факт!K11</f>
        <v>1570769</v>
      </c>
      <c r="K10" s="653">
        <v>390000</v>
      </c>
      <c r="L10" s="653">
        <f>[1]Субвенция_факт!L11</f>
        <v>19055127</v>
      </c>
      <c r="M10" s="653">
        <v>6000000</v>
      </c>
      <c r="N10" s="653">
        <f>[1]Субвенция_факт!N11</f>
        <v>4322429</v>
      </c>
      <c r="O10" s="653">
        <v>1080000</v>
      </c>
      <c r="P10" s="653">
        <f>[1]Субвенция_факт!O11</f>
        <v>1462000</v>
      </c>
      <c r="Q10" s="653">
        <v>600000</v>
      </c>
      <c r="R10" s="653">
        <f>[1]Субвенция_факт!R11</f>
        <v>100000</v>
      </c>
      <c r="S10" s="653"/>
      <c r="T10" s="653">
        <f>[1]Субвенция_факт!S11</f>
        <v>331809639</v>
      </c>
      <c r="U10" s="653">
        <v>81000000</v>
      </c>
      <c r="V10" s="653">
        <f>[1]Субвенция_факт!T11</f>
        <v>0</v>
      </c>
      <c r="W10" s="653"/>
      <c r="X10" s="653">
        <f>[1]Субвенция_факт!U11</f>
        <v>204052194</v>
      </c>
      <c r="Y10" s="653">
        <v>51000000</v>
      </c>
      <c r="Z10" s="653">
        <f>[1]Субвенция_факт!V11</f>
        <v>24000</v>
      </c>
      <c r="AA10" s="653"/>
      <c r="AB10" s="653">
        <f>[1]Субвенция_факт!Y11</f>
        <v>2427941</v>
      </c>
      <c r="AC10" s="653">
        <v>555000</v>
      </c>
      <c r="AD10" s="653">
        <f>[1]Субвенция_факт!Z11</f>
        <v>0</v>
      </c>
      <c r="AE10" s="653"/>
      <c r="AF10" s="653">
        <f>[1]Субвенция_факт!AA11</f>
        <v>944316.83</v>
      </c>
      <c r="AG10" s="653">
        <v>225174</v>
      </c>
      <c r="AH10" s="653">
        <f>[1]Субвенция_факт!AB11</f>
        <v>1174770</v>
      </c>
      <c r="AI10" s="653">
        <v>162890</v>
      </c>
      <c r="AJ10" s="653">
        <f>[1]Субвенция_факт!AC11</f>
        <v>0</v>
      </c>
      <c r="AK10" s="653"/>
      <c r="AL10" s="653">
        <f>[1]Субвенция_факт!AD11</f>
        <v>912600</v>
      </c>
      <c r="AM10" s="653">
        <v>280000</v>
      </c>
      <c r="AN10" s="653">
        <f>[1]Субвенция_факт!AH11</f>
        <v>0</v>
      </c>
      <c r="AO10" s="653"/>
      <c r="AR10" s="265"/>
      <c r="AS10" s="266"/>
      <c r="AT10" s="266"/>
      <c r="AU10" s="266"/>
    </row>
    <row r="11" spans="1:47" ht="21" customHeight="1" x14ac:dyDescent="0.25">
      <c r="A11" s="564" t="s">
        <v>850</v>
      </c>
      <c r="B11" s="653">
        <f t="shared" si="0"/>
        <v>531570210.68000001</v>
      </c>
      <c r="C11" s="653">
        <f t="shared" si="0"/>
        <v>137608572</v>
      </c>
      <c r="D11" s="653">
        <f>[1]Субвенция_факт!H12</f>
        <v>9302.85</v>
      </c>
      <c r="E11" s="653">
        <v>0</v>
      </c>
      <c r="F11" s="653">
        <f>[1]Субвенция_факт!I12</f>
        <v>1520904</v>
      </c>
      <c r="G11" s="653">
        <v>480000</v>
      </c>
      <c r="H11" s="653">
        <f>[1]Субвенция_факт!J12</f>
        <v>541464</v>
      </c>
      <c r="I11" s="653">
        <v>110572</v>
      </c>
      <c r="J11" s="653">
        <f>[1]Субвенция_факт!K12</f>
        <v>1611616</v>
      </c>
      <c r="K11" s="653">
        <v>360000</v>
      </c>
      <c r="L11" s="653">
        <f>[1]Субвенция_факт!L12</f>
        <v>19463409</v>
      </c>
      <c r="M11" s="653">
        <v>6500000</v>
      </c>
      <c r="N11" s="653">
        <f>[1]Субвенция_факт!N12</f>
        <v>5016692</v>
      </c>
      <c r="O11" s="653">
        <v>1200000</v>
      </c>
      <c r="P11" s="653">
        <f>[1]Субвенция_факт!O12</f>
        <v>983280</v>
      </c>
      <c r="Q11" s="653">
        <v>420000</v>
      </c>
      <c r="R11" s="653">
        <f>[1]Субвенция_факт!R12</f>
        <v>100000</v>
      </c>
      <c r="S11" s="653"/>
      <c r="T11" s="653">
        <f>[1]Субвенция_факт!S12</f>
        <v>432726496</v>
      </c>
      <c r="U11" s="653">
        <v>110000000</v>
      </c>
      <c r="V11" s="653">
        <f>[1]Субвенция_факт!T12</f>
        <v>0</v>
      </c>
      <c r="W11" s="653"/>
      <c r="X11" s="653">
        <f>[1]Субвенция_факт!U12</f>
        <v>61668527</v>
      </c>
      <c r="Y11" s="653">
        <v>17100000</v>
      </c>
      <c r="Z11" s="653">
        <f>[1]Субвенция_факт!V12</f>
        <v>8800</v>
      </c>
      <c r="AA11" s="653"/>
      <c r="AB11" s="653">
        <f>[1]Субвенция_факт!Y12</f>
        <v>3898784</v>
      </c>
      <c r="AC11" s="653">
        <v>918000</v>
      </c>
      <c r="AD11" s="653">
        <f>[1]Субвенция_факт!Z12</f>
        <v>0</v>
      </c>
      <c r="AE11" s="653"/>
      <c r="AF11" s="653">
        <f>[1]Субвенция_факт!AA12</f>
        <v>888116.83</v>
      </c>
      <c r="AG11" s="653">
        <v>250000</v>
      </c>
      <c r="AH11" s="653">
        <f>[1]Субвенция_факт!AB12</f>
        <v>2271219</v>
      </c>
      <c r="AI11" s="653">
        <v>0</v>
      </c>
      <c r="AJ11" s="653">
        <f>[1]Субвенция_факт!AC12</f>
        <v>0</v>
      </c>
      <c r="AK11" s="653"/>
      <c r="AL11" s="653">
        <f>[1]Субвенция_факт!AD12</f>
        <v>861600</v>
      </c>
      <c r="AM11" s="653">
        <v>270000</v>
      </c>
      <c r="AN11" s="653">
        <f>[1]Субвенция_факт!AH12</f>
        <v>0</v>
      </c>
      <c r="AO11" s="653"/>
      <c r="AR11" s="265"/>
      <c r="AS11" s="266"/>
      <c r="AT11" s="266"/>
      <c r="AU11" s="266"/>
    </row>
    <row r="12" spans="1:47" ht="21" customHeight="1" x14ac:dyDescent="0.25">
      <c r="A12" s="564" t="s">
        <v>657</v>
      </c>
      <c r="B12" s="653">
        <f>D12+F12+H12+L12+P12+J12+R12+N12+AL12+X12+T12+V12+Z12+AB12+AD12+AF12+AH12+AN12+AJ12</f>
        <v>626857935.68000007</v>
      </c>
      <c r="C12" s="653">
        <f>E12+G12+I12+M12+Q12+K12+S12+O12+AM12+Y12+U12+W12+AA12+AC12+AE12+AG12+AI12+AO12+AK12</f>
        <v>176985400</v>
      </c>
      <c r="D12" s="653">
        <f>[1]Субвенция_факт!H13</f>
        <v>9302.85</v>
      </c>
      <c r="E12" s="653">
        <v>0</v>
      </c>
      <c r="F12" s="653">
        <f>[1]Субвенция_факт!I13</f>
        <v>1755600</v>
      </c>
      <c r="G12" s="653">
        <v>565000</v>
      </c>
      <c r="H12" s="653">
        <f>[1]Субвенция_факт!J13</f>
        <v>369600</v>
      </c>
      <c r="I12" s="653">
        <v>92400</v>
      </c>
      <c r="J12" s="653">
        <f>[1]Субвенция_факт!K13</f>
        <v>913465</v>
      </c>
      <c r="K12" s="653">
        <v>255000</v>
      </c>
      <c r="L12" s="653">
        <f>[1]Субвенция_факт!L13</f>
        <v>17159087</v>
      </c>
      <c r="M12" s="653">
        <v>5500000</v>
      </c>
      <c r="N12" s="653">
        <f>[1]Субвенция_факт!N13</f>
        <v>4453818</v>
      </c>
      <c r="O12" s="653">
        <v>950000</v>
      </c>
      <c r="P12" s="653">
        <f>[1]Субвенция_факт!O13</f>
        <v>1404540</v>
      </c>
      <c r="Q12" s="653">
        <v>450000</v>
      </c>
      <c r="R12" s="653">
        <f>[1]Субвенция_факт!R13</f>
        <v>50000</v>
      </c>
      <c r="S12" s="653"/>
      <c r="T12" s="653">
        <f>[1]Субвенция_факт!S13</f>
        <v>438176034</v>
      </c>
      <c r="U12" s="653">
        <v>123000000</v>
      </c>
      <c r="V12" s="653">
        <f>[1]Субвенция_факт!T13</f>
        <v>0</v>
      </c>
      <c r="W12" s="653"/>
      <c r="X12" s="653">
        <f>[1]Субвенция_факт!U13</f>
        <v>157702827</v>
      </c>
      <c r="Y12" s="653">
        <v>45000000</v>
      </c>
      <c r="Z12" s="653">
        <f>[1]Субвенция_факт!V13</f>
        <v>14400</v>
      </c>
      <c r="AA12" s="653"/>
      <c r="AB12" s="653">
        <f>[1]Субвенция_факт!Y13</f>
        <v>2373270</v>
      </c>
      <c r="AC12" s="653">
        <v>591000</v>
      </c>
      <c r="AD12" s="653">
        <f>[1]Субвенция_факт!Z13</f>
        <v>0</v>
      </c>
      <c r="AE12" s="653"/>
      <c r="AF12" s="653">
        <f>[1]Субвенция_факт!AA13</f>
        <v>869616.83</v>
      </c>
      <c r="AG12" s="653">
        <v>270000</v>
      </c>
      <c r="AH12" s="653">
        <f>[1]Субвенция_факт!AB13</f>
        <v>765775</v>
      </c>
      <c r="AI12" s="653">
        <v>0</v>
      </c>
      <c r="AJ12" s="653">
        <f>[1]Субвенция_факт!AC13</f>
        <v>0</v>
      </c>
      <c r="AK12" s="653"/>
      <c r="AL12" s="653">
        <f>[1]Субвенция_факт!AD13</f>
        <v>840600</v>
      </c>
      <c r="AM12" s="653">
        <v>312000</v>
      </c>
      <c r="AN12" s="653">
        <f>[1]Субвенция_факт!AH13</f>
        <v>0</v>
      </c>
      <c r="AO12" s="653"/>
      <c r="AR12" s="265"/>
      <c r="AS12" s="266"/>
      <c r="AT12" s="266"/>
      <c r="AU12" s="266"/>
    </row>
    <row r="13" spans="1:47" ht="21" customHeight="1" x14ac:dyDescent="0.25">
      <c r="A13" s="564" t="s">
        <v>851</v>
      </c>
      <c r="B13" s="653">
        <f t="shared" si="0"/>
        <v>346263073.68000001</v>
      </c>
      <c r="C13" s="653">
        <f t="shared" si="0"/>
        <v>87017860</v>
      </c>
      <c r="D13" s="653">
        <f>[1]Субвенция_факт!H14</f>
        <v>9302.85</v>
      </c>
      <c r="E13" s="653">
        <v>0</v>
      </c>
      <c r="F13" s="653">
        <f>[1]Субвенция_факт!I14</f>
        <v>1162392</v>
      </c>
      <c r="G13" s="653">
        <v>321000</v>
      </c>
      <c r="H13" s="653">
        <f>[1]Субвенция_факт!J14</f>
        <v>349272</v>
      </c>
      <c r="I13" s="653">
        <v>73920</v>
      </c>
      <c r="J13" s="653">
        <f>[1]Субвенция_факт!K14</f>
        <v>837703</v>
      </c>
      <c r="K13" s="653">
        <v>190000</v>
      </c>
      <c r="L13" s="653">
        <f>[1]Субвенция_факт!L14</f>
        <v>10638928</v>
      </c>
      <c r="M13" s="653">
        <v>2964200</v>
      </c>
      <c r="N13" s="653">
        <f>[1]Субвенция_факт!N14</f>
        <v>2679544</v>
      </c>
      <c r="O13" s="653">
        <v>850000</v>
      </c>
      <c r="P13" s="653">
        <f>[1]Субвенция_факт!O14</f>
        <v>925820</v>
      </c>
      <c r="Q13" s="653">
        <v>255740</v>
      </c>
      <c r="R13" s="653">
        <f>[1]Субвенция_факт!R14</f>
        <v>0</v>
      </c>
      <c r="S13" s="653"/>
      <c r="T13" s="653">
        <f>[1]Субвенция_факт!S14</f>
        <v>273675051</v>
      </c>
      <c r="U13" s="653">
        <v>68400000</v>
      </c>
      <c r="V13" s="653">
        <f>[1]Субвенция_факт!T14</f>
        <v>0</v>
      </c>
      <c r="W13" s="653"/>
      <c r="X13" s="653">
        <f>[1]Субвенция_факт!U14</f>
        <v>51624760</v>
      </c>
      <c r="Y13" s="653">
        <v>12900000</v>
      </c>
      <c r="Z13" s="653">
        <f>[1]Субвенция_факт!V14</f>
        <v>6400</v>
      </c>
      <c r="AA13" s="653"/>
      <c r="AB13" s="653">
        <f>[1]Субвенция_факт!Y14</f>
        <v>2210801</v>
      </c>
      <c r="AC13" s="653">
        <v>538000</v>
      </c>
      <c r="AD13" s="653">
        <f>[1]Субвенция_факт!Z14</f>
        <v>0</v>
      </c>
      <c r="AE13" s="653"/>
      <c r="AF13" s="653">
        <f>[1]Субвенция_факт!AA14</f>
        <v>902016.83</v>
      </c>
      <c r="AG13" s="653">
        <v>240000</v>
      </c>
      <c r="AH13" s="653">
        <f>[1]Субвенция_факт!AB14</f>
        <v>365483</v>
      </c>
      <c r="AI13" s="653">
        <v>0</v>
      </c>
      <c r="AJ13" s="653">
        <f>[1]Субвенция_факт!AC14</f>
        <v>0</v>
      </c>
      <c r="AK13" s="653"/>
      <c r="AL13" s="653">
        <f>[1]Субвенция_факт!AD14</f>
        <v>875600</v>
      </c>
      <c r="AM13" s="653">
        <v>285000</v>
      </c>
      <c r="AN13" s="653">
        <f>[1]Субвенция_факт!AH14</f>
        <v>0</v>
      </c>
      <c r="AO13" s="653"/>
      <c r="AR13" s="265"/>
      <c r="AS13" s="266"/>
      <c r="AT13" s="266"/>
      <c r="AU13" s="266"/>
    </row>
    <row r="14" spans="1:47" ht="21" customHeight="1" x14ac:dyDescent="0.25">
      <c r="A14" s="564" t="s">
        <v>853</v>
      </c>
      <c r="B14" s="653">
        <f t="shared" si="0"/>
        <v>611968779.68000007</v>
      </c>
      <c r="C14" s="653">
        <f t="shared" si="0"/>
        <v>152925898</v>
      </c>
      <c r="D14" s="653">
        <f>[1]Субвенция_факт!H15</f>
        <v>9302.85</v>
      </c>
      <c r="E14" s="653">
        <v>0</v>
      </c>
      <c r="F14" s="653">
        <f>[1]Субвенция_факт!I15</f>
        <v>1363824</v>
      </c>
      <c r="G14" s="653">
        <v>356772</v>
      </c>
      <c r="H14" s="653">
        <f>[1]Субвенция_факт!J15</f>
        <v>262416</v>
      </c>
      <c r="I14" s="653">
        <v>56826</v>
      </c>
      <c r="J14" s="653">
        <f>[1]Субвенция_факт!K15</f>
        <v>1635724</v>
      </c>
      <c r="K14" s="653">
        <v>408000</v>
      </c>
      <c r="L14" s="653">
        <f>[1]Субвенция_факт!L15</f>
        <v>14882431</v>
      </c>
      <c r="M14" s="653">
        <v>3720000</v>
      </c>
      <c r="N14" s="653">
        <f>[1]Субвенция_факт!N15</f>
        <v>4266717</v>
      </c>
      <c r="O14" s="653">
        <v>1112000</v>
      </c>
      <c r="P14" s="653">
        <f>[1]Субвенция_факт!O15</f>
        <v>1306450</v>
      </c>
      <c r="Q14" s="653">
        <v>330000</v>
      </c>
      <c r="R14" s="653">
        <f>[1]Субвенция_факт!R15</f>
        <v>150000</v>
      </c>
      <c r="S14" s="653"/>
      <c r="T14" s="653">
        <f>[1]Субвенция_факт!S15</f>
        <v>424903856</v>
      </c>
      <c r="U14" s="653">
        <v>106230000</v>
      </c>
      <c r="V14" s="653">
        <f>[1]Субвенция_факт!T15</f>
        <v>0</v>
      </c>
      <c r="W14" s="653"/>
      <c r="X14" s="653">
        <f>[1]Субвенция_факт!U15</f>
        <v>157894256</v>
      </c>
      <c r="Y14" s="653">
        <v>39471000</v>
      </c>
      <c r="Z14" s="653">
        <f>[1]Субвенция_факт!V15</f>
        <v>800</v>
      </c>
      <c r="AA14" s="653"/>
      <c r="AB14" s="653">
        <f>[1]Субвенция_факт!Y15</f>
        <v>2327022</v>
      </c>
      <c r="AC14" s="653">
        <v>531000</v>
      </c>
      <c r="AD14" s="653">
        <f>[1]Субвенция_факт!Z15</f>
        <v>0</v>
      </c>
      <c r="AE14" s="653"/>
      <c r="AF14" s="653">
        <f>[1]Субвенция_факт!AA15</f>
        <v>887616.83</v>
      </c>
      <c r="AG14" s="653">
        <v>219000</v>
      </c>
      <c r="AH14" s="653">
        <f>[1]Субвенция_факт!AB15</f>
        <v>1157364</v>
      </c>
      <c r="AI14" s="653">
        <v>201300</v>
      </c>
      <c r="AJ14" s="653">
        <f>[1]Субвенция_факт!AC15</f>
        <v>0</v>
      </c>
      <c r="AK14" s="653"/>
      <c r="AL14" s="653">
        <f>[1]Субвенция_факт!AD15</f>
        <v>921000</v>
      </c>
      <c r="AM14" s="653">
        <v>290000</v>
      </c>
      <c r="AN14" s="653">
        <f>[1]Субвенция_факт!AH15</f>
        <v>0</v>
      </c>
      <c r="AO14" s="653"/>
      <c r="AR14" s="265"/>
      <c r="AS14" s="266"/>
      <c r="AT14" s="266"/>
      <c r="AU14" s="266"/>
    </row>
    <row r="15" spans="1:47" ht="21" customHeight="1" x14ac:dyDescent="0.25">
      <c r="A15" s="564" t="s">
        <v>852</v>
      </c>
      <c r="B15" s="653">
        <f t="shared" si="0"/>
        <v>437196024.68000001</v>
      </c>
      <c r="C15" s="653">
        <f t="shared" si="0"/>
        <v>169960012</v>
      </c>
      <c r="D15" s="653">
        <f>[1]Субвенция_факт!H16</f>
        <v>9302.85</v>
      </c>
      <c r="E15" s="653">
        <v>0</v>
      </c>
      <c r="F15" s="653">
        <f>[1]Субвенция_факт!I16</f>
        <v>301224</v>
      </c>
      <c r="G15" s="653">
        <v>90000</v>
      </c>
      <c r="H15" s="653">
        <f>[1]Субвенция_факт!J16</f>
        <v>166320</v>
      </c>
      <c r="I15" s="653">
        <v>35112</v>
      </c>
      <c r="J15" s="653">
        <f>[1]Субвенция_факт!K16</f>
        <v>1680914</v>
      </c>
      <c r="K15" s="653">
        <v>450000</v>
      </c>
      <c r="L15" s="653">
        <f>[1]Субвенция_факт!L16</f>
        <v>17200509</v>
      </c>
      <c r="M15" s="653">
        <v>7035100</v>
      </c>
      <c r="N15" s="653">
        <f>[1]Субвенция_факт!N16</f>
        <v>3532966</v>
      </c>
      <c r="O15" s="653">
        <v>1312600</v>
      </c>
      <c r="P15" s="653">
        <f>[1]Субвенция_факт!O16</f>
        <v>1491240</v>
      </c>
      <c r="Q15" s="653">
        <v>604200</v>
      </c>
      <c r="R15" s="653">
        <f>[1]Субвенция_факт!R16</f>
        <v>50000</v>
      </c>
      <c r="S15" s="653"/>
      <c r="T15" s="653">
        <f>[1]Субвенция_факт!S16</f>
        <v>289979179</v>
      </c>
      <c r="U15" s="653">
        <v>108600000</v>
      </c>
      <c r="V15" s="653">
        <f>[1]Субвенция_факт!T16</f>
        <v>0</v>
      </c>
      <c r="W15" s="653"/>
      <c r="X15" s="653">
        <f>[1]Субвенция_факт!U16</f>
        <v>117927633</v>
      </c>
      <c r="Y15" s="653">
        <v>50900000</v>
      </c>
      <c r="Z15" s="653">
        <f>[1]Субвенция_факт!V16</f>
        <v>0</v>
      </c>
      <c r="AA15" s="653"/>
      <c r="AB15" s="653">
        <f>[1]Субвенция_факт!Y16</f>
        <v>2296824</v>
      </c>
      <c r="AC15" s="653">
        <v>573000</v>
      </c>
      <c r="AD15" s="653">
        <f>[1]Субвенция_факт!Z16</f>
        <v>0</v>
      </c>
      <c r="AE15" s="653"/>
      <c r="AF15" s="653">
        <f>[1]Субвенция_факт!AA16</f>
        <v>922916.83</v>
      </c>
      <c r="AG15" s="653">
        <v>80000</v>
      </c>
      <c r="AH15" s="653">
        <f>[1]Субвенция_факт!AB16</f>
        <v>661351</v>
      </c>
      <c r="AI15" s="653">
        <v>0</v>
      </c>
      <c r="AJ15" s="653">
        <f>[1]Субвенция_факт!AC16</f>
        <v>0</v>
      </c>
      <c r="AK15" s="653"/>
      <c r="AL15" s="653">
        <f>[1]Субвенция_факт!AD16</f>
        <v>975645</v>
      </c>
      <c r="AM15" s="653">
        <v>280000</v>
      </c>
      <c r="AN15" s="653">
        <f>[1]Субвенция_факт!AH16</f>
        <v>0</v>
      </c>
      <c r="AO15" s="653"/>
      <c r="AR15" s="265"/>
      <c r="AS15" s="266"/>
      <c r="AT15" s="266"/>
      <c r="AU15" s="266"/>
    </row>
    <row r="16" spans="1:47" ht="21" customHeight="1" x14ac:dyDescent="0.25">
      <c r="A16" s="564" t="s">
        <v>658</v>
      </c>
      <c r="B16" s="653">
        <f>D16+F16+H16+L16+P16+J16+R16+N16+AL16+X16+T16+V16+Z16+AB16+AD16+AF16+AH16+AN16+AJ16</f>
        <v>321812789.68000001</v>
      </c>
      <c r="C16" s="653">
        <f>E16+G16+I16+M16+Q16+K16+S16+O16+AM16+Y16+U16+W16+AA16+AC16+AE16+AG16+AI16+AO16+AK16</f>
        <v>81490160</v>
      </c>
      <c r="D16" s="653">
        <f>[1]Субвенция_факт!H17</f>
        <v>9302.85</v>
      </c>
      <c r="E16" s="653">
        <v>0</v>
      </c>
      <c r="F16" s="653">
        <f>[1]Субвенция_факт!I17</f>
        <v>1055208</v>
      </c>
      <c r="G16" s="653">
        <v>300000</v>
      </c>
      <c r="H16" s="653">
        <f>[1]Субвенция_факт!J17</f>
        <v>362208</v>
      </c>
      <c r="I16" s="653">
        <v>83160</v>
      </c>
      <c r="J16" s="653">
        <f>[1]Субвенция_факт!K17</f>
        <v>820706</v>
      </c>
      <c r="K16" s="653">
        <v>200000</v>
      </c>
      <c r="L16" s="653">
        <f>[1]Субвенция_факт!L17</f>
        <v>10776011</v>
      </c>
      <c r="M16" s="653">
        <v>2800000</v>
      </c>
      <c r="N16" s="653">
        <f>[1]Субвенция_факт!N17</f>
        <v>2614692</v>
      </c>
      <c r="O16" s="653">
        <v>690000</v>
      </c>
      <c r="P16" s="653">
        <f>[1]Субвенция_факт!O17</f>
        <v>1212270</v>
      </c>
      <c r="Q16" s="653">
        <v>310000</v>
      </c>
      <c r="R16" s="653">
        <f>[1]Субвенция_факт!R17</f>
        <v>0</v>
      </c>
      <c r="S16" s="653"/>
      <c r="T16" s="653">
        <f>[1]Субвенция_факт!S17</f>
        <v>237364975</v>
      </c>
      <c r="U16" s="653">
        <v>60000000</v>
      </c>
      <c r="V16" s="653">
        <f>[1]Субвенция_факт!T17</f>
        <v>0</v>
      </c>
      <c r="W16" s="653"/>
      <c r="X16" s="653">
        <f>[1]Субвенция_факт!U17</f>
        <v>63217232</v>
      </c>
      <c r="Y16" s="653">
        <v>16000000</v>
      </c>
      <c r="Z16" s="653">
        <f>[1]Субвенция_факт!V17</f>
        <v>4800</v>
      </c>
      <c r="AA16" s="653"/>
      <c r="AB16" s="653">
        <f>[1]Субвенция_факт!Y17</f>
        <v>2150665</v>
      </c>
      <c r="AC16" s="653">
        <v>617000</v>
      </c>
      <c r="AD16" s="653">
        <f>[1]Субвенция_факт!Z17</f>
        <v>0</v>
      </c>
      <c r="AE16" s="653"/>
      <c r="AF16" s="653">
        <f>[1]Субвенция_факт!AA17</f>
        <v>889616.83</v>
      </c>
      <c r="AG16" s="653">
        <v>210000</v>
      </c>
      <c r="AH16" s="653">
        <f>[1]Субвенция_факт!AB17</f>
        <v>452503</v>
      </c>
      <c r="AI16" s="653">
        <v>0</v>
      </c>
      <c r="AJ16" s="653">
        <f>[1]Субвенция_факт!AC17</f>
        <v>0</v>
      </c>
      <c r="AK16" s="653"/>
      <c r="AL16" s="653">
        <f>[1]Субвенция_факт!AD17</f>
        <v>882600</v>
      </c>
      <c r="AM16" s="653">
        <v>280000</v>
      </c>
      <c r="AN16" s="653">
        <f>[1]Субвенция_факт!AH17</f>
        <v>0</v>
      </c>
      <c r="AO16" s="653"/>
      <c r="AR16" s="265"/>
      <c r="AS16" s="266"/>
      <c r="AT16" s="266"/>
      <c r="AU16" s="266"/>
    </row>
    <row r="17" spans="1:47" ht="21" customHeight="1" x14ac:dyDescent="0.25">
      <c r="A17" s="564" t="s">
        <v>854</v>
      </c>
      <c r="B17" s="653">
        <f t="shared" si="0"/>
        <v>283164921.68000001</v>
      </c>
      <c r="C17" s="653">
        <f t="shared" si="0"/>
        <v>67936212</v>
      </c>
      <c r="D17" s="653">
        <f>[1]Субвенция_факт!H18</f>
        <v>9302.85</v>
      </c>
      <c r="E17" s="653">
        <v>0</v>
      </c>
      <c r="F17" s="653">
        <f>[1]Субвенция_факт!I18</f>
        <v>711480</v>
      </c>
      <c r="G17" s="653">
        <v>240000</v>
      </c>
      <c r="H17" s="653">
        <f>[1]Субвенция_факт!J18</f>
        <v>314160</v>
      </c>
      <c r="I17" s="653">
        <v>58212</v>
      </c>
      <c r="J17" s="653">
        <f>[1]Субвенция_факт!K18</f>
        <v>871771</v>
      </c>
      <c r="K17" s="653">
        <v>240000</v>
      </c>
      <c r="L17" s="653">
        <f>[1]Субвенция_факт!L18</f>
        <v>7538831</v>
      </c>
      <c r="M17" s="653">
        <v>2910000</v>
      </c>
      <c r="N17" s="653">
        <f>[1]Субвенция_факт!N18</f>
        <v>2732021</v>
      </c>
      <c r="O17" s="653">
        <v>663000</v>
      </c>
      <c r="P17" s="653">
        <f>[1]Субвенция_факт!O18</f>
        <v>906440</v>
      </c>
      <c r="Q17" s="653">
        <v>240000</v>
      </c>
      <c r="R17" s="653">
        <f>[1]Субвенция_факт!R18</f>
        <v>0</v>
      </c>
      <c r="S17" s="653"/>
      <c r="T17" s="653">
        <f>[1]Субвенция_факт!S18</f>
        <v>195022660</v>
      </c>
      <c r="U17" s="653">
        <v>48000000</v>
      </c>
      <c r="V17" s="653">
        <f>[1]Субвенция_факт!T18</f>
        <v>0</v>
      </c>
      <c r="W17" s="653"/>
      <c r="X17" s="653">
        <f>[1]Субвенция_факт!U18</f>
        <v>69807084</v>
      </c>
      <c r="Y17" s="653">
        <v>14400000</v>
      </c>
      <c r="Z17" s="653">
        <f>[1]Субвенция_факт!V18</f>
        <v>4000</v>
      </c>
      <c r="AA17" s="653"/>
      <c r="AB17" s="653">
        <f>[1]Субвенция_факт!Y18</f>
        <v>2642985</v>
      </c>
      <c r="AC17" s="653">
        <v>615000</v>
      </c>
      <c r="AD17" s="653">
        <f>[1]Субвенция_факт!Z18</f>
        <v>0</v>
      </c>
      <c r="AE17" s="653"/>
      <c r="AF17" s="653">
        <f>[1]Субвенция_факт!AA18</f>
        <v>839716.83</v>
      </c>
      <c r="AG17" s="653">
        <v>220000</v>
      </c>
      <c r="AH17" s="653">
        <f>[1]Субвенция_факт!AB18</f>
        <v>852795</v>
      </c>
      <c r="AI17" s="653">
        <v>0</v>
      </c>
      <c r="AJ17" s="653">
        <f>[1]Субвенция_факт!AC18</f>
        <v>0</v>
      </c>
      <c r="AK17" s="653"/>
      <c r="AL17" s="653">
        <f>[1]Субвенция_факт!AD18</f>
        <v>911675</v>
      </c>
      <c r="AM17" s="653">
        <v>350000</v>
      </c>
      <c r="AN17" s="653">
        <f>[1]Субвенция_факт!AH18</f>
        <v>0</v>
      </c>
      <c r="AO17" s="653"/>
      <c r="AR17" s="265"/>
      <c r="AS17" s="266"/>
      <c r="AT17" s="266"/>
      <c r="AU17" s="266"/>
    </row>
    <row r="18" spans="1:47" ht="21" customHeight="1" x14ac:dyDescent="0.25">
      <c r="A18" s="564" t="s">
        <v>855</v>
      </c>
      <c r="B18" s="653">
        <f t="shared" si="0"/>
        <v>670347881.68000007</v>
      </c>
      <c r="C18" s="653">
        <f t="shared" si="0"/>
        <v>173141896</v>
      </c>
      <c r="D18" s="653">
        <f>[1]Субвенция_факт!H19</f>
        <v>9302.85</v>
      </c>
      <c r="E18" s="653">
        <v>0</v>
      </c>
      <c r="F18" s="653">
        <f>[1]Субвенция_факт!I19</f>
        <v>942480</v>
      </c>
      <c r="G18" s="653">
        <v>285000</v>
      </c>
      <c r="H18" s="653">
        <f>[1]Субвенция_факт!J19</f>
        <v>205128</v>
      </c>
      <c r="I18" s="653">
        <v>49896</v>
      </c>
      <c r="J18" s="653">
        <f>[1]Субвенция_факт!K19</f>
        <v>1577258</v>
      </c>
      <c r="K18" s="653">
        <v>300000</v>
      </c>
      <c r="L18" s="653">
        <f>[1]Субвенция_факт!L19</f>
        <v>21810247</v>
      </c>
      <c r="M18" s="653">
        <v>7200000</v>
      </c>
      <c r="N18" s="653">
        <f>[1]Субвенция_факт!N19</f>
        <v>4393992</v>
      </c>
      <c r="O18" s="653">
        <v>1140000</v>
      </c>
      <c r="P18" s="653">
        <f>[1]Субвенция_факт!O19</f>
        <v>2988430</v>
      </c>
      <c r="Q18" s="653">
        <v>996000</v>
      </c>
      <c r="R18" s="653">
        <f>[1]Субвенция_факт!R19</f>
        <v>50000</v>
      </c>
      <c r="S18" s="653"/>
      <c r="T18" s="653">
        <f>[1]Субвенция_факт!S19</f>
        <v>422430958</v>
      </c>
      <c r="U18" s="653">
        <v>108000000</v>
      </c>
      <c r="V18" s="653">
        <f>[1]Субвенция_факт!T19</f>
        <v>0</v>
      </c>
      <c r="W18" s="653"/>
      <c r="X18" s="653">
        <f>[1]Субвенция_факт!U19</f>
        <v>210636671</v>
      </c>
      <c r="Y18" s="653">
        <v>54000000</v>
      </c>
      <c r="Z18" s="653">
        <f>[1]Субвенция_факт!V19</f>
        <v>29600</v>
      </c>
      <c r="AA18" s="653"/>
      <c r="AB18" s="653">
        <f>[1]Субвенция_факт!Y19</f>
        <v>3003651</v>
      </c>
      <c r="AC18" s="653">
        <v>801000</v>
      </c>
      <c r="AD18" s="653">
        <f>[1]Субвенция_факт!Z19</f>
        <v>0</v>
      </c>
      <c r="AE18" s="653"/>
      <c r="AF18" s="653">
        <f>[1]Субвенция_факт!AA19</f>
        <v>851416.83</v>
      </c>
      <c r="AG18" s="653">
        <v>100000</v>
      </c>
      <c r="AH18" s="653">
        <f>[1]Субвенция_факт!AB19</f>
        <v>556927</v>
      </c>
      <c r="AI18" s="653">
        <v>0</v>
      </c>
      <c r="AJ18" s="653">
        <f>[1]Субвенция_факт!AC19</f>
        <v>0</v>
      </c>
      <c r="AK18" s="653"/>
      <c r="AL18" s="653">
        <f>[1]Субвенция_факт!AD19</f>
        <v>861820</v>
      </c>
      <c r="AM18" s="653">
        <v>270000</v>
      </c>
      <c r="AN18" s="653">
        <f>[1]Субвенция_факт!AH19</f>
        <v>0</v>
      </c>
      <c r="AO18" s="653"/>
      <c r="AR18" s="265"/>
      <c r="AS18" s="266"/>
      <c r="AT18" s="266"/>
      <c r="AU18" s="266"/>
    </row>
    <row r="19" spans="1:47" ht="21" customHeight="1" x14ac:dyDescent="0.25">
      <c r="A19" s="564" t="s">
        <v>663</v>
      </c>
      <c r="B19" s="653">
        <f>D19+F19+H19+L19+P19+J19+R19+N19+AL19+X19+T19+V19+Z19+AB19+AD19+AF19+AH19+AN19+AJ19</f>
        <v>1166007043.25</v>
      </c>
      <c r="C19" s="653">
        <f>E19+G19+I19+M19+Q19+K19+S19+O19+AM19+Y19+U19+W19+AA19+AC19+AE19+AG19+AI19+AO19+AK19</f>
        <v>318629792</v>
      </c>
      <c r="D19" s="653">
        <f>[1]Субвенция_факт!H21</f>
        <v>9302.85</v>
      </c>
      <c r="E19" s="653">
        <v>0</v>
      </c>
      <c r="F19" s="653">
        <f>[1]Субвенция_факт!I21</f>
        <v>2583504</v>
      </c>
      <c r="G19" s="653">
        <v>650000</v>
      </c>
      <c r="H19" s="653">
        <f>[1]Субвенция_факт!J21</f>
        <v>402864</v>
      </c>
      <c r="I19" s="653">
        <v>99792</v>
      </c>
      <c r="J19" s="653">
        <f>[1]Субвенция_факт!K21</f>
        <v>1585413</v>
      </c>
      <c r="K19" s="653">
        <v>360000</v>
      </c>
      <c r="L19" s="653">
        <f>[1]Субвенция_факт!L21</f>
        <v>34860925</v>
      </c>
      <c r="M19" s="653">
        <v>12000000</v>
      </c>
      <c r="N19" s="653">
        <f>[1]Субвенция_факт!N21</f>
        <v>8611939</v>
      </c>
      <c r="O19" s="653">
        <v>2400000</v>
      </c>
      <c r="P19" s="653">
        <f>[1]Субвенция_факт!O21</f>
        <v>2193000</v>
      </c>
      <c r="Q19" s="653">
        <v>650000</v>
      </c>
      <c r="R19" s="653">
        <f>[1]Субвенция_факт!R21</f>
        <v>50000</v>
      </c>
      <c r="S19" s="653"/>
      <c r="T19" s="653">
        <f>[1]Субвенция_факт!S21</f>
        <v>885528242</v>
      </c>
      <c r="U19" s="653">
        <v>240000000</v>
      </c>
      <c r="V19" s="653">
        <f>[1]Субвенция_факт!T21</f>
        <v>0</v>
      </c>
      <c r="W19" s="653"/>
      <c r="X19" s="653">
        <f>[1]Субвенция_факт!U21</f>
        <v>218134778</v>
      </c>
      <c r="Y19" s="653">
        <v>61000000</v>
      </c>
      <c r="Z19" s="653">
        <f>[1]Субвенция_факт!V21</f>
        <v>17600</v>
      </c>
      <c r="AA19" s="653"/>
      <c r="AB19" s="653">
        <f>[1]Субвенция_факт!Y21</f>
        <v>3158462</v>
      </c>
      <c r="AC19" s="653">
        <v>900000</v>
      </c>
      <c r="AD19" s="653">
        <f>[1]Субвенция_факт!Z21</f>
        <v>0</v>
      </c>
      <c r="AE19" s="653"/>
      <c r="AF19" s="653">
        <f>[1]Субвенция_факт!AA21</f>
        <v>1636054.4</v>
      </c>
      <c r="AG19" s="653">
        <v>270000</v>
      </c>
      <c r="AH19" s="653">
        <f>[1]Субвенция_факт!AB21</f>
        <v>6300239</v>
      </c>
      <c r="AI19" s="653">
        <v>0</v>
      </c>
      <c r="AJ19" s="653">
        <f>[1]Субвенция_факт!AC21</f>
        <v>0</v>
      </c>
      <c r="AK19" s="653"/>
      <c r="AL19" s="653">
        <f>[1]Субвенция_факт!AD21</f>
        <v>934720</v>
      </c>
      <c r="AM19" s="653">
        <v>300000</v>
      </c>
      <c r="AN19" s="653">
        <f>[1]Субвенция_факт!AH21</f>
        <v>0</v>
      </c>
      <c r="AO19" s="653"/>
      <c r="AR19" s="265"/>
      <c r="AS19" s="266"/>
      <c r="AT19" s="266"/>
      <c r="AU19" s="266"/>
    </row>
    <row r="20" spans="1:47" ht="21" customHeight="1" x14ac:dyDescent="0.25">
      <c r="A20" s="564" t="s">
        <v>659</v>
      </c>
      <c r="B20" s="653">
        <f t="shared" ref="B20:C20" si="1">D20+F20+H20+L20+P20+J20+R20+N20+AL20+X20+T20+V20+Z20+AB20+AD20+AF20+AH20+AN20+AJ20</f>
        <v>338383188.68000001</v>
      </c>
      <c r="C20" s="653">
        <f t="shared" si="1"/>
        <v>81036682</v>
      </c>
      <c r="D20" s="653">
        <f>[1]Субвенция_факт!H22</f>
        <v>9302.85</v>
      </c>
      <c r="E20" s="653">
        <v>0</v>
      </c>
      <c r="F20" s="653">
        <f>[1]Субвенция_факт!I22</f>
        <v>996072</v>
      </c>
      <c r="G20" s="653">
        <v>236544</v>
      </c>
      <c r="H20" s="653">
        <f>[1]Субвенция_факт!J22</f>
        <v>351120</v>
      </c>
      <c r="I20" s="653">
        <v>72688</v>
      </c>
      <c r="J20" s="653">
        <f>[1]Субвенция_факт!K22</f>
        <v>824778</v>
      </c>
      <c r="K20" s="653">
        <v>208732</v>
      </c>
      <c r="L20" s="653">
        <f>[1]Субвенция_факт!L22</f>
        <v>10029162</v>
      </c>
      <c r="M20" s="653">
        <v>1997960</v>
      </c>
      <c r="N20" s="653">
        <f>[1]Субвенция_факт!N22</f>
        <v>2514897</v>
      </c>
      <c r="O20" s="653">
        <v>669150</v>
      </c>
      <c r="P20" s="653">
        <f>[1]Субвенция_факт!O22</f>
        <v>497080</v>
      </c>
      <c r="Q20" s="653">
        <v>128828</v>
      </c>
      <c r="R20" s="653">
        <f>[1]Субвенция_факт!R22</f>
        <v>0</v>
      </c>
      <c r="S20" s="653"/>
      <c r="T20" s="653">
        <f>[1]Субвенция_факт!S22</f>
        <v>246848782</v>
      </c>
      <c r="U20" s="653">
        <v>59070000</v>
      </c>
      <c r="V20" s="653">
        <f>[1]Субвенция_факт!T22</f>
        <v>0</v>
      </c>
      <c r="W20" s="653"/>
      <c r="X20" s="653">
        <f>[1]Субвенция_факт!U22</f>
        <v>71623918</v>
      </c>
      <c r="Y20" s="653">
        <v>17460000</v>
      </c>
      <c r="Z20" s="653">
        <f>[1]Субвенция_факт!V22</f>
        <v>800</v>
      </c>
      <c r="AA20" s="653"/>
      <c r="AB20" s="653">
        <f>[1]Субвенция_факт!Y22</f>
        <v>2216665</v>
      </c>
      <c r="AC20" s="653">
        <v>504000</v>
      </c>
      <c r="AD20" s="653">
        <f>[1]Субвенция_факт!Z22</f>
        <v>0</v>
      </c>
      <c r="AE20" s="653"/>
      <c r="AF20" s="653">
        <f>[1]Субвенция_факт!AA22</f>
        <v>863616.83</v>
      </c>
      <c r="AG20" s="653">
        <v>220000</v>
      </c>
      <c r="AH20" s="653">
        <f>[1]Субвенция_факт!AB22</f>
        <v>591735</v>
      </c>
      <c r="AI20" s="653">
        <v>183780</v>
      </c>
      <c r="AJ20" s="653">
        <f>[1]Субвенция_факт!AC22</f>
        <v>0</v>
      </c>
      <c r="AK20" s="653"/>
      <c r="AL20" s="653">
        <f>[1]Субвенция_факт!AD22</f>
        <v>1015260</v>
      </c>
      <c r="AM20" s="653">
        <v>285000</v>
      </c>
      <c r="AN20" s="653">
        <f>[1]Субвенция_факт!AH22</f>
        <v>0</v>
      </c>
      <c r="AO20" s="653"/>
      <c r="AR20" s="265"/>
      <c r="AS20" s="266"/>
      <c r="AT20" s="266"/>
      <c r="AU20" s="266"/>
    </row>
    <row r="21" spans="1:47" ht="21" customHeight="1" x14ac:dyDescent="0.25">
      <c r="A21" s="566" t="s">
        <v>856</v>
      </c>
      <c r="B21" s="269">
        <f t="shared" ref="B21:C24" si="2">D21+F21+H21+L21+P21+J21+R21+N21+AL21+X21+T21+V21+Z21+AB21+AD21+AF21+AH21+AN21+AJ21</f>
        <v>466999692.68000001</v>
      </c>
      <c r="C21" s="653">
        <f t="shared" si="2"/>
        <v>104151920</v>
      </c>
      <c r="D21" s="653">
        <f>[1]Субвенция_факт!H23</f>
        <v>9302.85</v>
      </c>
      <c r="E21" s="653">
        <v>0</v>
      </c>
      <c r="F21" s="653">
        <f>[1]Субвенция_факт!I23</f>
        <v>1230768</v>
      </c>
      <c r="G21" s="653">
        <v>301378</v>
      </c>
      <c r="H21" s="653">
        <f>[1]Субвенция_факт!J23</f>
        <v>425040</v>
      </c>
      <c r="I21" s="653">
        <v>80542</v>
      </c>
      <c r="J21" s="653">
        <f>[1]Субвенция_факт!K23</f>
        <v>855591</v>
      </c>
      <c r="K21" s="653">
        <v>180000</v>
      </c>
      <c r="L21" s="653">
        <f>[1]Субвенция_факт!L23</f>
        <v>13301356</v>
      </c>
      <c r="M21" s="653">
        <v>3850000</v>
      </c>
      <c r="N21" s="653">
        <f>[1]Субвенция_факт!N23</f>
        <v>3283039</v>
      </c>
      <c r="O21" s="653">
        <v>750000</v>
      </c>
      <c r="P21" s="653">
        <f>[1]Субвенция_факт!O23</f>
        <v>1350990</v>
      </c>
      <c r="Q21" s="653">
        <v>420000</v>
      </c>
      <c r="R21" s="653">
        <f>[1]Субвенция_факт!R23</f>
        <v>0</v>
      </c>
      <c r="S21" s="653"/>
      <c r="T21" s="653">
        <f>[1]Субвенция_факт!S23</f>
        <v>356906672</v>
      </c>
      <c r="U21" s="653">
        <v>74500000</v>
      </c>
      <c r="V21" s="653">
        <f>[1]Субвенция_факт!T23</f>
        <v>0</v>
      </c>
      <c r="W21" s="653"/>
      <c r="X21" s="653">
        <f>[1]Субвенция_факт!U23</f>
        <v>84115614</v>
      </c>
      <c r="Y21" s="653">
        <v>23000000</v>
      </c>
      <c r="Z21" s="653">
        <f>[1]Субвенция_факт!V23</f>
        <v>4800</v>
      </c>
      <c r="AA21" s="653"/>
      <c r="AB21" s="653">
        <f>[1]Субвенция_факт!Y23</f>
        <v>2698950</v>
      </c>
      <c r="AC21" s="653">
        <v>630000</v>
      </c>
      <c r="AD21" s="653">
        <f>[1]Субвенция_факт!Z23</f>
        <v>0</v>
      </c>
      <c r="AE21" s="653"/>
      <c r="AF21" s="653">
        <f>[1]Субвенция_факт!AA23</f>
        <v>874016.83</v>
      </c>
      <c r="AG21" s="653">
        <v>180000</v>
      </c>
      <c r="AH21" s="653">
        <f>[1]Субвенция_факт!AB23</f>
        <v>1087748</v>
      </c>
      <c r="AI21" s="653">
        <v>0</v>
      </c>
      <c r="AJ21" s="653">
        <f>[1]Субвенция_факт!AC23</f>
        <v>0</v>
      </c>
      <c r="AK21" s="653"/>
      <c r="AL21" s="653">
        <f>[1]Субвенция_факт!AD23</f>
        <v>855805</v>
      </c>
      <c r="AM21" s="653">
        <v>260000</v>
      </c>
      <c r="AN21" s="653">
        <f>[1]Субвенция_факт!AH23</f>
        <v>0</v>
      </c>
      <c r="AO21" s="653"/>
      <c r="AR21" s="265"/>
      <c r="AS21" s="266"/>
      <c r="AT21" s="266"/>
      <c r="AU21" s="266"/>
    </row>
    <row r="22" spans="1:47" ht="21" customHeight="1" x14ac:dyDescent="0.25">
      <c r="A22" s="566" t="s">
        <v>857</v>
      </c>
      <c r="B22" s="269">
        <f t="shared" si="2"/>
        <v>769235732.68000007</v>
      </c>
      <c r="C22" s="653">
        <f t="shared" si="2"/>
        <v>225450992</v>
      </c>
      <c r="D22" s="653">
        <f>[1]Субвенция_факт!H24</f>
        <v>9302.85</v>
      </c>
      <c r="E22" s="653">
        <v>0</v>
      </c>
      <c r="F22" s="653">
        <f>[1]Субвенция_факт!I24</f>
        <v>1060752</v>
      </c>
      <c r="G22" s="653">
        <v>281774</v>
      </c>
      <c r="H22" s="653">
        <f>[1]Субвенция_факт!J24</f>
        <v>308616</v>
      </c>
      <c r="I22" s="653">
        <v>64218</v>
      </c>
      <c r="J22" s="653">
        <f>[1]Субвенция_факт!K24</f>
        <v>1707336</v>
      </c>
      <c r="K22" s="653">
        <v>420000</v>
      </c>
      <c r="L22" s="653">
        <f>[1]Субвенция_факт!L24</f>
        <v>27223575</v>
      </c>
      <c r="M22" s="653">
        <v>11000000</v>
      </c>
      <c r="N22" s="653">
        <f>[1]Субвенция_факт!N24</f>
        <v>5739083</v>
      </c>
      <c r="O22" s="653">
        <v>1350000</v>
      </c>
      <c r="P22" s="653">
        <f>[1]Субвенция_факт!O24</f>
        <v>2790210</v>
      </c>
      <c r="Q22" s="653">
        <v>1000000</v>
      </c>
      <c r="R22" s="653">
        <f>[1]Субвенция_факт!R24</f>
        <v>100000</v>
      </c>
      <c r="S22" s="653"/>
      <c r="T22" s="653">
        <f>[1]Субвенция_факт!S24</f>
        <v>487888321</v>
      </c>
      <c r="U22" s="653">
        <v>150000000</v>
      </c>
      <c r="V22" s="653">
        <f>[1]Субвенция_факт!T24</f>
        <v>0</v>
      </c>
      <c r="W22" s="653"/>
      <c r="X22" s="653">
        <f>[1]Субвенция_факт!U24</f>
        <v>236172599</v>
      </c>
      <c r="Y22" s="653">
        <v>60000000</v>
      </c>
      <c r="Z22" s="653">
        <f>[1]Субвенция_факт!V24</f>
        <v>8000</v>
      </c>
      <c r="AA22" s="653"/>
      <c r="AB22" s="653">
        <f>[1]Субвенция_факт!Y24</f>
        <v>3740986</v>
      </c>
      <c r="AC22" s="653">
        <v>885000</v>
      </c>
      <c r="AD22" s="653">
        <f>[1]Субвенция_факт!Z24</f>
        <v>0</v>
      </c>
      <c r="AE22" s="653"/>
      <c r="AF22" s="653">
        <f>[1]Субвенция_факт!AA24</f>
        <v>844116.83</v>
      </c>
      <c r="AG22" s="653">
        <v>180000</v>
      </c>
      <c r="AH22" s="653">
        <f>[1]Субвенция_факт!AB24</f>
        <v>765775</v>
      </c>
      <c r="AI22" s="653">
        <v>0</v>
      </c>
      <c r="AJ22" s="653">
        <f>[1]Субвенция_факт!AC24</f>
        <v>0</v>
      </c>
      <c r="AK22" s="653"/>
      <c r="AL22" s="653">
        <f>[1]Субвенция_факт!AD24</f>
        <v>877060</v>
      </c>
      <c r="AM22" s="653">
        <v>270000</v>
      </c>
      <c r="AN22" s="653">
        <f>[1]Субвенция_факт!AH24</f>
        <v>0</v>
      </c>
      <c r="AO22" s="653"/>
      <c r="AR22" s="265"/>
      <c r="AS22" s="266"/>
      <c r="AT22" s="266"/>
      <c r="AU22" s="266"/>
    </row>
    <row r="23" spans="1:47" ht="21" customHeight="1" x14ac:dyDescent="0.25">
      <c r="A23" s="566" t="s">
        <v>858</v>
      </c>
      <c r="B23" s="269">
        <f t="shared" si="2"/>
        <v>386244632.68000001</v>
      </c>
      <c r="C23" s="653">
        <f t="shared" si="2"/>
        <v>119378681.68000001</v>
      </c>
      <c r="D23" s="653">
        <f>[1]Субвенция_факт!H25</f>
        <v>9302.85</v>
      </c>
      <c r="E23" s="653">
        <v>0</v>
      </c>
      <c r="F23" s="653">
        <f>[1]Субвенция_факт!I25</f>
        <v>1347192</v>
      </c>
      <c r="G23" s="653">
        <v>375000</v>
      </c>
      <c r="H23" s="653">
        <f>[1]Субвенция_факт!J25</f>
        <v>493416</v>
      </c>
      <c r="I23" s="653">
        <v>93681.68</v>
      </c>
      <c r="J23" s="653">
        <f>[1]Субвенция_факт!K25</f>
        <v>860899</v>
      </c>
      <c r="K23" s="653">
        <v>400000</v>
      </c>
      <c r="L23" s="653">
        <f>[1]Субвенция_факт!L25</f>
        <v>11430950</v>
      </c>
      <c r="M23" s="653">
        <v>4000000</v>
      </c>
      <c r="N23" s="653">
        <f>[1]Субвенция_факт!N25</f>
        <v>3446969</v>
      </c>
      <c r="O23" s="653">
        <v>1200000</v>
      </c>
      <c r="P23" s="653">
        <f>[1]Субвенция_факт!O25</f>
        <v>614040</v>
      </c>
      <c r="Q23" s="653">
        <v>450000</v>
      </c>
      <c r="R23" s="653">
        <f>[1]Субвенция_факт!R25</f>
        <v>50000</v>
      </c>
      <c r="S23" s="653"/>
      <c r="T23" s="653">
        <f>[1]Субвенция_факт!S25</f>
        <v>299484039</v>
      </c>
      <c r="U23" s="653">
        <v>95000000</v>
      </c>
      <c r="V23" s="653">
        <f>[1]Субвенция_факт!T25</f>
        <v>0</v>
      </c>
      <c r="W23" s="653"/>
      <c r="X23" s="653">
        <f>[1]Субвенция_факт!U25</f>
        <v>62981000</v>
      </c>
      <c r="Y23" s="653">
        <v>17000000</v>
      </c>
      <c r="Z23" s="653">
        <f>[1]Субвенция_факт!V25</f>
        <v>4000</v>
      </c>
      <c r="AA23" s="653"/>
      <c r="AB23" s="653">
        <f>[1]Субвенция_факт!Y25</f>
        <v>2805774</v>
      </c>
      <c r="AC23" s="653">
        <v>660000</v>
      </c>
      <c r="AD23" s="653">
        <f>[1]Субвенция_факт!Z25</f>
        <v>0</v>
      </c>
      <c r="AE23" s="653"/>
      <c r="AF23" s="653">
        <f>[1]Субвенция_факт!AA25</f>
        <v>863316.83</v>
      </c>
      <c r="AG23" s="653">
        <v>200000</v>
      </c>
      <c r="AH23" s="653">
        <f>[1]Субвенция_факт!AB25</f>
        <v>974623</v>
      </c>
      <c r="AI23" s="653">
        <v>0</v>
      </c>
      <c r="AJ23" s="653">
        <f>[1]Субвенция_факт!AC25</f>
        <v>0</v>
      </c>
      <c r="AK23" s="653"/>
      <c r="AL23" s="653">
        <f>[1]Субвенция_факт!AD25</f>
        <v>879111</v>
      </c>
      <c r="AM23" s="653">
        <v>0</v>
      </c>
      <c r="AN23" s="653">
        <f>[1]Субвенция_факт!AH25</f>
        <v>0</v>
      </c>
      <c r="AO23" s="653"/>
      <c r="AR23" s="265"/>
      <c r="AS23" s="266"/>
      <c r="AT23" s="266"/>
      <c r="AU23" s="266"/>
    </row>
    <row r="24" spans="1:47" ht="21" customHeight="1" x14ac:dyDescent="0.25">
      <c r="A24" s="566" t="s">
        <v>859</v>
      </c>
      <c r="B24" s="269">
        <f t="shared" si="2"/>
        <v>526205762.68000001</v>
      </c>
      <c r="C24" s="653">
        <f t="shared" si="2"/>
        <v>139377902</v>
      </c>
      <c r="D24" s="653">
        <f>[1]Субвенция_факт!H26</f>
        <v>9302.85</v>
      </c>
      <c r="E24" s="653">
        <v>0</v>
      </c>
      <c r="F24" s="653">
        <f>[1]Субвенция_факт!I26</f>
        <v>698544</v>
      </c>
      <c r="G24" s="653">
        <v>210000</v>
      </c>
      <c r="H24" s="653">
        <f>[1]Субвенция_факт!J26</f>
        <v>227306</v>
      </c>
      <c r="I24" s="653">
        <v>55902</v>
      </c>
      <c r="J24" s="653">
        <f>[1]Субвенция_факт!K26</f>
        <v>1727013</v>
      </c>
      <c r="K24" s="653">
        <v>600000</v>
      </c>
      <c r="L24" s="653">
        <f>[1]Субвенция_факт!L26</f>
        <v>17792611</v>
      </c>
      <c r="M24" s="653">
        <v>6400000</v>
      </c>
      <c r="N24" s="653">
        <f>[1]Субвенция_факт!N26</f>
        <v>3869827</v>
      </c>
      <c r="O24" s="653">
        <v>1500000</v>
      </c>
      <c r="P24" s="653">
        <f>[1]Субвенция_факт!O26</f>
        <v>818720</v>
      </c>
      <c r="Q24" s="653">
        <v>460000</v>
      </c>
      <c r="R24" s="653">
        <f>[1]Субвенция_факт!R26</f>
        <v>50000</v>
      </c>
      <c r="S24" s="653"/>
      <c r="T24" s="653">
        <f>[1]Субвенция_факт!S26</f>
        <v>367751718</v>
      </c>
      <c r="U24" s="653">
        <v>93000000</v>
      </c>
      <c r="V24" s="653">
        <f>[1]Субвенция_факт!T26</f>
        <v>0</v>
      </c>
      <c r="W24" s="653"/>
      <c r="X24" s="653">
        <f>[1]Субвенция_факт!U26</f>
        <v>127387543</v>
      </c>
      <c r="Y24" s="653">
        <v>36000000</v>
      </c>
      <c r="Z24" s="653">
        <f>[1]Субвенция_факт!V26</f>
        <v>5600</v>
      </c>
      <c r="AA24" s="653"/>
      <c r="AB24" s="653">
        <f>[1]Субвенция_факт!Y26</f>
        <v>3374132</v>
      </c>
      <c r="AC24" s="653">
        <v>792000</v>
      </c>
      <c r="AD24" s="653">
        <f>[1]Субвенция_факт!Z26</f>
        <v>0</v>
      </c>
      <c r="AE24" s="653"/>
      <c r="AF24" s="653">
        <f>[1]Субвенция_факт!AA26</f>
        <v>1020516.83</v>
      </c>
      <c r="AG24" s="653">
        <v>100000</v>
      </c>
      <c r="AH24" s="653">
        <f>[1]Субвенция_факт!AB26</f>
        <v>565629</v>
      </c>
      <c r="AI24" s="653">
        <v>0</v>
      </c>
      <c r="AJ24" s="653">
        <f>[1]Субвенция_факт!AC26</f>
        <v>0</v>
      </c>
      <c r="AK24" s="653"/>
      <c r="AL24" s="653">
        <f>[1]Субвенция_факт!AD26</f>
        <v>907300</v>
      </c>
      <c r="AM24" s="653">
        <v>260000</v>
      </c>
      <c r="AN24" s="653">
        <f>[1]Субвенция_факт!AH26</f>
        <v>0</v>
      </c>
      <c r="AO24" s="653"/>
      <c r="AR24" s="265"/>
      <c r="AS24" s="266"/>
      <c r="AT24" s="266"/>
      <c r="AU24" s="266"/>
    </row>
    <row r="25" spans="1:47" ht="21" customHeight="1" x14ac:dyDescent="0.25">
      <c r="A25" s="565" t="s">
        <v>660</v>
      </c>
      <c r="B25" s="910">
        <f t="shared" si="0"/>
        <v>414564954.68000001</v>
      </c>
      <c r="C25" s="910">
        <f t="shared" si="0"/>
        <v>108727990.92</v>
      </c>
      <c r="D25" s="653">
        <f>[1]Субвенция_факт!H20</f>
        <v>9302.85</v>
      </c>
      <c r="E25" s="653">
        <v>0</v>
      </c>
      <c r="F25" s="653">
        <f>[1]Субвенция_факт!I20</f>
        <v>1086624</v>
      </c>
      <c r="G25" s="653">
        <v>315000</v>
      </c>
      <c r="H25" s="653">
        <f>[1]Субвенция_факт!J20</f>
        <v>388080</v>
      </c>
      <c r="I25" s="653">
        <v>85470</v>
      </c>
      <c r="J25" s="653">
        <f>[1]Субвенция_факт!K20</f>
        <v>848495</v>
      </c>
      <c r="K25" s="653">
        <v>230707.92</v>
      </c>
      <c r="L25" s="653">
        <f>[1]Субвенция_факт!L20</f>
        <v>11567722</v>
      </c>
      <c r="M25" s="653">
        <v>4500000</v>
      </c>
      <c r="N25" s="653">
        <f>[1]Субвенция_факт!N20</f>
        <v>2525859</v>
      </c>
      <c r="O25" s="653">
        <v>730488</v>
      </c>
      <c r="P25" s="653">
        <f>[1]Субвенция_факт!O20</f>
        <v>1100240</v>
      </c>
      <c r="Q25" s="653">
        <v>450000</v>
      </c>
      <c r="R25" s="653">
        <f>[1]Субвенция_факт!R20</f>
        <v>50000</v>
      </c>
      <c r="S25" s="653"/>
      <c r="T25" s="653">
        <f>[1]Субвенция_факт!S20</f>
        <v>305287450</v>
      </c>
      <c r="U25" s="653">
        <v>77500000</v>
      </c>
      <c r="V25" s="653">
        <f>[1]Субвенция_факт!T20</f>
        <v>0</v>
      </c>
      <c r="W25" s="653"/>
      <c r="X25" s="653">
        <f>[1]Субвенция_факт!U20</f>
        <v>85614663</v>
      </c>
      <c r="Y25" s="653">
        <v>23500000</v>
      </c>
      <c r="Z25" s="653">
        <f>[1]Субвенция_факт!V20</f>
        <v>9600</v>
      </c>
      <c r="AA25" s="653"/>
      <c r="AB25" s="653">
        <f>[1]Субвенция_факт!Y20</f>
        <v>2943973</v>
      </c>
      <c r="AC25" s="653">
        <v>735000</v>
      </c>
      <c r="AD25" s="653">
        <f>[1]Субвенция_факт!Z20</f>
        <v>0</v>
      </c>
      <c r="AE25" s="653"/>
      <c r="AF25" s="653">
        <f>[1]Субвенция_факт!AA20</f>
        <v>854316.83</v>
      </c>
      <c r="AG25" s="653">
        <v>142000</v>
      </c>
      <c r="AH25" s="653">
        <f>[1]Субвенция_факт!AB20</f>
        <v>391589</v>
      </c>
      <c r="AI25" s="653">
        <v>0</v>
      </c>
      <c r="AJ25" s="653">
        <f>[1]Субвенция_факт!AC20</f>
        <v>0</v>
      </c>
      <c r="AK25" s="653"/>
      <c r="AL25" s="653">
        <f>[1]Субвенция_факт!AD20</f>
        <v>849740</v>
      </c>
      <c r="AM25" s="653">
        <v>280000</v>
      </c>
      <c r="AN25" s="653">
        <f>[1]Субвенция_факт!AH20</f>
        <v>1037300</v>
      </c>
      <c r="AO25" s="653">
        <v>259325</v>
      </c>
      <c r="AR25" s="265"/>
      <c r="AS25" s="266"/>
      <c r="AT25" s="266"/>
      <c r="AU25" s="266"/>
    </row>
    <row r="26" spans="1:47" ht="21" customHeight="1" x14ac:dyDescent="0.25">
      <c r="A26" s="267" t="s">
        <v>662</v>
      </c>
      <c r="B26" s="269">
        <f>D26+F26+H26+L26+P26+J26+R26+N26+AL26+X26+T26+V26+Z26+AB26+AD26+AF26+AH26+AN26+AJ26</f>
        <v>9332596452.8500004</v>
      </c>
      <c r="C26" s="653">
        <f>E26+G26+I26+M26+Q26+K26+S26+O26+AM26+Y26+U26+W26+AA26+AC26+AE26+AG26+AI26+AO26+AK26</f>
        <v>2226961402</v>
      </c>
      <c r="D26" s="653">
        <f>[1]Субвенция_факт!H30</f>
        <v>455839.68</v>
      </c>
      <c r="E26" s="653">
        <v>128315.18</v>
      </c>
      <c r="F26" s="653">
        <f>[1]Субвенция_факт!I30</f>
        <v>0</v>
      </c>
      <c r="G26" s="653"/>
      <c r="H26" s="653">
        <f>[1]Субвенция_факт!J30</f>
        <v>0</v>
      </c>
      <c r="I26" s="653"/>
      <c r="J26" s="653">
        <f>[1]Субвенция_факт!K30</f>
        <v>10483179</v>
      </c>
      <c r="K26" s="653">
        <v>2550000</v>
      </c>
      <c r="L26" s="653">
        <f>[1]Субвенция_факт!L30</f>
        <v>269861868</v>
      </c>
      <c r="M26" s="653">
        <v>92653000</v>
      </c>
      <c r="N26" s="653">
        <f>[1]Субвенция_факт!N30</f>
        <v>42809166</v>
      </c>
      <c r="O26" s="653">
        <v>11397000</v>
      </c>
      <c r="P26" s="653">
        <f>[1]Субвенция_факт!O30</f>
        <v>20533450</v>
      </c>
      <c r="Q26" s="653">
        <v>7113600</v>
      </c>
      <c r="R26" s="653">
        <f>[1]Субвенция_факт!R30</f>
        <v>1250000</v>
      </c>
      <c r="S26" s="653">
        <v>250000</v>
      </c>
      <c r="T26" s="653">
        <f>[1]Субвенция_факт!S30</f>
        <v>5128354000</v>
      </c>
      <c r="U26" s="653">
        <v>1204108100.2</v>
      </c>
      <c r="V26" s="653">
        <f>[1]Субвенция_факт!T30</f>
        <v>48515284</v>
      </c>
      <c r="W26" s="653">
        <v>11250000</v>
      </c>
      <c r="X26" s="653">
        <f>[1]Субвенция_факт!U30</f>
        <v>3771819000</v>
      </c>
      <c r="Y26" s="653">
        <v>889126400</v>
      </c>
      <c r="Z26" s="653">
        <f>[1]Субвенция_факт!V30</f>
        <v>125600</v>
      </c>
      <c r="AA26" s="653"/>
      <c r="AB26" s="653">
        <f>[1]Субвенция_факт!Y30</f>
        <v>14538981</v>
      </c>
      <c r="AC26" s="653">
        <v>3700000</v>
      </c>
      <c r="AD26" s="653">
        <f>[1]Субвенция_факт!Z30</f>
        <v>5000000</v>
      </c>
      <c r="AE26" s="653"/>
      <c r="AF26" s="653">
        <f>[1]Субвенция_факт!AA30</f>
        <v>9759003.1699999999</v>
      </c>
      <c r="AG26" s="653">
        <v>2240000</v>
      </c>
      <c r="AH26" s="653">
        <f>[1]Субвенция_факт!AB30</f>
        <v>6482980</v>
      </c>
      <c r="AI26" s="653">
        <v>1544986.62</v>
      </c>
      <c r="AJ26" s="653">
        <f>[1]Субвенция_факт!AC30</f>
        <v>0</v>
      </c>
      <c r="AK26" s="653"/>
      <c r="AL26" s="653">
        <f>[1]Субвенция_факт!AD30</f>
        <v>2608102</v>
      </c>
      <c r="AM26" s="653">
        <v>900000</v>
      </c>
      <c r="AN26" s="653">
        <f>[1]Субвенция_факт!AH30</f>
        <v>0</v>
      </c>
      <c r="AO26" s="653"/>
      <c r="AP26" s="268"/>
      <c r="AR26" s="265"/>
      <c r="AS26" s="266"/>
      <c r="AT26" s="266"/>
      <c r="AU26" s="266"/>
    </row>
    <row r="27" spans="1:47" ht="21" customHeight="1" x14ac:dyDescent="0.25">
      <c r="A27" s="267" t="s">
        <v>661</v>
      </c>
      <c r="B27" s="269">
        <f>D27+F27+H27+L27+P27+J27+R27+N27+AL27+X27+T27+V27+Z27+AB27+AD27+AF27+AH27+AN27+AJ27</f>
        <v>1560017911</v>
      </c>
      <c r="C27" s="653">
        <f>E27+G27+I27+M27+Q27+K27+S27+O27+AM27+Y27+U27+W27+AA27+AC27+AE27+AG27+AI27+AO27+AK27</f>
        <v>372716000</v>
      </c>
      <c r="D27" s="653">
        <f>[1]Субвенция_факт!H29</f>
        <v>46514.25</v>
      </c>
      <c r="E27" s="653">
        <v>0</v>
      </c>
      <c r="F27" s="653">
        <f>[1]Субвенция_факт!I29</f>
        <v>0</v>
      </c>
      <c r="G27" s="653"/>
      <c r="H27" s="653">
        <f>[1]Субвенция_факт!J29</f>
        <v>0</v>
      </c>
      <c r="I27" s="653"/>
      <c r="J27" s="653">
        <f>[1]Субвенция_факт!K29</f>
        <v>1837255</v>
      </c>
      <c r="K27" s="653">
        <v>450000</v>
      </c>
      <c r="L27" s="653">
        <f>[1]Субвенция_факт!L29</f>
        <v>47330355</v>
      </c>
      <c r="M27" s="653">
        <v>18000000</v>
      </c>
      <c r="N27" s="653">
        <f>[1]Субвенция_факт!N29</f>
        <v>7074789</v>
      </c>
      <c r="O27" s="653">
        <v>1400000</v>
      </c>
      <c r="P27" s="653">
        <f>[1]Субвенция_факт!O29</f>
        <v>4053990</v>
      </c>
      <c r="Q27" s="653">
        <v>1350000</v>
      </c>
      <c r="R27" s="653">
        <f>[1]Субвенция_факт!R29</f>
        <v>250000</v>
      </c>
      <c r="S27" s="653">
        <v>50000</v>
      </c>
      <c r="T27" s="653">
        <f>[1]Субвенция_факт!S29</f>
        <v>817217000</v>
      </c>
      <c r="U27" s="653">
        <v>180000000</v>
      </c>
      <c r="V27" s="653">
        <f>[1]Субвенция_факт!T29</f>
        <v>16131814</v>
      </c>
      <c r="W27" s="653">
        <v>4500000</v>
      </c>
      <c r="X27" s="653">
        <f>[1]Субвенция_факт!U29</f>
        <v>642120000</v>
      </c>
      <c r="Y27" s="653">
        <v>165000000</v>
      </c>
      <c r="Z27" s="653">
        <f>[1]Субвенция_факт!V29</f>
        <v>36800</v>
      </c>
      <c r="AA27" s="653"/>
      <c r="AB27" s="653">
        <f>[1]Субвенция_факт!Y29</f>
        <v>5404889</v>
      </c>
      <c r="AC27" s="653">
        <v>1266000</v>
      </c>
      <c r="AD27" s="653">
        <f>[1]Субвенция_факт!Z29</f>
        <v>5000000</v>
      </c>
      <c r="AE27" s="653"/>
      <c r="AF27" s="653">
        <f>[1]Субвенция_факт!AA29</f>
        <v>1880228.75</v>
      </c>
      <c r="AG27" s="653">
        <v>400000</v>
      </c>
      <c r="AH27" s="653">
        <f>[1]Субвенция_факт!AB29</f>
        <v>9972477</v>
      </c>
      <c r="AI27" s="653">
        <v>0</v>
      </c>
      <c r="AJ27" s="653">
        <f>[1]Субвенция_факт!AC29</f>
        <v>0</v>
      </c>
      <c r="AK27" s="653"/>
      <c r="AL27" s="653">
        <f>[1]Субвенция_факт!AD29</f>
        <v>1661799</v>
      </c>
      <c r="AM27" s="653">
        <v>300000</v>
      </c>
      <c r="AN27" s="653">
        <f>[1]Субвенция_факт!AH29</f>
        <v>0</v>
      </c>
      <c r="AO27" s="653"/>
      <c r="AP27" s="268"/>
      <c r="AR27" s="265"/>
      <c r="AS27" s="266"/>
      <c r="AT27" s="266"/>
      <c r="AU27" s="266"/>
    </row>
    <row r="28" spans="1:47" s="270" customFormat="1" ht="21" customHeight="1" x14ac:dyDescent="0.25">
      <c r="A28" s="269" t="s">
        <v>48</v>
      </c>
      <c r="B28" s="269">
        <f t="shared" ref="B28:AO28" si="3">SUM(B8:B27)</f>
        <v>20823042463.230003</v>
      </c>
      <c r="C28" s="653">
        <f t="shared" si="3"/>
        <v>5266055909.6800003</v>
      </c>
      <c r="D28" s="653">
        <f t="shared" si="3"/>
        <v>669805.23</v>
      </c>
      <c r="E28" s="653">
        <f t="shared" si="3"/>
        <v>128315.18</v>
      </c>
      <c r="F28" s="653">
        <f t="shared" si="3"/>
        <v>20512800</v>
      </c>
      <c r="G28" s="653">
        <f t="shared" si="3"/>
        <v>5636468</v>
      </c>
      <c r="H28" s="653">
        <f t="shared" si="3"/>
        <v>5896970</v>
      </c>
      <c r="I28" s="653">
        <f t="shared" si="3"/>
        <v>1272143.68</v>
      </c>
      <c r="J28" s="653">
        <f t="shared" si="3"/>
        <v>34756740</v>
      </c>
      <c r="K28" s="653">
        <f t="shared" si="3"/>
        <v>8892439.9199999999</v>
      </c>
      <c r="L28" s="653">
        <f t="shared" si="3"/>
        <v>635203400</v>
      </c>
      <c r="M28" s="653">
        <f t="shared" si="3"/>
        <v>221162396</v>
      </c>
      <c r="N28" s="653">
        <f t="shared" si="3"/>
        <v>124937657</v>
      </c>
      <c r="O28" s="653">
        <f t="shared" si="3"/>
        <v>33494238</v>
      </c>
      <c r="P28" s="653">
        <f t="shared" si="3"/>
        <v>51346800</v>
      </c>
      <c r="Q28" s="653">
        <f t="shared" si="3"/>
        <v>17812555</v>
      </c>
      <c r="R28" s="653">
        <f t="shared" si="3"/>
        <v>2350000</v>
      </c>
      <c r="S28" s="653">
        <f t="shared" si="3"/>
        <v>300000</v>
      </c>
      <c r="T28" s="653">
        <f t="shared" si="3"/>
        <v>12952504068</v>
      </c>
      <c r="U28" s="653">
        <f t="shared" si="3"/>
        <v>3239608100.1999998</v>
      </c>
      <c r="V28" s="653">
        <f t="shared" si="3"/>
        <v>64647098</v>
      </c>
      <c r="W28" s="653">
        <f t="shared" si="3"/>
        <v>15750000</v>
      </c>
      <c r="X28" s="653">
        <f t="shared" si="3"/>
        <v>6760892328</v>
      </c>
      <c r="Y28" s="653">
        <f t="shared" si="3"/>
        <v>1689817400</v>
      </c>
      <c r="Z28" s="653">
        <f t="shared" si="3"/>
        <v>326400</v>
      </c>
      <c r="AA28" s="653">
        <f t="shared" si="3"/>
        <v>0</v>
      </c>
      <c r="AB28" s="653">
        <f t="shared" si="3"/>
        <v>70155653</v>
      </c>
      <c r="AC28" s="653">
        <f t="shared" si="3"/>
        <v>17284000</v>
      </c>
      <c r="AD28" s="653">
        <f t="shared" si="3"/>
        <v>10000000</v>
      </c>
      <c r="AE28" s="653">
        <f t="shared" si="3"/>
        <v>0</v>
      </c>
      <c r="AF28" s="653">
        <f t="shared" si="3"/>
        <v>29165210</v>
      </c>
      <c r="AG28" s="653">
        <f t="shared" si="3"/>
        <v>6046174</v>
      </c>
      <c r="AH28" s="653">
        <f t="shared" si="3"/>
        <v>38262637</v>
      </c>
      <c r="AI28" s="653">
        <f t="shared" si="3"/>
        <v>2485354.7000000002</v>
      </c>
      <c r="AJ28" s="653">
        <f t="shared" si="3"/>
        <v>0</v>
      </c>
      <c r="AK28" s="653">
        <f t="shared" si="3"/>
        <v>0</v>
      </c>
      <c r="AL28" s="653">
        <f t="shared" si="3"/>
        <v>20377597</v>
      </c>
      <c r="AM28" s="653">
        <f t="shared" si="3"/>
        <v>6107000</v>
      </c>
      <c r="AN28" s="653">
        <f t="shared" si="3"/>
        <v>1037300</v>
      </c>
      <c r="AO28" s="653">
        <f t="shared" si="3"/>
        <v>259325</v>
      </c>
      <c r="AP28" s="271"/>
      <c r="AQ28" s="271"/>
      <c r="AR28" s="265"/>
      <c r="AS28" s="266"/>
      <c r="AT28" s="266"/>
      <c r="AU28" s="266"/>
    </row>
    <row r="29" spans="1:47" x14ac:dyDescent="0.25">
      <c r="B29" s="271"/>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R29" s="265"/>
      <c r="AS29" s="266"/>
      <c r="AT29" s="266"/>
      <c r="AU29" s="266"/>
    </row>
    <row r="30" spans="1:47" x14ac:dyDescent="0.25">
      <c r="B30" s="271"/>
      <c r="C30" s="271"/>
      <c r="D30" s="271"/>
      <c r="E30" s="271"/>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R30" s="265"/>
      <c r="AS30" s="266"/>
      <c r="AT30" s="266"/>
      <c r="AU30" s="266"/>
    </row>
    <row r="31" spans="1:47" s="258" customFormat="1" x14ac:dyDescent="0.25">
      <c r="A31" s="272" t="s">
        <v>309</v>
      </c>
      <c r="B31" s="911">
        <f t="shared" ref="B31:AO31" si="4">B26+B27</f>
        <v>10892614363.85</v>
      </c>
      <c r="C31" s="911">
        <f t="shared" si="4"/>
        <v>2599677402</v>
      </c>
      <c r="D31" s="911">
        <f t="shared" si="4"/>
        <v>502353.93</v>
      </c>
      <c r="E31" s="911">
        <f t="shared" si="4"/>
        <v>128315.18</v>
      </c>
      <c r="F31" s="911">
        <f t="shared" si="4"/>
        <v>0</v>
      </c>
      <c r="G31" s="911">
        <f t="shared" si="4"/>
        <v>0</v>
      </c>
      <c r="H31" s="911">
        <f t="shared" si="4"/>
        <v>0</v>
      </c>
      <c r="I31" s="911">
        <f t="shared" si="4"/>
        <v>0</v>
      </c>
      <c r="J31" s="911">
        <f t="shared" si="4"/>
        <v>12320434</v>
      </c>
      <c r="K31" s="911">
        <f t="shared" si="4"/>
        <v>3000000</v>
      </c>
      <c r="L31" s="911">
        <f t="shared" si="4"/>
        <v>317192223</v>
      </c>
      <c r="M31" s="911">
        <f t="shared" si="4"/>
        <v>110653000</v>
      </c>
      <c r="N31" s="911">
        <f t="shared" si="4"/>
        <v>49883955</v>
      </c>
      <c r="O31" s="911">
        <f t="shared" si="4"/>
        <v>12797000</v>
      </c>
      <c r="P31" s="911">
        <f t="shared" si="4"/>
        <v>24587440</v>
      </c>
      <c r="Q31" s="911">
        <f t="shared" si="4"/>
        <v>8463600</v>
      </c>
      <c r="R31" s="911">
        <f t="shared" si="4"/>
        <v>1500000</v>
      </c>
      <c r="S31" s="911">
        <f t="shared" si="4"/>
        <v>300000</v>
      </c>
      <c r="T31" s="911">
        <f t="shared" si="4"/>
        <v>5945571000</v>
      </c>
      <c r="U31" s="911">
        <f t="shared" si="4"/>
        <v>1384108100.2</v>
      </c>
      <c r="V31" s="911">
        <f t="shared" si="4"/>
        <v>64647098</v>
      </c>
      <c r="W31" s="911">
        <f t="shared" si="4"/>
        <v>15750000</v>
      </c>
      <c r="X31" s="911">
        <f t="shared" si="4"/>
        <v>4413939000</v>
      </c>
      <c r="Y31" s="911">
        <f t="shared" si="4"/>
        <v>1054126400</v>
      </c>
      <c r="Z31" s="911">
        <f t="shared" si="4"/>
        <v>162400</v>
      </c>
      <c r="AA31" s="911">
        <f t="shared" si="4"/>
        <v>0</v>
      </c>
      <c r="AB31" s="911">
        <f t="shared" si="4"/>
        <v>19943870</v>
      </c>
      <c r="AC31" s="911">
        <f t="shared" si="4"/>
        <v>4966000</v>
      </c>
      <c r="AD31" s="911">
        <f t="shared" si="4"/>
        <v>10000000</v>
      </c>
      <c r="AE31" s="911">
        <f t="shared" si="4"/>
        <v>0</v>
      </c>
      <c r="AF31" s="911">
        <f t="shared" si="4"/>
        <v>11639231.92</v>
      </c>
      <c r="AG31" s="911">
        <f t="shared" si="4"/>
        <v>2640000</v>
      </c>
      <c r="AH31" s="911">
        <f t="shared" si="4"/>
        <v>16455457</v>
      </c>
      <c r="AI31" s="911">
        <f t="shared" si="4"/>
        <v>1544986.62</v>
      </c>
      <c r="AJ31" s="911">
        <f t="shared" si="4"/>
        <v>0</v>
      </c>
      <c r="AK31" s="911">
        <f t="shared" si="4"/>
        <v>0</v>
      </c>
      <c r="AL31" s="911">
        <f t="shared" si="4"/>
        <v>4269901</v>
      </c>
      <c r="AM31" s="911">
        <f t="shared" si="4"/>
        <v>1200000</v>
      </c>
      <c r="AN31" s="911">
        <f t="shared" si="4"/>
        <v>0</v>
      </c>
      <c r="AO31" s="911">
        <f t="shared" si="4"/>
        <v>0</v>
      </c>
      <c r="AR31" s="265"/>
      <c r="AS31" s="273"/>
      <c r="AT31" s="273"/>
      <c r="AU31" s="273"/>
    </row>
    <row r="32" spans="1:47" s="258" customFormat="1" x14ac:dyDescent="0.25">
      <c r="A32" s="511" t="s">
        <v>405</v>
      </c>
      <c r="B32" s="912">
        <f>B25</f>
        <v>414564954.68000001</v>
      </c>
      <c r="C32" s="912">
        <f t="shared" ref="C32:AO32" si="5">C25</f>
        <v>108727990.92</v>
      </c>
      <c r="D32" s="912">
        <f t="shared" si="5"/>
        <v>9302.85</v>
      </c>
      <c r="E32" s="912">
        <f t="shared" si="5"/>
        <v>0</v>
      </c>
      <c r="F32" s="912">
        <f t="shared" si="5"/>
        <v>1086624</v>
      </c>
      <c r="G32" s="912">
        <f t="shared" si="5"/>
        <v>315000</v>
      </c>
      <c r="H32" s="912">
        <f t="shared" si="5"/>
        <v>388080</v>
      </c>
      <c r="I32" s="912">
        <f t="shared" si="5"/>
        <v>85470</v>
      </c>
      <c r="J32" s="912">
        <f t="shared" si="5"/>
        <v>848495</v>
      </c>
      <c r="K32" s="912">
        <f t="shared" si="5"/>
        <v>230707.92</v>
      </c>
      <c r="L32" s="912">
        <f t="shared" si="5"/>
        <v>11567722</v>
      </c>
      <c r="M32" s="912">
        <f t="shared" si="5"/>
        <v>4500000</v>
      </c>
      <c r="N32" s="912">
        <f t="shared" si="5"/>
        <v>2525859</v>
      </c>
      <c r="O32" s="912">
        <f t="shared" si="5"/>
        <v>730488</v>
      </c>
      <c r="P32" s="912">
        <f t="shared" si="5"/>
        <v>1100240</v>
      </c>
      <c r="Q32" s="912">
        <f t="shared" si="5"/>
        <v>450000</v>
      </c>
      <c r="R32" s="912">
        <f t="shared" si="5"/>
        <v>50000</v>
      </c>
      <c r="S32" s="912">
        <f t="shared" si="5"/>
        <v>0</v>
      </c>
      <c r="T32" s="912">
        <f t="shared" si="5"/>
        <v>305287450</v>
      </c>
      <c r="U32" s="912">
        <f t="shared" si="5"/>
        <v>77500000</v>
      </c>
      <c r="V32" s="912">
        <f t="shared" si="5"/>
        <v>0</v>
      </c>
      <c r="W32" s="912">
        <f t="shared" si="5"/>
        <v>0</v>
      </c>
      <c r="X32" s="912">
        <f t="shared" si="5"/>
        <v>85614663</v>
      </c>
      <c r="Y32" s="912">
        <f t="shared" si="5"/>
        <v>23500000</v>
      </c>
      <c r="Z32" s="912">
        <f t="shared" si="5"/>
        <v>9600</v>
      </c>
      <c r="AA32" s="912">
        <f t="shared" si="5"/>
        <v>0</v>
      </c>
      <c r="AB32" s="912">
        <f t="shared" si="5"/>
        <v>2943973</v>
      </c>
      <c r="AC32" s="912">
        <f t="shared" si="5"/>
        <v>735000</v>
      </c>
      <c r="AD32" s="912">
        <f t="shared" si="5"/>
        <v>0</v>
      </c>
      <c r="AE32" s="912">
        <f t="shared" si="5"/>
        <v>0</v>
      </c>
      <c r="AF32" s="912">
        <f t="shared" si="5"/>
        <v>854316.83</v>
      </c>
      <c r="AG32" s="912">
        <f t="shared" si="5"/>
        <v>142000</v>
      </c>
      <c r="AH32" s="912">
        <f t="shared" si="5"/>
        <v>391589</v>
      </c>
      <c r="AI32" s="912">
        <f t="shared" si="5"/>
        <v>0</v>
      </c>
      <c r="AJ32" s="912">
        <f t="shared" si="5"/>
        <v>0</v>
      </c>
      <c r="AK32" s="912">
        <f t="shared" si="5"/>
        <v>0</v>
      </c>
      <c r="AL32" s="912">
        <f t="shared" si="5"/>
        <v>849740</v>
      </c>
      <c r="AM32" s="912">
        <f t="shared" si="5"/>
        <v>280000</v>
      </c>
      <c r="AN32" s="912">
        <f t="shared" si="5"/>
        <v>1037300</v>
      </c>
      <c r="AO32" s="912">
        <f t="shared" si="5"/>
        <v>259325</v>
      </c>
      <c r="AR32" s="265"/>
      <c r="AS32" s="273"/>
      <c r="AT32" s="273"/>
      <c r="AU32" s="273"/>
    </row>
    <row r="33" spans="1:47" s="258" customFormat="1" x14ac:dyDescent="0.25">
      <c r="A33" s="567" t="s">
        <v>308</v>
      </c>
      <c r="B33" s="913">
        <f>B28-B31-B32</f>
        <v>9515863144.7000027</v>
      </c>
      <c r="C33" s="913">
        <f t="shared" ref="C33:AO33" si="6">C28-C31-C32</f>
        <v>2557650516.7600002</v>
      </c>
      <c r="D33" s="913">
        <f t="shared" si="6"/>
        <v>158148.44999999998</v>
      </c>
      <c r="E33" s="913">
        <f t="shared" si="6"/>
        <v>0</v>
      </c>
      <c r="F33" s="913">
        <f t="shared" si="6"/>
        <v>19426176</v>
      </c>
      <c r="G33" s="913">
        <f t="shared" si="6"/>
        <v>5321468</v>
      </c>
      <c r="H33" s="913">
        <f t="shared" si="6"/>
        <v>5508890</v>
      </c>
      <c r="I33" s="913">
        <f t="shared" si="6"/>
        <v>1186673.68</v>
      </c>
      <c r="J33" s="913">
        <f t="shared" si="6"/>
        <v>21587811</v>
      </c>
      <c r="K33" s="913">
        <f t="shared" si="6"/>
        <v>5661732</v>
      </c>
      <c r="L33" s="913">
        <f t="shared" si="6"/>
        <v>306443455</v>
      </c>
      <c r="M33" s="913">
        <f t="shared" si="6"/>
        <v>106009396</v>
      </c>
      <c r="N33" s="913">
        <f t="shared" si="6"/>
        <v>72527843</v>
      </c>
      <c r="O33" s="913">
        <f t="shared" si="6"/>
        <v>19966750</v>
      </c>
      <c r="P33" s="913">
        <f t="shared" si="6"/>
        <v>25659120</v>
      </c>
      <c r="Q33" s="913">
        <f t="shared" si="6"/>
        <v>8898955</v>
      </c>
      <c r="R33" s="913">
        <f t="shared" si="6"/>
        <v>800000</v>
      </c>
      <c r="S33" s="913">
        <f t="shared" si="6"/>
        <v>0</v>
      </c>
      <c r="T33" s="913">
        <f t="shared" si="6"/>
        <v>6701645618</v>
      </c>
      <c r="U33" s="913">
        <f t="shared" si="6"/>
        <v>1777999999.9999998</v>
      </c>
      <c r="V33" s="913">
        <f t="shared" si="6"/>
        <v>0</v>
      </c>
      <c r="W33" s="913">
        <f t="shared" si="6"/>
        <v>0</v>
      </c>
      <c r="X33" s="913">
        <f t="shared" si="6"/>
        <v>2261338665</v>
      </c>
      <c r="Y33" s="913">
        <f t="shared" si="6"/>
        <v>612191000</v>
      </c>
      <c r="Z33" s="913">
        <f t="shared" si="6"/>
        <v>154400</v>
      </c>
      <c r="AA33" s="913">
        <f t="shared" si="6"/>
        <v>0</v>
      </c>
      <c r="AB33" s="913">
        <f t="shared" si="6"/>
        <v>47267810</v>
      </c>
      <c r="AC33" s="913">
        <f t="shared" si="6"/>
        <v>11583000</v>
      </c>
      <c r="AD33" s="913">
        <f t="shared" si="6"/>
        <v>0</v>
      </c>
      <c r="AE33" s="913">
        <f t="shared" si="6"/>
        <v>0</v>
      </c>
      <c r="AF33" s="913">
        <f t="shared" si="6"/>
        <v>16671661.249999998</v>
      </c>
      <c r="AG33" s="913">
        <f t="shared" si="6"/>
        <v>3264174</v>
      </c>
      <c r="AH33" s="913">
        <f t="shared" si="6"/>
        <v>21415591</v>
      </c>
      <c r="AI33" s="913">
        <f t="shared" si="6"/>
        <v>940368.08000000007</v>
      </c>
      <c r="AJ33" s="913">
        <f t="shared" si="6"/>
        <v>0</v>
      </c>
      <c r="AK33" s="913">
        <f t="shared" si="6"/>
        <v>0</v>
      </c>
      <c r="AL33" s="913">
        <f t="shared" si="6"/>
        <v>15257956</v>
      </c>
      <c r="AM33" s="913">
        <f t="shared" si="6"/>
        <v>4627000</v>
      </c>
      <c r="AN33" s="913">
        <f t="shared" si="6"/>
        <v>0</v>
      </c>
      <c r="AO33" s="913">
        <f t="shared" si="6"/>
        <v>0</v>
      </c>
      <c r="AR33" s="265"/>
      <c r="AS33" s="273"/>
      <c r="AT33" s="273"/>
      <c r="AU33" s="273"/>
    </row>
    <row r="34" spans="1:47" ht="17.25" customHeight="1" x14ac:dyDescent="0.25">
      <c r="A34" s="274"/>
      <c r="AR34" s="265"/>
      <c r="AS34" s="266"/>
      <c r="AT34" s="266"/>
      <c r="AU34" s="266"/>
    </row>
    <row r="35" spans="1:47" ht="17.25" customHeight="1" x14ac:dyDescent="0.25">
      <c r="A35" s="274"/>
      <c r="AR35" s="265"/>
      <c r="AS35" s="266"/>
      <c r="AT35" s="266"/>
      <c r="AU35" s="266"/>
    </row>
    <row r="36" spans="1:47" x14ac:dyDescent="0.25">
      <c r="A36" s="274"/>
      <c r="B36" s="914"/>
      <c r="C36" s="914"/>
    </row>
    <row r="37" spans="1:47" ht="17.25" customHeight="1" x14ac:dyDescent="0.25">
      <c r="A37" s="274"/>
      <c r="B37" s="914"/>
      <c r="C37" s="914"/>
      <c r="AR37" s="265"/>
      <c r="AS37" s="266"/>
      <c r="AT37" s="266"/>
      <c r="AU37" s="266"/>
    </row>
    <row r="38" spans="1:47" ht="17.25" customHeight="1" x14ac:dyDescent="0.25">
      <c r="A38" s="274"/>
      <c r="B38" s="914"/>
      <c r="C38" s="914"/>
      <c r="AR38" s="265"/>
      <c r="AS38" s="266"/>
      <c r="AT38" s="266"/>
      <c r="AU38" s="266"/>
    </row>
    <row r="39" spans="1:47" ht="17.25" customHeight="1" x14ac:dyDescent="0.25">
      <c r="A39" s="274"/>
      <c r="B39" s="914"/>
      <c r="C39" s="914"/>
      <c r="AR39" s="265"/>
      <c r="AS39" s="266"/>
      <c r="AT39" s="266"/>
      <c r="AU39" s="266"/>
    </row>
    <row r="40" spans="1:47" ht="17.25" customHeight="1" x14ac:dyDescent="0.25">
      <c r="AR40" s="265"/>
      <c r="AS40" s="266"/>
      <c r="AT40" s="266"/>
      <c r="AU40" s="266"/>
    </row>
    <row r="41" spans="1:47" ht="17.25" customHeight="1" x14ac:dyDescent="0.25">
      <c r="AR41" s="265"/>
      <c r="AS41" s="266"/>
      <c r="AT41" s="266"/>
      <c r="AU41" s="266"/>
    </row>
    <row r="42" spans="1:47" ht="17.25" customHeight="1" x14ac:dyDescent="0.25">
      <c r="AR42" s="265"/>
      <c r="AS42" s="266"/>
      <c r="AT42" s="266"/>
      <c r="AU42" s="266"/>
    </row>
    <row r="43" spans="1:47" ht="17.25" customHeight="1" x14ac:dyDescent="0.25">
      <c r="AR43" s="265"/>
      <c r="AS43" s="266"/>
      <c r="AT43" s="266"/>
      <c r="AU43" s="266"/>
    </row>
    <row r="44" spans="1:47" ht="17.25" customHeight="1" x14ac:dyDescent="0.25">
      <c r="AR44" s="275"/>
      <c r="AS44" s="276"/>
      <c r="AT44" s="276"/>
      <c r="AU44" s="276"/>
    </row>
  </sheetData>
  <mergeCells count="41">
    <mergeCell ref="C2:H2"/>
    <mergeCell ref="A5:A6"/>
    <mergeCell ref="B5:C6"/>
    <mergeCell ref="D5:E5"/>
    <mergeCell ref="F5:G5"/>
    <mergeCell ref="H5:I5"/>
    <mergeCell ref="D6:E6"/>
    <mergeCell ref="F6:G6"/>
    <mergeCell ref="H6:I6"/>
    <mergeCell ref="J6:K6"/>
    <mergeCell ref="L6:M6"/>
    <mergeCell ref="Z6:AA6"/>
    <mergeCell ref="AH5:AI5"/>
    <mergeCell ref="AJ5:AK5"/>
    <mergeCell ref="N6:O6"/>
    <mergeCell ref="V5:W5"/>
    <mergeCell ref="X5:Y5"/>
    <mergeCell ref="Z5:AA5"/>
    <mergeCell ref="AB5:AC5"/>
    <mergeCell ref="T5:U5"/>
    <mergeCell ref="J5:K5"/>
    <mergeCell ref="L5:M5"/>
    <mergeCell ref="N5:O5"/>
    <mergeCell ref="P5:Q5"/>
    <mergeCell ref="R5:S5"/>
    <mergeCell ref="AL5:AM5"/>
    <mergeCell ref="AN5:AO5"/>
    <mergeCell ref="AD5:AE5"/>
    <mergeCell ref="AF5:AG5"/>
    <mergeCell ref="P6:Q6"/>
    <mergeCell ref="R6:S6"/>
    <mergeCell ref="T6:U6"/>
    <mergeCell ref="V6:W6"/>
    <mergeCell ref="X6:Y6"/>
    <mergeCell ref="AN6:AO6"/>
    <mergeCell ref="AB6:AC6"/>
    <mergeCell ref="AD6:AE6"/>
    <mergeCell ref="AF6:AG6"/>
    <mergeCell ref="AH6:AI6"/>
    <mergeCell ref="AJ6:AK6"/>
    <mergeCell ref="AL6:AM6"/>
  </mergeCells>
  <pageMargins left="0.78740157480314965" right="0.39370078740157483" top="0.78740157480314965" bottom="0.59055118110236227" header="0.51181102362204722" footer="0.51181102362204722"/>
  <pageSetup paperSize="9" scale="48" fitToWidth="15" orientation="landscape" r:id="rId1"/>
  <headerFooter alignWithMargins="0">
    <oddFooter>&amp;L&amp;P&amp;R&amp;Z&amp;F&amp;A</oddFooter>
  </headerFooter>
  <colBreaks count="3" manualBreakCount="3">
    <brk id="11" max="32" man="1"/>
    <brk id="21" max="34" man="1"/>
    <brk id="3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AI86"/>
  <sheetViews>
    <sheetView topLeftCell="A2" zoomScale="60" zoomScaleNormal="60" zoomScaleSheetLayoutView="50" workbookViewId="0">
      <pane xSplit="1" ySplit="9" topLeftCell="B11" activePane="bottomRight" state="frozen"/>
      <selection activeCell="B37" sqref="B37"/>
      <selection pane="topRight" activeCell="B37" sqref="B37"/>
      <selection pane="bottomLeft" activeCell="B37" sqref="B37"/>
      <selection pane="bottomRight" activeCell="G39" sqref="G39"/>
    </sheetView>
  </sheetViews>
  <sheetFormatPr defaultColWidth="8.85546875" defaultRowHeight="15" x14ac:dyDescent="0.25"/>
  <cols>
    <col min="1" max="1" width="31.42578125" style="837" customWidth="1"/>
    <col min="2" max="2" width="24.140625" style="837" bestFit="1" customWidth="1"/>
    <col min="3" max="4" width="21.5703125" style="837" customWidth="1"/>
    <col min="5" max="5" width="22.42578125" style="837" customWidth="1"/>
    <col min="6" max="6" width="21.140625" style="837" customWidth="1"/>
    <col min="7" max="7" width="26.140625" style="837" customWidth="1"/>
    <col min="8" max="8" width="20.42578125" style="837" customWidth="1"/>
    <col min="9" max="9" width="22.5703125" style="837" customWidth="1"/>
    <col min="10" max="10" width="21.85546875" style="837" bestFit="1" customWidth="1"/>
    <col min="11" max="11" width="20.85546875" style="837" bestFit="1" customWidth="1"/>
    <col min="12" max="13" width="21.85546875" style="837" customWidth="1"/>
    <col min="14" max="14" width="20.5703125" style="837" customWidth="1"/>
    <col min="15" max="15" width="20.140625" style="837" customWidth="1"/>
    <col min="16" max="16" width="18.5703125" style="837" customWidth="1"/>
    <col min="17" max="17" width="21.42578125" style="837" customWidth="1"/>
    <col min="18" max="18" width="21.140625" style="837" customWidth="1"/>
    <col min="19" max="20" width="20.5703125" style="837" customWidth="1"/>
    <col min="21" max="21" width="19.5703125" style="837" customWidth="1"/>
    <col min="22" max="22" width="21.42578125" style="837" customWidth="1"/>
    <col min="23" max="23" width="20.5703125" style="837" customWidth="1"/>
    <col min="24" max="24" width="20.85546875" style="837" bestFit="1" customWidth="1"/>
    <col min="25" max="25" width="20.5703125" style="837" customWidth="1"/>
    <col min="26" max="26" width="19.5703125" style="837" customWidth="1"/>
    <col min="27" max="27" width="20.140625" style="837" bestFit="1" customWidth="1"/>
    <col min="28" max="28" width="18.85546875" style="837" customWidth="1"/>
    <col min="29" max="29" width="20" style="837" customWidth="1"/>
    <col min="30" max="30" width="18.5703125" style="837" customWidth="1"/>
    <col min="31" max="31" width="18.42578125" style="837" customWidth="1"/>
    <col min="32" max="32" width="8.85546875" style="837"/>
    <col min="33" max="33" width="22.5703125" style="204" customWidth="1"/>
    <col min="34" max="34" width="17" style="204" bestFit="1" customWidth="1"/>
    <col min="35" max="35" width="14.140625" style="204" bestFit="1" customWidth="1"/>
    <col min="36" max="16384" width="8.85546875" style="837"/>
  </cols>
  <sheetData>
    <row r="1" spans="1:35" x14ac:dyDescent="0.25">
      <c r="A1" s="160"/>
      <c r="B1" s="160"/>
      <c r="C1" s="160"/>
      <c r="D1" s="160"/>
      <c r="E1" s="160"/>
      <c r="F1" s="160"/>
      <c r="G1" s="160"/>
      <c r="H1" s="160"/>
      <c r="I1" s="160"/>
      <c r="J1" s="160"/>
      <c r="K1" s="160"/>
      <c r="L1" s="160"/>
      <c r="M1" s="160"/>
      <c r="N1" s="160"/>
      <c r="O1" s="160"/>
      <c r="P1" s="160"/>
    </row>
    <row r="2" spans="1:35" ht="16.5" x14ac:dyDescent="0.25">
      <c r="A2" s="160"/>
      <c r="D2" s="178" t="s">
        <v>330</v>
      </c>
      <c r="G2" s="198"/>
      <c r="H2" s="198"/>
      <c r="I2" s="198"/>
      <c r="J2" s="160"/>
      <c r="K2" s="160"/>
      <c r="L2" s="160"/>
      <c r="M2" s="160"/>
      <c r="N2" s="160"/>
      <c r="O2" s="160"/>
      <c r="P2" s="160"/>
    </row>
    <row r="3" spans="1:35" ht="16.5" x14ac:dyDescent="0.25">
      <c r="A3" s="160"/>
      <c r="D3" s="178"/>
      <c r="E3" s="178" t="str">
        <f>'Проверочная  таблица'!F3</f>
        <v>ПО  СОСТОЯНИЮ  НА  1  АПРЕЛЯ  2026  ГОДА</v>
      </c>
      <c r="F3" s="178"/>
      <c r="G3" s="198"/>
      <c r="H3" s="198"/>
      <c r="I3" s="198"/>
      <c r="J3" s="160"/>
      <c r="K3" s="160"/>
      <c r="L3" s="160"/>
      <c r="M3" s="160"/>
      <c r="N3" s="160"/>
      <c r="O3" s="160"/>
      <c r="P3" s="666"/>
    </row>
    <row r="4" spans="1:35" x14ac:dyDescent="0.25">
      <c r="A4" s="160"/>
      <c r="B4" s="160"/>
      <c r="C4" s="160"/>
      <c r="D4" s="160"/>
      <c r="E4" s="160"/>
      <c r="F4" s="160"/>
      <c r="G4" s="160"/>
      <c r="H4" s="160"/>
      <c r="I4" s="160"/>
      <c r="J4" s="160"/>
      <c r="K4" s="160"/>
      <c r="L4" s="160"/>
      <c r="M4" s="160"/>
      <c r="N4" s="160"/>
      <c r="O4" s="160"/>
      <c r="P4" s="160"/>
    </row>
    <row r="5" spans="1:35" ht="15.75" thickBot="1" x14ac:dyDescent="0.3">
      <c r="A5" s="160"/>
      <c r="B5" s="160"/>
      <c r="C5" s="160"/>
      <c r="D5" s="160"/>
      <c r="E5" s="160"/>
      <c r="F5" s="160"/>
      <c r="G5" s="160"/>
      <c r="H5" s="160"/>
      <c r="I5" s="160"/>
      <c r="J5" s="160"/>
      <c r="K5" s="160"/>
      <c r="W5" s="160"/>
      <c r="X5" s="160"/>
      <c r="Y5" s="160"/>
      <c r="Z5" s="160"/>
      <c r="AD5" s="204" t="s">
        <v>64</v>
      </c>
      <c r="AE5" s="204"/>
    </row>
    <row r="6" spans="1:35" ht="18" customHeight="1" x14ac:dyDescent="0.25">
      <c r="A6" s="1225" t="s">
        <v>331</v>
      </c>
      <c r="B6" s="1228" t="s">
        <v>59</v>
      </c>
      <c r="C6" s="1229"/>
      <c r="D6" s="1229"/>
      <c r="E6" s="1229"/>
      <c r="F6" s="1229"/>
      <c r="G6" s="1229"/>
      <c r="H6" s="1229"/>
      <c r="I6" s="1229"/>
      <c r="J6" s="1229"/>
      <c r="K6" s="1229"/>
      <c r="L6" s="1229"/>
      <c r="M6" s="1229"/>
      <c r="N6" s="1229"/>
      <c r="O6" s="1229"/>
      <c r="P6" s="1229"/>
      <c r="Q6" s="1228" t="s">
        <v>255</v>
      </c>
      <c r="R6" s="1229"/>
      <c r="S6" s="1229"/>
      <c r="T6" s="1229"/>
      <c r="U6" s="1229"/>
      <c r="V6" s="1229"/>
      <c r="W6" s="1229"/>
      <c r="X6" s="1229"/>
      <c r="Y6" s="1229"/>
      <c r="Z6" s="1229"/>
      <c r="AA6" s="1229"/>
      <c r="AB6" s="1229"/>
      <c r="AC6" s="1229"/>
      <c r="AD6" s="1229"/>
      <c r="AE6" s="1235"/>
      <c r="AF6" s="838"/>
    </row>
    <row r="7" spans="1:35" ht="18" customHeight="1" thickBot="1" x14ac:dyDescent="0.3">
      <c r="A7" s="1226"/>
      <c r="B7" s="1230"/>
      <c r="C7" s="1231"/>
      <c r="D7" s="1231"/>
      <c r="E7" s="1231"/>
      <c r="F7" s="1231"/>
      <c r="G7" s="1231"/>
      <c r="H7" s="1231"/>
      <c r="I7" s="1231"/>
      <c r="J7" s="1231"/>
      <c r="K7" s="1231"/>
      <c r="L7" s="1231"/>
      <c r="M7" s="1231"/>
      <c r="N7" s="1231"/>
      <c r="O7" s="1231"/>
      <c r="P7" s="1231"/>
      <c r="Q7" s="1230"/>
      <c r="R7" s="1231"/>
      <c r="S7" s="1231"/>
      <c r="T7" s="1231"/>
      <c r="U7" s="1231"/>
      <c r="V7" s="1231"/>
      <c r="W7" s="1231"/>
      <c r="X7" s="1231"/>
      <c r="Y7" s="1231"/>
      <c r="Z7" s="1231"/>
      <c r="AA7" s="1231"/>
      <c r="AB7" s="1231"/>
      <c r="AC7" s="1231"/>
      <c r="AD7" s="1231"/>
      <c r="AE7" s="1236"/>
      <c r="AF7" s="838"/>
    </row>
    <row r="8" spans="1:35" ht="18" customHeight="1" thickBot="1" x14ac:dyDescent="0.3">
      <c r="A8" s="1226"/>
      <c r="B8" s="1225" t="s">
        <v>105</v>
      </c>
      <c r="C8" s="1228" t="s">
        <v>332</v>
      </c>
      <c r="D8" s="1229"/>
      <c r="E8" s="1229"/>
      <c r="F8" s="1229"/>
      <c r="G8" s="1232" t="s">
        <v>69</v>
      </c>
      <c r="H8" s="1224"/>
      <c r="I8" s="1224"/>
      <c r="J8" s="1224"/>
      <c r="K8" s="1224"/>
      <c r="L8" s="1224"/>
      <c r="M8" s="1224"/>
      <c r="N8" s="1224"/>
      <c r="O8" s="1224"/>
      <c r="P8" s="1224"/>
      <c r="Q8" s="1225" t="s">
        <v>105</v>
      </c>
      <c r="R8" s="1228" t="s">
        <v>332</v>
      </c>
      <c r="S8" s="1229"/>
      <c r="T8" s="1229"/>
      <c r="U8" s="1229"/>
      <c r="V8" s="1232" t="s">
        <v>69</v>
      </c>
      <c r="W8" s="1224"/>
      <c r="X8" s="1224"/>
      <c r="Y8" s="1224"/>
      <c r="Z8" s="1224"/>
      <c r="AA8" s="1224"/>
      <c r="AB8" s="1224"/>
      <c r="AC8" s="1224"/>
      <c r="AD8" s="1224"/>
      <c r="AE8" s="1233"/>
      <c r="AF8" s="838"/>
    </row>
    <row r="9" spans="1:35" ht="18" customHeight="1" thickBot="1" x14ac:dyDescent="0.3">
      <c r="A9" s="1226"/>
      <c r="B9" s="1226"/>
      <c r="C9" s="1230"/>
      <c r="D9" s="1231"/>
      <c r="E9" s="1231"/>
      <c r="F9" s="1231"/>
      <c r="G9" s="1225" t="s">
        <v>333</v>
      </c>
      <c r="H9" s="1230" t="s">
        <v>257</v>
      </c>
      <c r="I9" s="1231"/>
      <c r="J9" s="1231"/>
      <c r="K9" s="1231"/>
      <c r="L9" s="1225" t="s">
        <v>645</v>
      </c>
      <c r="M9" s="1224" t="s">
        <v>257</v>
      </c>
      <c r="N9" s="1224"/>
      <c r="O9" s="1224"/>
      <c r="P9" s="1224"/>
      <c r="Q9" s="1226"/>
      <c r="R9" s="1230"/>
      <c r="S9" s="1231"/>
      <c r="T9" s="1231"/>
      <c r="U9" s="1231"/>
      <c r="V9" s="1225" t="s">
        <v>333</v>
      </c>
      <c r="W9" s="1230" t="s">
        <v>257</v>
      </c>
      <c r="X9" s="1231"/>
      <c r="Y9" s="1231"/>
      <c r="Z9" s="1231"/>
      <c r="AA9" s="1225" t="s">
        <v>645</v>
      </c>
      <c r="AB9" s="1224" t="s">
        <v>257</v>
      </c>
      <c r="AC9" s="1224"/>
      <c r="AD9" s="1224"/>
      <c r="AE9" s="1233"/>
      <c r="AF9" s="838"/>
      <c r="AG9" s="1223" t="s">
        <v>643</v>
      </c>
      <c r="AH9" s="1223"/>
      <c r="AI9" s="1223"/>
    </row>
    <row r="10" spans="1:35" ht="83.25" customHeight="1" thickBot="1" x14ac:dyDescent="0.25">
      <c r="A10" s="1227"/>
      <c r="B10" s="1226"/>
      <c r="C10" s="205" t="s">
        <v>335</v>
      </c>
      <c r="D10" s="693" t="s">
        <v>336</v>
      </c>
      <c r="E10" s="690" t="s">
        <v>337</v>
      </c>
      <c r="F10" s="206" t="s">
        <v>338</v>
      </c>
      <c r="G10" s="1237"/>
      <c r="H10" s="690" t="s">
        <v>335</v>
      </c>
      <c r="I10" s="694" t="s">
        <v>336</v>
      </c>
      <c r="J10" s="690" t="s">
        <v>337</v>
      </c>
      <c r="K10" s="206" t="s">
        <v>338</v>
      </c>
      <c r="L10" s="1226"/>
      <c r="M10" s="206" t="s">
        <v>335</v>
      </c>
      <c r="N10" s="206" t="s">
        <v>336</v>
      </c>
      <c r="O10" s="206" t="s">
        <v>337</v>
      </c>
      <c r="P10" s="206" t="s">
        <v>338</v>
      </c>
      <c r="Q10" s="1227"/>
      <c r="R10" s="692" t="s">
        <v>335</v>
      </c>
      <c r="S10" s="695" t="s">
        <v>336</v>
      </c>
      <c r="T10" s="206" t="s">
        <v>337</v>
      </c>
      <c r="U10" s="206" t="s">
        <v>338</v>
      </c>
      <c r="V10" s="1231"/>
      <c r="W10" s="206" t="s">
        <v>335</v>
      </c>
      <c r="X10" s="691" t="s">
        <v>336</v>
      </c>
      <c r="Y10" s="206" t="s">
        <v>337</v>
      </c>
      <c r="Z10" s="206" t="s">
        <v>338</v>
      </c>
      <c r="AA10" s="1227"/>
      <c r="AB10" s="206" t="s">
        <v>335</v>
      </c>
      <c r="AC10" s="206" t="s">
        <v>336</v>
      </c>
      <c r="AD10" s="206" t="s">
        <v>337</v>
      </c>
      <c r="AE10" s="206" t="s">
        <v>338</v>
      </c>
      <c r="AG10" s="490" t="s">
        <v>644</v>
      </c>
      <c r="AH10" s="490" t="s">
        <v>646</v>
      </c>
      <c r="AI10" s="490" t="s">
        <v>645</v>
      </c>
    </row>
    <row r="11" spans="1:35" ht="21.75" customHeight="1" x14ac:dyDescent="0.25">
      <c r="A11" s="568" t="s">
        <v>28</v>
      </c>
      <c r="B11" s="839">
        <f>'Проверочная  таблица'!B13</f>
        <v>289901771.38999999</v>
      </c>
      <c r="C11" s="840">
        <f>'Проверочная  таблица'!D13</f>
        <v>0</v>
      </c>
      <c r="D11" s="841">
        <f>'Проверочная  таблица'!Z13</f>
        <v>52236812.010000005</v>
      </c>
      <c r="E11" s="839">
        <f>'Проверочная  таблица'!PV13</f>
        <v>220418553.68000001</v>
      </c>
      <c r="F11" s="842">
        <f>'Проверочная  таблица'!RD13</f>
        <v>17246405.699999999</v>
      </c>
      <c r="G11" s="843">
        <f t="shared" ref="G11:G28" si="0">B11-L11</f>
        <v>289901771.38999999</v>
      </c>
      <c r="H11" s="844">
        <f t="shared" ref="H11:H28" si="1">C11-M11</f>
        <v>0</v>
      </c>
      <c r="I11" s="843">
        <f t="shared" ref="I11:I28" si="2">D11-N11</f>
        <v>52236812.010000005</v>
      </c>
      <c r="J11" s="844">
        <f t="shared" ref="J11:J28" si="3">E11-O11</f>
        <v>220418553.68000001</v>
      </c>
      <c r="K11" s="844">
        <f t="shared" ref="K11:K28" si="4">F11-P11</f>
        <v>17246405.699999999</v>
      </c>
      <c r="L11" s="845">
        <f t="shared" ref="L11:L28" si="5">SUM(M11:P11)</f>
        <v>0</v>
      </c>
      <c r="M11" s="844">
        <f>'Проверочная  таблица'!L13+'Проверочная  таблица'!V13+'Проверочная  таблица'!H13</f>
        <v>0</v>
      </c>
      <c r="N11" s="846">
        <f>'Проверочная  таблица'!KN13+'Проверочная  таблица'!LH13+'Проверочная  таблица'!HZ13+'Проверочная  таблица'!PT13+'Проверочная  таблица'!AJ13+'Проверочная  таблица'!ED13+'Проверочная  таблица'!BR13+'Проверочная  таблица'!MD13+'Проверочная  таблица'!PD13+'Проверочная  таблица'!JR13+'Проверочная  таблица'!NF13+'Проверочная  таблица'!MP13+'Проверочная  таблица'!GJ13+'Проверочная  таблица'!GX13+'Проверочная  таблица'!FR13+'Проверочная  таблица'!HH13+'Проверочная  таблица'!IT13</f>
        <v>0</v>
      </c>
      <c r="O11" s="845">
        <f>'Проверочная  таблица'!QH13</f>
        <v>0</v>
      </c>
      <c r="P11" s="839">
        <f>'Проверочная  таблица'!TH13+'Проверочная  таблица'!SH13</f>
        <v>0</v>
      </c>
      <c r="Q11" s="842" t="e">
        <f>'Проверочная  таблица'!C13</f>
        <v>#REF!</v>
      </c>
      <c r="R11" s="840">
        <f>'Проверочная  таблица'!E13</f>
        <v>0</v>
      </c>
      <c r="S11" s="841">
        <f>'Проверочная  таблица'!AA13</f>
        <v>34292.720000000001</v>
      </c>
      <c r="T11" s="839" t="e">
        <f>'Проверочная  таблица'!PY13</f>
        <v>#REF!</v>
      </c>
      <c r="U11" s="847">
        <f>'Проверочная  таблица'!RE13</f>
        <v>4035637.72</v>
      </c>
      <c r="V11" s="843" t="e">
        <f t="shared" ref="V11:V28" si="6">Q11-AA11</f>
        <v>#REF!</v>
      </c>
      <c r="W11" s="844">
        <f t="shared" ref="W11:W28" si="7">R11-AB11</f>
        <v>0</v>
      </c>
      <c r="X11" s="843">
        <f t="shared" ref="X11:X28" si="8">S11-AC11</f>
        <v>34292.720000000001</v>
      </c>
      <c r="Y11" s="844" t="e">
        <f t="shared" ref="Y11:Y28" si="9">T11-AD11</f>
        <v>#REF!</v>
      </c>
      <c r="Z11" s="844">
        <f t="shared" ref="Z11:Z28" si="10">U11-AE11</f>
        <v>4035637.72</v>
      </c>
      <c r="AA11" s="845">
        <f t="shared" ref="AA11:AA28" si="11">SUM(AB11:AE11)</f>
        <v>0</v>
      </c>
      <c r="AB11" s="845">
        <f>'Проверочная  таблица'!M13+'Проверочная  таблица'!X13+'Проверочная  таблица'!I13</f>
        <v>0</v>
      </c>
      <c r="AC11" s="844">
        <f>'Проверочная  таблица'!PU13+'Проверочная  таблица'!KQ13+'Проверочная  таблица'!IC13+'Проверочная  таблица'!LL13+'Проверочная  таблица'!AL13+'Проверочная  таблица'!EG13+'Проверочная  таблица'!BU13+'Проверочная  таблица'!MG13+'Проверочная  таблица'!PK13+'Проверочная  таблица'!JU13+'Проверочная  таблица'!NK13+'Проверочная  таблица'!MS13+'Проверочная  таблица'!GM13+'Проверочная  таблица'!GZ13+'Проверочная  таблица'!FU13+'Проверочная  таблица'!HK13+'Проверочная  таблица'!IW13</f>
        <v>0</v>
      </c>
      <c r="AD11" s="843">
        <f>'Проверочная  таблица'!QI13</f>
        <v>0</v>
      </c>
      <c r="AE11" s="844">
        <f>'Проверочная  таблица'!TN13+'Проверочная  таблица'!SJ13</f>
        <v>0</v>
      </c>
      <c r="AG11" s="848">
        <f t="shared" ref="AG11:AG29" si="12">SUM(D11:F11)/1000</f>
        <v>289901.77139000001</v>
      </c>
      <c r="AH11" s="848">
        <f t="shared" ref="AH11:AH29" si="13">SUM(I11:K11)/1000</f>
        <v>289901.77139000001</v>
      </c>
      <c r="AI11" s="848">
        <f>SUM(N11:P11)/1000</f>
        <v>0</v>
      </c>
    </row>
    <row r="12" spans="1:35" ht="21.75" customHeight="1" x14ac:dyDescent="0.25">
      <c r="A12" s="569" t="s">
        <v>29</v>
      </c>
      <c r="B12" s="849">
        <f>'Проверочная  таблица'!B14</f>
        <v>1600660602.02</v>
      </c>
      <c r="C12" s="850">
        <f>'Проверочная  таблица'!D14</f>
        <v>0</v>
      </c>
      <c r="D12" s="851">
        <f>'Проверочная  таблица'!Z14</f>
        <v>177714556.18000001</v>
      </c>
      <c r="E12" s="849">
        <f>'Проверочная  таблица'!PV14</f>
        <v>1347925030.25</v>
      </c>
      <c r="F12" s="852">
        <f>'Проверочная  таблица'!RD14</f>
        <v>75021015.590000004</v>
      </c>
      <c r="G12" s="846">
        <f t="shared" si="0"/>
        <v>1600660602.02</v>
      </c>
      <c r="H12" s="853">
        <f t="shared" si="1"/>
        <v>0</v>
      </c>
      <c r="I12" s="846">
        <f t="shared" si="2"/>
        <v>177714556.18000001</v>
      </c>
      <c r="J12" s="853">
        <f t="shared" si="3"/>
        <v>1347925030.25</v>
      </c>
      <c r="K12" s="853">
        <f t="shared" si="4"/>
        <v>75021015.590000004</v>
      </c>
      <c r="L12" s="854">
        <f t="shared" si="5"/>
        <v>0</v>
      </c>
      <c r="M12" s="853">
        <f>'Проверочная  таблица'!L14+'Проверочная  таблица'!V14+'Проверочная  таблица'!H14</f>
        <v>0</v>
      </c>
      <c r="N12" s="846">
        <f>'Проверочная  таблица'!KN14+'Проверочная  таблица'!LH14+'Проверочная  таблица'!HZ14+'Проверочная  таблица'!PT14+'Проверочная  таблица'!AJ14+'Проверочная  таблица'!ED14+'Проверочная  таблица'!BR14+'Проверочная  таблица'!MD14+'Проверочная  таблица'!PD14+'Проверочная  таблица'!JR14+'Проверочная  таблица'!NF14+'Проверочная  таблица'!MP14+'Проверочная  таблица'!GJ14+'Проверочная  таблица'!GX14+'Проверочная  таблица'!FR14+'Проверочная  таблица'!HH14+'Проверочная  таблица'!IT14</f>
        <v>0</v>
      </c>
      <c r="O12" s="854">
        <f>'Проверочная  таблица'!QH14</f>
        <v>0</v>
      </c>
      <c r="P12" s="849">
        <f>'Проверочная  таблица'!TH14+'Проверочная  таблица'!SH14</f>
        <v>0</v>
      </c>
      <c r="Q12" s="852" t="e">
        <f>'Проверочная  таблица'!C14</f>
        <v>#REF!</v>
      </c>
      <c r="R12" s="850">
        <f>'Проверочная  таблица'!E14</f>
        <v>0</v>
      </c>
      <c r="S12" s="851">
        <f>'Проверочная  таблица'!AA14</f>
        <v>1243645.67</v>
      </c>
      <c r="T12" s="849" t="e">
        <f>'Проверочная  таблица'!PY14</f>
        <v>#REF!</v>
      </c>
      <c r="U12" s="855">
        <f>'Проверочная  таблица'!RE14</f>
        <v>18376250.690000001</v>
      </c>
      <c r="V12" s="846" t="e">
        <f t="shared" si="6"/>
        <v>#REF!</v>
      </c>
      <c r="W12" s="853">
        <f t="shared" si="7"/>
        <v>0</v>
      </c>
      <c r="X12" s="846">
        <f t="shared" si="8"/>
        <v>1243645.67</v>
      </c>
      <c r="Y12" s="853" t="e">
        <f t="shared" si="9"/>
        <v>#REF!</v>
      </c>
      <c r="Z12" s="853">
        <f t="shared" si="10"/>
        <v>18376250.690000001</v>
      </c>
      <c r="AA12" s="854">
        <f t="shared" si="11"/>
        <v>0</v>
      </c>
      <c r="AB12" s="854">
        <f>'Проверочная  таблица'!M14+'Проверочная  таблица'!X14+'Проверочная  таблица'!I14</f>
        <v>0</v>
      </c>
      <c r="AC12" s="853">
        <f>'Проверочная  таблица'!PU14+'Проверочная  таблица'!KQ14+'Проверочная  таблица'!IC14+'Проверочная  таблица'!LL14+'Проверочная  таблица'!AL14+'Проверочная  таблица'!EG14+'Проверочная  таблица'!BU14+'Проверочная  таблица'!MG14+'Проверочная  таблица'!PK14+'Проверочная  таблица'!JU14+'Проверочная  таблица'!NK14+'Проверочная  таблица'!MS14+'Проверочная  таблица'!GM14+'Проверочная  таблица'!GZ14+'Проверочная  таблица'!FU14+'Проверочная  таблица'!HK14+'Проверочная  таблица'!IW14</f>
        <v>0</v>
      </c>
      <c r="AD12" s="846">
        <f>'Проверочная  таблица'!QI14</f>
        <v>0</v>
      </c>
      <c r="AE12" s="853">
        <f>'Проверочная  таблица'!TN14+'Проверочная  таблица'!SJ14</f>
        <v>0</v>
      </c>
      <c r="AG12" s="848">
        <f t="shared" si="12"/>
        <v>1600660.6020199999</v>
      </c>
      <c r="AH12" s="848">
        <f t="shared" si="13"/>
        <v>1600660.6020199999</v>
      </c>
      <c r="AI12" s="848">
        <f t="shared" ref="AI12:AI36" si="14">SUM(N12:P12)/1000</f>
        <v>0</v>
      </c>
    </row>
    <row r="13" spans="1:35" ht="21.75" customHeight="1" x14ac:dyDescent="0.25">
      <c r="A13" s="570" t="s">
        <v>30</v>
      </c>
      <c r="B13" s="849">
        <f>'Проверочная  таблица'!B15</f>
        <v>1179166181.6200001</v>
      </c>
      <c r="C13" s="850">
        <f>'Проверочная  таблица'!D15</f>
        <v>15119000</v>
      </c>
      <c r="D13" s="851">
        <f>'Проверочная  таблица'!Z15</f>
        <v>511184275.68000007</v>
      </c>
      <c r="E13" s="849">
        <f>'Проверочная  таблица'!PV15</f>
        <v>618063548.68000007</v>
      </c>
      <c r="F13" s="852">
        <f>'Проверочная  таблица'!RD15</f>
        <v>34799357.259999998</v>
      </c>
      <c r="G13" s="846">
        <f t="shared" si="0"/>
        <v>1179166181.6200001</v>
      </c>
      <c r="H13" s="853">
        <f t="shared" si="1"/>
        <v>15119000</v>
      </c>
      <c r="I13" s="846">
        <f t="shared" si="2"/>
        <v>511184275.68000007</v>
      </c>
      <c r="J13" s="853">
        <f t="shared" si="3"/>
        <v>618063548.68000007</v>
      </c>
      <c r="K13" s="853">
        <f t="shared" si="4"/>
        <v>34799357.259999998</v>
      </c>
      <c r="L13" s="854">
        <f t="shared" si="5"/>
        <v>0</v>
      </c>
      <c r="M13" s="853">
        <f>'Проверочная  таблица'!L15+'Проверочная  таблица'!V15+'Проверочная  таблица'!H15</f>
        <v>0</v>
      </c>
      <c r="N13" s="846">
        <f>'Проверочная  таблица'!KN15+'Проверочная  таблица'!LH15+'Проверочная  таблица'!HZ15+'Проверочная  таблица'!PT15+'Проверочная  таблица'!AJ15+'Проверочная  таблица'!ED15+'Проверочная  таблица'!BR15+'Проверочная  таблица'!MD15+'Проверочная  таблица'!PD15+'Проверочная  таблица'!JR15+'Проверочная  таблица'!NF15+'Проверочная  таблица'!MP15+'Проверочная  таблица'!GJ15+'Проверочная  таблица'!GX15+'Проверочная  таблица'!FR15+'Проверочная  таблица'!HH15+'Проверочная  таблица'!IT15</f>
        <v>0</v>
      </c>
      <c r="O13" s="854">
        <f>'Проверочная  таблица'!QH15</f>
        <v>0</v>
      </c>
      <c r="P13" s="849">
        <f>'Проверочная  таблица'!TH15+'Проверочная  таблица'!SH15</f>
        <v>0</v>
      </c>
      <c r="Q13" s="852" t="e">
        <f>'Проверочная  таблица'!C15</f>
        <v>#REF!</v>
      </c>
      <c r="R13" s="850">
        <f>'Проверочная  таблица'!E15</f>
        <v>0</v>
      </c>
      <c r="S13" s="851">
        <f>'Проверочная  таблица'!AA15</f>
        <v>61813541.240000002</v>
      </c>
      <c r="T13" s="849" t="e">
        <f>'Проверочная  таблица'!PY15</f>
        <v>#REF!</v>
      </c>
      <c r="U13" s="855">
        <f>'Проверочная  таблица'!RE15</f>
        <v>9439385.290000001</v>
      </c>
      <c r="V13" s="846" t="e">
        <f t="shared" si="6"/>
        <v>#REF!</v>
      </c>
      <c r="W13" s="853">
        <f t="shared" si="7"/>
        <v>0</v>
      </c>
      <c r="X13" s="846">
        <f t="shared" si="8"/>
        <v>61813541.240000002</v>
      </c>
      <c r="Y13" s="853" t="e">
        <f t="shared" si="9"/>
        <v>#REF!</v>
      </c>
      <c r="Z13" s="853">
        <f t="shared" si="10"/>
        <v>9439385.290000001</v>
      </c>
      <c r="AA13" s="854">
        <f t="shared" si="11"/>
        <v>0</v>
      </c>
      <c r="AB13" s="854">
        <f>'Проверочная  таблица'!M15+'Проверочная  таблица'!X15+'Проверочная  таблица'!I15</f>
        <v>0</v>
      </c>
      <c r="AC13" s="853">
        <f>'Проверочная  таблица'!PU15+'Проверочная  таблица'!KQ15+'Проверочная  таблица'!IC15+'Проверочная  таблица'!LL15+'Проверочная  таблица'!AL15+'Проверочная  таблица'!EG15+'Проверочная  таблица'!BU15+'Проверочная  таблица'!MG15+'Проверочная  таблица'!PK15+'Проверочная  таблица'!JU15+'Проверочная  таблица'!NK15+'Проверочная  таблица'!MS15+'Проверочная  таблица'!GM15+'Проверочная  таблица'!GZ15+'Проверочная  таблица'!FU15+'Проверочная  таблица'!HK15+'Проверочная  таблица'!IW15</f>
        <v>0</v>
      </c>
      <c r="AD13" s="846">
        <f>'Проверочная  таблица'!QI15</f>
        <v>0</v>
      </c>
      <c r="AE13" s="853">
        <f>'Проверочная  таблица'!TN15+'Проверочная  таблица'!SJ15</f>
        <v>0</v>
      </c>
      <c r="AG13" s="848">
        <f t="shared" si="12"/>
        <v>1164047.1816200002</v>
      </c>
      <c r="AH13" s="848">
        <f t="shared" si="13"/>
        <v>1164047.1816200002</v>
      </c>
      <c r="AI13" s="848">
        <f t="shared" si="14"/>
        <v>0</v>
      </c>
    </row>
    <row r="14" spans="1:35" ht="21.75" customHeight="1" x14ac:dyDescent="0.25">
      <c r="A14" s="569" t="s">
        <v>31</v>
      </c>
      <c r="B14" s="849">
        <f>'Проверочная  таблица'!B16</f>
        <v>863400995.45000005</v>
      </c>
      <c r="C14" s="850">
        <f>'Проверочная  таблица'!D16</f>
        <v>0</v>
      </c>
      <c r="D14" s="851">
        <f>'Проверочная  таблица'!Z16</f>
        <v>272457719.84000003</v>
      </c>
      <c r="E14" s="849">
        <f>'Проверочная  таблица'!PV16</f>
        <v>560961027.68000007</v>
      </c>
      <c r="F14" s="852">
        <f>'Проверочная  таблица'!RD16</f>
        <v>29982247.93</v>
      </c>
      <c r="G14" s="846">
        <f t="shared" si="0"/>
        <v>863400995.45000005</v>
      </c>
      <c r="H14" s="853">
        <f t="shared" si="1"/>
        <v>0</v>
      </c>
      <c r="I14" s="846">
        <f t="shared" si="2"/>
        <v>272457719.84000003</v>
      </c>
      <c r="J14" s="853">
        <f t="shared" si="3"/>
        <v>560961027.68000007</v>
      </c>
      <c r="K14" s="853">
        <f t="shared" si="4"/>
        <v>29982247.93</v>
      </c>
      <c r="L14" s="854">
        <f t="shared" si="5"/>
        <v>0</v>
      </c>
      <c r="M14" s="853">
        <f>'Проверочная  таблица'!L16+'Проверочная  таблица'!V16+'Проверочная  таблица'!H16</f>
        <v>0</v>
      </c>
      <c r="N14" s="846">
        <f>'Проверочная  таблица'!KN16+'Проверочная  таблица'!LH16+'Проверочная  таблица'!HZ16+'Проверочная  таблица'!PT16+'Проверочная  таблица'!AJ16+'Проверочная  таблица'!ED16+'Проверочная  таблица'!BR16+'Проверочная  таблица'!MD16+'Проверочная  таблица'!PD16+'Проверочная  таблица'!JR16+'Проверочная  таблица'!NF16+'Проверочная  таблица'!MP16+'Проверочная  таблица'!GJ16+'Проверочная  таблица'!GX16+'Проверочная  таблица'!FR16+'Проверочная  таблица'!HH16+'Проверочная  таблица'!IT16</f>
        <v>0</v>
      </c>
      <c r="O14" s="854">
        <f>'Проверочная  таблица'!QH16</f>
        <v>0</v>
      </c>
      <c r="P14" s="849">
        <f>'Проверочная  таблица'!TH16+'Проверочная  таблица'!SH16</f>
        <v>0</v>
      </c>
      <c r="Q14" s="852" t="e">
        <f>'Проверочная  таблица'!C16</f>
        <v>#REF!</v>
      </c>
      <c r="R14" s="850">
        <f>'Проверочная  таблица'!E16</f>
        <v>0</v>
      </c>
      <c r="S14" s="851">
        <f>'Проверочная  таблица'!AA16</f>
        <v>11309139.85</v>
      </c>
      <c r="T14" s="849" t="e">
        <f>'Проверочная  таблица'!PY16</f>
        <v>#REF!</v>
      </c>
      <c r="U14" s="855">
        <f>'Проверочная  таблица'!RE16</f>
        <v>7695912.5099999998</v>
      </c>
      <c r="V14" s="846" t="e">
        <f t="shared" si="6"/>
        <v>#REF!</v>
      </c>
      <c r="W14" s="853">
        <f t="shared" si="7"/>
        <v>0</v>
      </c>
      <c r="X14" s="846">
        <f t="shared" si="8"/>
        <v>11309139.85</v>
      </c>
      <c r="Y14" s="853" t="e">
        <f t="shared" si="9"/>
        <v>#REF!</v>
      </c>
      <c r="Z14" s="853">
        <f t="shared" si="10"/>
        <v>7695912.5099999998</v>
      </c>
      <c r="AA14" s="854">
        <f t="shared" si="11"/>
        <v>0</v>
      </c>
      <c r="AB14" s="854">
        <f>'Проверочная  таблица'!M16+'Проверочная  таблица'!X16+'Проверочная  таблица'!I16</f>
        <v>0</v>
      </c>
      <c r="AC14" s="853">
        <f>'Проверочная  таблица'!PU16+'Проверочная  таблица'!KQ16+'Проверочная  таблица'!IC16+'Проверочная  таблица'!LL16+'Проверочная  таблица'!AL16+'Проверочная  таблица'!EG16+'Проверочная  таблица'!BU16+'Проверочная  таблица'!MG16+'Проверочная  таблица'!PK16+'Проверочная  таблица'!JU16+'Проверочная  таблица'!NK16+'Проверочная  таблица'!MS16+'Проверочная  таблица'!GM16+'Проверочная  таблица'!GZ16+'Проверочная  таблица'!FU16+'Проверочная  таблица'!HK16+'Проверочная  таблица'!IW16</f>
        <v>0</v>
      </c>
      <c r="AD14" s="846">
        <f>'Проверочная  таблица'!QI16</f>
        <v>0</v>
      </c>
      <c r="AE14" s="853">
        <f>'Проверочная  таблица'!TN16+'Проверочная  таблица'!SJ16</f>
        <v>0</v>
      </c>
      <c r="AG14" s="848">
        <f t="shared" si="12"/>
        <v>863400.99545000005</v>
      </c>
      <c r="AH14" s="848">
        <f t="shared" si="13"/>
        <v>863400.99545000005</v>
      </c>
      <c r="AI14" s="848">
        <f t="shared" si="14"/>
        <v>0</v>
      </c>
    </row>
    <row r="15" spans="1:35" ht="21.75" customHeight="1" x14ac:dyDescent="0.25">
      <c r="A15" s="570" t="s">
        <v>32</v>
      </c>
      <c r="B15" s="849">
        <f>'Проверочная  таблица'!B17</f>
        <v>1469526869.3300002</v>
      </c>
      <c r="C15" s="850">
        <f>'Проверочная  таблица'!D17</f>
        <v>47300000</v>
      </c>
      <c r="D15" s="851">
        <f>'Проверочная  таблица'!Z17</f>
        <v>715418598.25</v>
      </c>
      <c r="E15" s="849">
        <f>'Проверочная  таблица'!PV17</f>
        <v>656835571.68000007</v>
      </c>
      <c r="F15" s="852">
        <f>'Проверочная  таблица'!RD17</f>
        <v>49972699.400000006</v>
      </c>
      <c r="G15" s="846">
        <f t="shared" si="0"/>
        <v>1469526869.3300002</v>
      </c>
      <c r="H15" s="853">
        <f t="shared" si="1"/>
        <v>47300000</v>
      </c>
      <c r="I15" s="846">
        <f t="shared" si="2"/>
        <v>715418598.25</v>
      </c>
      <c r="J15" s="853">
        <f t="shared" si="3"/>
        <v>656835571.68000007</v>
      </c>
      <c r="K15" s="853">
        <f t="shared" si="4"/>
        <v>49972699.400000006</v>
      </c>
      <c r="L15" s="854">
        <f t="shared" si="5"/>
        <v>0</v>
      </c>
      <c r="M15" s="853">
        <f>'Проверочная  таблица'!L17+'Проверочная  таблица'!V17+'Проверочная  таблица'!H17</f>
        <v>0</v>
      </c>
      <c r="N15" s="856">
        <f>'Проверочная  таблица'!KN17+'Проверочная  таблица'!LH17+'Проверочная  таблица'!HZ17+'Проверочная  таблица'!PT17+'Проверочная  таблица'!AJ17+'Проверочная  таблица'!ED17+'Проверочная  таблица'!BR17+'Проверочная  таблица'!MD17+'Проверочная  таблица'!PD17+'Проверочная  таблица'!JR17+'Проверочная  таблица'!NF17+'Проверочная  таблица'!MP17+'Проверочная  таблица'!GJ17+'Проверочная  таблица'!GX17+'Проверочная  таблица'!FR17+'Проверочная  таблица'!HH17+'Проверочная  таблица'!IT17</f>
        <v>0</v>
      </c>
      <c r="O15" s="854">
        <f>'Проверочная  таблица'!QH17</f>
        <v>0</v>
      </c>
      <c r="P15" s="849">
        <f>'Проверочная  таблица'!TH17+'Проверочная  таблица'!SH17</f>
        <v>0</v>
      </c>
      <c r="Q15" s="852" t="e">
        <f>'Проверочная  таблица'!C17</f>
        <v>#REF!</v>
      </c>
      <c r="R15" s="850">
        <f>'Проверочная  таблица'!E17</f>
        <v>0</v>
      </c>
      <c r="S15" s="851">
        <f>'Проверочная  таблица'!AA17</f>
        <v>13962944.25</v>
      </c>
      <c r="T15" s="849" t="e">
        <f>'Проверочная  таблица'!PY17</f>
        <v>#REF!</v>
      </c>
      <c r="U15" s="855">
        <f>'Проверочная  таблица'!RE17</f>
        <v>9106525.9900000002</v>
      </c>
      <c r="V15" s="846" t="e">
        <f t="shared" si="6"/>
        <v>#REF!</v>
      </c>
      <c r="W15" s="853">
        <f t="shared" si="7"/>
        <v>0</v>
      </c>
      <c r="X15" s="846">
        <f t="shared" si="8"/>
        <v>13962944.25</v>
      </c>
      <c r="Y15" s="853" t="e">
        <f t="shared" si="9"/>
        <v>#REF!</v>
      </c>
      <c r="Z15" s="853">
        <f t="shared" si="10"/>
        <v>9106525.9900000002</v>
      </c>
      <c r="AA15" s="854">
        <f t="shared" si="11"/>
        <v>0</v>
      </c>
      <c r="AB15" s="854">
        <f>'Проверочная  таблица'!M17+'Проверочная  таблица'!X17+'Проверочная  таблица'!I17</f>
        <v>0</v>
      </c>
      <c r="AC15" s="853">
        <f>'Проверочная  таблица'!PU17+'Проверочная  таблица'!KQ17+'Проверочная  таблица'!IC17+'Проверочная  таблица'!LL17+'Проверочная  таблица'!AL17+'Проверочная  таблица'!EG17+'Проверочная  таблица'!BU17+'Проверочная  таблица'!MG17+'Проверочная  таблица'!PK17+'Проверочная  таблица'!JU17+'Проверочная  таблица'!NK17+'Проверочная  таблица'!MS17+'Проверочная  таблица'!GM17+'Проверочная  таблица'!GZ17+'Проверочная  таблица'!FU17+'Проверочная  таблица'!HK17+'Проверочная  таблица'!IW17</f>
        <v>0</v>
      </c>
      <c r="AD15" s="846">
        <f>'Проверочная  таблица'!QI17</f>
        <v>0</v>
      </c>
      <c r="AE15" s="853">
        <f>'Проверочная  таблица'!TN17+'Проверочная  таблица'!SJ17</f>
        <v>0</v>
      </c>
      <c r="AG15" s="848">
        <f t="shared" si="12"/>
        <v>1422226.8693300001</v>
      </c>
      <c r="AH15" s="848">
        <f t="shared" si="13"/>
        <v>1422226.8693300001</v>
      </c>
      <c r="AI15" s="848">
        <f t="shared" si="14"/>
        <v>0</v>
      </c>
    </row>
    <row r="16" spans="1:35" ht="21.75" customHeight="1" x14ac:dyDescent="0.25">
      <c r="A16" s="569" t="s">
        <v>33</v>
      </c>
      <c r="B16" s="849">
        <f>'Проверочная  таблица'!B18</f>
        <v>469852600.04000002</v>
      </c>
      <c r="C16" s="850">
        <f>'Проверочная  таблица'!D18</f>
        <v>0</v>
      </c>
      <c r="D16" s="851">
        <f>'Проверочная  таблица'!Z18</f>
        <v>80485485.189999998</v>
      </c>
      <c r="E16" s="849">
        <f>'Проверочная  таблица'!PV18</f>
        <v>366205610.68000001</v>
      </c>
      <c r="F16" s="852">
        <f>'Проверочная  таблица'!RD18</f>
        <v>23161504.169999998</v>
      </c>
      <c r="G16" s="846">
        <f t="shared" si="0"/>
        <v>469852600.04000002</v>
      </c>
      <c r="H16" s="853">
        <f t="shared" si="1"/>
        <v>0</v>
      </c>
      <c r="I16" s="846">
        <f t="shared" si="2"/>
        <v>80485485.189999998</v>
      </c>
      <c r="J16" s="853">
        <f t="shared" si="3"/>
        <v>366205610.68000001</v>
      </c>
      <c r="K16" s="853">
        <f t="shared" si="4"/>
        <v>23161504.169999998</v>
      </c>
      <c r="L16" s="854">
        <f t="shared" si="5"/>
        <v>0</v>
      </c>
      <c r="M16" s="853">
        <f>'Проверочная  таблица'!L18+'Проверочная  таблица'!V18+'Проверочная  таблица'!H18</f>
        <v>0</v>
      </c>
      <c r="N16" s="856">
        <f>'Проверочная  таблица'!KN18+'Проверочная  таблица'!LH18+'Проверочная  таблица'!HZ18+'Проверочная  таблица'!PT18+'Проверочная  таблица'!AJ18+'Проверочная  таблица'!ED18+'Проверочная  таблица'!BR18+'Проверочная  таблица'!MD18+'Проверочная  таблица'!PD18+'Проверочная  таблица'!JR18+'Проверочная  таблица'!NF18+'Проверочная  таблица'!MP18+'Проверочная  таблица'!GJ18+'Проверочная  таблица'!GX18+'Проверочная  таблица'!FR18+'Проверочная  таблица'!HH18+'Проверочная  таблица'!IT18</f>
        <v>0</v>
      </c>
      <c r="O16" s="854">
        <f>'Проверочная  таблица'!QH18</f>
        <v>0</v>
      </c>
      <c r="P16" s="849">
        <f>'Проверочная  таблица'!TH18+'Проверочная  таблица'!SH18</f>
        <v>0</v>
      </c>
      <c r="Q16" s="852" t="e">
        <f>'Проверочная  таблица'!C18</f>
        <v>#REF!</v>
      </c>
      <c r="R16" s="850">
        <f>'Проверочная  таблица'!E18</f>
        <v>0</v>
      </c>
      <c r="S16" s="851">
        <f>'Проверочная  таблица'!AA18</f>
        <v>10094416.800000001</v>
      </c>
      <c r="T16" s="849" t="e">
        <f>'Проверочная  таблица'!PY18</f>
        <v>#REF!</v>
      </c>
      <c r="U16" s="855">
        <f>'Проверочная  таблица'!RE18</f>
        <v>5550980.2000000002</v>
      </c>
      <c r="V16" s="846" t="e">
        <f t="shared" si="6"/>
        <v>#REF!</v>
      </c>
      <c r="W16" s="853">
        <f t="shared" si="7"/>
        <v>0</v>
      </c>
      <c r="X16" s="846">
        <f t="shared" si="8"/>
        <v>10094416.800000001</v>
      </c>
      <c r="Y16" s="853" t="e">
        <f t="shared" si="9"/>
        <v>#REF!</v>
      </c>
      <c r="Z16" s="853">
        <f t="shared" si="10"/>
        <v>5550980.2000000002</v>
      </c>
      <c r="AA16" s="854">
        <f t="shared" si="11"/>
        <v>0</v>
      </c>
      <c r="AB16" s="854">
        <f>'Проверочная  таблица'!M18+'Проверочная  таблица'!X18+'Проверочная  таблица'!I18</f>
        <v>0</v>
      </c>
      <c r="AC16" s="853">
        <f>'Проверочная  таблица'!PU18+'Проверочная  таблица'!KQ18+'Проверочная  таблица'!IC18+'Проверочная  таблица'!LL18+'Проверочная  таблица'!AL18+'Проверочная  таблица'!EG18+'Проверочная  таблица'!BU18+'Проверочная  таблица'!MG18+'Проверочная  таблица'!PK18+'Проверочная  таблица'!JU18+'Проверочная  таблица'!NK18+'Проверочная  таблица'!MS18+'Проверочная  таблица'!GM18+'Проверочная  таблица'!GZ18+'Проверочная  таблица'!FU18+'Проверочная  таблица'!HK18+'Проверочная  таблица'!IW18</f>
        <v>0</v>
      </c>
      <c r="AD16" s="846">
        <f>'Проверочная  таблица'!QI18</f>
        <v>0</v>
      </c>
      <c r="AE16" s="853">
        <f>'Проверочная  таблица'!TN18+'Проверочная  таблица'!SJ18</f>
        <v>0</v>
      </c>
      <c r="AG16" s="848">
        <f t="shared" si="12"/>
        <v>469852.60004000005</v>
      </c>
      <c r="AH16" s="848">
        <f t="shared" si="13"/>
        <v>469852.60004000005</v>
      </c>
      <c r="AI16" s="848">
        <f t="shared" si="14"/>
        <v>0</v>
      </c>
    </row>
    <row r="17" spans="1:35" ht="21.75" customHeight="1" x14ac:dyDescent="0.25">
      <c r="A17" s="570" t="s">
        <v>34</v>
      </c>
      <c r="B17" s="849">
        <f>'Проверочная  таблица'!B19</f>
        <v>921977082.79999995</v>
      </c>
      <c r="C17" s="850">
        <f>'Проверочная  таблица'!D19</f>
        <v>0</v>
      </c>
      <c r="D17" s="851">
        <f>'Проверочная  таблица'!Z19</f>
        <v>241499923.81999999</v>
      </c>
      <c r="E17" s="849">
        <f>'Проверочная  таблица'!PV19</f>
        <v>648444334.68000007</v>
      </c>
      <c r="F17" s="852">
        <f>'Проверочная  таблица'!RD19</f>
        <v>32032824.300000001</v>
      </c>
      <c r="G17" s="846">
        <f t="shared" si="0"/>
        <v>921977082.79999995</v>
      </c>
      <c r="H17" s="853">
        <f t="shared" si="1"/>
        <v>0</v>
      </c>
      <c r="I17" s="846">
        <f t="shared" si="2"/>
        <v>241499923.81999999</v>
      </c>
      <c r="J17" s="853">
        <f t="shared" si="3"/>
        <v>648444334.68000007</v>
      </c>
      <c r="K17" s="853">
        <f t="shared" si="4"/>
        <v>32032824.300000001</v>
      </c>
      <c r="L17" s="854">
        <f t="shared" si="5"/>
        <v>0</v>
      </c>
      <c r="M17" s="853">
        <f>'Проверочная  таблица'!L19+'Проверочная  таблица'!V19+'Проверочная  таблица'!H19</f>
        <v>0</v>
      </c>
      <c r="N17" s="856">
        <f>'Проверочная  таблица'!KN19+'Проверочная  таблица'!LH19+'Проверочная  таблица'!HZ19+'Проверочная  таблица'!PT19+'Проверочная  таблица'!AJ19+'Проверочная  таблица'!ED19+'Проверочная  таблица'!BR19+'Проверочная  таблица'!MD19+'Проверочная  таблица'!PD19+'Проверочная  таблица'!JR19+'Проверочная  таблица'!NF19+'Проверочная  таблица'!MP19+'Проверочная  таблица'!GJ19+'Проверочная  таблица'!GX19+'Проверочная  таблица'!FR19+'Проверочная  таблица'!HH19+'Проверочная  таблица'!IT19</f>
        <v>0</v>
      </c>
      <c r="O17" s="854">
        <f>'Проверочная  таблица'!QH19</f>
        <v>0</v>
      </c>
      <c r="P17" s="849">
        <f>'Проверочная  таблица'!TH19+'Проверочная  таблица'!SH19</f>
        <v>0</v>
      </c>
      <c r="Q17" s="852" t="e">
        <f>'Проверочная  таблица'!C19</f>
        <v>#REF!</v>
      </c>
      <c r="R17" s="850">
        <f>'Проверочная  таблица'!E19</f>
        <v>0</v>
      </c>
      <c r="S17" s="851">
        <f>'Проверочная  таблица'!AA19</f>
        <v>415704.92</v>
      </c>
      <c r="T17" s="849" t="e">
        <f>'Проверочная  таблица'!PY19</f>
        <v>#REF!</v>
      </c>
      <c r="U17" s="855">
        <f>'Проверочная  таблица'!RE19</f>
        <v>8907996.3300000001</v>
      </c>
      <c r="V17" s="846" t="e">
        <f t="shared" si="6"/>
        <v>#REF!</v>
      </c>
      <c r="W17" s="853">
        <f t="shared" si="7"/>
        <v>0</v>
      </c>
      <c r="X17" s="846">
        <f t="shared" si="8"/>
        <v>415704.92</v>
      </c>
      <c r="Y17" s="853" t="e">
        <f t="shared" si="9"/>
        <v>#REF!</v>
      </c>
      <c r="Z17" s="853">
        <f t="shared" si="10"/>
        <v>8907996.3300000001</v>
      </c>
      <c r="AA17" s="854">
        <f t="shared" si="11"/>
        <v>0</v>
      </c>
      <c r="AB17" s="854">
        <f>'Проверочная  таблица'!M19+'Проверочная  таблица'!X19+'Проверочная  таблица'!I19</f>
        <v>0</v>
      </c>
      <c r="AC17" s="853">
        <f>'Проверочная  таблица'!PU19+'Проверочная  таблица'!KQ19+'Проверочная  таблица'!IC19+'Проверочная  таблица'!LL19+'Проверочная  таблица'!AL19+'Проверочная  таблица'!EG19+'Проверочная  таблица'!BU19+'Проверочная  таблица'!MG19+'Проверочная  таблица'!PK19+'Проверочная  таблица'!JU19+'Проверочная  таблица'!NK19+'Проверочная  таблица'!MS19+'Проверочная  таблица'!GM19+'Проверочная  таблица'!GZ19+'Проверочная  таблица'!FU19+'Проверочная  таблица'!HK19+'Проверочная  таблица'!IW19</f>
        <v>0</v>
      </c>
      <c r="AD17" s="846">
        <f>'Проверочная  таблица'!QI19</f>
        <v>0</v>
      </c>
      <c r="AE17" s="853">
        <f>'Проверочная  таблица'!TN19+'Проверочная  таблица'!SJ19</f>
        <v>0</v>
      </c>
      <c r="AG17" s="848">
        <f t="shared" si="12"/>
        <v>921977.08279999997</v>
      </c>
      <c r="AH17" s="848">
        <f t="shared" si="13"/>
        <v>921977.08279999997</v>
      </c>
      <c r="AI17" s="848">
        <f t="shared" si="14"/>
        <v>0</v>
      </c>
    </row>
    <row r="18" spans="1:35" ht="21.75" customHeight="1" x14ac:dyDescent="0.25">
      <c r="A18" s="569" t="s">
        <v>35</v>
      </c>
      <c r="B18" s="849">
        <f>'Проверочная  таблица'!B20</f>
        <v>950854888.51999998</v>
      </c>
      <c r="C18" s="850">
        <f>'Проверочная  таблица'!D20</f>
        <v>0</v>
      </c>
      <c r="D18" s="851">
        <f>'Проверочная  таблица'!Z20</f>
        <v>441788628.57999998</v>
      </c>
      <c r="E18" s="849">
        <f>'Проверочная  таблица'!PV20</f>
        <v>472684937.68000001</v>
      </c>
      <c r="F18" s="852">
        <f>'Проверочная  таблица'!RD20</f>
        <v>36381322.260000005</v>
      </c>
      <c r="G18" s="846">
        <f t="shared" si="0"/>
        <v>950854888.51999998</v>
      </c>
      <c r="H18" s="853">
        <f t="shared" si="1"/>
        <v>0</v>
      </c>
      <c r="I18" s="846">
        <f t="shared" si="2"/>
        <v>441788628.57999998</v>
      </c>
      <c r="J18" s="853">
        <f t="shared" si="3"/>
        <v>472684937.68000001</v>
      </c>
      <c r="K18" s="853">
        <f t="shared" si="4"/>
        <v>36381322.260000005</v>
      </c>
      <c r="L18" s="854">
        <f t="shared" si="5"/>
        <v>0</v>
      </c>
      <c r="M18" s="853">
        <f>'Проверочная  таблица'!L20+'Проверочная  таблица'!V20+'Проверочная  таблица'!H20</f>
        <v>0</v>
      </c>
      <c r="N18" s="856">
        <f>'Проверочная  таблица'!KN20+'Проверочная  таблица'!LH20+'Проверочная  таблица'!HZ20+'Проверочная  таблица'!PT20+'Проверочная  таблица'!AJ20+'Проверочная  таблица'!ED20+'Проверочная  таблица'!BR20+'Проверочная  таблица'!MD20+'Проверочная  таблица'!PD20+'Проверочная  таблица'!JR20+'Проверочная  таблица'!NF20+'Проверочная  таблица'!MP20+'Проверочная  таблица'!GJ20+'Проверочная  таблица'!GX20+'Проверочная  таблица'!FR20+'Проверочная  таблица'!HH20+'Проверочная  таблица'!IT20</f>
        <v>0</v>
      </c>
      <c r="O18" s="854">
        <f>'Проверочная  таблица'!QH20</f>
        <v>0</v>
      </c>
      <c r="P18" s="849">
        <f>'Проверочная  таблица'!TH20+'Проверочная  таблица'!SH20</f>
        <v>0</v>
      </c>
      <c r="Q18" s="852" t="e">
        <f>'Проверочная  таблица'!C20</f>
        <v>#REF!</v>
      </c>
      <c r="R18" s="850">
        <f>'Проверочная  таблица'!E20</f>
        <v>0</v>
      </c>
      <c r="S18" s="851">
        <f>'Проверочная  таблица'!AA20</f>
        <v>0</v>
      </c>
      <c r="T18" s="849" t="e">
        <f>'Проверочная  таблица'!PY20</f>
        <v>#REF!</v>
      </c>
      <c r="U18" s="855">
        <f>'Проверочная  таблица'!RE20</f>
        <v>6178890.9900000002</v>
      </c>
      <c r="V18" s="846" t="e">
        <f t="shared" si="6"/>
        <v>#REF!</v>
      </c>
      <c r="W18" s="853">
        <f t="shared" si="7"/>
        <v>0</v>
      </c>
      <c r="X18" s="846">
        <f t="shared" si="8"/>
        <v>0</v>
      </c>
      <c r="Y18" s="853" t="e">
        <f t="shared" si="9"/>
        <v>#REF!</v>
      </c>
      <c r="Z18" s="853">
        <f t="shared" si="10"/>
        <v>6178890.9900000002</v>
      </c>
      <c r="AA18" s="854">
        <f t="shared" si="11"/>
        <v>0</v>
      </c>
      <c r="AB18" s="854">
        <f>'Проверочная  таблица'!M20+'Проверочная  таблица'!X20+'Проверочная  таблица'!I20</f>
        <v>0</v>
      </c>
      <c r="AC18" s="853">
        <f>'Проверочная  таблица'!PU20+'Проверочная  таблица'!KQ20+'Проверочная  таблица'!IC20+'Проверочная  таблица'!LL20+'Проверочная  таблица'!AL20+'Проверочная  таблица'!EG20+'Проверочная  таблица'!BU20+'Проверочная  таблица'!MG20+'Проверочная  таблица'!PK20+'Проверочная  таблица'!JU20+'Проверочная  таблица'!NK20+'Проверочная  таблица'!MS20+'Проверочная  таблица'!GM20+'Проверочная  таблица'!GZ20+'Проверочная  таблица'!FU20+'Проверочная  таблица'!HK20+'Проверочная  таблица'!IW20</f>
        <v>0</v>
      </c>
      <c r="AD18" s="846">
        <f>'Проверочная  таблица'!QI20</f>
        <v>0</v>
      </c>
      <c r="AE18" s="853">
        <f>'Проверочная  таблица'!TN20+'Проверочная  таблица'!SJ20</f>
        <v>0</v>
      </c>
      <c r="AG18" s="848">
        <f t="shared" si="12"/>
        <v>950854.88852000004</v>
      </c>
      <c r="AH18" s="848">
        <f t="shared" si="13"/>
        <v>950854.88852000004</v>
      </c>
      <c r="AI18" s="848">
        <f t="shared" si="14"/>
        <v>0</v>
      </c>
    </row>
    <row r="19" spans="1:35" ht="21.75" customHeight="1" x14ac:dyDescent="0.25">
      <c r="A19" s="570" t="s">
        <v>36</v>
      </c>
      <c r="B19" s="849">
        <f>'Проверочная  таблица'!B21</f>
        <v>403658018.96999997</v>
      </c>
      <c r="C19" s="850">
        <f>'Проверочная  таблица'!D21</f>
        <v>0</v>
      </c>
      <c r="D19" s="851">
        <f>'Проверочная  таблица'!Z21</f>
        <v>43272505.579999998</v>
      </c>
      <c r="E19" s="849">
        <f>'Проверочная  таблица'!PV21</f>
        <v>339245219.68000001</v>
      </c>
      <c r="F19" s="852">
        <f>'Проверочная  таблица'!RD21</f>
        <v>21140293.709999997</v>
      </c>
      <c r="G19" s="846">
        <f t="shared" si="0"/>
        <v>403658018.96999997</v>
      </c>
      <c r="H19" s="853">
        <f t="shared" si="1"/>
        <v>0</v>
      </c>
      <c r="I19" s="846">
        <f t="shared" si="2"/>
        <v>43272505.579999998</v>
      </c>
      <c r="J19" s="853">
        <f t="shared" si="3"/>
        <v>339245219.68000001</v>
      </c>
      <c r="K19" s="853">
        <f t="shared" si="4"/>
        <v>21140293.709999997</v>
      </c>
      <c r="L19" s="854">
        <f t="shared" si="5"/>
        <v>0</v>
      </c>
      <c r="M19" s="853">
        <f>'Проверочная  таблица'!L21+'Проверочная  таблица'!V21+'Проверочная  таблица'!H21</f>
        <v>0</v>
      </c>
      <c r="N19" s="856">
        <f>'Проверочная  таблица'!KN21+'Проверочная  таблица'!LH21+'Проверочная  таблица'!HZ21+'Проверочная  таблица'!PT21+'Проверочная  таблица'!AJ21+'Проверочная  таблица'!ED21+'Проверочная  таблица'!BR21+'Проверочная  таблица'!MD21+'Проверочная  таблица'!PD21+'Проверочная  таблица'!JR21+'Проверочная  таблица'!NF21+'Проверочная  таблица'!MP21+'Проверочная  таблица'!GJ21+'Проверочная  таблица'!GX21+'Проверочная  таблица'!FR21+'Проверочная  таблица'!HH21+'Проверочная  таблица'!IT21</f>
        <v>0</v>
      </c>
      <c r="O19" s="854">
        <f>'Проверочная  таблица'!QH21</f>
        <v>0</v>
      </c>
      <c r="P19" s="849">
        <f>'Проверочная  таблица'!TH21+'Проверочная  таблица'!SH21</f>
        <v>0</v>
      </c>
      <c r="Q19" s="852" t="e">
        <f>'Проверочная  таблица'!C21</f>
        <v>#REF!</v>
      </c>
      <c r="R19" s="850">
        <f>'Проверочная  таблица'!E21</f>
        <v>0</v>
      </c>
      <c r="S19" s="851">
        <f>'Проверочная  таблица'!AA21</f>
        <v>15434.19</v>
      </c>
      <c r="T19" s="849" t="e">
        <f>'Проверочная  таблица'!PY21</f>
        <v>#REF!</v>
      </c>
      <c r="U19" s="855">
        <f>'Проверочная  таблица'!RE21</f>
        <v>5520168.7400000002</v>
      </c>
      <c r="V19" s="846" t="e">
        <f t="shared" si="6"/>
        <v>#REF!</v>
      </c>
      <c r="W19" s="853">
        <f t="shared" si="7"/>
        <v>0</v>
      </c>
      <c r="X19" s="846">
        <f t="shared" si="8"/>
        <v>15434.19</v>
      </c>
      <c r="Y19" s="853" t="e">
        <f t="shared" si="9"/>
        <v>#REF!</v>
      </c>
      <c r="Z19" s="853">
        <f t="shared" si="10"/>
        <v>5520168.7400000002</v>
      </c>
      <c r="AA19" s="854">
        <f t="shared" si="11"/>
        <v>0</v>
      </c>
      <c r="AB19" s="854">
        <f>'Проверочная  таблица'!M21+'Проверочная  таблица'!X21+'Проверочная  таблица'!I21</f>
        <v>0</v>
      </c>
      <c r="AC19" s="853">
        <f>'Проверочная  таблица'!PU21+'Проверочная  таблица'!KQ21+'Проверочная  таблица'!IC21+'Проверочная  таблица'!LL21+'Проверочная  таблица'!AL21+'Проверочная  таблица'!EG21+'Проверочная  таблица'!BU21+'Проверочная  таблица'!MG21+'Проверочная  таблица'!PK21+'Проверочная  таблица'!JU21+'Проверочная  таблица'!NK21+'Проверочная  таблица'!MS21+'Проверочная  таблица'!GM21+'Проверочная  таблица'!GZ21+'Проверочная  таблица'!FU21+'Проверочная  таблица'!HK21+'Проверочная  таблица'!IW21</f>
        <v>0</v>
      </c>
      <c r="AD19" s="846">
        <f>'Проверочная  таблица'!QI21</f>
        <v>0</v>
      </c>
      <c r="AE19" s="853">
        <f>'Проверочная  таблица'!TN21+'Проверочная  таблица'!SJ21</f>
        <v>0</v>
      </c>
      <c r="AG19" s="848">
        <f t="shared" si="12"/>
        <v>403658.01896999998</v>
      </c>
      <c r="AH19" s="848">
        <f t="shared" si="13"/>
        <v>403658.01896999998</v>
      </c>
      <c r="AI19" s="848">
        <f t="shared" si="14"/>
        <v>0</v>
      </c>
    </row>
    <row r="20" spans="1:35" ht="21.75" customHeight="1" x14ac:dyDescent="0.25">
      <c r="A20" s="569" t="s">
        <v>37</v>
      </c>
      <c r="B20" s="849">
        <f>'Проверочная  таблица'!B22</f>
        <v>342523947.79000002</v>
      </c>
      <c r="C20" s="850">
        <f>'Проверочная  таблица'!D22</f>
        <v>0</v>
      </c>
      <c r="D20" s="851">
        <f>'Проверочная  таблица'!Z22</f>
        <v>26701378.350000001</v>
      </c>
      <c r="E20" s="849">
        <f>'Проверочная  таблица'!PV22</f>
        <v>300183880.68000001</v>
      </c>
      <c r="F20" s="852">
        <f>'Проверочная  таблица'!RD22</f>
        <v>15638688.76</v>
      </c>
      <c r="G20" s="846">
        <f t="shared" si="0"/>
        <v>342523947.79000002</v>
      </c>
      <c r="H20" s="853">
        <f t="shared" si="1"/>
        <v>0</v>
      </c>
      <c r="I20" s="846">
        <f t="shared" si="2"/>
        <v>26701378.350000001</v>
      </c>
      <c r="J20" s="853">
        <f t="shared" si="3"/>
        <v>300183880.68000001</v>
      </c>
      <c r="K20" s="853">
        <f t="shared" si="4"/>
        <v>15638688.76</v>
      </c>
      <c r="L20" s="854">
        <f t="shared" si="5"/>
        <v>0</v>
      </c>
      <c r="M20" s="853">
        <f>'Проверочная  таблица'!L22+'Проверочная  таблица'!V22+'Проверочная  таблица'!H22</f>
        <v>0</v>
      </c>
      <c r="N20" s="856">
        <f>'Проверочная  таблица'!KN22+'Проверочная  таблица'!LH22+'Проверочная  таблица'!HZ22+'Проверочная  таблица'!PT22+'Проверочная  таблица'!AJ22+'Проверочная  таблица'!ED22+'Проверочная  таблица'!BR22+'Проверочная  таблица'!MD22+'Проверочная  таблица'!PD22+'Проверочная  таблица'!JR22+'Проверочная  таблица'!NF22+'Проверочная  таблица'!MP22+'Проверочная  таблица'!GJ22+'Проверочная  таблица'!GX22+'Проверочная  таблица'!FR22+'Проверочная  таблица'!HH22+'Проверочная  таблица'!IT22</f>
        <v>0</v>
      </c>
      <c r="O20" s="854">
        <f>'Проверочная  таблица'!QH22</f>
        <v>0</v>
      </c>
      <c r="P20" s="849">
        <f>'Проверочная  таблица'!TH22+'Проверочная  таблица'!SH22</f>
        <v>0</v>
      </c>
      <c r="Q20" s="852" t="e">
        <f>'Проверочная  таблица'!C22</f>
        <v>#REF!</v>
      </c>
      <c r="R20" s="850">
        <f>'Проверочная  таблица'!E22</f>
        <v>0</v>
      </c>
      <c r="S20" s="851">
        <f>'Проверочная  таблица'!AA22</f>
        <v>32112.65</v>
      </c>
      <c r="T20" s="849" t="e">
        <f>'Проверочная  таблица'!PY22</f>
        <v>#REF!</v>
      </c>
      <c r="U20" s="855">
        <f>'Проверочная  таблица'!RE22</f>
        <v>4096943.7800000003</v>
      </c>
      <c r="V20" s="846" t="e">
        <f t="shared" si="6"/>
        <v>#REF!</v>
      </c>
      <c r="W20" s="853">
        <f t="shared" si="7"/>
        <v>0</v>
      </c>
      <c r="X20" s="846">
        <f t="shared" si="8"/>
        <v>32112.65</v>
      </c>
      <c r="Y20" s="853" t="e">
        <f t="shared" si="9"/>
        <v>#REF!</v>
      </c>
      <c r="Z20" s="853">
        <f t="shared" si="10"/>
        <v>4096943.7800000003</v>
      </c>
      <c r="AA20" s="854">
        <f t="shared" si="11"/>
        <v>0</v>
      </c>
      <c r="AB20" s="854">
        <f>'Проверочная  таблица'!M22+'Проверочная  таблица'!X22+'Проверочная  таблица'!I22</f>
        <v>0</v>
      </c>
      <c r="AC20" s="853">
        <f>'Проверочная  таблица'!PU22+'Проверочная  таблица'!KQ22+'Проверочная  таблица'!IC22+'Проверочная  таблица'!LL22+'Проверочная  таблица'!AL22+'Проверочная  таблица'!EG22+'Проверочная  таблица'!BU22+'Проверочная  таблица'!MG22+'Проверочная  таблица'!PK22+'Проверочная  таблица'!JU22+'Проверочная  таблица'!NK22+'Проверочная  таблица'!MS22+'Проверочная  таблица'!GM22+'Проверочная  таблица'!GZ22+'Проверочная  таблица'!FU22+'Проверочная  таблица'!HK22+'Проверочная  таблица'!IW22</f>
        <v>0</v>
      </c>
      <c r="AD20" s="846">
        <f>'Проверочная  таблица'!QI22</f>
        <v>0</v>
      </c>
      <c r="AE20" s="853">
        <f>'Проверочная  таблица'!TN22+'Проверочная  таблица'!SJ22</f>
        <v>0</v>
      </c>
      <c r="AG20" s="848">
        <f t="shared" si="12"/>
        <v>342523.94779000001</v>
      </c>
      <c r="AH20" s="848">
        <f t="shared" si="13"/>
        <v>342523.94779000001</v>
      </c>
      <c r="AI20" s="848">
        <f t="shared" si="14"/>
        <v>0</v>
      </c>
    </row>
    <row r="21" spans="1:35" ht="21.75" customHeight="1" x14ac:dyDescent="0.25">
      <c r="A21" s="570" t="s">
        <v>38</v>
      </c>
      <c r="B21" s="849">
        <f>'Проверочная  таблица'!B23</f>
        <v>1690716736.3200002</v>
      </c>
      <c r="C21" s="850">
        <f>'Проверочная  таблица'!D23</f>
        <v>0</v>
      </c>
      <c r="D21" s="851">
        <f>'Проверочная  таблица'!Z23</f>
        <v>937957969.79000008</v>
      </c>
      <c r="E21" s="849">
        <f>'Проверочная  таблица'!PV23</f>
        <v>714664620.68000007</v>
      </c>
      <c r="F21" s="852">
        <f>'Проверочная  таблица'!RD23</f>
        <v>38094145.850000001</v>
      </c>
      <c r="G21" s="846">
        <f t="shared" si="0"/>
        <v>1690716736.3200002</v>
      </c>
      <c r="H21" s="853">
        <f t="shared" si="1"/>
        <v>0</v>
      </c>
      <c r="I21" s="846">
        <f t="shared" si="2"/>
        <v>937957969.79000008</v>
      </c>
      <c r="J21" s="853">
        <f t="shared" si="3"/>
        <v>714664620.68000007</v>
      </c>
      <c r="K21" s="853">
        <f t="shared" si="4"/>
        <v>38094145.850000001</v>
      </c>
      <c r="L21" s="854">
        <f t="shared" si="5"/>
        <v>0</v>
      </c>
      <c r="M21" s="853">
        <f>'Проверочная  таблица'!L23+'Проверочная  таблица'!V23+'Проверочная  таблица'!H23</f>
        <v>0</v>
      </c>
      <c r="N21" s="856">
        <f>'Проверочная  таблица'!KN23+'Проверочная  таблица'!LH23+'Проверочная  таблица'!HZ23+'Проверочная  таблица'!PT23+'Проверочная  таблица'!AJ23+'Проверочная  таблица'!ED23+'Проверочная  таблица'!BR23+'Проверочная  таблица'!MD23+'Проверочная  таблица'!PD23+'Проверочная  таблица'!JR23+'Проверочная  таблица'!NF23+'Проверочная  таблица'!MP23+'Проверочная  таблица'!GJ23+'Проверочная  таблица'!GX23+'Проверочная  таблица'!FR23+'Проверочная  таблица'!HH23+'Проверочная  таблица'!IT23</f>
        <v>0</v>
      </c>
      <c r="O21" s="854">
        <f>'Проверочная  таблица'!QH23</f>
        <v>0</v>
      </c>
      <c r="P21" s="849">
        <f>'Проверочная  таблица'!TH23+'Проверочная  таблица'!SH23</f>
        <v>0</v>
      </c>
      <c r="Q21" s="852" t="e">
        <f>'Проверочная  таблица'!C23</f>
        <v>#REF!</v>
      </c>
      <c r="R21" s="850">
        <f>'Проверочная  таблица'!E23</f>
        <v>0</v>
      </c>
      <c r="S21" s="851">
        <f>'Проверочная  таблица'!AA23</f>
        <v>48438047.340000004</v>
      </c>
      <c r="T21" s="849" t="e">
        <f>'Проверочная  таблица'!PY23</f>
        <v>#REF!</v>
      </c>
      <c r="U21" s="855">
        <f>'Проверочная  таблица'!RE23</f>
        <v>9722670.9000000004</v>
      </c>
      <c r="V21" s="846" t="e">
        <f t="shared" si="6"/>
        <v>#REF!</v>
      </c>
      <c r="W21" s="853">
        <f t="shared" si="7"/>
        <v>0</v>
      </c>
      <c r="X21" s="846">
        <f t="shared" si="8"/>
        <v>48438047.340000004</v>
      </c>
      <c r="Y21" s="853" t="e">
        <f t="shared" si="9"/>
        <v>#REF!</v>
      </c>
      <c r="Z21" s="853">
        <f t="shared" si="10"/>
        <v>9722670.9000000004</v>
      </c>
      <c r="AA21" s="854">
        <f t="shared" si="11"/>
        <v>0</v>
      </c>
      <c r="AB21" s="854">
        <f>'Проверочная  таблица'!M23+'Проверочная  таблица'!X23+'Проверочная  таблица'!I23</f>
        <v>0</v>
      </c>
      <c r="AC21" s="853">
        <f>'Проверочная  таблица'!PU23+'Проверочная  таблица'!KQ23+'Проверочная  таблица'!IC23+'Проверочная  таблица'!LL23+'Проверочная  таблица'!AL23+'Проверочная  таблица'!EG23+'Проверочная  таблица'!BU23+'Проверочная  таблица'!MG23+'Проверочная  таблица'!PK23+'Проверочная  таблица'!JU23+'Проверочная  таблица'!NK23+'Проверочная  таблица'!MS23+'Проверочная  таблица'!GM23+'Проверочная  таблица'!GZ23+'Проверочная  таблица'!FU23+'Проверочная  таблица'!HK23+'Проверочная  таблица'!IW23</f>
        <v>0</v>
      </c>
      <c r="AD21" s="846">
        <f>'Проверочная  таблица'!QI23</f>
        <v>0</v>
      </c>
      <c r="AE21" s="853">
        <f>'Проверочная  таблица'!TN23+'Проверочная  таблица'!SJ23</f>
        <v>0</v>
      </c>
      <c r="AG21" s="848">
        <f t="shared" si="12"/>
        <v>1690716.7363200001</v>
      </c>
      <c r="AH21" s="848">
        <f t="shared" si="13"/>
        <v>1690716.7363200001</v>
      </c>
      <c r="AI21" s="848">
        <f t="shared" si="14"/>
        <v>0</v>
      </c>
    </row>
    <row r="22" spans="1:35" ht="21.75" customHeight="1" x14ac:dyDescent="0.25">
      <c r="A22" s="209" t="s">
        <v>39</v>
      </c>
      <c r="B22" s="849">
        <f>'Проверочная  таблица'!B30</f>
        <v>748362911.75</v>
      </c>
      <c r="C22" s="850">
        <f>'Проверочная  таблица'!D30</f>
        <v>34354000</v>
      </c>
      <c r="D22" s="851">
        <f>'Проверочная  таблица'!Z30</f>
        <v>204940315.44999999</v>
      </c>
      <c r="E22" s="849">
        <f>'Проверочная  таблица'!PV30</f>
        <v>438484787.68000001</v>
      </c>
      <c r="F22" s="852">
        <f>'Проверочная  таблица'!RD30</f>
        <v>70583808.620000005</v>
      </c>
      <c r="G22" s="846">
        <f t="shared" si="0"/>
        <v>570471695.57999992</v>
      </c>
      <c r="H22" s="853">
        <f t="shared" si="1"/>
        <v>0</v>
      </c>
      <c r="I22" s="846">
        <f t="shared" si="2"/>
        <v>110507404.85999998</v>
      </c>
      <c r="J22" s="853">
        <f t="shared" si="3"/>
        <v>435959887.68000001</v>
      </c>
      <c r="K22" s="853">
        <f t="shared" si="4"/>
        <v>24004403.040000007</v>
      </c>
      <c r="L22" s="854">
        <f t="shared" si="5"/>
        <v>177891216.17000002</v>
      </c>
      <c r="M22" s="853">
        <f>'Проверочная  таблица'!L30+'Проверочная  таблица'!V30+'Проверочная  таблица'!H30</f>
        <v>34354000</v>
      </c>
      <c r="N22" s="846">
        <f>'Проверочная  таблица'!KN30+'Проверочная  таблица'!LH30+'Проверочная  таблица'!HZ30+'Проверочная  таблица'!PT30+'Проверочная  таблица'!AJ30+'Проверочная  таблица'!ED30+'Проверочная  таблица'!BR30+'Проверочная  таблица'!MD30+'Проверочная  таблица'!PD30+'Проверочная  таблица'!JR30+'Проверочная  таблица'!NF30+'Проверочная  таблица'!MP30+'Проверочная  таблица'!GJ30+'Проверочная  таблица'!GX30+'Проверочная  таблица'!FR30+'Проверочная  таблица'!HH30+'Проверочная  таблица'!IT30</f>
        <v>94432910.590000004</v>
      </c>
      <c r="O22" s="854">
        <f>'Проверочная  таблица'!QH30</f>
        <v>2524900.0000000005</v>
      </c>
      <c r="P22" s="849">
        <f>'Проверочная  таблица'!TH30+'Проверочная  таблица'!SH30</f>
        <v>46579405.579999998</v>
      </c>
      <c r="Q22" s="852" t="e">
        <f>'Проверочная  таблица'!C30</f>
        <v>#REF!</v>
      </c>
      <c r="R22" s="850">
        <f>'Проверочная  таблица'!E30</f>
        <v>8588500</v>
      </c>
      <c r="S22" s="851">
        <f>'Проверочная  таблица'!AA30</f>
        <v>10355437.180000002</v>
      </c>
      <c r="T22" s="849" t="e">
        <f>'Проверочная  таблица'!PY30</f>
        <v>#REF!</v>
      </c>
      <c r="U22" s="855">
        <f>'Проверочная  таблица'!RE30</f>
        <v>6097694.0700000003</v>
      </c>
      <c r="V22" s="846" t="e">
        <f t="shared" si="6"/>
        <v>#REF!</v>
      </c>
      <c r="W22" s="853">
        <f t="shared" si="7"/>
        <v>0</v>
      </c>
      <c r="X22" s="846">
        <f t="shared" si="8"/>
        <v>10280459.030000001</v>
      </c>
      <c r="Y22" s="853" t="e">
        <f t="shared" si="9"/>
        <v>#REF!</v>
      </c>
      <c r="Z22" s="853">
        <f t="shared" si="10"/>
        <v>6097694.0700000003</v>
      </c>
      <c r="AA22" s="854" t="e">
        <f t="shared" si="11"/>
        <v>#REF!</v>
      </c>
      <c r="AB22" s="854">
        <f>'Проверочная  таблица'!M30+'Проверочная  таблица'!X30+'Проверочная  таблица'!I30</f>
        <v>8588500</v>
      </c>
      <c r="AC22" s="853">
        <f>'Проверочная  таблица'!PU30+'Проверочная  таблица'!KQ30+'Проверочная  таблица'!IC30+'Проверочная  таблица'!LL30+'Проверочная  таблица'!AL30+'Проверочная  таблица'!EG30+'Проверочная  таблица'!BU30+'Проверочная  таблица'!MG30+'Проверочная  таблица'!PK30+'Проверочная  таблица'!JU30+'Проверочная  таблица'!NK30+'Проверочная  таблица'!MS30+'Проверочная  таблица'!GM30+'Проверочная  таблица'!GZ30+'Проверочная  таблица'!FU30+'Проверочная  таблица'!HK30+'Проверочная  таблица'!IW30</f>
        <v>74978.149999999994</v>
      </c>
      <c r="AD22" s="846" t="e">
        <f>'Проверочная  таблица'!QI30</f>
        <v>#REF!</v>
      </c>
      <c r="AE22" s="853">
        <f>'Проверочная  таблица'!TN30+'Проверочная  таблица'!SJ30</f>
        <v>0</v>
      </c>
      <c r="AG22" s="848">
        <f t="shared" si="12"/>
        <v>714008.91174999997</v>
      </c>
      <c r="AH22" s="848">
        <f t="shared" si="13"/>
        <v>570471.69557999994</v>
      </c>
      <c r="AI22" s="848">
        <f t="shared" si="14"/>
        <v>143537.21617000003</v>
      </c>
    </row>
    <row r="23" spans="1:35" ht="21.75" customHeight="1" x14ac:dyDescent="0.25">
      <c r="A23" s="570" t="s">
        <v>40</v>
      </c>
      <c r="B23" s="849">
        <f>'Проверочная  таблица'!B24</f>
        <v>1575744513.7</v>
      </c>
      <c r="C23" s="850">
        <f>'Проверочная  таблица'!D24</f>
        <v>0</v>
      </c>
      <c r="D23" s="851">
        <f>'Проверочная  таблица'!Z24</f>
        <v>278809992.38</v>
      </c>
      <c r="E23" s="849">
        <f>'Проверочная  таблица'!PV24</f>
        <v>1243064218.25</v>
      </c>
      <c r="F23" s="852">
        <f>'Проверочная  таблица'!RD24</f>
        <v>53870303.07</v>
      </c>
      <c r="G23" s="846">
        <f t="shared" si="0"/>
        <v>1575744513.7</v>
      </c>
      <c r="H23" s="853">
        <f t="shared" si="1"/>
        <v>0</v>
      </c>
      <c r="I23" s="846">
        <f t="shared" si="2"/>
        <v>278809992.38</v>
      </c>
      <c r="J23" s="853">
        <f t="shared" si="3"/>
        <v>1243064218.25</v>
      </c>
      <c r="K23" s="853">
        <f t="shared" si="4"/>
        <v>53870303.07</v>
      </c>
      <c r="L23" s="854">
        <f t="shared" si="5"/>
        <v>0</v>
      </c>
      <c r="M23" s="853">
        <f>'Проверочная  таблица'!L24+'Проверочная  таблица'!V24+'Проверочная  таблица'!H24</f>
        <v>0</v>
      </c>
      <c r="N23" s="846">
        <f>'Проверочная  таблица'!KN24+'Проверочная  таблица'!LH24+'Проверочная  таблица'!HZ24+'Проверочная  таблица'!PT24+'Проверочная  таблица'!AJ24+'Проверочная  таблица'!ED24+'Проверочная  таблица'!BR24+'Проверочная  таблица'!MD24+'Проверочная  таблица'!PD24+'Проверочная  таблица'!JR24+'Проверочная  таблица'!NF24+'Проверочная  таблица'!MP24+'Проверочная  таблица'!GJ24+'Проверочная  таблица'!GX24+'Проверочная  таблица'!FR24+'Проверочная  таблица'!HH24+'Проверочная  таблица'!IT24</f>
        <v>0</v>
      </c>
      <c r="O23" s="854">
        <f>'Проверочная  таблица'!QH24</f>
        <v>0</v>
      </c>
      <c r="P23" s="849">
        <f>'Проверочная  таблица'!TH24+'Проверочная  таблица'!SH24</f>
        <v>0</v>
      </c>
      <c r="Q23" s="852" t="e">
        <f>'Проверочная  таблица'!C24</f>
        <v>#REF!</v>
      </c>
      <c r="R23" s="850">
        <f>'Проверочная  таблица'!E24</f>
        <v>0</v>
      </c>
      <c r="S23" s="851">
        <f>'Проверочная  таблица'!AA24</f>
        <v>48113.08</v>
      </c>
      <c r="T23" s="849" t="e">
        <f>'Проверочная  таблица'!PY24</f>
        <v>#REF!</v>
      </c>
      <c r="U23" s="855">
        <f>'Проверочная  таблица'!RE24</f>
        <v>12973573.130000001</v>
      </c>
      <c r="V23" s="846" t="e">
        <f t="shared" si="6"/>
        <v>#REF!</v>
      </c>
      <c r="W23" s="853">
        <f t="shared" si="7"/>
        <v>0</v>
      </c>
      <c r="X23" s="846">
        <f t="shared" si="8"/>
        <v>48113.08</v>
      </c>
      <c r="Y23" s="853" t="e">
        <f t="shared" si="9"/>
        <v>#REF!</v>
      </c>
      <c r="Z23" s="853">
        <f t="shared" si="10"/>
        <v>12973573.130000001</v>
      </c>
      <c r="AA23" s="854">
        <f t="shared" si="11"/>
        <v>0</v>
      </c>
      <c r="AB23" s="854">
        <f>'Проверочная  таблица'!M24+'Проверочная  таблица'!X24+'Проверочная  таблица'!I24</f>
        <v>0</v>
      </c>
      <c r="AC23" s="853">
        <f>'Проверочная  таблица'!PU24+'Проверочная  таблица'!KQ24+'Проверочная  таблица'!IC24+'Проверочная  таблица'!LL24+'Проверочная  таблица'!AL24+'Проверочная  таблица'!EG24+'Проверочная  таблица'!BU24+'Проверочная  таблица'!MG24+'Проверочная  таблица'!PK24+'Проверочная  таблица'!JU24+'Проверочная  таблица'!NK24+'Проверочная  таблица'!MS24+'Проверочная  таблица'!GM24+'Проверочная  таблица'!GZ24+'Проверочная  таблица'!FU24+'Проверочная  таблица'!HK24+'Проверочная  таблица'!IW24</f>
        <v>0</v>
      </c>
      <c r="AD23" s="846">
        <f>'Проверочная  таблица'!QI24</f>
        <v>0</v>
      </c>
      <c r="AE23" s="853">
        <f>'Проверочная  таблица'!TN24+'Проверочная  таблица'!SJ24</f>
        <v>0</v>
      </c>
      <c r="AG23" s="848">
        <f t="shared" si="12"/>
        <v>1575744.5137</v>
      </c>
      <c r="AH23" s="848">
        <f t="shared" si="13"/>
        <v>1575744.5137</v>
      </c>
      <c r="AI23" s="848">
        <f t="shared" si="14"/>
        <v>0</v>
      </c>
    </row>
    <row r="24" spans="1:35" ht="21.75" customHeight="1" x14ac:dyDescent="0.25">
      <c r="A24" s="569" t="s">
        <v>41</v>
      </c>
      <c r="B24" s="849">
        <f>'Проверочная  таблица'!B25</f>
        <v>499805140.86000001</v>
      </c>
      <c r="C24" s="850">
        <f>'Проверочная  таблица'!D25</f>
        <v>0</v>
      </c>
      <c r="D24" s="851">
        <f>'Проверочная  таблица'!Z25</f>
        <v>117404136.48</v>
      </c>
      <c r="E24" s="849">
        <f>'Проверочная  таблица'!PV25</f>
        <v>358271176.68000001</v>
      </c>
      <c r="F24" s="852">
        <f>'Проверочная  таблица'!RD25</f>
        <v>24129827.699999999</v>
      </c>
      <c r="G24" s="846">
        <f t="shared" si="0"/>
        <v>499805140.86000001</v>
      </c>
      <c r="H24" s="853">
        <f t="shared" si="1"/>
        <v>0</v>
      </c>
      <c r="I24" s="846">
        <f t="shared" si="2"/>
        <v>117404136.48</v>
      </c>
      <c r="J24" s="853">
        <f t="shared" si="3"/>
        <v>358271176.68000001</v>
      </c>
      <c r="K24" s="853">
        <f t="shared" si="4"/>
        <v>24129827.699999999</v>
      </c>
      <c r="L24" s="854">
        <f t="shared" si="5"/>
        <v>0</v>
      </c>
      <c r="M24" s="853">
        <f>'Проверочная  таблица'!L25+'Проверочная  таблица'!V25+'Проверочная  таблица'!H25</f>
        <v>0</v>
      </c>
      <c r="N24" s="846">
        <f>'Проверочная  таблица'!KN25+'Проверочная  таблица'!LH25+'Проверочная  таблица'!HZ25+'Проверочная  таблица'!PT25+'Проверочная  таблица'!AJ25+'Проверочная  таблица'!ED25+'Проверочная  таблица'!BR25+'Проверочная  таблица'!MD25+'Проверочная  таблица'!PD25+'Проверочная  таблица'!JR25+'Проверочная  таблица'!NF25+'Проверочная  таблица'!MP25+'Проверочная  таблица'!GJ25+'Проверочная  таблица'!GX25+'Проверочная  таблица'!FR25+'Проверочная  таблица'!HH25+'Проверочная  таблица'!IT25</f>
        <v>0</v>
      </c>
      <c r="O24" s="854">
        <f>'Проверочная  таблица'!QH25</f>
        <v>0</v>
      </c>
      <c r="P24" s="849">
        <f>'Проверочная  таблица'!TH25+'Проверочная  таблица'!SH25</f>
        <v>0</v>
      </c>
      <c r="Q24" s="852" t="e">
        <f>'Проверочная  таблица'!C25</f>
        <v>#REF!</v>
      </c>
      <c r="R24" s="850">
        <f>'Проверочная  таблица'!E25</f>
        <v>0</v>
      </c>
      <c r="S24" s="851">
        <f>'Проверочная  таблица'!AA25</f>
        <v>766933.53999999992</v>
      </c>
      <c r="T24" s="849" t="e">
        <f>'Проверочная  таблица'!PY25</f>
        <v>#REF!</v>
      </c>
      <c r="U24" s="855">
        <f>'Проверочная  таблица'!RE25</f>
        <v>5592913.8400000008</v>
      </c>
      <c r="V24" s="846" t="e">
        <f t="shared" si="6"/>
        <v>#REF!</v>
      </c>
      <c r="W24" s="853">
        <f t="shared" si="7"/>
        <v>0</v>
      </c>
      <c r="X24" s="846">
        <f t="shared" si="8"/>
        <v>766933.53999999992</v>
      </c>
      <c r="Y24" s="853" t="e">
        <f t="shared" si="9"/>
        <v>#REF!</v>
      </c>
      <c r="Z24" s="853">
        <f t="shared" si="10"/>
        <v>5592913.8400000008</v>
      </c>
      <c r="AA24" s="854">
        <f t="shared" si="11"/>
        <v>0</v>
      </c>
      <c r="AB24" s="854">
        <f>'Проверочная  таблица'!M25+'Проверочная  таблица'!X25+'Проверочная  таблица'!I25</f>
        <v>0</v>
      </c>
      <c r="AC24" s="853">
        <f>'Проверочная  таблица'!PU25+'Проверочная  таблица'!KQ25+'Проверочная  таблица'!IC25+'Проверочная  таблица'!LL25+'Проверочная  таблица'!AL25+'Проверочная  таблица'!EG25+'Проверочная  таблица'!BU25+'Проверочная  таблица'!MG25+'Проверочная  таблица'!PK25+'Проверочная  таблица'!JU25+'Проверочная  таблица'!NK25+'Проверочная  таблица'!MS25+'Проверочная  таблица'!GM25+'Проверочная  таблица'!GZ25+'Проверочная  таблица'!FU25+'Проверочная  таблица'!HK25+'Проверочная  таблица'!IW25</f>
        <v>0</v>
      </c>
      <c r="AD24" s="846">
        <f>'Проверочная  таблица'!QI25</f>
        <v>0</v>
      </c>
      <c r="AE24" s="853">
        <f>'Проверочная  таблица'!TN25+'Проверочная  таблица'!SJ25</f>
        <v>0</v>
      </c>
      <c r="AG24" s="848">
        <f t="shared" si="12"/>
        <v>499805.14086000004</v>
      </c>
      <c r="AH24" s="848">
        <f t="shared" si="13"/>
        <v>499805.14086000004</v>
      </c>
      <c r="AI24" s="848">
        <f t="shared" si="14"/>
        <v>0</v>
      </c>
    </row>
    <row r="25" spans="1:35" ht="21.75" customHeight="1" x14ac:dyDescent="0.25">
      <c r="A25" s="208" t="s">
        <v>42</v>
      </c>
      <c r="B25" s="849">
        <f>'Проверочная  таблица'!B26</f>
        <v>922635728.85000002</v>
      </c>
      <c r="C25" s="850">
        <f>'Проверочная  таблица'!D26</f>
        <v>0</v>
      </c>
      <c r="D25" s="851">
        <f>'Проверочная  таблица'!Z26</f>
        <v>407206786.02000004</v>
      </c>
      <c r="E25" s="849">
        <f>'Проверочная  таблица'!PV26</f>
        <v>487559264.68000001</v>
      </c>
      <c r="F25" s="852">
        <f>'Проверочная  таблица'!RD26</f>
        <v>27869678.150000002</v>
      </c>
      <c r="G25" s="846">
        <f t="shared" si="0"/>
        <v>922635728.85000002</v>
      </c>
      <c r="H25" s="853">
        <f t="shared" si="1"/>
        <v>0</v>
      </c>
      <c r="I25" s="846">
        <f t="shared" si="2"/>
        <v>407206786.02000004</v>
      </c>
      <c r="J25" s="853">
        <f t="shared" si="3"/>
        <v>487559264.68000001</v>
      </c>
      <c r="K25" s="853">
        <f t="shared" si="4"/>
        <v>27869678.150000002</v>
      </c>
      <c r="L25" s="854">
        <f t="shared" si="5"/>
        <v>0</v>
      </c>
      <c r="M25" s="853">
        <f>'Проверочная  таблица'!L26+'Проверочная  таблица'!V26+'Проверочная  таблица'!H26</f>
        <v>0</v>
      </c>
      <c r="N25" s="846">
        <f>'Проверочная  таблица'!KN26+'Проверочная  таблица'!LH26+'Проверочная  таблица'!HZ26+'Проверочная  таблица'!PT26+'Проверочная  таблица'!AJ26+'Проверочная  таблица'!ED26+'Проверочная  таблица'!BR26+'Проверочная  таблица'!MD26+'Проверочная  таблица'!PD26+'Проверочная  таблица'!JR26+'Проверочная  таблица'!NF26+'Проверочная  таблица'!MP26+'Проверочная  таблица'!GJ26+'Проверочная  таблица'!GX26+'Проверочная  таблица'!FR26+'Проверочная  таблица'!HH26+'Проверочная  таблица'!IT26</f>
        <v>0</v>
      </c>
      <c r="O25" s="854">
        <f>'Проверочная  таблица'!QH26</f>
        <v>0</v>
      </c>
      <c r="P25" s="849">
        <f>'Проверочная  таблица'!TH26+'Проверочная  таблица'!SH26</f>
        <v>0</v>
      </c>
      <c r="Q25" s="852" t="e">
        <f>'Проверочная  таблица'!C26</f>
        <v>#REF!</v>
      </c>
      <c r="R25" s="850">
        <f>'Проверочная  таблица'!E26</f>
        <v>0</v>
      </c>
      <c r="S25" s="851">
        <f>'Проверочная  таблица'!AA26</f>
        <v>34636206.600000001</v>
      </c>
      <c r="T25" s="849" t="e">
        <f>'Проверочная  таблица'!PY26</f>
        <v>#REF!</v>
      </c>
      <c r="U25" s="855">
        <f>'Проверочная  таблица'!RE26</f>
        <v>6597360.0699999994</v>
      </c>
      <c r="V25" s="846" t="e">
        <f t="shared" si="6"/>
        <v>#REF!</v>
      </c>
      <c r="W25" s="853">
        <f t="shared" si="7"/>
        <v>0</v>
      </c>
      <c r="X25" s="846">
        <f t="shared" si="8"/>
        <v>34636206.600000001</v>
      </c>
      <c r="Y25" s="853" t="e">
        <f t="shared" si="9"/>
        <v>#REF!</v>
      </c>
      <c r="Z25" s="853">
        <f t="shared" si="10"/>
        <v>6597360.0699999994</v>
      </c>
      <c r="AA25" s="854">
        <f t="shared" si="11"/>
        <v>0</v>
      </c>
      <c r="AB25" s="854">
        <f>'Проверочная  таблица'!M26+'Проверочная  таблица'!X26+'Проверочная  таблица'!I26</f>
        <v>0</v>
      </c>
      <c r="AC25" s="853">
        <f>'Проверочная  таблица'!PU26+'Проверочная  таблица'!KQ26+'Проверочная  таблица'!IC26+'Проверочная  таблица'!LL26+'Проверочная  таблица'!AL26+'Проверочная  таблица'!EG26+'Проверочная  таблица'!BU26+'Проверочная  таблица'!MG26+'Проверочная  таблица'!PK26+'Проверочная  таблица'!JU26+'Проверочная  таблица'!NK26+'Проверочная  таблица'!MS26+'Проверочная  таблица'!GM26+'Проверочная  таблица'!GZ26+'Проверочная  таблица'!FU26+'Проверочная  таблица'!HK26+'Проверочная  таблица'!IW26</f>
        <v>0</v>
      </c>
      <c r="AD25" s="846">
        <f>'Проверочная  таблица'!QI26</f>
        <v>0</v>
      </c>
      <c r="AE25" s="853">
        <f>'Проверочная  таблица'!TN26+'Проверочная  таблица'!SJ26</f>
        <v>0</v>
      </c>
      <c r="AG25" s="848">
        <f t="shared" si="12"/>
        <v>922635.72885000007</v>
      </c>
      <c r="AH25" s="848">
        <f t="shared" si="13"/>
        <v>922635.72885000007</v>
      </c>
      <c r="AI25" s="848">
        <f t="shared" si="14"/>
        <v>0</v>
      </c>
    </row>
    <row r="26" spans="1:35" ht="21.75" customHeight="1" x14ac:dyDescent="0.25">
      <c r="A26" s="207" t="s">
        <v>43</v>
      </c>
      <c r="B26" s="849">
        <f>'Проверочная  таблица'!B27</f>
        <v>1251331748.3099999</v>
      </c>
      <c r="C26" s="850">
        <f>'Проверочная  таблица'!D27</f>
        <v>0</v>
      </c>
      <c r="D26" s="851">
        <f>'Проверочная  таблица'!Z27</f>
        <v>352191512</v>
      </c>
      <c r="E26" s="849">
        <f>'Проверочная  таблица'!PV27</f>
        <v>831451223.68000007</v>
      </c>
      <c r="F26" s="852">
        <f>'Проверочная  таблица'!RD27</f>
        <v>67689012.629999995</v>
      </c>
      <c r="G26" s="846">
        <f t="shared" si="0"/>
        <v>1251331748.3099999</v>
      </c>
      <c r="H26" s="853">
        <f t="shared" si="1"/>
        <v>0</v>
      </c>
      <c r="I26" s="846">
        <f t="shared" si="2"/>
        <v>352191512</v>
      </c>
      <c r="J26" s="853">
        <f t="shared" si="3"/>
        <v>831451223.68000007</v>
      </c>
      <c r="K26" s="853">
        <f t="shared" si="4"/>
        <v>67689012.629999995</v>
      </c>
      <c r="L26" s="854">
        <f t="shared" si="5"/>
        <v>0</v>
      </c>
      <c r="M26" s="853">
        <f>'Проверочная  таблица'!L27+'Проверочная  таблица'!V27+'Проверочная  таблица'!H27</f>
        <v>0</v>
      </c>
      <c r="N26" s="846">
        <f>'Проверочная  таблица'!KN27+'Проверочная  таблица'!LH27+'Проверочная  таблица'!HZ27+'Проверочная  таблица'!PT27+'Проверочная  таблица'!AJ27+'Проверочная  таблица'!ED27+'Проверочная  таблица'!BR27+'Проверочная  таблица'!MD27+'Проверочная  таблица'!PD27+'Проверочная  таблица'!JR27+'Проверочная  таблица'!NF27+'Проверочная  таблица'!MP27+'Проверочная  таблица'!GJ27+'Проверочная  таблица'!GX27+'Проверочная  таблица'!FR27+'Проверочная  таблица'!HH27+'Проверочная  таблица'!IT27</f>
        <v>0</v>
      </c>
      <c r="O26" s="854">
        <f>'Проверочная  таблица'!QH27</f>
        <v>0</v>
      </c>
      <c r="P26" s="849">
        <f>'Проверочная  таблица'!TH27+'Проверочная  таблица'!SH27</f>
        <v>0</v>
      </c>
      <c r="Q26" s="852" t="e">
        <f>'Проверочная  таблица'!C27</f>
        <v>#REF!</v>
      </c>
      <c r="R26" s="850">
        <f>'Проверочная  таблица'!E27</f>
        <v>0</v>
      </c>
      <c r="S26" s="851">
        <f>'Проверочная  таблица'!AA27</f>
        <v>28473980</v>
      </c>
      <c r="T26" s="849" t="e">
        <f>'Проверочная  таблица'!PY27</f>
        <v>#REF!</v>
      </c>
      <c r="U26" s="855">
        <f>'Проверочная  таблица'!RE27</f>
        <v>11510121.120000001</v>
      </c>
      <c r="V26" s="846" t="e">
        <f t="shared" si="6"/>
        <v>#REF!</v>
      </c>
      <c r="W26" s="853">
        <f t="shared" si="7"/>
        <v>0</v>
      </c>
      <c r="X26" s="846">
        <f t="shared" si="8"/>
        <v>28473980</v>
      </c>
      <c r="Y26" s="853" t="e">
        <f t="shared" si="9"/>
        <v>#REF!</v>
      </c>
      <c r="Z26" s="853">
        <f t="shared" si="10"/>
        <v>11510121.120000001</v>
      </c>
      <c r="AA26" s="854">
        <f t="shared" si="11"/>
        <v>0</v>
      </c>
      <c r="AB26" s="854">
        <f>'Проверочная  таблица'!M27+'Проверочная  таблица'!X27+'Проверочная  таблица'!I27</f>
        <v>0</v>
      </c>
      <c r="AC26" s="853">
        <f>'Проверочная  таблица'!PU27+'Проверочная  таблица'!KQ27+'Проверочная  таблица'!IC27+'Проверочная  таблица'!LL27+'Проверочная  таблица'!AL27+'Проверочная  таблица'!EG27+'Проверочная  таблица'!BU27+'Проверочная  таблица'!MG27+'Проверочная  таблица'!PK27+'Проверочная  таблица'!JU27+'Проверочная  таблица'!NK27+'Проверочная  таблица'!MS27+'Проверочная  таблица'!GM27+'Проверочная  таблица'!GZ27+'Проверочная  таблица'!FU27+'Проверочная  таблица'!HK27+'Проверочная  таблица'!IW27</f>
        <v>0</v>
      </c>
      <c r="AD26" s="846">
        <f>'Проверочная  таблица'!QI27</f>
        <v>0</v>
      </c>
      <c r="AE26" s="853">
        <f>'Проверочная  таблица'!TN27+'Проверочная  таблица'!SJ27</f>
        <v>0</v>
      </c>
      <c r="AG26" s="848">
        <f t="shared" si="12"/>
        <v>1251331.7483099999</v>
      </c>
      <c r="AH26" s="848">
        <f t="shared" si="13"/>
        <v>1251331.7483099999</v>
      </c>
      <c r="AI26" s="848">
        <f t="shared" si="14"/>
        <v>0</v>
      </c>
    </row>
    <row r="27" spans="1:35" ht="21.75" customHeight="1" x14ac:dyDescent="0.25">
      <c r="A27" s="207" t="s">
        <v>44</v>
      </c>
      <c r="B27" s="849">
        <f>'Проверочная  таблица'!B28</f>
        <v>533978455.02999997</v>
      </c>
      <c r="C27" s="850">
        <f>'Проверочная  таблица'!D28</f>
        <v>0</v>
      </c>
      <c r="D27" s="851">
        <f>'Проверочная  таблица'!Z28</f>
        <v>107045654.84999999</v>
      </c>
      <c r="E27" s="849">
        <f>'Проверочная  таблица'!PV28</f>
        <v>403318419.68000001</v>
      </c>
      <c r="F27" s="852">
        <f>'Проверочная  таблица'!RD28</f>
        <v>23614380.5</v>
      </c>
      <c r="G27" s="846">
        <f t="shared" si="0"/>
        <v>533978455.02999997</v>
      </c>
      <c r="H27" s="853">
        <f t="shared" si="1"/>
        <v>0</v>
      </c>
      <c r="I27" s="846">
        <f t="shared" si="2"/>
        <v>107045654.84999999</v>
      </c>
      <c r="J27" s="853">
        <f t="shared" si="3"/>
        <v>403318419.68000001</v>
      </c>
      <c r="K27" s="853">
        <f t="shared" si="4"/>
        <v>23614380.5</v>
      </c>
      <c r="L27" s="854">
        <f t="shared" si="5"/>
        <v>0</v>
      </c>
      <c r="M27" s="853">
        <f>'Проверочная  таблица'!L28+'Проверочная  таблица'!V28+'Проверочная  таблица'!H28</f>
        <v>0</v>
      </c>
      <c r="N27" s="846">
        <f>'Проверочная  таблица'!KN28+'Проверочная  таблица'!LH28+'Проверочная  таблица'!HZ28+'Проверочная  таблица'!PT28+'Проверочная  таблица'!AJ28+'Проверочная  таблица'!ED28+'Проверочная  таблица'!BR28+'Проверочная  таблица'!MD28+'Проверочная  таблица'!PD28+'Проверочная  таблица'!JR28+'Проверочная  таблица'!NF28+'Проверочная  таблица'!MP28+'Проверочная  таблица'!GJ28+'Проверочная  таблица'!GX28+'Проверочная  таблица'!FR28+'Проверочная  таблица'!HH28+'Проверочная  таблица'!IT28</f>
        <v>0</v>
      </c>
      <c r="O27" s="854">
        <f>'Проверочная  таблица'!QH28</f>
        <v>0</v>
      </c>
      <c r="P27" s="849">
        <f>'Проверочная  таблица'!TH28+'Проверочная  таблица'!SH28</f>
        <v>0</v>
      </c>
      <c r="Q27" s="852" t="e">
        <f>'Проверочная  таблица'!C28</f>
        <v>#REF!</v>
      </c>
      <c r="R27" s="850">
        <f>'Проверочная  таблица'!E28</f>
        <v>0</v>
      </c>
      <c r="S27" s="851">
        <f>'Проверочная  таблица'!AA28</f>
        <v>15387469.289999999</v>
      </c>
      <c r="T27" s="849" t="e">
        <f>'Проверочная  таблица'!PY28</f>
        <v>#REF!</v>
      </c>
      <c r="U27" s="855">
        <f>'Проверочная  таблица'!RE28</f>
        <v>5590669.5300000003</v>
      </c>
      <c r="V27" s="846" t="e">
        <f t="shared" si="6"/>
        <v>#REF!</v>
      </c>
      <c r="W27" s="853">
        <f t="shared" si="7"/>
        <v>0</v>
      </c>
      <c r="X27" s="846">
        <f t="shared" si="8"/>
        <v>15387469.289999999</v>
      </c>
      <c r="Y27" s="853" t="e">
        <f t="shared" si="9"/>
        <v>#REF!</v>
      </c>
      <c r="Z27" s="853">
        <f t="shared" si="10"/>
        <v>5590669.5300000003</v>
      </c>
      <c r="AA27" s="854">
        <f t="shared" si="11"/>
        <v>0</v>
      </c>
      <c r="AB27" s="854">
        <f>'Проверочная  таблица'!M28+'Проверочная  таблица'!X28+'Проверочная  таблица'!I28</f>
        <v>0</v>
      </c>
      <c r="AC27" s="853">
        <f>'Проверочная  таблица'!PU28+'Проверочная  таблица'!KQ28+'Проверочная  таблица'!IC28+'Проверочная  таблица'!LL28+'Проверочная  таблица'!AL28+'Проверочная  таблица'!EG28+'Проверочная  таблица'!BU28+'Проверочная  таблица'!MG28+'Проверочная  таблица'!PK28+'Проверочная  таблица'!JU28+'Проверочная  таблица'!NK28+'Проверочная  таблица'!MS28+'Проверочная  таблица'!GM28+'Проверочная  таблица'!GZ28+'Проверочная  таблица'!FU28+'Проверочная  таблица'!HK28+'Проверочная  таблица'!IW28</f>
        <v>0</v>
      </c>
      <c r="AD27" s="846">
        <f>'Проверочная  таблица'!QI28</f>
        <v>0</v>
      </c>
      <c r="AE27" s="853">
        <f>'Проверочная  таблица'!TN28+'Проверочная  таблица'!SJ28</f>
        <v>0</v>
      </c>
      <c r="AG27" s="848">
        <f t="shared" si="12"/>
        <v>533978.45502999995</v>
      </c>
      <c r="AH27" s="848">
        <f t="shared" si="13"/>
        <v>533978.45502999995</v>
      </c>
      <c r="AI27" s="848">
        <f t="shared" si="14"/>
        <v>0</v>
      </c>
    </row>
    <row r="28" spans="1:35" ht="21.75" customHeight="1" thickBot="1" x14ac:dyDescent="0.3">
      <c r="A28" s="210" t="s">
        <v>45</v>
      </c>
      <c r="B28" s="857">
        <f>'Проверочная  таблица'!B29</f>
        <v>1099642426.6400001</v>
      </c>
      <c r="C28" s="858">
        <f>'Проверочная  таблица'!D29</f>
        <v>0</v>
      </c>
      <c r="D28" s="859">
        <f>'Проверочная  таблица'!Z29</f>
        <v>450782277.25</v>
      </c>
      <c r="E28" s="857">
        <f>'Проверочная  таблица'!PV29</f>
        <v>570777550.68000007</v>
      </c>
      <c r="F28" s="860">
        <f>'Проверочная  таблица'!RD29</f>
        <v>78082598.710000008</v>
      </c>
      <c r="G28" s="861">
        <f t="shared" si="0"/>
        <v>1099642426.6400001</v>
      </c>
      <c r="H28" s="862">
        <f t="shared" si="1"/>
        <v>0</v>
      </c>
      <c r="I28" s="861">
        <f t="shared" si="2"/>
        <v>450782277.25</v>
      </c>
      <c r="J28" s="862">
        <f t="shared" si="3"/>
        <v>570777550.68000007</v>
      </c>
      <c r="K28" s="862">
        <f t="shared" si="4"/>
        <v>78082598.710000008</v>
      </c>
      <c r="L28" s="863">
        <f t="shared" si="5"/>
        <v>0</v>
      </c>
      <c r="M28" s="862">
        <f>'Проверочная  таблица'!L29+'Проверочная  таблица'!V29+'Проверочная  таблица'!H29</f>
        <v>0</v>
      </c>
      <c r="N28" s="846">
        <f>'Проверочная  таблица'!KN29+'Проверочная  таблица'!LH29+'Проверочная  таблица'!HZ29+'Проверочная  таблица'!PT29+'Проверочная  таблица'!AJ29+'Проверочная  таблица'!ED29+'Проверочная  таблица'!BR29+'Проверочная  таблица'!MD29+'Проверочная  таблица'!PD29+'Проверочная  таблица'!JR29+'Проверочная  таблица'!NF29+'Проверочная  таблица'!MP29+'Проверочная  таблица'!GJ29+'Проверочная  таблица'!GX29+'Проверочная  таблица'!FR29+'Проверочная  таблица'!HH29+'Проверочная  таблица'!IT29</f>
        <v>0</v>
      </c>
      <c r="O28" s="863">
        <f>'Проверочная  таблица'!QH29</f>
        <v>0</v>
      </c>
      <c r="P28" s="857">
        <f>'Проверочная  таблица'!TH29+'Проверочная  таблица'!SH29</f>
        <v>0</v>
      </c>
      <c r="Q28" s="860" t="e">
        <f>'Проверочная  таблица'!C29</f>
        <v>#REF!</v>
      </c>
      <c r="R28" s="858">
        <f>'Проверочная  таблица'!E29</f>
        <v>0</v>
      </c>
      <c r="S28" s="859">
        <f>'Проверочная  таблица'!AA29</f>
        <v>33981628.200000003</v>
      </c>
      <c r="T28" s="857" t="e">
        <f>'Проверочная  таблица'!PY29</f>
        <v>#REF!</v>
      </c>
      <c r="U28" s="864">
        <f>'Проверочная  таблица'!RE29</f>
        <v>8497986.3300000001</v>
      </c>
      <c r="V28" s="861" t="e">
        <f t="shared" si="6"/>
        <v>#REF!</v>
      </c>
      <c r="W28" s="862">
        <f t="shared" si="7"/>
        <v>0</v>
      </c>
      <c r="X28" s="861">
        <f t="shared" si="8"/>
        <v>33981628.200000003</v>
      </c>
      <c r="Y28" s="862" t="e">
        <f t="shared" si="9"/>
        <v>#REF!</v>
      </c>
      <c r="Z28" s="862">
        <f t="shared" si="10"/>
        <v>8497986.3300000001</v>
      </c>
      <c r="AA28" s="863">
        <f t="shared" si="11"/>
        <v>0</v>
      </c>
      <c r="AB28" s="863">
        <f>'Проверочная  таблица'!M29+'Проверочная  таблица'!X29+'Проверочная  таблица'!I29</f>
        <v>0</v>
      </c>
      <c r="AC28" s="862">
        <f>'Проверочная  таблица'!PU29+'Проверочная  таблица'!KQ29+'Проверочная  таблица'!IC29+'Проверочная  таблица'!LL29+'Проверочная  таблица'!AL29+'Проверочная  таблица'!EG29+'Проверочная  таблица'!BU29+'Проверочная  таблица'!MG29+'Проверочная  таблица'!PK29+'Проверочная  таблица'!JU29+'Проверочная  таблица'!NK29+'Проверочная  таблица'!MS29+'Проверочная  таблица'!GM29+'Проверочная  таблица'!GZ29+'Проверочная  таблица'!FU29+'Проверочная  таблица'!HK29+'Проверочная  таблица'!IW29</f>
        <v>0</v>
      </c>
      <c r="AD28" s="861">
        <f>'Проверочная  таблица'!QI29</f>
        <v>0</v>
      </c>
      <c r="AE28" s="862">
        <f>'Проверочная  таблица'!TN29+'Проверочная  таблица'!SJ29</f>
        <v>0</v>
      </c>
      <c r="AG28" s="848">
        <f t="shared" si="12"/>
        <v>1099642.4266400002</v>
      </c>
      <c r="AH28" s="848">
        <f t="shared" si="13"/>
        <v>1099642.4266400002</v>
      </c>
      <c r="AI28" s="848">
        <f t="shared" si="14"/>
        <v>0</v>
      </c>
    </row>
    <row r="29" spans="1:35" ht="21.75" customHeight="1" thickBot="1" x14ac:dyDescent="0.3">
      <c r="A29" s="499" t="s">
        <v>46</v>
      </c>
      <c r="B29" s="211">
        <f t="shared" ref="B29:AE29" si="15">SUM(B11:B28)</f>
        <v>16813740619.390001</v>
      </c>
      <c r="C29" s="212">
        <f t="shared" si="15"/>
        <v>96773000</v>
      </c>
      <c r="D29" s="213">
        <f>SUM(D11:D28)</f>
        <v>5419098527.7000008</v>
      </c>
      <c r="E29" s="211">
        <f t="shared" si="15"/>
        <v>10578558977.380003</v>
      </c>
      <c r="F29" s="211">
        <f t="shared" si="15"/>
        <v>719310114.31000006</v>
      </c>
      <c r="G29" s="214">
        <f t="shared" si="15"/>
        <v>16635849403.220001</v>
      </c>
      <c r="H29" s="211">
        <f>SUM(H11:H28)</f>
        <v>62419000</v>
      </c>
      <c r="I29" s="212">
        <f>SUM(I11:I28)</f>
        <v>5324665617.1100006</v>
      </c>
      <c r="J29" s="215">
        <f t="shared" si="15"/>
        <v>10576034077.380003</v>
      </c>
      <c r="K29" s="211">
        <f t="shared" si="15"/>
        <v>672730708.73000002</v>
      </c>
      <c r="L29" s="216">
        <f t="shared" si="15"/>
        <v>177891216.17000002</v>
      </c>
      <c r="M29" s="212">
        <f t="shared" si="15"/>
        <v>34354000</v>
      </c>
      <c r="N29" s="216">
        <f>SUM(N11:N28)</f>
        <v>94432910.590000004</v>
      </c>
      <c r="O29" s="212">
        <f t="shared" si="15"/>
        <v>2524900.0000000005</v>
      </c>
      <c r="P29" s="213">
        <f t="shared" si="15"/>
        <v>46579405.579999998</v>
      </c>
      <c r="Q29" s="211" t="e">
        <f t="shared" si="15"/>
        <v>#REF!</v>
      </c>
      <c r="R29" s="212">
        <f t="shared" si="15"/>
        <v>8588500</v>
      </c>
      <c r="S29" s="213">
        <f>SUM(S11:S28)</f>
        <v>271009047.51999998</v>
      </c>
      <c r="T29" s="211" t="e">
        <f t="shared" si="15"/>
        <v>#REF!</v>
      </c>
      <c r="U29" s="211">
        <f t="shared" si="15"/>
        <v>145491681.23000002</v>
      </c>
      <c r="V29" s="579" t="e">
        <f t="shared" si="15"/>
        <v>#REF!</v>
      </c>
      <c r="W29" s="215">
        <f>SUM(W11:W28)</f>
        <v>0</v>
      </c>
      <c r="X29" s="579">
        <f>SUM(X11:X28)</f>
        <v>270934069.37</v>
      </c>
      <c r="Y29" s="215" t="e">
        <f t="shared" si="15"/>
        <v>#REF!</v>
      </c>
      <c r="Z29" s="211">
        <f t="shared" si="15"/>
        <v>145491681.23000002</v>
      </c>
      <c r="AA29" s="215" t="e">
        <f t="shared" si="15"/>
        <v>#REF!</v>
      </c>
      <c r="AB29" s="579">
        <f t="shared" si="15"/>
        <v>8588500</v>
      </c>
      <c r="AC29" s="213">
        <f>SUM(AC11:AC28)</f>
        <v>74978.149999999994</v>
      </c>
      <c r="AD29" s="211" t="e">
        <f t="shared" si="15"/>
        <v>#REF!</v>
      </c>
      <c r="AE29" s="211">
        <f t="shared" si="15"/>
        <v>0</v>
      </c>
      <c r="AG29" s="848">
        <f t="shared" si="12"/>
        <v>16716967.619390003</v>
      </c>
      <c r="AH29" s="848">
        <f t="shared" si="13"/>
        <v>16573430.403220003</v>
      </c>
      <c r="AI29" s="848">
        <f t="shared" si="14"/>
        <v>143537.21617000003</v>
      </c>
    </row>
    <row r="30" spans="1:35" ht="21.75" customHeight="1" x14ac:dyDescent="0.25">
      <c r="A30" s="217"/>
      <c r="B30" s="217"/>
      <c r="C30" s="218"/>
      <c r="D30" s="217"/>
      <c r="E30" s="218"/>
      <c r="F30" s="217"/>
      <c r="G30" s="219"/>
      <c r="H30" s="220"/>
      <c r="I30" s="219"/>
      <c r="J30" s="220"/>
      <c r="K30" s="221"/>
      <c r="L30" s="221"/>
      <c r="M30" s="222"/>
      <c r="N30" s="223"/>
      <c r="O30" s="222"/>
      <c r="P30" s="208"/>
      <c r="Q30" s="217"/>
      <c r="R30" s="580"/>
      <c r="S30" s="208"/>
      <c r="T30" s="217"/>
      <c r="U30" s="217"/>
      <c r="V30" s="219"/>
      <c r="W30" s="220"/>
      <c r="X30" s="219"/>
      <c r="Y30" s="220"/>
      <c r="Z30" s="217"/>
      <c r="AA30" s="220"/>
      <c r="AB30" s="219"/>
      <c r="AC30" s="220"/>
      <c r="AD30" s="219"/>
      <c r="AE30" s="217"/>
      <c r="AG30" s="848"/>
      <c r="AH30" s="848"/>
      <c r="AI30" s="848">
        <f t="shared" si="14"/>
        <v>0</v>
      </c>
    </row>
    <row r="31" spans="1:35" ht="21.75" customHeight="1" x14ac:dyDescent="0.25">
      <c r="A31" s="224" t="s">
        <v>661</v>
      </c>
      <c r="B31" s="849">
        <f>'Проверочная  таблица'!B34</f>
        <v>2784015347.8099999</v>
      </c>
      <c r="C31" s="850">
        <f>'Проверочная  таблица'!D34</f>
        <v>131799000</v>
      </c>
      <c r="D31" s="849">
        <f>'Проверочная  таблица'!Z34</f>
        <v>826848857.48000002</v>
      </c>
      <c r="E31" s="850">
        <f>'Проверочная  таблица'!PV34</f>
        <v>1656359124</v>
      </c>
      <c r="F31" s="849">
        <f>'Проверочная  таблица'!RD34</f>
        <v>169008366.33000001</v>
      </c>
      <c r="G31" s="846">
        <f t="shared" ref="G31:K32" si="16">B31-L31</f>
        <v>2784015347.8099999</v>
      </c>
      <c r="H31" s="853">
        <f t="shared" si="16"/>
        <v>131799000</v>
      </c>
      <c r="I31" s="846">
        <f t="shared" si="16"/>
        <v>826848857.48000002</v>
      </c>
      <c r="J31" s="853">
        <f t="shared" si="16"/>
        <v>1656359124</v>
      </c>
      <c r="K31" s="853">
        <f t="shared" si="16"/>
        <v>169008366.33000001</v>
      </c>
      <c r="L31" s="853"/>
      <c r="M31" s="853"/>
      <c r="N31" s="846"/>
      <c r="O31" s="854"/>
      <c r="P31" s="851"/>
      <c r="Q31" s="849">
        <f>'Проверочная  таблица'!C34</f>
        <v>439774953.61000001</v>
      </c>
      <c r="R31" s="850">
        <f>'Проверочная  таблица'!E34</f>
        <v>2000000</v>
      </c>
      <c r="S31" s="851">
        <f>'Проверочная  таблица'!AA34</f>
        <v>19391299.170000002</v>
      </c>
      <c r="T31" s="849">
        <f>'Проверочная  таблица'!PY34</f>
        <v>401603899.45999998</v>
      </c>
      <c r="U31" s="853">
        <f>'Проверочная  таблица'!RE34</f>
        <v>16779754.98</v>
      </c>
      <c r="V31" s="846">
        <f t="shared" ref="V31:Z32" si="17">Q31-AA31</f>
        <v>439774953.61000001</v>
      </c>
      <c r="W31" s="853">
        <f t="shared" si="17"/>
        <v>2000000</v>
      </c>
      <c r="X31" s="846">
        <f t="shared" si="17"/>
        <v>19391299.170000002</v>
      </c>
      <c r="Y31" s="853">
        <f t="shared" si="17"/>
        <v>401603899.45999998</v>
      </c>
      <c r="Z31" s="853">
        <f t="shared" si="17"/>
        <v>16779754.98</v>
      </c>
      <c r="AA31" s="853"/>
      <c r="AB31" s="846"/>
      <c r="AC31" s="853"/>
      <c r="AD31" s="846"/>
      <c r="AE31" s="853"/>
      <c r="AG31" s="848">
        <f>SUM(D31:F31)/1000</f>
        <v>2652216.3478099997</v>
      </c>
      <c r="AH31" s="848">
        <f>SUM(I31:K31)/1000</f>
        <v>2652216.3478099997</v>
      </c>
      <c r="AI31" s="848">
        <f t="shared" si="14"/>
        <v>0</v>
      </c>
    </row>
    <row r="32" spans="1:35" ht="21.75" customHeight="1" thickBot="1" x14ac:dyDescent="0.3">
      <c r="A32" s="217" t="s">
        <v>662</v>
      </c>
      <c r="B32" s="849">
        <f>'Проверочная  таблица'!B33</f>
        <v>13846769721.84</v>
      </c>
      <c r="C32" s="850">
        <f>'Проверочная  таблица'!D33</f>
        <v>180000000</v>
      </c>
      <c r="D32" s="849">
        <f>'Проверочная  таблица'!Z33</f>
        <v>2622127658.8600001</v>
      </c>
      <c r="E32" s="850">
        <f>'Проверочная  таблица'!PV33</f>
        <v>9813709227.8500004</v>
      </c>
      <c r="F32" s="849">
        <f>'Проверочная  таблица'!RD33</f>
        <v>1230932835.1300001</v>
      </c>
      <c r="G32" s="846">
        <f t="shared" si="16"/>
        <v>13846769721.84</v>
      </c>
      <c r="H32" s="853">
        <f t="shared" si="16"/>
        <v>180000000</v>
      </c>
      <c r="I32" s="846">
        <f t="shared" si="16"/>
        <v>2622127658.8600001</v>
      </c>
      <c r="J32" s="853">
        <f t="shared" si="16"/>
        <v>9813709227.8500004</v>
      </c>
      <c r="K32" s="853">
        <f t="shared" si="16"/>
        <v>1230932835.1300001</v>
      </c>
      <c r="L32" s="853"/>
      <c r="M32" s="853"/>
      <c r="N32" s="846"/>
      <c r="O32" s="854"/>
      <c r="P32" s="851"/>
      <c r="Q32" s="849">
        <f>'Проверочная  таблица'!C33</f>
        <v>3107445700.25</v>
      </c>
      <c r="R32" s="850">
        <f>'Проверочная  таблица'!E33</f>
        <v>82530000</v>
      </c>
      <c r="S32" s="851">
        <f>'Проверочная  таблица'!AA33</f>
        <v>246281359.17999998</v>
      </c>
      <c r="T32" s="849">
        <f>'Проверочная  таблица'!PY33</f>
        <v>2482582293.7600002</v>
      </c>
      <c r="U32" s="853">
        <f>'Проверочная  таблица'!RE33</f>
        <v>296052047.31</v>
      </c>
      <c r="V32" s="846">
        <f t="shared" si="17"/>
        <v>3107445700.25</v>
      </c>
      <c r="W32" s="853">
        <f t="shared" si="17"/>
        <v>82530000</v>
      </c>
      <c r="X32" s="846">
        <f t="shared" si="17"/>
        <v>246281359.17999998</v>
      </c>
      <c r="Y32" s="853">
        <f t="shared" si="17"/>
        <v>2482582293.7600002</v>
      </c>
      <c r="Z32" s="853">
        <f t="shared" si="17"/>
        <v>296052047.31</v>
      </c>
      <c r="AA32" s="853"/>
      <c r="AB32" s="846"/>
      <c r="AC32" s="853"/>
      <c r="AD32" s="846"/>
      <c r="AE32" s="853"/>
      <c r="AG32" s="848">
        <f>SUM(D32:F32)/1000</f>
        <v>13666769.72184</v>
      </c>
      <c r="AH32" s="848">
        <f>SUM(I32:K32)/1000</f>
        <v>13666769.72184</v>
      </c>
      <c r="AI32" s="848">
        <f t="shared" si="14"/>
        <v>0</v>
      </c>
    </row>
    <row r="33" spans="1:35" ht="21.75" customHeight="1" thickBot="1" x14ac:dyDescent="0.3">
      <c r="A33" s="499" t="s">
        <v>47</v>
      </c>
      <c r="B33" s="225">
        <f t="shared" ref="B33:AE33" si="18">SUM(B31:B32)</f>
        <v>16630785069.65</v>
      </c>
      <c r="C33" s="226">
        <f t="shared" si="18"/>
        <v>311799000</v>
      </c>
      <c r="D33" s="225">
        <f>SUM(D31:D32)</f>
        <v>3448976516.3400002</v>
      </c>
      <c r="E33" s="226">
        <f t="shared" si="18"/>
        <v>11470068351.85</v>
      </c>
      <c r="F33" s="225">
        <f t="shared" si="18"/>
        <v>1399941201.46</v>
      </c>
      <c r="G33" s="226">
        <f t="shared" si="18"/>
        <v>16630785069.65</v>
      </c>
      <c r="H33" s="225">
        <f>SUM(H31:H32)</f>
        <v>311799000</v>
      </c>
      <c r="I33" s="226">
        <f>SUM(I31:I32)</f>
        <v>3448976516.3400002</v>
      </c>
      <c r="J33" s="225">
        <f t="shared" si="18"/>
        <v>11470068351.85</v>
      </c>
      <c r="K33" s="225">
        <f t="shared" si="18"/>
        <v>1399941201.46</v>
      </c>
      <c r="L33" s="225">
        <f t="shared" si="18"/>
        <v>0</v>
      </c>
      <c r="M33" s="226">
        <f t="shared" si="18"/>
        <v>0</v>
      </c>
      <c r="N33" s="216">
        <f>SUM(N31:N32)</f>
        <v>0</v>
      </c>
      <c r="O33" s="226">
        <f t="shared" si="18"/>
        <v>0</v>
      </c>
      <c r="P33" s="227">
        <f t="shared" si="18"/>
        <v>0</v>
      </c>
      <c r="Q33" s="225">
        <f t="shared" si="18"/>
        <v>3547220653.8600001</v>
      </c>
      <c r="R33" s="226">
        <f t="shared" si="18"/>
        <v>84530000</v>
      </c>
      <c r="S33" s="227">
        <f>SUM(S31:S32)</f>
        <v>265672658.34999996</v>
      </c>
      <c r="T33" s="216">
        <f t="shared" si="18"/>
        <v>2884186193.2200003</v>
      </c>
      <c r="U33" s="225">
        <f t="shared" si="18"/>
        <v>312831802.29000002</v>
      </c>
      <c r="V33" s="226">
        <f t="shared" si="18"/>
        <v>3547220653.8600001</v>
      </c>
      <c r="W33" s="225">
        <f>SUM(W31:W32)</f>
        <v>84530000</v>
      </c>
      <c r="X33" s="226">
        <f>SUM(X31:X32)</f>
        <v>265672658.34999996</v>
      </c>
      <c r="Y33" s="225">
        <f t="shared" si="18"/>
        <v>2884186193.2200003</v>
      </c>
      <c r="Z33" s="225">
        <f t="shared" si="18"/>
        <v>312831802.29000002</v>
      </c>
      <c r="AA33" s="225">
        <f t="shared" si="18"/>
        <v>0</v>
      </c>
      <c r="AB33" s="226">
        <f t="shared" si="18"/>
        <v>0</v>
      </c>
      <c r="AC33" s="225">
        <f>SUM(AC31:AC32)</f>
        <v>0</v>
      </c>
      <c r="AD33" s="226">
        <f t="shared" si="18"/>
        <v>0</v>
      </c>
      <c r="AE33" s="225">
        <f t="shared" si="18"/>
        <v>0</v>
      </c>
      <c r="AG33" s="848">
        <f>SUM(D33:F33)/1000</f>
        <v>16318986.069650002</v>
      </c>
      <c r="AH33" s="848">
        <f>SUM(I33:K33)/1000</f>
        <v>16318986.069650002</v>
      </c>
      <c r="AI33" s="848">
        <f t="shared" si="14"/>
        <v>0</v>
      </c>
    </row>
    <row r="34" spans="1:35" ht="21.75" customHeight="1" thickBot="1" x14ac:dyDescent="0.3">
      <c r="A34" s="500"/>
      <c r="B34" s="228"/>
      <c r="C34" s="229"/>
      <c r="D34" s="228"/>
      <c r="E34" s="229"/>
      <c r="F34" s="228"/>
      <c r="G34" s="230"/>
      <c r="H34" s="231"/>
      <c r="I34" s="230"/>
      <c r="J34" s="231"/>
      <c r="K34" s="231"/>
      <c r="L34" s="231"/>
      <c r="M34" s="230"/>
      <c r="N34" s="231"/>
      <c r="O34" s="230"/>
      <c r="P34" s="577"/>
      <c r="Q34" s="228"/>
      <c r="R34" s="229"/>
      <c r="S34" s="228"/>
      <c r="T34" s="229"/>
      <c r="U34" s="228"/>
      <c r="V34" s="230"/>
      <c r="W34" s="231"/>
      <c r="X34" s="230"/>
      <c r="Y34" s="231"/>
      <c r="Z34" s="228"/>
      <c r="AA34" s="231"/>
      <c r="AB34" s="230"/>
      <c r="AC34" s="231"/>
      <c r="AD34" s="230"/>
      <c r="AE34" s="228"/>
      <c r="AG34" s="848"/>
      <c r="AH34" s="848"/>
      <c r="AI34" s="848">
        <f t="shared" si="14"/>
        <v>0</v>
      </c>
    </row>
    <row r="35" spans="1:35" ht="21.75" customHeight="1" thickBot="1" x14ac:dyDescent="0.3">
      <c r="A35" s="501"/>
      <c r="B35" s="232"/>
      <c r="C35" s="233"/>
      <c r="D35" s="865"/>
      <c r="E35" s="866">
        <f>SUM(D36:F36)</f>
        <v>33035953689.040005</v>
      </c>
      <c r="F35" s="867"/>
      <c r="G35" s="234"/>
      <c r="H35" s="235"/>
      <c r="I35" s="865"/>
      <c r="J35" s="866">
        <f>SUM(I36:K36)</f>
        <v>32892416472.870003</v>
      </c>
      <c r="K35" s="867"/>
      <c r="L35" s="235"/>
      <c r="M35" s="234"/>
      <c r="N35" s="865"/>
      <c r="O35" s="866">
        <f>SUM(N36:P36)</f>
        <v>143537216.17000002</v>
      </c>
      <c r="P35" s="868"/>
      <c r="Q35" s="232"/>
      <c r="R35" s="233"/>
      <c r="S35" s="865"/>
      <c r="T35" s="866" t="e">
        <f>SUM(S36:U36)</f>
        <v>#REF!</v>
      </c>
      <c r="U35" s="867"/>
      <c r="V35" s="234"/>
      <c r="W35" s="235"/>
      <c r="X35" s="865"/>
      <c r="Y35" s="866" t="e">
        <f>SUM(X36:Z36)</f>
        <v>#REF!</v>
      </c>
      <c r="Z35" s="867"/>
      <c r="AA35" s="235"/>
      <c r="AB35" s="234"/>
      <c r="AC35" s="865"/>
      <c r="AD35" s="866" t="e">
        <f>SUM(AC36:AE36)</f>
        <v>#REF!</v>
      </c>
      <c r="AE35" s="867"/>
      <c r="AG35" s="848"/>
      <c r="AH35" s="848"/>
      <c r="AI35" s="848">
        <f t="shared" si="14"/>
        <v>143537.21617000003</v>
      </c>
    </row>
    <row r="36" spans="1:35" ht="21.75" customHeight="1" thickBot="1" x14ac:dyDescent="0.3">
      <c r="A36" s="499" t="s">
        <v>0</v>
      </c>
      <c r="B36" s="236">
        <f t="shared" ref="B36:AE36" si="19">B29+B33</f>
        <v>33444525689.040001</v>
      </c>
      <c r="C36" s="237">
        <f t="shared" si="19"/>
        <v>408572000</v>
      </c>
      <c r="D36" s="236">
        <f t="shared" si="19"/>
        <v>8868075044.0400009</v>
      </c>
      <c r="E36" s="237">
        <f t="shared" si="19"/>
        <v>22048627329.230003</v>
      </c>
      <c r="F36" s="236">
        <f t="shared" si="19"/>
        <v>2119251315.77</v>
      </c>
      <c r="G36" s="237">
        <f t="shared" si="19"/>
        <v>33266634472.870003</v>
      </c>
      <c r="H36" s="236">
        <f t="shared" si="19"/>
        <v>374218000</v>
      </c>
      <c r="I36" s="237">
        <f t="shared" si="19"/>
        <v>8773642133.4500008</v>
      </c>
      <c r="J36" s="236">
        <f t="shared" si="19"/>
        <v>22046102429.230003</v>
      </c>
      <c r="K36" s="236">
        <f t="shared" si="19"/>
        <v>2072671910.1900001</v>
      </c>
      <c r="L36" s="236">
        <f t="shared" si="19"/>
        <v>177891216.17000002</v>
      </c>
      <c r="M36" s="237">
        <f t="shared" si="19"/>
        <v>34354000</v>
      </c>
      <c r="N36" s="236">
        <f t="shared" si="19"/>
        <v>94432910.590000004</v>
      </c>
      <c r="O36" s="237">
        <f t="shared" si="19"/>
        <v>2524900.0000000005</v>
      </c>
      <c r="P36" s="578">
        <f t="shared" si="19"/>
        <v>46579405.579999998</v>
      </c>
      <c r="Q36" s="578" t="e">
        <f t="shared" si="19"/>
        <v>#REF!</v>
      </c>
      <c r="R36" s="578">
        <f t="shared" si="19"/>
        <v>93118500</v>
      </c>
      <c r="S36" s="578">
        <f t="shared" si="19"/>
        <v>536681705.86999995</v>
      </c>
      <c r="T36" s="578" t="e">
        <f t="shared" si="19"/>
        <v>#REF!</v>
      </c>
      <c r="U36" s="578">
        <f t="shared" si="19"/>
        <v>458323483.52000004</v>
      </c>
      <c r="V36" s="578" t="e">
        <f t="shared" si="19"/>
        <v>#REF!</v>
      </c>
      <c r="W36" s="578">
        <f t="shared" si="19"/>
        <v>84530000</v>
      </c>
      <c r="X36" s="578">
        <f t="shared" si="19"/>
        <v>536606727.71999997</v>
      </c>
      <c r="Y36" s="578" t="e">
        <f t="shared" si="19"/>
        <v>#REF!</v>
      </c>
      <c r="Z36" s="578">
        <f t="shared" si="19"/>
        <v>458323483.52000004</v>
      </c>
      <c r="AA36" s="578" t="e">
        <f t="shared" si="19"/>
        <v>#REF!</v>
      </c>
      <c r="AB36" s="578">
        <f t="shared" si="19"/>
        <v>8588500</v>
      </c>
      <c r="AC36" s="578">
        <f t="shared" si="19"/>
        <v>74978.149999999994</v>
      </c>
      <c r="AD36" s="578" t="e">
        <f t="shared" si="19"/>
        <v>#REF!</v>
      </c>
      <c r="AE36" s="236">
        <f t="shared" si="19"/>
        <v>0</v>
      </c>
      <c r="AG36" s="848">
        <f>SUM(D36:F36)/1000</f>
        <v>33035953.689040005</v>
      </c>
      <c r="AH36" s="848">
        <f>SUM(I36:K36)/1000</f>
        <v>32892416.472870003</v>
      </c>
      <c r="AI36" s="848">
        <f t="shared" si="14"/>
        <v>143537.21617000003</v>
      </c>
    </row>
    <row r="37" spans="1:35" x14ac:dyDescent="0.25">
      <c r="B37" s="666">
        <f>B36-C36-E36-D36-F36</f>
        <v>-3.337860107421875E-6</v>
      </c>
      <c r="E37" s="666"/>
      <c r="G37" s="666">
        <f>G36-H36-J36-I36-K36</f>
        <v>0</v>
      </c>
      <c r="J37" s="666"/>
      <c r="L37" s="666">
        <f>L36-M36-O36-N36-P36</f>
        <v>0</v>
      </c>
      <c r="O37" s="666"/>
      <c r="Q37" s="869" t="e">
        <f>Q36-R36-T36-S36-U36</f>
        <v>#REF!</v>
      </c>
      <c r="R37" s="838"/>
      <c r="S37" s="838"/>
      <c r="T37" s="869"/>
      <c r="U37" s="838"/>
      <c r="V37" s="869" t="e">
        <f>V36-W36-Y36-X36-Z36</f>
        <v>#REF!</v>
      </c>
      <c r="W37" s="838"/>
      <c r="X37" s="838"/>
      <c r="Y37" s="869"/>
      <c r="Z37" s="838"/>
      <c r="AA37" s="869" t="e">
        <f>AA36-AB36-AD36-AC36-AE36</f>
        <v>#REF!</v>
      </c>
      <c r="AB37" s="838"/>
      <c r="AC37" s="838"/>
      <c r="AD37" s="869"/>
      <c r="AE37" s="838"/>
    </row>
    <row r="38" spans="1:35" x14ac:dyDescent="0.25">
      <c r="B38" s="666"/>
      <c r="E38" s="870"/>
      <c r="G38" s="666">
        <f>G36-'Проверочная  таблица'!B51-'Проверочная  таблица'!B50</f>
        <v>0</v>
      </c>
      <c r="L38" s="666">
        <f>L36-'Проверочная  таблица'!B52</f>
        <v>0</v>
      </c>
      <c r="Q38" s="869"/>
      <c r="R38" s="838"/>
      <c r="S38" s="838"/>
      <c r="T38" s="838"/>
      <c r="U38" s="838"/>
      <c r="V38" s="869" t="e">
        <f>V36-'Проверочная  таблица'!C51-'Проверочная  таблица'!C50</f>
        <v>#REF!</v>
      </c>
      <c r="W38" s="838"/>
      <c r="X38" s="838"/>
      <c r="Y38" s="838"/>
      <c r="Z38" s="838"/>
      <c r="AA38" s="869" t="e">
        <f>AA36-'Проверочная  таблица'!C52</f>
        <v>#REF!</v>
      </c>
      <c r="AB38" s="838"/>
      <c r="AC38" s="838"/>
      <c r="AD38" s="838"/>
      <c r="AE38" s="838"/>
    </row>
    <row r="39" spans="1:35" x14ac:dyDescent="0.25">
      <c r="A39" s="238" t="s">
        <v>405</v>
      </c>
      <c r="B39" s="871">
        <f>B22</f>
        <v>748362911.75</v>
      </c>
      <c r="C39" s="871">
        <f t="shared" ref="C39:P39" si="20">C22</f>
        <v>34354000</v>
      </c>
      <c r="D39" s="871">
        <f t="shared" si="20"/>
        <v>204940315.44999999</v>
      </c>
      <c r="E39" s="871">
        <f t="shared" si="20"/>
        <v>438484787.68000001</v>
      </c>
      <c r="F39" s="871">
        <f t="shared" si="20"/>
        <v>70583808.620000005</v>
      </c>
      <c r="G39" s="871">
        <f t="shared" si="20"/>
        <v>570471695.57999992</v>
      </c>
      <c r="H39" s="871">
        <f t="shared" si="20"/>
        <v>0</v>
      </c>
      <c r="I39" s="871">
        <f t="shared" si="20"/>
        <v>110507404.85999998</v>
      </c>
      <c r="J39" s="871">
        <f t="shared" si="20"/>
        <v>435959887.68000001</v>
      </c>
      <c r="K39" s="871">
        <f t="shared" si="20"/>
        <v>24004403.040000007</v>
      </c>
      <c r="L39" s="871">
        <f t="shared" si="20"/>
        <v>177891216.17000002</v>
      </c>
      <c r="M39" s="871">
        <f t="shared" si="20"/>
        <v>34354000</v>
      </c>
      <c r="N39" s="871">
        <f t="shared" si="20"/>
        <v>94432910.590000004</v>
      </c>
      <c r="O39" s="871">
        <f t="shared" si="20"/>
        <v>2524900.0000000005</v>
      </c>
      <c r="P39" s="872">
        <f t="shared" si="20"/>
        <v>46579405.579999998</v>
      </c>
      <c r="Q39" s="872" t="e">
        <f t="shared" ref="Q39:AE39" si="21">Q22</f>
        <v>#REF!</v>
      </c>
      <c r="R39" s="872">
        <f t="shared" si="21"/>
        <v>8588500</v>
      </c>
      <c r="S39" s="872">
        <f t="shared" si="21"/>
        <v>10355437.180000002</v>
      </c>
      <c r="T39" s="872" t="e">
        <f t="shared" si="21"/>
        <v>#REF!</v>
      </c>
      <c r="U39" s="872">
        <f t="shared" si="21"/>
        <v>6097694.0700000003</v>
      </c>
      <c r="V39" s="872" t="e">
        <f t="shared" si="21"/>
        <v>#REF!</v>
      </c>
      <c r="W39" s="872">
        <f t="shared" si="21"/>
        <v>0</v>
      </c>
      <c r="X39" s="872">
        <f t="shared" si="21"/>
        <v>10280459.030000001</v>
      </c>
      <c r="Y39" s="872" t="e">
        <f t="shared" si="21"/>
        <v>#REF!</v>
      </c>
      <c r="Z39" s="872">
        <f t="shared" si="21"/>
        <v>6097694.0700000003</v>
      </c>
      <c r="AA39" s="872" t="e">
        <f t="shared" si="21"/>
        <v>#REF!</v>
      </c>
      <c r="AB39" s="872">
        <f t="shared" si="21"/>
        <v>8588500</v>
      </c>
      <c r="AC39" s="872">
        <f t="shared" si="21"/>
        <v>74978.149999999994</v>
      </c>
      <c r="AD39" s="872" t="e">
        <f t="shared" si="21"/>
        <v>#REF!</v>
      </c>
      <c r="AE39" s="872">
        <f t="shared" si="21"/>
        <v>0</v>
      </c>
    </row>
    <row r="40" spans="1:35" x14ac:dyDescent="0.25">
      <c r="A40" s="571" t="s">
        <v>308</v>
      </c>
      <c r="B40" s="873">
        <f>B29-B39</f>
        <v>16065377707.640001</v>
      </c>
      <c r="C40" s="873">
        <f t="shared" ref="C40:P40" si="22">C29-C39</f>
        <v>62419000</v>
      </c>
      <c r="D40" s="873">
        <f t="shared" si="22"/>
        <v>5214158212.250001</v>
      </c>
      <c r="E40" s="873">
        <f t="shared" si="22"/>
        <v>10140074189.700003</v>
      </c>
      <c r="F40" s="873">
        <f t="shared" si="22"/>
        <v>648726305.69000006</v>
      </c>
      <c r="G40" s="873">
        <f t="shared" si="22"/>
        <v>16065377707.640001</v>
      </c>
      <c r="H40" s="873">
        <f t="shared" si="22"/>
        <v>62419000</v>
      </c>
      <c r="I40" s="873">
        <f t="shared" si="22"/>
        <v>5214158212.250001</v>
      </c>
      <c r="J40" s="873">
        <f t="shared" si="22"/>
        <v>10140074189.700003</v>
      </c>
      <c r="K40" s="873">
        <f t="shared" si="22"/>
        <v>648726305.69000006</v>
      </c>
      <c r="L40" s="873">
        <f t="shared" si="22"/>
        <v>0</v>
      </c>
      <c r="M40" s="873">
        <f t="shared" si="22"/>
        <v>0</v>
      </c>
      <c r="N40" s="873">
        <f t="shared" si="22"/>
        <v>0</v>
      </c>
      <c r="O40" s="873">
        <f t="shared" si="22"/>
        <v>0</v>
      </c>
      <c r="P40" s="874">
        <f t="shared" si="22"/>
        <v>0</v>
      </c>
      <c r="Q40" s="874" t="e">
        <f t="shared" ref="Q40:AE40" si="23">Q29-Q39</f>
        <v>#REF!</v>
      </c>
      <c r="R40" s="874">
        <f t="shared" si="23"/>
        <v>0</v>
      </c>
      <c r="S40" s="874">
        <f t="shared" si="23"/>
        <v>260653610.33999997</v>
      </c>
      <c r="T40" s="874" t="e">
        <f t="shared" si="23"/>
        <v>#REF!</v>
      </c>
      <c r="U40" s="874">
        <f t="shared" si="23"/>
        <v>139393987.16000003</v>
      </c>
      <c r="V40" s="874" t="e">
        <f t="shared" si="23"/>
        <v>#REF!</v>
      </c>
      <c r="W40" s="874">
        <f t="shared" si="23"/>
        <v>0</v>
      </c>
      <c r="X40" s="874">
        <f t="shared" si="23"/>
        <v>260653610.34</v>
      </c>
      <c r="Y40" s="874" t="e">
        <f t="shared" si="23"/>
        <v>#REF!</v>
      </c>
      <c r="Z40" s="874">
        <f t="shared" si="23"/>
        <v>139393987.16000003</v>
      </c>
      <c r="AA40" s="874" t="e">
        <f t="shared" si="23"/>
        <v>#REF!</v>
      </c>
      <c r="AB40" s="874">
        <f t="shared" si="23"/>
        <v>0</v>
      </c>
      <c r="AC40" s="874">
        <f t="shared" si="23"/>
        <v>0</v>
      </c>
      <c r="AD40" s="874" t="e">
        <f t="shared" si="23"/>
        <v>#REF!</v>
      </c>
      <c r="AE40" s="874">
        <f t="shared" si="23"/>
        <v>0</v>
      </c>
    </row>
    <row r="41" spans="1:35" x14ac:dyDescent="0.25">
      <c r="A41" s="571" t="s">
        <v>309</v>
      </c>
      <c r="B41" s="875">
        <f>B33</f>
        <v>16630785069.65</v>
      </c>
      <c r="C41" s="875">
        <f t="shared" ref="C41:P41" si="24">C33</f>
        <v>311799000</v>
      </c>
      <c r="D41" s="875">
        <f t="shared" si="24"/>
        <v>3448976516.3400002</v>
      </c>
      <c r="E41" s="875">
        <f t="shared" si="24"/>
        <v>11470068351.85</v>
      </c>
      <c r="F41" s="875">
        <f t="shared" si="24"/>
        <v>1399941201.46</v>
      </c>
      <c r="G41" s="875">
        <f t="shared" si="24"/>
        <v>16630785069.65</v>
      </c>
      <c r="H41" s="875">
        <f t="shared" si="24"/>
        <v>311799000</v>
      </c>
      <c r="I41" s="875">
        <f t="shared" si="24"/>
        <v>3448976516.3400002</v>
      </c>
      <c r="J41" s="875">
        <f t="shared" si="24"/>
        <v>11470068351.85</v>
      </c>
      <c r="K41" s="875">
        <f t="shared" si="24"/>
        <v>1399941201.46</v>
      </c>
      <c r="L41" s="875">
        <f t="shared" si="24"/>
        <v>0</v>
      </c>
      <c r="M41" s="875">
        <f t="shared" si="24"/>
        <v>0</v>
      </c>
      <c r="N41" s="875">
        <f t="shared" si="24"/>
        <v>0</v>
      </c>
      <c r="O41" s="875">
        <f t="shared" si="24"/>
        <v>0</v>
      </c>
      <c r="P41" s="876">
        <f t="shared" si="24"/>
        <v>0</v>
      </c>
      <c r="Q41" s="876">
        <f t="shared" ref="Q41:AE41" si="25">Q33</f>
        <v>3547220653.8600001</v>
      </c>
      <c r="R41" s="876">
        <f t="shared" si="25"/>
        <v>84530000</v>
      </c>
      <c r="S41" s="876">
        <f t="shared" si="25"/>
        <v>265672658.34999996</v>
      </c>
      <c r="T41" s="876">
        <f t="shared" si="25"/>
        <v>2884186193.2200003</v>
      </c>
      <c r="U41" s="876">
        <f t="shared" si="25"/>
        <v>312831802.29000002</v>
      </c>
      <c r="V41" s="876">
        <f t="shared" si="25"/>
        <v>3547220653.8600001</v>
      </c>
      <c r="W41" s="876">
        <f t="shared" si="25"/>
        <v>84530000</v>
      </c>
      <c r="X41" s="876">
        <f t="shared" si="25"/>
        <v>265672658.34999996</v>
      </c>
      <c r="Y41" s="876">
        <f t="shared" si="25"/>
        <v>2884186193.2200003</v>
      </c>
      <c r="Z41" s="876">
        <f t="shared" si="25"/>
        <v>312831802.29000002</v>
      </c>
      <c r="AA41" s="876">
        <f t="shared" si="25"/>
        <v>0</v>
      </c>
      <c r="AB41" s="876">
        <f t="shared" si="25"/>
        <v>0</v>
      </c>
      <c r="AC41" s="876">
        <f t="shared" si="25"/>
        <v>0</v>
      </c>
      <c r="AD41" s="876">
        <f t="shared" si="25"/>
        <v>0</v>
      </c>
      <c r="AE41" s="876">
        <f t="shared" si="25"/>
        <v>0</v>
      </c>
    </row>
    <row r="42" spans="1:35" x14ac:dyDescent="0.25">
      <c r="B42" s="666"/>
      <c r="E42" s="870"/>
      <c r="G42" s="666"/>
      <c r="L42" s="666"/>
      <c r="Q42" s="666"/>
      <c r="V42" s="666"/>
      <c r="AA42" s="666"/>
    </row>
    <row r="43" spans="1:35" x14ac:dyDescent="0.25">
      <c r="B43" s="666"/>
      <c r="E43" s="870"/>
      <c r="G43" s="666"/>
      <c r="L43" s="666"/>
      <c r="Q43" s="666"/>
      <c r="V43" s="666"/>
      <c r="AA43" s="666"/>
    </row>
    <row r="44" spans="1:35" ht="21" customHeight="1" x14ac:dyDescent="0.25">
      <c r="A44" s="239" t="s">
        <v>339</v>
      </c>
      <c r="B44" s="877"/>
      <c r="C44" s="877"/>
      <c r="D44" s="877"/>
      <c r="E44" s="877"/>
      <c r="F44" s="877"/>
      <c r="G44" s="877"/>
      <c r="H44" s="240"/>
      <c r="I44" s="240"/>
      <c r="J44" s="240"/>
      <c r="K44" s="240"/>
      <c r="L44" s="878">
        <f>'Проверочная  таблица'!H38</f>
        <v>17924000</v>
      </c>
      <c r="M44" s="878"/>
      <c r="N44" s="878"/>
      <c r="O44" s="878"/>
      <c r="P44" s="878"/>
      <c r="Q44" s="241"/>
      <c r="R44" s="241"/>
      <c r="S44" s="241"/>
      <c r="T44" s="241"/>
      <c r="U44" s="241"/>
      <c r="V44" s="240"/>
      <c r="W44" s="240"/>
      <c r="X44" s="240"/>
      <c r="Y44" s="240"/>
      <c r="Z44" s="240"/>
      <c r="AA44" s="878">
        <f>'Проверочная  таблица'!I38</f>
        <v>4481000</v>
      </c>
      <c r="AB44" s="877"/>
      <c r="AC44" s="877"/>
      <c r="AD44" s="877"/>
      <c r="AE44" s="877"/>
    </row>
    <row r="45" spans="1:35" ht="21" customHeight="1" x14ac:dyDescent="0.25">
      <c r="A45" s="239" t="s">
        <v>340</v>
      </c>
      <c r="B45" s="877"/>
      <c r="C45" s="877"/>
      <c r="D45" s="877"/>
      <c r="E45" s="877"/>
      <c r="F45" s="877"/>
      <c r="G45" s="877"/>
      <c r="H45" s="240"/>
      <c r="I45" s="240"/>
      <c r="J45" s="240"/>
      <c r="K45" s="240"/>
      <c r="L45" s="878">
        <f>'Проверочная  таблица'!L38</f>
        <v>16430000</v>
      </c>
      <c r="M45" s="878"/>
      <c r="N45" s="878"/>
      <c r="O45" s="878"/>
      <c r="P45" s="878"/>
      <c r="Q45" s="241"/>
      <c r="R45" s="241"/>
      <c r="S45" s="241"/>
      <c r="T45" s="241"/>
      <c r="U45" s="241"/>
      <c r="V45" s="240"/>
      <c r="W45" s="240"/>
      <c r="X45" s="240"/>
      <c r="Y45" s="240"/>
      <c r="Z45" s="240"/>
      <c r="AA45" s="878">
        <f>'Проверочная  таблица'!M38</f>
        <v>4107500</v>
      </c>
      <c r="AB45" s="877"/>
      <c r="AC45" s="877"/>
      <c r="AD45" s="879"/>
      <c r="AE45" s="879"/>
    </row>
    <row r="46" spans="1:35" ht="21" customHeight="1" x14ac:dyDescent="0.25">
      <c r="A46" s="242" t="s">
        <v>341</v>
      </c>
      <c r="B46" s="879"/>
      <c r="C46" s="879"/>
      <c r="D46" s="879"/>
      <c r="E46" s="879"/>
      <c r="F46" s="879"/>
      <c r="G46" s="879"/>
      <c r="H46" s="243"/>
      <c r="I46" s="243"/>
      <c r="J46" s="243"/>
      <c r="K46" s="243"/>
      <c r="L46" s="880">
        <f>'Проверочная  таблица'!V38</f>
        <v>0</v>
      </c>
      <c r="M46" s="880"/>
      <c r="N46" s="880"/>
      <c r="O46" s="880"/>
      <c r="P46" s="880"/>
      <c r="Q46" s="244"/>
      <c r="R46" s="244"/>
      <c r="S46" s="244"/>
      <c r="T46" s="244"/>
      <c r="U46" s="244"/>
      <c r="V46" s="243"/>
      <c r="W46" s="243"/>
      <c r="X46" s="243"/>
      <c r="Y46" s="243"/>
      <c r="Z46" s="243"/>
      <c r="AA46" s="880">
        <f>'Проверочная  таблица'!X38</f>
        <v>0</v>
      </c>
      <c r="AB46" s="877"/>
      <c r="AC46" s="877"/>
      <c r="AD46" s="877"/>
      <c r="AE46" s="877"/>
    </row>
    <row r="47" spans="1:35" ht="21" customHeight="1" x14ac:dyDescent="0.25">
      <c r="A47" s="242" t="s">
        <v>342</v>
      </c>
      <c r="B47" s="879"/>
      <c r="C47" s="879"/>
      <c r="D47" s="879"/>
      <c r="E47" s="879"/>
      <c r="F47" s="879"/>
      <c r="G47" s="879"/>
      <c r="H47" s="243"/>
      <c r="I47" s="243"/>
      <c r="J47" s="243"/>
      <c r="K47" s="243"/>
      <c r="L47" s="880">
        <f>'Проверочная  таблица'!AJ38</f>
        <v>0</v>
      </c>
      <c r="M47" s="880"/>
      <c r="N47" s="880"/>
      <c r="O47" s="880"/>
      <c r="P47" s="880"/>
      <c r="Q47" s="244"/>
      <c r="R47" s="244"/>
      <c r="S47" s="244"/>
      <c r="T47" s="244"/>
      <c r="U47" s="244"/>
      <c r="V47" s="243"/>
      <c r="W47" s="243"/>
      <c r="X47" s="243"/>
      <c r="Y47" s="243"/>
      <c r="Z47" s="243"/>
      <c r="AA47" s="880">
        <f>'Проверочная  таблица'!AL38</f>
        <v>0</v>
      </c>
      <c r="AB47" s="879"/>
      <c r="AC47" s="879"/>
      <c r="AD47" s="877"/>
      <c r="AE47" s="877"/>
    </row>
    <row r="48" spans="1:35" x14ac:dyDescent="0.25">
      <c r="A48" s="245" t="s">
        <v>836</v>
      </c>
      <c r="B48" s="246"/>
      <c r="C48" s="246"/>
      <c r="D48" s="246"/>
      <c r="E48" s="246"/>
      <c r="F48" s="246"/>
      <c r="G48" s="246"/>
      <c r="H48" s="246"/>
      <c r="I48" s="246"/>
      <c r="J48" s="246"/>
      <c r="K48" s="243"/>
      <c r="L48" s="880">
        <f>'Проверочная  таблица'!NF38</f>
        <v>0</v>
      </c>
      <c r="M48" s="880"/>
      <c r="N48" s="880"/>
      <c r="O48" s="880"/>
      <c r="P48" s="880"/>
      <c r="Q48" s="244"/>
      <c r="R48" s="244"/>
      <c r="S48" s="244"/>
      <c r="T48" s="244"/>
      <c r="U48" s="244"/>
      <c r="V48" s="243"/>
      <c r="W48" s="243"/>
      <c r="X48" s="243"/>
      <c r="Y48" s="243"/>
      <c r="Z48" s="243"/>
      <c r="AA48" s="880">
        <f>'Проверочная  таблица'!NK38</f>
        <v>0</v>
      </c>
      <c r="AB48" s="879"/>
      <c r="AC48" s="879"/>
      <c r="AD48" s="879"/>
      <c r="AE48" s="877"/>
    </row>
    <row r="49" spans="1:31" x14ac:dyDescent="0.25">
      <c r="A49" s="245" t="s">
        <v>467</v>
      </c>
      <c r="B49" s="246"/>
      <c r="C49" s="246"/>
      <c r="D49" s="246"/>
      <c r="E49" s="246"/>
      <c r="F49" s="246"/>
      <c r="G49" s="246"/>
      <c r="H49" s="246"/>
      <c r="I49" s="246"/>
      <c r="J49" s="246"/>
      <c r="K49" s="243"/>
      <c r="L49" s="880">
        <f>'Проверочная  таблица'!IT38</f>
        <v>0</v>
      </c>
      <c r="M49" s="880"/>
      <c r="N49" s="880"/>
      <c r="O49" s="880"/>
      <c r="P49" s="880"/>
      <c r="Q49" s="244"/>
      <c r="R49" s="244"/>
      <c r="S49" s="244"/>
      <c r="T49" s="244"/>
      <c r="U49" s="244"/>
      <c r="V49" s="243"/>
      <c r="W49" s="243"/>
      <c r="X49" s="243"/>
      <c r="Y49" s="243"/>
      <c r="Z49" s="243"/>
      <c r="AA49" s="880">
        <f>'Проверочная  таблица'!IW38</f>
        <v>0</v>
      </c>
      <c r="AB49" s="879"/>
      <c r="AC49" s="879"/>
      <c r="AD49" s="879"/>
      <c r="AE49" s="877"/>
    </row>
    <row r="50" spans="1:31" ht="21" customHeight="1" x14ac:dyDescent="0.25">
      <c r="A50" s="242" t="s">
        <v>343</v>
      </c>
      <c r="B50" s="879"/>
      <c r="C50" s="879"/>
      <c r="D50" s="879"/>
      <c r="E50" s="879"/>
      <c r="F50" s="879"/>
      <c r="G50" s="879"/>
      <c r="H50" s="243"/>
      <c r="I50" s="243"/>
      <c r="J50" s="243"/>
      <c r="K50" s="243"/>
      <c r="L50" s="880">
        <f>'Проверочная  таблица'!ED38</f>
        <v>0</v>
      </c>
      <c r="M50" s="880"/>
      <c r="N50" s="880"/>
      <c r="O50" s="880"/>
      <c r="P50" s="880"/>
      <c r="Q50" s="244"/>
      <c r="R50" s="244"/>
      <c r="S50" s="244"/>
      <c r="T50" s="244"/>
      <c r="U50" s="244"/>
      <c r="V50" s="243"/>
      <c r="W50" s="243"/>
      <c r="X50" s="243"/>
      <c r="Y50" s="243"/>
      <c r="Z50" s="240"/>
      <c r="AA50" s="878">
        <f>'Проверочная  таблица'!EG38</f>
        <v>0</v>
      </c>
      <c r="AB50" s="877"/>
      <c r="AC50" s="877"/>
      <c r="AD50" s="877"/>
      <c r="AE50" s="877"/>
    </row>
    <row r="51" spans="1:31" ht="21" customHeight="1" x14ac:dyDescent="0.25">
      <c r="A51" s="242" t="s">
        <v>344</v>
      </c>
      <c r="B51" s="879"/>
      <c r="C51" s="879"/>
      <c r="D51" s="879"/>
      <c r="E51" s="879"/>
      <c r="F51" s="879"/>
      <c r="G51" s="879"/>
      <c r="H51" s="243"/>
      <c r="I51" s="243"/>
      <c r="J51" s="243"/>
      <c r="K51" s="243"/>
      <c r="L51" s="880">
        <f>'Проверочная  таблица'!JR38</f>
        <v>0</v>
      </c>
      <c r="M51" s="880"/>
      <c r="N51" s="880"/>
      <c r="O51" s="880"/>
      <c r="P51" s="880"/>
      <c r="Q51" s="244"/>
      <c r="R51" s="244"/>
      <c r="S51" s="244"/>
      <c r="T51" s="244"/>
      <c r="U51" s="244"/>
      <c r="V51" s="243"/>
      <c r="W51" s="243"/>
      <c r="X51" s="243"/>
      <c r="Y51" s="243"/>
      <c r="Z51" s="240"/>
      <c r="AA51" s="878">
        <f>'Проверочная  таблица'!JU38</f>
        <v>0</v>
      </c>
      <c r="AB51" s="877"/>
      <c r="AC51" s="877"/>
      <c r="AD51" s="877"/>
      <c r="AE51" s="877"/>
    </row>
    <row r="52" spans="1:31" ht="20.100000000000001" customHeight="1" x14ac:dyDescent="0.25">
      <c r="A52" s="1234" t="s">
        <v>345</v>
      </c>
      <c r="B52" s="1234"/>
      <c r="C52" s="1234"/>
      <c r="D52" s="1234"/>
      <c r="E52" s="1234"/>
      <c r="F52" s="1234"/>
      <c r="G52" s="1234"/>
      <c r="H52" s="1234"/>
      <c r="I52" s="1234"/>
      <c r="J52" s="1234"/>
      <c r="K52" s="1234"/>
      <c r="L52" s="880">
        <f>'Проверочная  таблица'!GJ38</f>
        <v>84110303.810000002</v>
      </c>
      <c r="M52" s="880"/>
      <c r="N52" s="880"/>
      <c r="O52" s="880"/>
      <c r="P52" s="880"/>
      <c r="Q52" s="244"/>
      <c r="R52" s="244"/>
      <c r="S52" s="244"/>
      <c r="T52" s="244"/>
      <c r="U52" s="244"/>
      <c r="V52" s="243"/>
      <c r="W52" s="243"/>
      <c r="X52" s="243"/>
      <c r="Y52" s="243"/>
      <c r="Z52" s="240"/>
      <c r="AA52" s="878">
        <f>'Проверочная  таблица'!GM38</f>
        <v>0</v>
      </c>
      <c r="AB52" s="877"/>
      <c r="AC52" s="877"/>
      <c r="AD52" s="877"/>
      <c r="AE52" s="877"/>
    </row>
    <row r="53" spans="1:31" ht="21" customHeight="1" x14ac:dyDescent="0.25">
      <c r="A53" s="239" t="s">
        <v>346</v>
      </c>
      <c r="B53" s="877"/>
      <c r="C53" s="877"/>
      <c r="D53" s="877"/>
      <c r="E53" s="877"/>
      <c r="F53" s="877"/>
      <c r="G53" s="877"/>
      <c r="H53" s="240"/>
      <c r="I53" s="240"/>
      <c r="J53" s="240"/>
      <c r="K53" s="240"/>
      <c r="L53" s="878">
        <f>'Проверочная  таблица'!KN38</f>
        <v>0</v>
      </c>
      <c r="M53" s="878"/>
      <c r="N53" s="878"/>
      <c r="O53" s="878"/>
      <c r="P53" s="878"/>
      <c r="Q53" s="241"/>
      <c r="R53" s="241"/>
      <c r="S53" s="241"/>
      <c r="T53" s="241"/>
      <c r="U53" s="241"/>
      <c r="V53" s="240"/>
      <c r="W53" s="240"/>
      <c r="X53" s="240"/>
      <c r="Y53" s="240"/>
      <c r="Z53" s="240"/>
      <c r="AA53" s="878">
        <f>'Проверочная  таблица'!KQ38</f>
        <v>0</v>
      </c>
      <c r="AB53" s="877"/>
      <c r="AC53" s="877"/>
      <c r="AD53" s="877"/>
      <c r="AE53" s="877"/>
    </row>
    <row r="54" spans="1:31" ht="21" customHeight="1" x14ac:dyDescent="0.25">
      <c r="A54" s="239" t="s">
        <v>347</v>
      </c>
      <c r="B54" s="877"/>
      <c r="C54" s="877"/>
      <c r="D54" s="877"/>
      <c r="E54" s="877"/>
      <c r="F54" s="877"/>
      <c r="G54" s="877"/>
      <c r="H54" s="240"/>
      <c r="I54" s="240"/>
      <c r="J54" s="240"/>
      <c r="K54" s="240"/>
      <c r="L54" s="878">
        <f>'Проверочная  таблица'!GX38</f>
        <v>0</v>
      </c>
      <c r="M54" s="878"/>
      <c r="N54" s="878"/>
      <c r="O54" s="878"/>
      <c r="P54" s="878"/>
      <c r="Q54" s="241"/>
      <c r="R54" s="241"/>
      <c r="S54" s="241"/>
      <c r="T54" s="241"/>
      <c r="U54" s="241"/>
      <c r="V54" s="240"/>
      <c r="W54" s="240"/>
      <c r="X54" s="240"/>
      <c r="Y54" s="240"/>
      <c r="Z54" s="240"/>
      <c r="AA54" s="878">
        <f>'Проверочная  таблица'!GZ38</f>
        <v>0</v>
      </c>
      <c r="AB54" s="877"/>
      <c r="AC54" s="877"/>
      <c r="AD54" s="877"/>
      <c r="AE54" s="877"/>
    </row>
    <row r="55" spans="1:31" ht="21" customHeight="1" x14ac:dyDescent="0.25">
      <c r="A55" s="239" t="s">
        <v>348</v>
      </c>
      <c r="B55" s="877"/>
      <c r="C55" s="877"/>
      <c r="D55" s="877"/>
      <c r="E55" s="877"/>
      <c r="F55" s="877"/>
      <c r="G55" s="877"/>
      <c r="H55" s="240"/>
      <c r="I55" s="240"/>
      <c r="J55" s="240"/>
      <c r="K55" s="240"/>
      <c r="L55" s="878">
        <f>'Проверочная  таблица'!LH38</f>
        <v>10000000</v>
      </c>
      <c r="M55" s="878"/>
      <c r="N55" s="878"/>
      <c r="O55" s="878"/>
      <c r="P55" s="878"/>
      <c r="Q55" s="241"/>
      <c r="R55" s="241"/>
      <c r="S55" s="241"/>
      <c r="T55" s="241"/>
      <c r="U55" s="241"/>
      <c r="V55" s="240"/>
      <c r="W55" s="240"/>
      <c r="X55" s="240"/>
      <c r="Y55" s="240"/>
      <c r="Z55" s="240"/>
      <c r="AA55" s="878">
        <f>'Проверочная  таблица'!LL38</f>
        <v>0</v>
      </c>
      <c r="AB55" s="877"/>
      <c r="AC55" s="877"/>
      <c r="AD55" s="877"/>
      <c r="AE55" s="877"/>
    </row>
    <row r="56" spans="1:31" ht="21" customHeight="1" x14ac:dyDescent="0.25">
      <c r="A56" s="239" t="s">
        <v>349</v>
      </c>
      <c r="B56" s="877"/>
      <c r="C56" s="877"/>
      <c r="D56" s="877"/>
      <c r="E56" s="877"/>
      <c r="F56" s="877"/>
      <c r="G56" s="877"/>
      <c r="H56" s="240"/>
      <c r="I56" s="240"/>
      <c r="J56" s="240"/>
      <c r="K56" s="240"/>
      <c r="L56" s="878">
        <f>'Проверочная  таблица'!MD38</f>
        <v>0</v>
      </c>
      <c r="M56" s="878"/>
      <c r="N56" s="878"/>
      <c r="O56" s="878"/>
      <c r="P56" s="878"/>
      <c r="Q56" s="241"/>
      <c r="R56" s="241"/>
      <c r="S56" s="241"/>
      <c r="T56" s="241"/>
      <c r="U56" s="241"/>
      <c r="V56" s="240"/>
      <c r="W56" s="240"/>
      <c r="X56" s="240"/>
      <c r="Y56" s="240"/>
      <c r="Z56" s="240"/>
      <c r="AA56" s="878">
        <f>'Проверочная  таблица'!MG38</f>
        <v>0</v>
      </c>
      <c r="AB56" s="877"/>
      <c r="AC56" s="877"/>
      <c r="AD56" s="877"/>
      <c r="AE56" s="877"/>
    </row>
    <row r="57" spans="1:31" ht="21" customHeight="1" x14ac:dyDescent="0.25">
      <c r="A57" s="239" t="s">
        <v>350</v>
      </c>
      <c r="B57" s="877"/>
      <c r="C57" s="877"/>
      <c r="D57" s="877"/>
      <c r="E57" s="877"/>
      <c r="F57" s="877"/>
      <c r="G57" s="877"/>
      <c r="H57" s="240"/>
      <c r="I57" s="240"/>
      <c r="J57" s="240"/>
      <c r="K57" s="240"/>
      <c r="L57" s="878">
        <f>'Проверочная  таблица'!PD38</f>
        <v>0</v>
      </c>
      <c r="M57" s="878"/>
      <c r="N57" s="878"/>
      <c r="O57" s="878"/>
      <c r="P57" s="878"/>
      <c r="Q57" s="241"/>
      <c r="R57" s="241"/>
      <c r="S57" s="241"/>
      <c r="T57" s="241"/>
      <c r="U57" s="241"/>
      <c r="V57" s="240"/>
      <c r="W57" s="240"/>
      <c r="X57" s="240"/>
      <c r="Y57" s="240"/>
      <c r="Z57" s="240"/>
      <c r="AA57" s="878">
        <f>'Проверочная  таблица'!PK38</f>
        <v>0</v>
      </c>
      <c r="AB57" s="877"/>
      <c r="AC57" s="877"/>
      <c r="AD57" s="877"/>
      <c r="AE57" s="877"/>
    </row>
    <row r="58" spans="1:31" ht="21" customHeight="1" x14ac:dyDescent="0.25">
      <c r="A58" s="1234" t="s">
        <v>351</v>
      </c>
      <c r="B58" s="1234"/>
      <c r="C58" s="1234"/>
      <c r="D58" s="1234"/>
      <c r="E58" s="1234"/>
      <c r="F58" s="1234"/>
      <c r="G58" s="1234"/>
      <c r="H58" s="1234"/>
      <c r="I58" s="1234"/>
      <c r="J58" s="1234"/>
      <c r="K58" s="1234"/>
      <c r="L58" s="878">
        <f>'Проверочная  таблица'!BR38</f>
        <v>0</v>
      </c>
      <c r="M58" s="878"/>
      <c r="N58" s="878"/>
      <c r="O58" s="878"/>
      <c r="P58" s="878"/>
      <c r="Q58" s="241"/>
      <c r="R58" s="241"/>
      <c r="S58" s="241"/>
      <c r="T58" s="241"/>
      <c r="U58" s="241"/>
      <c r="V58" s="240"/>
      <c r="W58" s="240"/>
      <c r="X58" s="240"/>
      <c r="Y58" s="240"/>
      <c r="Z58" s="240"/>
      <c r="AA58" s="878">
        <f>'Проверочная  таблица'!BU38</f>
        <v>0</v>
      </c>
      <c r="AB58" s="877"/>
      <c r="AC58" s="877"/>
      <c r="AD58" s="877"/>
      <c r="AE58" s="877"/>
    </row>
    <row r="59" spans="1:31" ht="21" customHeight="1" x14ac:dyDescent="0.25">
      <c r="A59" s="247" t="s">
        <v>641</v>
      </c>
      <c r="B59" s="689"/>
      <c r="C59" s="689"/>
      <c r="D59" s="689"/>
      <c r="E59" s="689"/>
      <c r="F59" s="689"/>
      <c r="G59" s="689"/>
      <c r="H59" s="689"/>
      <c r="I59" s="689"/>
      <c r="J59" s="689"/>
      <c r="K59" s="689"/>
      <c r="L59" s="878">
        <f>'Проверочная  таблица'!FR38</f>
        <v>0</v>
      </c>
      <c r="M59" s="878"/>
      <c r="N59" s="878"/>
      <c r="O59" s="878"/>
      <c r="P59" s="878"/>
      <c r="Q59" s="241"/>
      <c r="R59" s="241"/>
      <c r="S59" s="241"/>
      <c r="T59" s="241"/>
      <c r="U59" s="241"/>
      <c r="V59" s="240"/>
      <c r="W59" s="240"/>
      <c r="X59" s="240"/>
      <c r="Y59" s="240"/>
      <c r="Z59" s="240"/>
      <c r="AA59" s="878">
        <f>'Проверочная  таблица'!FU38</f>
        <v>0</v>
      </c>
      <c r="AB59" s="877"/>
      <c r="AC59" s="877"/>
      <c r="AD59" s="877"/>
      <c r="AE59" s="877"/>
    </row>
    <row r="60" spans="1:31" ht="21" customHeight="1" x14ac:dyDescent="0.25">
      <c r="A60" s="247" t="s">
        <v>647</v>
      </c>
      <c r="B60" s="689"/>
      <c r="C60" s="689"/>
      <c r="D60" s="689"/>
      <c r="E60" s="689"/>
      <c r="F60" s="689"/>
      <c r="G60" s="689"/>
      <c r="H60" s="689"/>
      <c r="I60" s="689"/>
      <c r="J60" s="689"/>
      <c r="K60" s="689"/>
      <c r="L60" s="878">
        <f>'Проверочная  таблица'!HH38</f>
        <v>0</v>
      </c>
      <c r="M60" s="878"/>
      <c r="N60" s="878"/>
      <c r="O60" s="878"/>
      <c r="P60" s="878"/>
      <c r="Q60" s="241"/>
      <c r="R60" s="241"/>
      <c r="S60" s="241"/>
      <c r="T60" s="241"/>
      <c r="U60" s="241"/>
      <c r="V60" s="240"/>
      <c r="W60" s="240"/>
      <c r="X60" s="240"/>
      <c r="Y60" s="240"/>
      <c r="Z60" s="240"/>
      <c r="AA60" s="878">
        <f>'Проверочная  таблица'!HK38</f>
        <v>0</v>
      </c>
      <c r="AB60" s="877"/>
      <c r="AC60" s="877"/>
      <c r="AD60" s="877"/>
      <c r="AE60" s="877"/>
    </row>
    <row r="61" spans="1:31" ht="33.6" customHeight="1" x14ac:dyDescent="0.25">
      <c r="A61" s="1234" t="s">
        <v>352</v>
      </c>
      <c r="B61" s="1234"/>
      <c r="C61" s="1234"/>
      <c r="D61" s="1234"/>
      <c r="E61" s="1234"/>
      <c r="F61" s="1234"/>
      <c r="G61" s="1234"/>
      <c r="H61" s="1234"/>
      <c r="I61" s="1234"/>
      <c r="J61" s="1234"/>
      <c r="K61" s="1234"/>
      <c r="L61" s="878">
        <f>'Проверочная  таблица'!HZ38</f>
        <v>0</v>
      </c>
      <c r="M61" s="878"/>
      <c r="N61" s="878"/>
      <c r="O61" s="878"/>
      <c r="P61" s="878"/>
      <c r="Q61" s="241"/>
      <c r="R61" s="241"/>
      <c r="S61" s="241"/>
      <c r="T61" s="241"/>
      <c r="U61" s="241"/>
      <c r="V61" s="240"/>
      <c r="W61" s="240"/>
      <c r="X61" s="240"/>
      <c r="Y61" s="240"/>
      <c r="Z61" s="240"/>
      <c r="AA61" s="878">
        <f>'Проверочная  таблица'!IC38</f>
        <v>0</v>
      </c>
      <c r="AB61" s="877"/>
      <c r="AC61" s="877"/>
      <c r="AD61" s="877"/>
      <c r="AE61" s="877"/>
    </row>
    <row r="62" spans="1:31" ht="20.45" customHeight="1" x14ac:dyDescent="0.25">
      <c r="A62" s="247" t="s">
        <v>353</v>
      </c>
      <c r="B62" s="247"/>
      <c r="C62" s="247"/>
      <c r="D62" s="247"/>
      <c r="E62" s="247"/>
      <c r="F62" s="247"/>
      <c r="G62" s="247"/>
      <c r="H62" s="247"/>
      <c r="I62" s="247"/>
      <c r="J62" s="247"/>
      <c r="K62" s="689"/>
      <c r="L62" s="878">
        <f>'Проверочная  таблица'!MP38</f>
        <v>0</v>
      </c>
      <c r="M62" s="878"/>
      <c r="N62" s="878"/>
      <c r="O62" s="878"/>
      <c r="P62" s="878"/>
      <c r="Q62" s="241"/>
      <c r="R62" s="241"/>
      <c r="S62" s="241"/>
      <c r="T62" s="241"/>
      <c r="U62" s="241"/>
      <c r="V62" s="240"/>
      <c r="W62" s="240"/>
      <c r="X62" s="240"/>
      <c r="Y62" s="240"/>
      <c r="Z62" s="240"/>
      <c r="AA62" s="878">
        <f>'Проверочная  таблица'!MS38</f>
        <v>0</v>
      </c>
      <c r="AB62" s="877"/>
      <c r="AC62" s="877"/>
      <c r="AD62" s="877"/>
      <c r="AE62" s="877"/>
    </row>
    <row r="63" spans="1:31" ht="21" customHeight="1" x14ac:dyDescent="0.25">
      <c r="A63" s="239" t="s">
        <v>354</v>
      </c>
      <c r="B63" s="877"/>
      <c r="C63" s="877"/>
      <c r="D63" s="877"/>
      <c r="E63" s="877"/>
      <c r="F63" s="877"/>
      <c r="G63" s="877"/>
      <c r="H63" s="240"/>
      <c r="I63" s="240"/>
      <c r="J63" s="240"/>
      <c r="K63" s="240"/>
      <c r="L63" s="878">
        <f>'Проверочная  таблица'!PT38</f>
        <v>322606.78000000009</v>
      </c>
      <c r="M63" s="878"/>
      <c r="N63" s="878"/>
      <c r="O63" s="878"/>
      <c r="P63" s="878"/>
      <c r="Q63" s="241"/>
      <c r="R63" s="241"/>
      <c r="S63" s="241"/>
      <c r="T63" s="241"/>
      <c r="U63" s="241"/>
      <c r="V63" s="240"/>
      <c r="W63" s="240"/>
      <c r="X63" s="240"/>
      <c r="Y63" s="240"/>
      <c r="Z63" s="240"/>
      <c r="AA63" s="878">
        <f>'Проверочная  таблица'!PU38</f>
        <v>74978.149999999994</v>
      </c>
      <c r="AB63" s="877"/>
      <c r="AC63" s="877"/>
      <c r="AD63" s="877"/>
      <c r="AE63" s="877"/>
    </row>
    <row r="64" spans="1:31" ht="21" customHeight="1" x14ac:dyDescent="0.25">
      <c r="A64" s="239" t="s">
        <v>355</v>
      </c>
      <c r="B64" s="877"/>
      <c r="C64" s="877"/>
      <c r="D64" s="877"/>
      <c r="E64" s="877"/>
      <c r="F64" s="877"/>
      <c r="G64" s="877"/>
      <c r="H64" s="240"/>
      <c r="I64" s="240"/>
      <c r="J64" s="240"/>
      <c r="K64" s="240"/>
      <c r="L64" s="878">
        <f>'Проверочная  таблица'!QH38</f>
        <v>2524900.0000000005</v>
      </c>
      <c r="M64" s="878"/>
      <c r="N64" s="878"/>
      <c r="O64" s="878"/>
      <c r="P64" s="878"/>
      <c r="Q64" s="241"/>
      <c r="R64" s="241"/>
      <c r="S64" s="241"/>
      <c r="T64" s="241"/>
      <c r="U64" s="241"/>
      <c r="V64" s="240"/>
      <c r="W64" s="240"/>
      <c r="X64" s="240"/>
      <c r="Y64" s="240"/>
      <c r="Z64" s="240"/>
      <c r="AA64" s="878" t="e">
        <f>'Проверочная  таблица'!QI38</f>
        <v>#REF!</v>
      </c>
      <c r="AB64" s="877"/>
      <c r="AC64" s="877"/>
      <c r="AD64" s="877"/>
      <c r="AE64" s="877"/>
    </row>
    <row r="65" spans="1:35" ht="21" customHeight="1" x14ac:dyDescent="0.25">
      <c r="A65" s="250" t="s">
        <v>1076</v>
      </c>
      <c r="B65" s="881"/>
      <c r="C65" s="881"/>
      <c r="D65" s="881"/>
      <c r="E65" s="881"/>
      <c r="F65" s="881"/>
      <c r="G65" s="881"/>
      <c r="H65" s="248"/>
      <c r="I65" s="248"/>
      <c r="J65" s="248"/>
      <c r="K65" s="248"/>
      <c r="L65" s="882">
        <f>'Проверочная  таблица'!SH38</f>
        <v>46579405.579999998</v>
      </c>
      <c r="M65" s="882"/>
      <c r="N65" s="882"/>
      <c r="O65" s="882"/>
      <c r="P65" s="882"/>
      <c r="Q65" s="249"/>
      <c r="R65" s="249"/>
      <c r="S65" s="249"/>
      <c r="T65" s="249"/>
      <c r="U65" s="249"/>
      <c r="V65" s="248"/>
      <c r="W65" s="248"/>
      <c r="X65" s="248"/>
      <c r="Y65" s="248"/>
      <c r="Z65" s="248"/>
      <c r="AA65" s="882">
        <f>'Проверочная  таблица'!SJ38</f>
        <v>0</v>
      </c>
      <c r="AB65" s="881"/>
      <c r="AC65" s="881"/>
      <c r="AD65" s="881"/>
      <c r="AE65" s="881"/>
    </row>
    <row r="66" spans="1:35" ht="21" customHeight="1" x14ac:dyDescent="0.25">
      <c r="A66" s="250" t="s">
        <v>356</v>
      </c>
      <c r="B66" s="881"/>
      <c r="C66" s="881"/>
      <c r="D66" s="881"/>
      <c r="E66" s="881"/>
      <c r="F66" s="881"/>
      <c r="G66" s="881"/>
      <c r="H66" s="248"/>
      <c r="I66" s="248"/>
      <c r="J66" s="248"/>
      <c r="K66" s="248"/>
      <c r="L66" s="882">
        <f>'Проверочная  таблица'!TH38</f>
        <v>0</v>
      </c>
      <c r="M66" s="882"/>
      <c r="N66" s="882"/>
      <c r="O66" s="882"/>
      <c r="P66" s="882"/>
      <c r="Q66" s="249"/>
      <c r="R66" s="249"/>
      <c r="S66" s="249"/>
      <c r="T66" s="249"/>
      <c r="U66" s="249"/>
      <c r="V66" s="248"/>
      <c r="W66" s="248"/>
      <c r="X66" s="248"/>
      <c r="Y66" s="248"/>
      <c r="Z66" s="248"/>
      <c r="AA66" s="882">
        <f>'Проверочная  таблица'!TN38</f>
        <v>0</v>
      </c>
      <c r="AB66" s="881"/>
      <c r="AC66" s="881"/>
      <c r="AD66" s="881"/>
      <c r="AE66" s="881"/>
    </row>
    <row r="67" spans="1:35" ht="21" customHeight="1" x14ac:dyDescent="0.25">
      <c r="A67" s="251" t="s">
        <v>106</v>
      </c>
      <c r="B67" s="2"/>
      <c r="C67" s="2"/>
      <c r="D67" s="2"/>
      <c r="E67" s="2"/>
      <c r="F67" s="2"/>
      <c r="G67" s="2"/>
      <c r="H67" s="251"/>
      <c r="I67" s="251"/>
      <c r="J67" s="251"/>
      <c r="K67" s="251"/>
      <c r="L67" s="883">
        <f>SUM(L44:L66)-L36</f>
        <v>0</v>
      </c>
      <c r="M67" s="883"/>
      <c r="N67" s="883"/>
      <c r="O67" s="883"/>
      <c r="P67" s="883"/>
      <c r="Q67" s="2"/>
      <c r="R67" s="2"/>
      <c r="S67" s="2"/>
      <c r="T67" s="2"/>
      <c r="U67" s="2"/>
      <c r="V67" s="251"/>
      <c r="W67" s="251"/>
      <c r="X67" s="251"/>
      <c r="Y67" s="251"/>
      <c r="Z67" s="251"/>
      <c r="AA67" s="883" t="e">
        <f>SUM(AA44:AA66)-AA36</f>
        <v>#REF!</v>
      </c>
      <c r="AB67" s="2"/>
      <c r="AC67" s="2"/>
      <c r="AD67" s="2"/>
      <c r="AE67" s="2"/>
    </row>
    <row r="71" spans="1:35" s="884" customFormat="1" ht="47.25" x14ac:dyDescent="0.25">
      <c r="B71" s="252" t="s">
        <v>357</v>
      </c>
      <c r="C71" s="252" t="s">
        <v>358</v>
      </c>
      <c r="D71" s="51" t="s">
        <v>49</v>
      </c>
      <c r="E71" s="51" t="s">
        <v>50</v>
      </c>
      <c r="F71" s="572" t="s">
        <v>51</v>
      </c>
      <c r="G71" s="572" t="s">
        <v>52</v>
      </c>
      <c r="H71" s="51" t="s">
        <v>53</v>
      </c>
      <c r="I71" s="51" t="s">
        <v>54</v>
      </c>
      <c r="J71" s="572" t="s">
        <v>55</v>
      </c>
      <c r="K71" s="572" t="s">
        <v>56</v>
      </c>
      <c r="Q71" s="885"/>
      <c r="AA71" s="885"/>
      <c r="AG71" s="702"/>
      <c r="AH71" s="702"/>
      <c r="AI71" s="702"/>
    </row>
    <row r="72" spans="1:35" ht="15.75" x14ac:dyDescent="0.25">
      <c r="A72" s="253" t="s">
        <v>359</v>
      </c>
      <c r="B72" s="886">
        <f>D72+F72+H72+J72</f>
        <v>33444525.689040005</v>
      </c>
      <c r="C72" s="886" t="e">
        <f>E72+G72+I72+K72</f>
        <v>#REF!</v>
      </c>
      <c r="D72" s="887">
        <f>G33/1000</f>
        <v>16630785.06965</v>
      </c>
      <c r="E72" s="887">
        <f>V33/1000</f>
        <v>3547220.65386</v>
      </c>
      <c r="F72" s="887">
        <f>G39/1000</f>
        <v>570471.69557999994</v>
      </c>
      <c r="G72" s="887" t="e">
        <f>V39/1000</f>
        <v>#REF!</v>
      </c>
      <c r="H72" s="887">
        <f>L36/1000</f>
        <v>177891.21617000003</v>
      </c>
      <c r="I72" s="887" t="e">
        <f>AA36/1000</f>
        <v>#REF!</v>
      </c>
      <c r="J72" s="887">
        <f>G40/1000</f>
        <v>16065377.707640002</v>
      </c>
      <c r="K72" s="887" t="e">
        <f>V40/1000</f>
        <v>#REF!</v>
      </c>
      <c r="N72" s="884"/>
      <c r="O72" s="884"/>
      <c r="Q72" s="666"/>
      <c r="AA72" s="666"/>
    </row>
    <row r="73" spans="1:35" x14ac:dyDescent="0.25">
      <c r="A73" s="254"/>
      <c r="B73" s="255"/>
      <c r="C73" s="255"/>
      <c r="D73" s="256"/>
      <c r="E73" s="256"/>
      <c r="F73" s="256"/>
      <c r="G73" s="256"/>
      <c r="H73" s="256"/>
      <c r="I73" s="256"/>
      <c r="J73" s="256"/>
      <c r="K73" s="256"/>
      <c r="N73" s="884"/>
      <c r="O73" s="884"/>
      <c r="Q73" s="666"/>
      <c r="AA73" s="666"/>
    </row>
    <row r="74" spans="1:35" ht="15.75" x14ac:dyDescent="0.25">
      <c r="A74" s="253" t="s">
        <v>360</v>
      </c>
      <c r="B74" s="886">
        <f t="shared" ref="B74:B77" si="26">D74+F74+H74+J74</f>
        <v>408572</v>
      </c>
      <c r="C74" s="886">
        <f t="shared" ref="C74:C77" si="27">E74+G74+I74+K74</f>
        <v>93118.5</v>
      </c>
      <c r="D74" s="887">
        <f>H33/1000</f>
        <v>311799</v>
      </c>
      <c r="E74" s="887">
        <f>W33/1000</f>
        <v>84530</v>
      </c>
      <c r="F74" s="887">
        <f>H39/1000</f>
        <v>0</v>
      </c>
      <c r="G74" s="887">
        <f>W39/1000</f>
        <v>0</v>
      </c>
      <c r="H74" s="887">
        <f>M36/1000</f>
        <v>34354</v>
      </c>
      <c r="I74" s="887">
        <f>AB36/1000</f>
        <v>8588.5</v>
      </c>
      <c r="J74" s="887">
        <f>H40/1000</f>
        <v>62419</v>
      </c>
      <c r="K74" s="887">
        <f>W40/1000</f>
        <v>0</v>
      </c>
      <c r="N74" s="884"/>
      <c r="O74" s="884"/>
      <c r="Q74" s="666"/>
      <c r="AA74" s="666"/>
    </row>
    <row r="75" spans="1:35" ht="15.75" x14ac:dyDescent="0.25">
      <c r="A75" s="253" t="s">
        <v>361</v>
      </c>
      <c r="B75" s="886">
        <f t="shared" si="26"/>
        <v>17924</v>
      </c>
      <c r="C75" s="886">
        <f t="shared" si="27"/>
        <v>4481</v>
      </c>
      <c r="D75" s="888">
        <f>'Проверочная  таблица'!F35/1000</f>
        <v>0</v>
      </c>
      <c r="E75" s="888">
        <f>'Проверочная  таблица'!G35/1000</f>
        <v>0</v>
      </c>
      <c r="F75" s="889">
        <f>'Проверочная  таблица'!F41/1000</f>
        <v>0</v>
      </c>
      <c r="G75" s="889">
        <f>'Проверочная  таблица'!G41/1000</f>
        <v>0</v>
      </c>
      <c r="H75" s="888">
        <f>'Проверочная  таблица'!H38/1000</f>
        <v>17924</v>
      </c>
      <c r="I75" s="888">
        <f>'Проверочная  таблица'!I38/1000</f>
        <v>4481</v>
      </c>
      <c r="J75" s="889">
        <f>'Проверочная  таблица'!F42/1000</f>
        <v>0</v>
      </c>
      <c r="K75" s="889">
        <f>'Проверочная  таблица'!G42/1000</f>
        <v>0</v>
      </c>
      <c r="N75" s="884"/>
      <c r="O75" s="884"/>
      <c r="Q75" s="666"/>
      <c r="AA75" s="666"/>
    </row>
    <row r="76" spans="1:35" ht="15.75" x14ac:dyDescent="0.25">
      <c r="A76" s="253" t="s">
        <v>362</v>
      </c>
      <c r="B76" s="886">
        <f t="shared" si="26"/>
        <v>390648</v>
      </c>
      <c r="C76" s="886">
        <f t="shared" si="27"/>
        <v>88637.5</v>
      </c>
      <c r="D76" s="888">
        <f>'Проверочная  таблица'!J35/1000</f>
        <v>311799</v>
      </c>
      <c r="E76" s="888">
        <f>'Проверочная  таблица'!K35/1000</f>
        <v>84530</v>
      </c>
      <c r="F76" s="889">
        <f>'Проверочная  таблица'!J41/1000</f>
        <v>0</v>
      </c>
      <c r="G76" s="889">
        <f>'Проверочная  таблица'!K41/1000</f>
        <v>0</v>
      </c>
      <c r="H76" s="888">
        <f>'Проверочная  таблица'!L38/1000</f>
        <v>16430</v>
      </c>
      <c r="I76" s="888">
        <f>'Проверочная  таблица'!M38/1000</f>
        <v>4107.5</v>
      </c>
      <c r="J76" s="889">
        <f>'Проверочная  таблица'!J42/1000</f>
        <v>62419</v>
      </c>
      <c r="K76" s="889">
        <f>'Проверочная  таблица'!K42/1000</f>
        <v>0</v>
      </c>
      <c r="N76" s="884"/>
      <c r="O76" s="884"/>
      <c r="Q76" s="666"/>
      <c r="AA76" s="666"/>
    </row>
    <row r="77" spans="1:35" ht="15.75" x14ac:dyDescent="0.25">
      <c r="A77" s="253" t="s">
        <v>363</v>
      </c>
      <c r="B77" s="886">
        <f t="shared" si="26"/>
        <v>0</v>
      </c>
      <c r="C77" s="886">
        <f t="shared" si="27"/>
        <v>0</v>
      </c>
      <c r="D77" s="888">
        <f t="shared" ref="D77:G77" si="28">D74-D75-D76</f>
        <v>0</v>
      </c>
      <c r="E77" s="888">
        <f t="shared" si="28"/>
        <v>0</v>
      </c>
      <c r="F77" s="888">
        <f t="shared" si="28"/>
        <v>0</v>
      </c>
      <c r="G77" s="888">
        <f t="shared" si="28"/>
        <v>0</v>
      </c>
      <c r="H77" s="888">
        <f>H74-H75-H76</f>
        <v>0</v>
      </c>
      <c r="I77" s="888">
        <f>I74-I75-I76</f>
        <v>0</v>
      </c>
      <c r="J77" s="888">
        <f t="shared" ref="J77" si="29">J74-J75-J76</f>
        <v>0</v>
      </c>
      <c r="K77" s="888">
        <f>K74-K75-K76</f>
        <v>0</v>
      </c>
      <c r="N77" s="884"/>
      <c r="O77" s="884"/>
      <c r="Q77" s="666"/>
      <c r="AA77" s="666"/>
    </row>
    <row r="78" spans="1:35" x14ac:dyDescent="0.25">
      <c r="A78" s="254"/>
      <c r="B78" s="255"/>
      <c r="C78" s="255"/>
      <c r="D78" s="256"/>
      <c r="E78" s="256"/>
      <c r="F78" s="256"/>
      <c r="G78" s="256"/>
      <c r="H78" s="256"/>
      <c r="I78" s="256"/>
      <c r="J78" s="256"/>
      <c r="K78" s="256"/>
      <c r="N78" s="884"/>
      <c r="O78" s="884"/>
      <c r="Q78" s="666"/>
      <c r="AA78" s="666"/>
    </row>
    <row r="79" spans="1:35" ht="15.75" x14ac:dyDescent="0.25">
      <c r="A79" s="253" t="s">
        <v>364</v>
      </c>
      <c r="B79" s="886">
        <f>D79+F79+H79+J79</f>
        <v>8868075.0440400019</v>
      </c>
      <c r="C79" s="886">
        <f>E79+G79+I79+K79</f>
        <v>536681.70586999995</v>
      </c>
      <c r="D79" s="887">
        <f>I33/1000</f>
        <v>3448976.5163400001</v>
      </c>
      <c r="E79" s="887">
        <f>X33/1000</f>
        <v>265672.65834999998</v>
      </c>
      <c r="F79" s="887">
        <f>I39/1000</f>
        <v>110507.40485999998</v>
      </c>
      <c r="G79" s="887">
        <f>X39/1000</f>
        <v>10280.459030000002</v>
      </c>
      <c r="H79" s="887">
        <f>N36/1000</f>
        <v>94432.91059</v>
      </c>
      <c r="I79" s="887">
        <f>AC36/1000</f>
        <v>74.978149999999999</v>
      </c>
      <c r="J79" s="887">
        <f>I40/1000</f>
        <v>5214158.2122500008</v>
      </c>
      <c r="K79" s="887">
        <f>X40/1000</f>
        <v>260653.61034000001</v>
      </c>
      <c r="N79" s="884"/>
      <c r="O79" s="884"/>
      <c r="Q79" s="666"/>
      <c r="AA79" s="666"/>
    </row>
    <row r="80" spans="1:35" x14ac:dyDescent="0.25">
      <c r="A80" s="254"/>
      <c r="B80" s="255"/>
      <c r="C80" s="255"/>
      <c r="D80" s="256"/>
      <c r="E80" s="256"/>
      <c r="F80" s="256"/>
      <c r="G80" s="256"/>
      <c r="H80" s="256"/>
      <c r="I80" s="256"/>
      <c r="J80" s="256"/>
      <c r="K80" s="256"/>
      <c r="N80" s="884"/>
      <c r="O80" s="884"/>
      <c r="Q80" s="666"/>
      <c r="AA80" s="666"/>
    </row>
    <row r="81" spans="1:27" ht="15.75" x14ac:dyDescent="0.25">
      <c r="A81" s="253" t="s">
        <v>365</v>
      </c>
      <c r="B81" s="886">
        <f>D81+F81+H81+J81</f>
        <v>22048627.329230003</v>
      </c>
      <c r="C81" s="886" t="e">
        <f>E81+G81+I81+K81</f>
        <v>#REF!</v>
      </c>
      <c r="D81" s="887">
        <f>J33/1000</f>
        <v>11470068.351850001</v>
      </c>
      <c r="E81" s="887">
        <f>Y33/1000</f>
        <v>2884186.1932200002</v>
      </c>
      <c r="F81" s="887">
        <f>J39/1000</f>
        <v>435959.88767999999</v>
      </c>
      <c r="G81" s="887" t="e">
        <f>Y39/1000</f>
        <v>#REF!</v>
      </c>
      <c r="H81" s="887">
        <f>O36/1000</f>
        <v>2524.9000000000005</v>
      </c>
      <c r="I81" s="887" t="e">
        <f>AD36/1000</f>
        <v>#REF!</v>
      </c>
      <c r="J81" s="887">
        <f>J40/1000</f>
        <v>10140074.189700002</v>
      </c>
      <c r="K81" s="887" t="e">
        <f>Y40/1000</f>
        <v>#REF!</v>
      </c>
      <c r="N81" s="884"/>
      <c r="O81" s="884"/>
      <c r="Q81" s="666"/>
      <c r="AA81" s="666"/>
    </row>
    <row r="82" spans="1:27" x14ac:dyDescent="0.25">
      <c r="A82" s="254"/>
      <c r="B82" s="255"/>
      <c r="C82" s="255"/>
      <c r="D82" s="256"/>
      <c r="E82" s="256"/>
      <c r="F82" s="256"/>
      <c r="G82" s="256"/>
      <c r="H82" s="256"/>
      <c r="I82" s="256"/>
      <c r="J82" s="256"/>
      <c r="K82" s="256"/>
      <c r="N82" s="884"/>
      <c r="O82" s="884"/>
      <c r="Q82" s="666"/>
      <c r="AA82" s="666"/>
    </row>
    <row r="83" spans="1:27" ht="15.75" x14ac:dyDescent="0.25">
      <c r="A83" s="253" t="s">
        <v>366</v>
      </c>
      <c r="B83" s="886">
        <f>D83+F83+H83+J83</f>
        <v>2119251.3157700002</v>
      </c>
      <c r="C83" s="886">
        <f>E83+G83+I83+K83</f>
        <v>458323.48352000007</v>
      </c>
      <c r="D83" s="887">
        <f>K33/1000</f>
        <v>1399941.2014600001</v>
      </c>
      <c r="E83" s="887">
        <f>Z33/1000</f>
        <v>312831.80229000002</v>
      </c>
      <c r="F83" s="887">
        <f>K39/1000</f>
        <v>24004.403040000008</v>
      </c>
      <c r="G83" s="887">
        <f>Z39/1000</f>
        <v>6097.6940700000005</v>
      </c>
      <c r="H83" s="887">
        <f>P36/1000</f>
        <v>46579.405579999999</v>
      </c>
      <c r="I83" s="887">
        <f>AE36/1000</f>
        <v>0</v>
      </c>
      <c r="J83" s="887">
        <f>K40/1000</f>
        <v>648726.30569000007</v>
      </c>
      <c r="K83" s="887">
        <f>Z40/1000</f>
        <v>139393.98716000002</v>
      </c>
      <c r="N83" s="884"/>
      <c r="O83" s="884"/>
      <c r="Q83" s="666"/>
      <c r="AA83" s="666"/>
    </row>
    <row r="84" spans="1:27" x14ac:dyDescent="0.25">
      <c r="B84" s="890"/>
      <c r="C84" s="890"/>
      <c r="D84" s="890"/>
      <c r="E84" s="890"/>
      <c r="F84" s="890"/>
      <c r="G84" s="890"/>
      <c r="H84" s="890"/>
      <c r="I84" s="890"/>
      <c r="J84" s="890"/>
      <c r="K84" s="890"/>
      <c r="N84" s="884"/>
      <c r="O84" s="884"/>
      <c r="Q84" s="666"/>
      <c r="AA84" s="666"/>
    </row>
    <row r="85" spans="1:27" ht="15.75" x14ac:dyDescent="0.25">
      <c r="B85" s="891">
        <f t="shared" ref="B85:G85" si="30">B72-B74-B79-B81-B83</f>
        <v>0</v>
      </c>
      <c r="C85" s="891" t="e">
        <f t="shared" si="30"/>
        <v>#REF!</v>
      </c>
      <c r="D85" s="891">
        <f t="shared" si="30"/>
        <v>-1.862645149230957E-9</v>
      </c>
      <c r="E85" s="891">
        <f t="shared" si="30"/>
        <v>-4.6566128730773926E-10</v>
      </c>
      <c r="F85" s="891">
        <f t="shared" si="30"/>
        <v>-6.184563972055912E-11</v>
      </c>
      <c r="G85" s="891" t="e">
        <f t="shared" si="30"/>
        <v>#REF!</v>
      </c>
      <c r="H85" s="891">
        <f>H72-H74-H79-H81-H83</f>
        <v>0</v>
      </c>
      <c r="I85" s="891" t="e">
        <f>I72-I74-I79-I81-I83</f>
        <v>#REF!</v>
      </c>
      <c r="J85" s="891">
        <f>J72-J74-J79-J81-J83</f>
        <v>0</v>
      </c>
      <c r="K85" s="891" t="e">
        <f>K72-K74-K79-K81-K83</f>
        <v>#REF!</v>
      </c>
      <c r="Q85" s="666"/>
      <c r="AA85" s="666"/>
    </row>
    <row r="86" spans="1:27" ht="15.75" x14ac:dyDescent="0.25">
      <c r="B86" s="892">
        <f>B72-B36/1000</f>
        <v>0</v>
      </c>
      <c r="C86" s="892" t="e">
        <f>C72-Q36/1000</f>
        <v>#REF!</v>
      </c>
    </row>
  </sheetData>
  <mergeCells count="21">
    <mergeCell ref="A61:K61"/>
    <mergeCell ref="A52:K52"/>
    <mergeCell ref="A58:K58"/>
    <mergeCell ref="V9:V10"/>
    <mergeCell ref="W9:Z9"/>
    <mergeCell ref="A6:A10"/>
    <mergeCell ref="B6:P7"/>
    <mergeCell ref="Q6:AE7"/>
    <mergeCell ref="G9:G10"/>
    <mergeCell ref="L9:L10"/>
    <mergeCell ref="B8:B10"/>
    <mergeCell ref="C8:F9"/>
    <mergeCell ref="G8:P8"/>
    <mergeCell ref="H9:K9"/>
    <mergeCell ref="AG9:AI9"/>
    <mergeCell ref="M9:P9"/>
    <mergeCell ref="Q8:Q10"/>
    <mergeCell ref="R8:U9"/>
    <mergeCell ref="V8:AE8"/>
    <mergeCell ref="AB9:AE9"/>
    <mergeCell ref="AA9:AA10"/>
  </mergeCells>
  <pageMargins left="0.78740157480314965" right="0.39370078740157483" top="0.78740157480314965" bottom="0.59055118110236227" header="0.51181102362204722" footer="0.51181102362204722"/>
  <pageSetup paperSize="8" scale="78" fitToWidth="3" orientation="landscape" r:id="rId1"/>
  <headerFooter alignWithMargins="0">
    <oddFooter>&amp;L&amp;P&amp;R&amp;F&amp;A</oddFooter>
  </headerFooter>
  <colBreaks count="2" manualBreakCount="2">
    <brk id="11" max="1048575" man="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2:EJ48"/>
  <sheetViews>
    <sheetView topLeftCell="A2" zoomScale="69" zoomScaleNormal="69" zoomScaleSheetLayoutView="40" workbookViewId="0">
      <pane xSplit="1" ySplit="9" topLeftCell="DT35" activePane="bottomRight" state="frozen"/>
      <selection activeCell="A2" sqref="A2"/>
      <selection pane="topRight" activeCell="B2" sqref="B2"/>
      <selection pane="bottomLeft" activeCell="A11" sqref="A11"/>
      <selection pane="bottomRight" activeCell="A2" sqref="A2:EI44"/>
    </sheetView>
  </sheetViews>
  <sheetFormatPr defaultColWidth="9.140625" defaultRowHeight="12.75" x14ac:dyDescent="0.2"/>
  <cols>
    <col min="1" max="1" width="32.140625" style="1" customWidth="1"/>
    <col min="2" max="2" width="27" style="1" customWidth="1"/>
    <col min="3" max="3" width="26.42578125" style="1" customWidth="1"/>
    <col min="4" max="4" width="26.85546875" style="1" customWidth="1"/>
    <col min="5" max="5" width="28.85546875" style="1" customWidth="1"/>
    <col min="6" max="7" width="27.42578125" style="1" customWidth="1"/>
    <col min="8" max="9" width="25.140625" style="1" customWidth="1"/>
    <col min="10" max="10" width="26.42578125" style="1" customWidth="1"/>
    <col min="11" max="11" width="27.42578125" style="1" customWidth="1"/>
    <col min="12" max="12" width="26.140625" style="1" customWidth="1"/>
    <col min="13" max="13" width="25.85546875" style="1" customWidth="1"/>
    <col min="14" max="14" width="26.42578125" style="1" customWidth="1"/>
    <col min="15" max="15" width="25.5703125" style="1" customWidth="1"/>
    <col min="16" max="39" width="24.85546875" style="1" customWidth="1"/>
    <col min="40" max="47" width="25.140625" style="1" customWidth="1"/>
    <col min="48" max="77" width="24.85546875" style="1" customWidth="1"/>
    <col min="78" max="81" width="24" style="1" customWidth="1"/>
    <col min="82" max="83" width="28.85546875" style="1" customWidth="1"/>
    <col min="84" max="89" width="25.5703125" style="1" customWidth="1"/>
    <col min="90" max="97" width="24.85546875" style="1" customWidth="1"/>
    <col min="98" max="101" width="25.5703125" style="1" customWidth="1"/>
    <col min="102" max="103" width="25.85546875" style="1" customWidth="1"/>
    <col min="104" max="109" width="25.5703125" style="1" customWidth="1"/>
    <col min="110" max="110" width="24.140625" style="1" customWidth="1"/>
    <col min="111" max="111" width="24.5703125" style="1" customWidth="1"/>
    <col min="112" max="112" width="22.85546875" style="1" customWidth="1"/>
    <col min="113" max="113" width="22.140625" style="1" bestFit="1" customWidth="1"/>
    <col min="114" max="117" width="20.42578125" style="1" customWidth="1"/>
    <col min="118" max="121" width="20.5703125" style="1" customWidth="1"/>
    <col min="122" max="122" width="24.42578125" style="1" customWidth="1"/>
    <col min="123" max="123" width="23.5703125" style="1" customWidth="1"/>
    <col min="124" max="125" width="21.85546875" style="1" customWidth="1"/>
    <col min="126" max="126" width="23.5703125" style="1" customWidth="1"/>
    <col min="127" max="127" width="22.85546875" style="1" customWidth="1"/>
    <col min="128" max="129" width="25.140625" style="1" customWidth="1"/>
    <col min="130" max="133" width="22.85546875" style="1" customWidth="1"/>
    <col min="134" max="135" width="23.85546875" style="1" customWidth="1"/>
    <col min="136" max="136" width="9.140625" style="1"/>
    <col min="137" max="138" width="16" style="1" bestFit="1" customWidth="1"/>
    <col min="139" max="139" width="9.140625" style="1"/>
    <col min="140" max="140" width="11.7109375" style="1" bestFit="1" customWidth="1"/>
    <col min="141" max="16384" width="9.140625" style="1"/>
  </cols>
  <sheetData>
    <row r="2" spans="1:140" ht="19.5" x14ac:dyDescent="0.3">
      <c r="A2" s="837"/>
      <c r="B2" s="837"/>
      <c r="C2" s="837"/>
      <c r="D2" s="837"/>
      <c r="E2" s="3" t="s">
        <v>282</v>
      </c>
      <c r="F2" s="837"/>
      <c r="G2" s="837"/>
      <c r="H2" s="837"/>
      <c r="I2" s="837"/>
      <c r="J2" s="837"/>
      <c r="K2" s="837"/>
      <c r="L2" s="837"/>
      <c r="M2" s="837"/>
      <c r="N2" s="837"/>
      <c r="O2" s="837"/>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837"/>
      <c r="DG2" s="837"/>
      <c r="DH2" s="837"/>
      <c r="DI2" s="837"/>
      <c r="DJ2" s="837"/>
      <c r="DK2" s="837"/>
      <c r="DL2" s="837"/>
      <c r="DM2" s="837"/>
      <c r="DN2" s="837"/>
      <c r="DO2" s="837"/>
      <c r="DP2" s="837"/>
      <c r="DQ2" s="837"/>
      <c r="DR2" s="837"/>
      <c r="DS2" s="837"/>
      <c r="DT2" s="837"/>
      <c r="DU2" s="837"/>
      <c r="DV2" s="837"/>
      <c r="DW2" s="837"/>
      <c r="DX2" s="837"/>
      <c r="DY2" s="837"/>
      <c r="DZ2" s="837"/>
      <c r="EA2" s="837"/>
      <c r="EB2" s="837"/>
      <c r="EC2" s="837"/>
      <c r="ED2" s="837"/>
      <c r="EE2" s="837"/>
      <c r="EF2" s="837"/>
      <c r="EG2" s="837"/>
      <c r="EH2" s="837"/>
      <c r="EI2" s="837"/>
    </row>
    <row r="3" spans="1:140" ht="19.5" x14ac:dyDescent="0.3">
      <c r="A3" s="837"/>
      <c r="B3" s="837"/>
      <c r="C3" s="837"/>
      <c r="D3" s="837"/>
      <c r="E3" s="837"/>
      <c r="F3" s="915" t="str">
        <f>'Федеральные  средства'!A3</f>
        <v>ПО  СОСТОЯНИЮ  НА  1  АПРЕЛЯ  2026  ГОДА</v>
      </c>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37"/>
      <c r="AG3" s="837"/>
      <c r="AH3" s="837"/>
      <c r="AI3" s="837"/>
      <c r="AJ3" s="837"/>
      <c r="AK3" s="837"/>
      <c r="AL3" s="837"/>
      <c r="AM3" s="837"/>
      <c r="AN3" s="837"/>
      <c r="AO3" s="837"/>
      <c r="AP3" s="837"/>
      <c r="AQ3" s="837"/>
      <c r="AR3" s="837"/>
      <c r="AS3" s="837"/>
      <c r="AT3" s="837"/>
      <c r="AU3" s="837"/>
      <c r="AV3" s="837"/>
      <c r="AW3" s="837"/>
      <c r="AX3" s="837"/>
      <c r="AY3" s="837"/>
      <c r="AZ3" s="837"/>
      <c r="BA3" s="837"/>
      <c r="BB3" s="837"/>
      <c r="BC3" s="837"/>
      <c r="BD3" s="837"/>
      <c r="BE3" s="837"/>
      <c r="BF3" s="837"/>
      <c r="BG3" s="837"/>
      <c r="BH3" s="837"/>
      <c r="BI3" s="837"/>
      <c r="BJ3" s="837"/>
      <c r="BK3" s="837"/>
      <c r="BL3" s="837"/>
      <c r="BM3" s="837"/>
      <c r="BN3" s="837"/>
      <c r="BO3" s="837"/>
      <c r="BP3" s="837"/>
      <c r="BQ3" s="837"/>
      <c r="BR3" s="837"/>
      <c r="BS3" s="837"/>
      <c r="BT3" s="837"/>
      <c r="BU3" s="837"/>
      <c r="BV3" s="837"/>
      <c r="BW3" s="837"/>
      <c r="BX3" s="837"/>
      <c r="BY3" s="837"/>
      <c r="BZ3" s="837"/>
      <c r="CA3" s="837"/>
      <c r="CB3" s="837"/>
      <c r="CC3" s="837"/>
      <c r="CD3" s="837"/>
      <c r="CE3" s="837"/>
      <c r="CF3" s="837"/>
      <c r="CG3" s="837"/>
      <c r="CH3" s="837"/>
      <c r="CI3" s="837"/>
      <c r="CJ3" s="837"/>
      <c r="CK3" s="837"/>
      <c r="CL3" s="837"/>
      <c r="CM3" s="837"/>
      <c r="CN3" s="837"/>
      <c r="CO3" s="837"/>
      <c r="CP3" s="837"/>
      <c r="CQ3" s="837"/>
      <c r="CR3" s="837"/>
      <c r="CS3" s="837"/>
      <c r="CT3" s="837"/>
      <c r="CU3" s="837"/>
      <c r="CV3" s="837"/>
      <c r="CW3" s="837"/>
      <c r="CX3" s="837"/>
      <c r="CY3" s="837"/>
      <c r="CZ3" s="837"/>
      <c r="DA3" s="837"/>
      <c r="DB3" s="837"/>
      <c r="DC3" s="837"/>
      <c r="DD3" s="837"/>
      <c r="DE3" s="837"/>
      <c r="DF3" s="837"/>
      <c r="DG3" s="837"/>
      <c r="DH3" s="837"/>
      <c r="DI3" s="837"/>
      <c r="DJ3" s="837"/>
      <c r="DK3" s="837"/>
      <c r="DL3" s="837"/>
      <c r="DM3" s="837"/>
      <c r="DN3" s="837"/>
      <c r="DO3" s="837"/>
      <c r="DP3" s="837"/>
      <c r="DQ3" s="837"/>
      <c r="DR3" s="837"/>
      <c r="DS3" s="837"/>
      <c r="DT3" s="837"/>
      <c r="DU3" s="837"/>
      <c r="DV3" s="837"/>
      <c r="DW3" s="837"/>
      <c r="DX3" s="837"/>
      <c r="DY3" s="837"/>
      <c r="DZ3" s="837"/>
      <c r="EA3" s="837"/>
      <c r="EB3" s="837"/>
      <c r="EC3" s="837"/>
      <c r="ED3" s="837"/>
      <c r="EE3" s="837"/>
      <c r="EF3" s="837"/>
      <c r="EG3" s="837"/>
      <c r="EH3" s="837"/>
      <c r="EI3" s="837"/>
    </row>
    <row r="4" spans="1:140" ht="15.75" x14ac:dyDescent="0.25">
      <c r="A4" s="837"/>
      <c r="B4" s="837"/>
      <c r="C4" s="837"/>
      <c r="D4" s="837"/>
      <c r="E4" s="837"/>
      <c r="F4" s="837"/>
      <c r="G4" s="837"/>
      <c r="H4" s="837"/>
      <c r="I4" s="837"/>
      <c r="J4" s="837"/>
      <c r="K4" s="837"/>
      <c r="L4" s="177"/>
      <c r="M4" s="177"/>
      <c r="N4" s="837"/>
      <c r="O4" s="837"/>
      <c r="P4" s="837"/>
      <c r="Q4" s="837"/>
      <c r="R4" s="837"/>
      <c r="S4" s="837"/>
      <c r="T4" s="837"/>
      <c r="U4" s="837"/>
      <c r="V4" s="837"/>
      <c r="W4" s="837"/>
      <c r="X4" s="837"/>
      <c r="Y4" s="837"/>
      <c r="Z4" s="837"/>
      <c r="AA4" s="837"/>
      <c r="AB4" s="837"/>
      <c r="AC4" s="837"/>
      <c r="AD4" s="837"/>
      <c r="AE4" s="837"/>
      <c r="AF4" s="837"/>
      <c r="AG4" s="837"/>
      <c r="AH4" s="837"/>
      <c r="AI4" s="837"/>
      <c r="AJ4" s="837"/>
      <c r="AK4" s="837"/>
      <c r="AL4" s="837"/>
      <c r="AM4" s="837"/>
      <c r="AN4" s="837"/>
      <c r="AO4" s="837"/>
      <c r="AP4" s="837"/>
      <c r="AQ4" s="837"/>
      <c r="AR4" s="837"/>
      <c r="AS4" s="837"/>
      <c r="AT4" s="837"/>
      <c r="AU4" s="837"/>
      <c r="AV4" s="837"/>
      <c r="AW4" s="837"/>
      <c r="AX4" s="837"/>
      <c r="AY4" s="837"/>
      <c r="AZ4" s="837"/>
      <c r="BA4" s="837"/>
      <c r="BB4" s="837"/>
      <c r="BC4" s="837"/>
      <c r="BD4" s="837"/>
      <c r="BE4" s="837"/>
      <c r="BF4" s="837"/>
      <c r="BG4" s="837"/>
      <c r="BH4" s="837"/>
      <c r="BI4" s="837"/>
      <c r="BJ4" s="837"/>
      <c r="BK4" s="837"/>
      <c r="BL4" s="837"/>
      <c r="BM4" s="837"/>
      <c r="BN4" s="837"/>
      <c r="BO4" s="837"/>
      <c r="BP4" s="837"/>
      <c r="BQ4" s="837"/>
      <c r="BR4" s="837"/>
      <c r="BS4" s="837"/>
      <c r="BT4" s="837"/>
      <c r="BU4" s="837"/>
      <c r="BV4" s="837"/>
      <c r="BW4" s="837"/>
      <c r="BX4" s="837"/>
      <c r="BY4" s="837"/>
      <c r="BZ4" s="837"/>
      <c r="CA4" s="837"/>
      <c r="CB4" s="837"/>
      <c r="CC4" s="837"/>
      <c r="CD4" s="837"/>
      <c r="CE4" s="837"/>
      <c r="CF4" s="837"/>
      <c r="CG4" s="837"/>
      <c r="CH4" s="837"/>
      <c r="CI4" s="837"/>
      <c r="CJ4" s="837"/>
      <c r="CK4" s="837"/>
      <c r="CL4" s="837"/>
      <c r="CM4" s="837"/>
      <c r="CN4" s="837"/>
      <c r="CO4" s="837"/>
      <c r="CP4" s="837"/>
      <c r="CQ4" s="837"/>
      <c r="CR4" s="837"/>
      <c r="CS4" s="837"/>
      <c r="CT4" s="837"/>
      <c r="CU4" s="837"/>
      <c r="CV4" s="837"/>
      <c r="CW4" s="837"/>
      <c r="CX4" s="837"/>
      <c r="CY4" s="837"/>
      <c r="CZ4" s="837"/>
      <c r="DA4" s="837"/>
      <c r="DB4" s="837"/>
      <c r="DC4" s="837"/>
      <c r="DD4" s="837"/>
      <c r="DE4" s="837"/>
      <c r="DF4" s="837"/>
      <c r="DG4" s="837"/>
      <c r="DH4" s="837"/>
      <c r="DI4" s="837"/>
      <c r="DJ4" s="837"/>
      <c r="DK4" s="837"/>
      <c r="DL4" s="837"/>
      <c r="DM4" s="837"/>
      <c r="DN4" s="837"/>
      <c r="DO4" s="837"/>
      <c r="DP4" s="837"/>
      <c r="DQ4" s="837"/>
      <c r="DR4" s="837"/>
      <c r="DS4" s="837"/>
      <c r="DT4" s="837"/>
      <c r="DU4" s="837"/>
      <c r="DV4" s="837"/>
      <c r="DW4" s="837"/>
      <c r="DX4" s="837"/>
      <c r="DY4" s="837"/>
      <c r="DZ4" s="837"/>
      <c r="EA4" s="837"/>
      <c r="EB4" s="837"/>
      <c r="EC4" s="837"/>
      <c r="ED4" s="837"/>
      <c r="EE4" s="837"/>
      <c r="EF4" s="837"/>
      <c r="EG4" s="837"/>
      <c r="EH4" s="837"/>
      <c r="EI4" s="837"/>
    </row>
    <row r="5" spans="1:140" ht="17.25" thickBot="1" x14ac:dyDescent="0.3">
      <c r="A5" s="837"/>
      <c r="B5" s="837"/>
      <c r="C5" s="837"/>
      <c r="D5" s="837"/>
      <c r="E5" s="837"/>
      <c r="F5" s="178"/>
      <c r="G5" s="178"/>
      <c r="H5" s="837"/>
      <c r="I5" s="837"/>
      <c r="J5" s="837"/>
      <c r="K5" s="178" t="s">
        <v>64</v>
      </c>
      <c r="L5" s="837"/>
      <c r="M5" s="837"/>
      <c r="N5" s="837"/>
      <c r="O5" s="837"/>
      <c r="P5" s="837"/>
      <c r="Q5" s="837"/>
      <c r="R5" s="837"/>
      <c r="S5" s="837"/>
      <c r="T5" s="837"/>
      <c r="U5" s="837"/>
      <c r="V5" s="837"/>
      <c r="W5" s="837"/>
      <c r="X5" s="837"/>
      <c r="Y5" s="837"/>
      <c r="Z5" s="837"/>
      <c r="AA5" s="837"/>
      <c r="AB5" s="837"/>
      <c r="AC5" s="837"/>
      <c r="AD5" s="837"/>
      <c r="AE5" s="837"/>
      <c r="AF5" s="837"/>
      <c r="AG5" s="837"/>
      <c r="AH5" s="837"/>
      <c r="AI5" s="837"/>
      <c r="AJ5" s="837"/>
      <c r="AK5" s="837"/>
      <c r="AL5" s="837"/>
      <c r="AM5" s="837"/>
      <c r="AN5" s="837"/>
      <c r="AO5" s="837"/>
      <c r="AP5" s="837"/>
      <c r="AQ5" s="837"/>
      <c r="AR5" s="837"/>
      <c r="AS5" s="837"/>
      <c r="AT5" s="837"/>
      <c r="AU5" s="837"/>
      <c r="AV5" s="837"/>
      <c r="AW5" s="837"/>
      <c r="AX5" s="837"/>
      <c r="AY5" s="837"/>
      <c r="AZ5" s="837"/>
      <c r="BA5" s="837"/>
      <c r="BB5" s="837"/>
      <c r="BC5" s="837"/>
      <c r="BD5" s="837"/>
      <c r="BE5" s="837"/>
      <c r="BF5" s="837"/>
      <c r="BG5" s="837"/>
      <c r="BH5" s="837"/>
      <c r="BI5" s="837"/>
      <c r="BJ5" s="837"/>
      <c r="BK5" s="837"/>
      <c r="BL5" s="837"/>
      <c r="BM5" s="837"/>
      <c r="BN5" s="837"/>
      <c r="BO5" s="837"/>
      <c r="BP5" s="837"/>
      <c r="BQ5" s="837"/>
      <c r="BR5" s="837"/>
      <c r="BS5" s="837"/>
      <c r="BT5" s="837"/>
      <c r="BU5" s="837"/>
      <c r="BV5" s="837"/>
      <c r="BW5" s="837"/>
      <c r="BX5" s="837"/>
      <c r="BY5" s="837"/>
      <c r="BZ5" s="837"/>
      <c r="CA5" s="837"/>
      <c r="CB5" s="837"/>
      <c r="CC5" s="837"/>
      <c r="CD5" s="837"/>
      <c r="CE5" s="837"/>
      <c r="CF5" s="837"/>
      <c r="CG5" s="837"/>
      <c r="CH5" s="837"/>
      <c r="CI5" s="837"/>
      <c r="CJ5" s="837"/>
      <c r="CK5" s="837"/>
      <c r="CL5" s="837"/>
      <c r="CM5" s="837"/>
      <c r="CN5" s="837"/>
      <c r="CO5" s="837"/>
      <c r="CP5" s="837"/>
      <c r="CQ5" s="837"/>
      <c r="CR5" s="837"/>
      <c r="CS5" s="837"/>
      <c r="CT5" s="837"/>
      <c r="CU5" s="837"/>
      <c r="CV5" s="837"/>
      <c r="CW5" s="837"/>
      <c r="CX5" s="837"/>
      <c r="CY5" s="837"/>
      <c r="CZ5" s="837"/>
      <c r="DA5" s="837"/>
      <c r="DB5" s="837"/>
      <c r="DC5" s="837"/>
      <c r="DD5" s="837"/>
      <c r="DE5" s="837"/>
      <c r="DF5" s="837"/>
      <c r="DG5" s="837"/>
      <c r="DH5" s="837"/>
      <c r="DI5" s="837"/>
      <c r="DJ5" s="837"/>
      <c r="DK5" s="837"/>
      <c r="DL5" s="837"/>
      <c r="DM5" s="837"/>
      <c r="DN5" s="837"/>
      <c r="DO5" s="837"/>
      <c r="DP5" s="837"/>
      <c r="DQ5" s="837"/>
      <c r="DR5" s="837"/>
      <c r="DS5" s="837"/>
      <c r="DT5" s="837"/>
      <c r="DU5" s="837"/>
      <c r="DV5" s="837"/>
      <c r="DW5" s="837"/>
      <c r="DX5" s="837"/>
      <c r="DY5" s="837"/>
      <c r="DZ5" s="837"/>
      <c r="EA5" s="837"/>
      <c r="EB5" s="837"/>
      <c r="EC5" s="837"/>
      <c r="ED5" s="837"/>
      <c r="EE5" s="837"/>
      <c r="EF5" s="837"/>
      <c r="EG5" s="837"/>
      <c r="EH5" s="837"/>
      <c r="EI5" s="837"/>
    </row>
    <row r="6" spans="1:140" ht="27" customHeight="1" thickBot="1" x14ac:dyDescent="0.25">
      <c r="A6" s="1286" t="s">
        <v>3</v>
      </c>
      <c r="B6" s="1311" t="s">
        <v>0</v>
      </c>
      <c r="C6" s="1312"/>
      <c r="D6" s="1311" t="s">
        <v>283</v>
      </c>
      <c r="E6" s="1312"/>
      <c r="F6" s="1334" t="s">
        <v>69</v>
      </c>
      <c r="G6" s="1335"/>
      <c r="H6" s="1335"/>
      <c r="I6" s="1335"/>
      <c r="J6" s="1335"/>
      <c r="K6" s="1336"/>
      <c r="L6" s="1317" t="s">
        <v>284</v>
      </c>
      <c r="M6" s="1318"/>
      <c r="N6" s="179"/>
      <c r="O6" s="180"/>
      <c r="P6" s="180"/>
      <c r="Q6" s="180" t="s">
        <v>69</v>
      </c>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180"/>
      <c r="DQ6" s="180"/>
      <c r="DR6" s="180"/>
      <c r="DS6" s="180"/>
      <c r="DT6" s="180"/>
      <c r="DU6" s="180"/>
      <c r="DV6" s="180"/>
      <c r="DW6" s="180"/>
      <c r="DX6" s="180"/>
      <c r="DY6" s="180"/>
      <c r="DZ6" s="180"/>
      <c r="EA6" s="180"/>
      <c r="EB6" s="180"/>
      <c r="EC6" s="180"/>
      <c r="ED6" s="180"/>
      <c r="EE6" s="181"/>
      <c r="EF6" s="837"/>
      <c r="EG6" s="837"/>
      <c r="EH6" s="837"/>
      <c r="EI6" s="837"/>
    </row>
    <row r="7" spans="1:140" ht="68.099999999999994" customHeight="1" thickBot="1" x14ac:dyDescent="0.25">
      <c r="A7" s="1287"/>
      <c r="B7" s="1313"/>
      <c r="C7" s="1314"/>
      <c r="D7" s="1313"/>
      <c r="E7" s="1314"/>
      <c r="F7" s="1337" t="s">
        <v>915</v>
      </c>
      <c r="G7" s="1338"/>
      <c r="H7" s="1326" t="s">
        <v>6</v>
      </c>
      <c r="I7" s="1327"/>
      <c r="J7" s="1327"/>
      <c r="K7" s="1328"/>
      <c r="L7" s="1319"/>
      <c r="M7" s="1320"/>
      <c r="N7" s="1324" t="s">
        <v>285</v>
      </c>
      <c r="O7" s="1325"/>
      <c r="P7" s="1325"/>
      <c r="Q7" s="1325"/>
      <c r="R7" s="1325"/>
      <c r="S7" s="1325"/>
      <c r="T7" s="1325"/>
      <c r="U7" s="1325"/>
      <c r="V7" s="1325"/>
      <c r="W7" s="1325"/>
      <c r="X7" s="581"/>
      <c r="Y7" s="581"/>
      <c r="Z7" s="581"/>
      <c r="AA7" s="581"/>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308" t="s">
        <v>286</v>
      </c>
      <c r="DG7" s="1309"/>
      <c r="DH7" s="1309"/>
      <c r="DI7" s="1309"/>
      <c r="DJ7" s="1309"/>
      <c r="DK7" s="1309"/>
      <c r="DL7" s="1309"/>
      <c r="DM7" s="1309"/>
      <c r="DN7" s="1309"/>
      <c r="DO7" s="1309"/>
      <c r="DP7" s="4"/>
      <c r="DQ7" s="4"/>
      <c r="DR7" s="4"/>
      <c r="DS7" s="4"/>
      <c r="DT7" s="4"/>
      <c r="DU7" s="183"/>
      <c r="DV7" s="1238" t="s">
        <v>287</v>
      </c>
      <c r="DW7" s="1239"/>
      <c r="DX7" s="1239"/>
      <c r="DY7" s="1239"/>
      <c r="DZ7" s="1239"/>
      <c r="EA7" s="1239"/>
      <c r="EB7" s="1239"/>
      <c r="EC7" s="1239"/>
      <c r="ED7" s="660"/>
      <c r="EE7" s="661"/>
      <c r="EF7" s="837"/>
      <c r="EG7" s="837"/>
      <c r="EH7" s="837"/>
      <c r="EI7" s="837"/>
    </row>
    <row r="8" spans="1:140" ht="111" customHeight="1" thickBot="1" x14ac:dyDescent="0.25">
      <c r="A8" s="1287"/>
      <c r="B8" s="1313"/>
      <c r="C8" s="1314"/>
      <c r="D8" s="1313"/>
      <c r="E8" s="1314"/>
      <c r="F8" s="1339"/>
      <c r="G8" s="1340"/>
      <c r="H8" s="1329"/>
      <c r="I8" s="1330"/>
      <c r="J8" s="1330"/>
      <c r="K8" s="1331"/>
      <c r="L8" s="1319"/>
      <c r="M8" s="1321"/>
      <c r="N8" s="1287" t="s">
        <v>4</v>
      </c>
      <c r="O8" s="1287" t="s">
        <v>5</v>
      </c>
      <c r="P8" s="1300" t="s">
        <v>7</v>
      </c>
      <c r="Q8" s="1290"/>
      <c r="R8" s="1290"/>
      <c r="S8" s="1290"/>
      <c r="T8" s="1290"/>
      <c r="U8" s="1291"/>
      <c r="V8" s="1296" t="s">
        <v>8</v>
      </c>
      <c r="W8" s="1297"/>
      <c r="X8" s="1242" t="s">
        <v>1053</v>
      </c>
      <c r="Y8" s="1243"/>
      <c r="Z8" s="1296" t="s">
        <v>867</v>
      </c>
      <c r="AA8" s="1297"/>
      <c r="AB8" s="1306" t="s">
        <v>810</v>
      </c>
      <c r="AC8" s="1307"/>
      <c r="AD8" s="1251" t="s">
        <v>997</v>
      </c>
      <c r="AE8" s="1252"/>
      <c r="AF8" s="1252"/>
      <c r="AG8" s="1253"/>
      <c r="AH8" s="1306" t="s">
        <v>868</v>
      </c>
      <c r="AI8" s="1307"/>
      <c r="AJ8" s="1269" t="s">
        <v>9</v>
      </c>
      <c r="AK8" s="1270"/>
      <c r="AL8" s="1296" t="s">
        <v>10</v>
      </c>
      <c r="AM8" s="1303"/>
      <c r="AN8" s="1306" t="s">
        <v>820</v>
      </c>
      <c r="AO8" s="1307"/>
      <c r="AP8" s="1251" t="s">
        <v>933</v>
      </c>
      <c r="AQ8" s="1252"/>
      <c r="AR8" s="1252"/>
      <c r="AS8" s="1252"/>
      <c r="AT8" s="1252"/>
      <c r="AU8" s="1253"/>
      <c r="AV8" s="1242" t="s">
        <v>11</v>
      </c>
      <c r="AW8" s="1243"/>
      <c r="AX8" s="1242" t="s">
        <v>12</v>
      </c>
      <c r="AY8" s="1243"/>
      <c r="AZ8" s="1296" t="s">
        <v>288</v>
      </c>
      <c r="BA8" s="1297"/>
      <c r="BB8" s="1242" t="s">
        <v>13</v>
      </c>
      <c r="BC8" s="1298"/>
      <c r="BD8" s="1296" t="s">
        <v>815</v>
      </c>
      <c r="BE8" s="1297"/>
      <c r="BF8" s="1296" t="s">
        <v>14</v>
      </c>
      <c r="BG8" s="1297"/>
      <c r="BH8" s="1242" t="s">
        <v>15</v>
      </c>
      <c r="BI8" s="1243"/>
      <c r="BJ8" s="1269" t="s">
        <v>16</v>
      </c>
      <c r="BK8" s="1301"/>
      <c r="BL8" s="1296" t="s">
        <v>724</v>
      </c>
      <c r="BM8" s="1297"/>
      <c r="BN8" s="1296" t="s">
        <v>830</v>
      </c>
      <c r="BO8" s="1297"/>
      <c r="BP8" s="1251" t="s">
        <v>17</v>
      </c>
      <c r="BQ8" s="1252"/>
      <c r="BR8" s="1252"/>
      <c r="BS8" s="1252"/>
      <c r="BT8" s="1252"/>
      <c r="BU8" s="1252"/>
      <c r="BV8" s="657"/>
      <c r="BW8" s="658"/>
      <c r="BX8" s="1242" t="s">
        <v>961</v>
      </c>
      <c r="BY8" s="1243"/>
      <c r="BZ8" s="1251" t="s">
        <v>18</v>
      </c>
      <c r="CA8" s="1252"/>
      <c r="CB8" s="1252"/>
      <c r="CC8" s="1253"/>
      <c r="CD8" s="1251" t="s">
        <v>19</v>
      </c>
      <c r="CE8" s="1295"/>
      <c r="CF8" s="1248" t="s">
        <v>20</v>
      </c>
      <c r="CG8" s="1249"/>
      <c r="CH8" s="659"/>
      <c r="CI8" s="659"/>
      <c r="CJ8" s="655"/>
      <c r="CK8" s="656"/>
      <c r="CL8" s="1296" t="s">
        <v>971</v>
      </c>
      <c r="CM8" s="1297"/>
      <c r="CN8" s="1242" t="s">
        <v>21</v>
      </c>
      <c r="CO8" s="1298"/>
      <c r="CP8" s="1251" t="s">
        <v>831</v>
      </c>
      <c r="CQ8" s="1252"/>
      <c r="CR8" s="1252"/>
      <c r="CS8" s="1252"/>
      <c r="CT8" s="1292" t="s">
        <v>289</v>
      </c>
      <c r="CU8" s="1293"/>
      <c r="CV8" s="1273" t="s">
        <v>290</v>
      </c>
      <c r="CW8" s="1274"/>
      <c r="CX8" s="1248" t="s">
        <v>24</v>
      </c>
      <c r="CY8" s="1249"/>
      <c r="CZ8" s="1249"/>
      <c r="DA8" s="1249"/>
      <c r="DB8" s="1249"/>
      <c r="DC8" s="1249"/>
      <c r="DD8" s="1249"/>
      <c r="DE8" s="1250"/>
      <c r="DF8" s="1285" t="s">
        <v>4</v>
      </c>
      <c r="DG8" s="1286" t="s">
        <v>5</v>
      </c>
      <c r="DH8" s="1265" t="s">
        <v>291</v>
      </c>
      <c r="DI8" s="1266"/>
      <c r="DJ8" s="1265" t="s">
        <v>292</v>
      </c>
      <c r="DK8" s="1266"/>
      <c r="DL8" s="1269" t="s">
        <v>293</v>
      </c>
      <c r="DM8" s="1270"/>
      <c r="DN8" s="1265" t="s">
        <v>294</v>
      </c>
      <c r="DO8" s="1266"/>
      <c r="DP8" s="1288" t="s">
        <v>295</v>
      </c>
      <c r="DQ8" s="1289"/>
      <c r="DR8" s="1277" t="s">
        <v>296</v>
      </c>
      <c r="DS8" s="1278"/>
      <c r="DT8" s="1292" t="s">
        <v>297</v>
      </c>
      <c r="DU8" s="1293"/>
      <c r="DV8" s="1285" t="s">
        <v>4</v>
      </c>
      <c r="DW8" s="1286" t="s">
        <v>5</v>
      </c>
      <c r="DX8" s="1281" t="s">
        <v>771</v>
      </c>
      <c r="DY8" s="1282"/>
      <c r="DZ8" s="1261" t="s">
        <v>298</v>
      </c>
      <c r="EA8" s="1262"/>
      <c r="EB8" s="1261" t="s">
        <v>299</v>
      </c>
      <c r="EC8" s="1262"/>
      <c r="ED8" s="1261" t="s">
        <v>300</v>
      </c>
      <c r="EE8" s="1262"/>
      <c r="EF8" s="837"/>
      <c r="EG8" s="837"/>
      <c r="EH8" s="837"/>
      <c r="EI8" s="837"/>
    </row>
    <row r="9" spans="1:140" ht="211.5" customHeight="1" thickBot="1" x14ac:dyDescent="0.25">
      <c r="A9" s="1287"/>
      <c r="B9" s="1315"/>
      <c r="C9" s="1316"/>
      <c r="D9" s="1315"/>
      <c r="E9" s="1316"/>
      <c r="F9" s="1341"/>
      <c r="G9" s="1342"/>
      <c r="H9" s="1332" t="s">
        <v>653</v>
      </c>
      <c r="I9" s="1333"/>
      <c r="J9" s="1332" t="s">
        <v>654</v>
      </c>
      <c r="K9" s="1333"/>
      <c r="L9" s="1322"/>
      <c r="M9" s="1323"/>
      <c r="N9" s="1287"/>
      <c r="O9" s="1287"/>
      <c r="P9" s="1271" t="s">
        <v>301</v>
      </c>
      <c r="Q9" s="1272"/>
      <c r="R9" s="1271" t="s">
        <v>302</v>
      </c>
      <c r="S9" s="1272"/>
      <c r="T9" s="1271" t="s">
        <v>303</v>
      </c>
      <c r="U9" s="1272"/>
      <c r="V9" s="1271"/>
      <c r="W9" s="1272"/>
      <c r="X9" s="1244"/>
      <c r="Y9" s="1245"/>
      <c r="Z9" s="1271"/>
      <c r="AA9" s="1272"/>
      <c r="AB9" s="1244"/>
      <c r="AC9" s="1245"/>
      <c r="AD9" s="1240" t="s">
        <v>1070</v>
      </c>
      <c r="AE9" s="1241"/>
      <c r="AF9" s="1240" t="s">
        <v>1071</v>
      </c>
      <c r="AG9" s="1241"/>
      <c r="AH9" s="1244"/>
      <c r="AI9" s="1245"/>
      <c r="AJ9" s="1271"/>
      <c r="AK9" s="1272"/>
      <c r="AL9" s="1271"/>
      <c r="AM9" s="1302"/>
      <c r="AN9" s="1244"/>
      <c r="AO9" s="1245"/>
      <c r="AP9" s="1251" t="s">
        <v>950</v>
      </c>
      <c r="AQ9" s="1253"/>
      <c r="AR9" s="1251" t="s">
        <v>951</v>
      </c>
      <c r="AS9" s="1253"/>
      <c r="AT9" s="1251" t="s">
        <v>952</v>
      </c>
      <c r="AU9" s="1253"/>
      <c r="AV9" s="1244"/>
      <c r="AW9" s="1245"/>
      <c r="AX9" s="1244"/>
      <c r="AY9" s="1245"/>
      <c r="AZ9" s="1271"/>
      <c r="BA9" s="1272"/>
      <c r="BB9" s="1244"/>
      <c r="BC9" s="1299"/>
      <c r="BD9" s="1271"/>
      <c r="BE9" s="1272"/>
      <c r="BF9" s="1271"/>
      <c r="BG9" s="1272"/>
      <c r="BH9" s="1244"/>
      <c r="BI9" s="1245"/>
      <c r="BJ9" s="1271"/>
      <c r="BK9" s="1302"/>
      <c r="BL9" s="1271"/>
      <c r="BM9" s="1272"/>
      <c r="BN9" s="1271"/>
      <c r="BO9" s="1272"/>
      <c r="BP9" s="1251" t="s">
        <v>979</v>
      </c>
      <c r="BQ9" s="1253"/>
      <c r="BR9" s="1300" t="s">
        <v>980</v>
      </c>
      <c r="BS9" s="1290"/>
      <c r="BT9" s="1300" t="s">
        <v>994</v>
      </c>
      <c r="BU9" s="1291"/>
      <c r="BV9" s="1251" t="s">
        <v>988</v>
      </c>
      <c r="BW9" s="1253"/>
      <c r="BX9" s="1244"/>
      <c r="BY9" s="1245"/>
      <c r="BZ9" s="1271" t="s">
        <v>304</v>
      </c>
      <c r="CA9" s="1302"/>
      <c r="CB9" s="1251" t="s">
        <v>305</v>
      </c>
      <c r="CC9" s="1253"/>
      <c r="CD9" s="1251" t="s">
        <v>25</v>
      </c>
      <c r="CE9" s="1295"/>
      <c r="CF9" s="1251" t="s">
        <v>1080</v>
      </c>
      <c r="CG9" s="1253"/>
      <c r="CH9" s="1251" t="s">
        <v>306</v>
      </c>
      <c r="CI9" s="1253"/>
      <c r="CJ9" s="1251" t="s">
        <v>1077</v>
      </c>
      <c r="CK9" s="1253"/>
      <c r="CL9" s="1271"/>
      <c r="CM9" s="1272"/>
      <c r="CN9" s="1244"/>
      <c r="CO9" s="1299"/>
      <c r="CP9" s="1244" t="s">
        <v>925</v>
      </c>
      <c r="CQ9" s="1245"/>
      <c r="CR9" s="1244" t="s">
        <v>924</v>
      </c>
      <c r="CS9" s="1245"/>
      <c r="CT9" s="1279"/>
      <c r="CU9" s="1294"/>
      <c r="CV9" s="1275"/>
      <c r="CW9" s="1276"/>
      <c r="CX9" s="1290" t="s">
        <v>929</v>
      </c>
      <c r="CY9" s="1291"/>
      <c r="CZ9" s="1251" t="s">
        <v>667</v>
      </c>
      <c r="DA9" s="1252"/>
      <c r="DB9" s="1251" t="s">
        <v>306</v>
      </c>
      <c r="DC9" s="1253"/>
      <c r="DD9" s="1251" t="s">
        <v>1013</v>
      </c>
      <c r="DE9" s="1253"/>
      <c r="DF9" s="1265"/>
      <c r="DG9" s="1287"/>
      <c r="DH9" s="1267"/>
      <c r="DI9" s="1268"/>
      <c r="DJ9" s="1267"/>
      <c r="DK9" s="1268"/>
      <c r="DL9" s="1271"/>
      <c r="DM9" s="1272"/>
      <c r="DN9" s="1267"/>
      <c r="DO9" s="1268"/>
      <c r="DP9" s="1263"/>
      <c r="DQ9" s="1264"/>
      <c r="DR9" s="1279"/>
      <c r="DS9" s="1280"/>
      <c r="DT9" s="1279"/>
      <c r="DU9" s="1294"/>
      <c r="DV9" s="1265"/>
      <c r="DW9" s="1287"/>
      <c r="DX9" s="1283"/>
      <c r="DY9" s="1284"/>
      <c r="DZ9" s="1263"/>
      <c r="EA9" s="1264"/>
      <c r="EB9" s="1263"/>
      <c r="EC9" s="1264"/>
      <c r="ED9" s="1263"/>
      <c r="EE9" s="1264"/>
      <c r="EF9" s="837"/>
      <c r="EG9" s="837"/>
      <c r="EH9" s="837"/>
      <c r="EI9" s="837"/>
    </row>
    <row r="10" spans="1:140" ht="21" customHeight="1" thickBot="1" x14ac:dyDescent="0.3">
      <c r="A10" s="1310"/>
      <c r="B10" s="5" t="s">
        <v>26</v>
      </c>
      <c r="C10" s="184" t="s">
        <v>27</v>
      </c>
      <c r="D10" s="5" t="s">
        <v>26</v>
      </c>
      <c r="E10" s="184" t="s">
        <v>27</v>
      </c>
      <c r="F10" s="596" t="s">
        <v>26</v>
      </c>
      <c r="G10" s="597" t="s">
        <v>27</v>
      </c>
      <c r="H10" s="614" t="s">
        <v>26</v>
      </c>
      <c r="I10" s="597" t="s">
        <v>27</v>
      </c>
      <c r="J10" s="596" t="s">
        <v>26</v>
      </c>
      <c r="K10" s="597" t="s">
        <v>27</v>
      </c>
      <c r="L10" s="185" t="s">
        <v>26</v>
      </c>
      <c r="M10" s="185" t="s">
        <v>27</v>
      </c>
      <c r="N10" s="1310"/>
      <c r="O10" s="1310"/>
      <c r="P10" s="5" t="s">
        <v>26</v>
      </c>
      <c r="Q10" s="184" t="s">
        <v>27</v>
      </c>
      <c r="R10" s="186" t="s">
        <v>26</v>
      </c>
      <c r="S10" s="184" t="s">
        <v>27</v>
      </c>
      <c r="T10" s="5" t="s">
        <v>26</v>
      </c>
      <c r="U10" s="184" t="s">
        <v>27</v>
      </c>
      <c r="V10" s="184" t="s">
        <v>26</v>
      </c>
      <c r="W10" s="5" t="s">
        <v>27</v>
      </c>
      <c r="X10" s="5" t="s">
        <v>26</v>
      </c>
      <c r="Y10" s="184" t="s">
        <v>27</v>
      </c>
      <c r="Z10" s="5" t="s">
        <v>26</v>
      </c>
      <c r="AA10" s="184" t="s">
        <v>27</v>
      </c>
      <c r="AB10" s="5" t="s">
        <v>26</v>
      </c>
      <c r="AC10" s="184" t="s">
        <v>27</v>
      </c>
      <c r="AD10" s="5" t="s">
        <v>26</v>
      </c>
      <c r="AE10" s="184" t="s">
        <v>27</v>
      </c>
      <c r="AF10" s="5" t="s">
        <v>26</v>
      </c>
      <c r="AG10" s="184" t="s">
        <v>27</v>
      </c>
      <c r="AH10" s="5" t="s">
        <v>26</v>
      </c>
      <c r="AI10" s="184" t="s">
        <v>27</v>
      </c>
      <c r="AJ10" s="184" t="s">
        <v>26</v>
      </c>
      <c r="AK10" s="184" t="s">
        <v>27</v>
      </c>
      <c r="AL10" s="5" t="s">
        <v>26</v>
      </c>
      <c r="AM10" s="5" t="s">
        <v>27</v>
      </c>
      <c r="AN10" s="184" t="s">
        <v>26</v>
      </c>
      <c r="AO10" s="184" t="s">
        <v>27</v>
      </c>
      <c r="AP10" s="186" t="s">
        <v>26</v>
      </c>
      <c r="AQ10" s="5" t="s">
        <v>27</v>
      </c>
      <c r="AR10" s="184" t="s">
        <v>26</v>
      </c>
      <c r="AS10" s="619" t="s">
        <v>27</v>
      </c>
      <c r="AT10" s="184" t="s">
        <v>26</v>
      </c>
      <c r="AU10" s="184" t="s">
        <v>27</v>
      </c>
      <c r="AV10" s="5" t="s">
        <v>26</v>
      </c>
      <c r="AW10" s="184" t="s">
        <v>27</v>
      </c>
      <c r="AX10" s="5" t="s">
        <v>26</v>
      </c>
      <c r="AY10" s="184" t="s">
        <v>27</v>
      </c>
      <c r="AZ10" s="5" t="s">
        <v>26</v>
      </c>
      <c r="BA10" s="184" t="s">
        <v>27</v>
      </c>
      <c r="BB10" s="5" t="s">
        <v>26</v>
      </c>
      <c r="BC10" s="5" t="s">
        <v>27</v>
      </c>
      <c r="BD10" s="5" t="s">
        <v>26</v>
      </c>
      <c r="BE10" s="184" t="s">
        <v>27</v>
      </c>
      <c r="BF10" s="5" t="s">
        <v>26</v>
      </c>
      <c r="BG10" s="184" t="s">
        <v>27</v>
      </c>
      <c r="BH10" s="6" t="s">
        <v>26</v>
      </c>
      <c r="BI10" s="184" t="s">
        <v>27</v>
      </c>
      <c r="BJ10" s="5" t="s">
        <v>26</v>
      </c>
      <c r="BK10" s="5" t="s">
        <v>27</v>
      </c>
      <c r="BL10" s="5" t="s">
        <v>26</v>
      </c>
      <c r="BM10" s="184" t="s">
        <v>27</v>
      </c>
      <c r="BN10" s="5" t="s">
        <v>26</v>
      </c>
      <c r="BO10" s="184" t="s">
        <v>27</v>
      </c>
      <c r="BP10" s="5" t="s">
        <v>26</v>
      </c>
      <c r="BQ10" s="184" t="s">
        <v>27</v>
      </c>
      <c r="BR10" s="5" t="s">
        <v>26</v>
      </c>
      <c r="BS10" s="5" t="s">
        <v>27</v>
      </c>
      <c r="BT10" s="5" t="s">
        <v>26</v>
      </c>
      <c r="BU10" s="184" t="s">
        <v>27</v>
      </c>
      <c r="BV10" s="5" t="s">
        <v>26</v>
      </c>
      <c r="BW10" s="184" t="s">
        <v>27</v>
      </c>
      <c r="BX10" s="5" t="s">
        <v>26</v>
      </c>
      <c r="BY10" s="184" t="s">
        <v>27</v>
      </c>
      <c r="BZ10" s="5" t="s">
        <v>26</v>
      </c>
      <c r="CA10" s="5" t="s">
        <v>27</v>
      </c>
      <c r="CB10" s="5" t="s">
        <v>26</v>
      </c>
      <c r="CC10" s="186" t="s">
        <v>27</v>
      </c>
      <c r="CD10" s="5" t="s">
        <v>26</v>
      </c>
      <c r="CE10" s="184" t="s">
        <v>27</v>
      </c>
      <c r="CF10" s="5" t="s">
        <v>26</v>
      </c>
      <c r="CG10" s="184" t="s">
        <v>27</v>
      </c>
      <c r="CH10" s="5" t="s">
        <v>26</v>
      </c>
      <c r="CI10" s="184" t="s">
        <v>27</v>
      </c>
      <c r="CJ10" s="5" t="s">
        <v>26</v>
      </c>
      <c r="CK10" s="184" t="s">
        <v>27</v>
      </c>
      <c r="CL10" s="5" t="s">
        <v>26</v>
      </c>
      <c r="CM10" s="184" t="s">
        <v>27</v>
      </c>
      <c r="CN10" s="5" t="s">
        <v>26</v>
      </c>
      <c r="CO10" s="5" t="s">
        <v>27</v>
      </c>
      <c r="CP10" s="553" t="s">
        <v>26</v>
      </c>
      <c r="CQ10" s="554" t="s">
        <v>27</v>
      </c>
      <c r="CR10" s="6" t="s">
        <v>26</v>
      </c>
      <c r="CS10" s="184" t="s">
        <v>27</v>
      </c>
      <c r="CT10" s="186" t="s">
        <v>26</v>
      </c>
      <c r="CU10" s="184" t="s">
        <v>27</v>
      </c>
      <c r="CV10" s="5" t="s">
        <v>26</v>
      </c>
      <c r="CW10" s="184" t="s">
        <v>27</v>
      </c>
      <c r="CX10" s="186" t="s">
        <v>26</v>
      </c>
      <c r="CY10" s="184" t="s">
        <v>27</v>
      </c>
      <c r="CZ10" s="5" t="s">
        <v>26</v>
      </c>
      <c r="DA10" s="184" t="s">
        <v>27</v>
      </c>
      <c r="DB10" s="6" t="s">
        <v>26</v>
      </c>
      <c r="DC10" s="184" t="s">
        <v>27</v>
      </c>
      <c r="DD10" s="5" t="s">
        <v>26</v>
      </c>
      <c r="DE10" s="184" t="s">
        <v>27</v>
      </c>
      <c r="DF10" s="1265"/>
      <c r="DG10" s="1265"/>
      <c r="DH10" s="186" t="s">
        <v>26</v>
      </c>
      <c r="DI10" s="186" t="s">
        <v>27</v>
      </c>
      <c r="DJ10" s="187" t="s">
        <v>26</v>
      </c>
      <c r="DK10" s="186" t="s">
        <v>27</v>
      </c>
      <c r="DL10" s="5" t="s">
        <v>26</v>
      </c>
      <c r="DM10" s="184" t="s">
        <v>27</v>
      </c>
      <c r="DN10" s="6" t="s">
        <v>26</v>
      </c>
      <c r="DO10" s="184" t="s">
        <v>27</v>
      </c>
      <c r="DP10" s="6" t="s">
        <v>26</v>
      </c>
      <c r="DQ10" s="184" t="s">
        <v>27</v>
      </c>
      <c r="DR10" s="5" t="s">
        <v>26</v>
      </c>
      <c r="DS10" s="5" t="s">
        <v>27</v>
      </c>
      <c r="DT10" s="5" t="s">
        <v>26</v>
      </c>
      <c r="DU10" s="184" t="s">
        <v>27</v>
      </c>
      <c r="DV10" s="1265"/>
      <c r="DW10" s="1287"/>
      <c r="DX10" s="5" t="s">
        <v>26</v>
      </c>
      <c r="DY10" s="184" t="s">
        <v>27</v>
      </c>
      <c r="DZ10" s="5" t="s">
        <v>26</v>
      </c>
      <c r="EA10" s="184" t="s">
        <v>27</v>
      </c>
      <c r="EB10" s="5" t="s">
        <v>26</v>
      </c>
      <c r="EC10" s="184" t="s">
        <v>27</v>
      </c>
      <c r="ED10" s="5" t="s">
        <v>26</v>
      </c>
      <c r="EE10" s="184" t="s">
        <v>27</v>
      </c>
      <c r="EF10" s="837"/>
      <c r="EG10" s="1260" t="s">
        <v>307</v>
      </c>
      <c r="EH10" s="1260"/>
      <c r="EI10" s="837"/>
    </row>
    <row r="11" spans="1:140" ht="25.5" customHeight="1" x14ac:dyDescent="0.25">
      <c r="A11" s="573" t="s">
        <v>28</v>
      </c>
      <c r="B11" s="916">
        <f t="shared" ref="B11:B28" si="0">D11+L11</f>
        <v>27794750.25</v>
      </c>
      <c r="C11" s="917" t="e">
        <f t="shared" ref="C11:C28" si="1">E11+M11</f>
        <v>#REF!</v>
      </c>
      <c r="D11" s="918">
        <f t="shared" ref="D11:D28" si="2">J11+H11+F11</f>
        <v>0</v>
      </c>
      <c r="E11" s="919">
        <f t="shared" ref="E11:E28" si="3">K11+I11+G11</f>
        <v>0</v>
      </c>
      <c r="F11" s="920">
        <f>'Проверочная  таблица'!AN13</f>
        <v>0</v>
      </c>
      <c r="G11" s="921">
        <f>'Проверочная  таблица'!AO13</f>
        <v>0</v>
      </c>
      <c r="H11" s="920">
        <f>'Проверочная  таблица'!AQ13</f>
        <v>0</v>
      </c>
      <c r="I11" s="921">
        <f>'Проверочная  таблица'!AT13</f>
        <v>0</v>
      </c>
      <c r="J11" s="922">
        <f>'Проверочная  таблица'!AR13</f>
        <v>0</v>
      </c>
      <c r="K11" s="921">
        <f>'Проверочная  таблица'!AU13</f>
        <v>0</v>
      </c>
      <c r="L11" s="923">
        <f t="shared" ref="L11:L28" si="4">N11+DF11+DV11</f>
        <v>27794750.25</v>
      </c>
      <c r="M11" s="924" t="e">
        <f t="shared" ref="M11:M28" si="5">O11+DG11+DW11</f>
        <v>#REF!</v>
      </c>
      <c r="N11" s="925">
        <f>V11+CB11+BJ11+CD11+AN11+BX11+BP11+AL11+P11+CF11+CX11+DB11+AJ11+BT11+BZ11+AB11+CZ11+R11+CV11+BD11+CN11+BR11+CP11+T11+CT11+CL11+BN11+AZ11+AX11+BB11+AV11+BF11+BH11+CH11+BL11+Z11+AH11+CR11+AP11+AR11+AT11+BV11+AD11+CJ11+DD11+X11+AF11</f>
        <v>5964351.9800000004</v>
      </c>
      <c r="O11" s="925">
        <f>W11+CC11+BK11+CE11+AO11+BY11+BQ11+AM11+Q11+CG11+CY11+DC11+AK11+BU11+CA11+AC11+DA11+S11+CW11+BE11+CO11+BS11+CQ11+U11+CU11+CM11+BO11+BA11+AY11+BC11+AW11+BG11+BI11+CI11+BM11+AA11+AI11+CS11+AQ11+AS11+AU11+BW11+AE11+CK11+DE11+Y11+AG11</f>
        <v>0</v>
      </c>
      <c r="P11" s="924">
        <f>'Проверочная  таблица'!BF13</f>
        <v>0</v>
      </c>
      <c r="Q11" s="924">
        <f>'Проверочная  таблица'!BM13</f>
        <v>0</v>
      </c>
      <c r="R11" s="924">
        <f>'Проверочная  таблица'!BH13+'Проверочная  таблица'!BT13</f>
        <v>0</v>
      </c>
      <c r="S11" s="926">
        <f>'Проверочная  таблица'!BO13+'Проверочная  таблица'!BW13</f>
        <v>0</v>
      </c>
      <c r="T11" s="923">
        <f>'Проверочная  таблица'!BJ13</f>
        <v>0</v>
      </c>
      <c r="U11" s="926">
        <f>'Проверочная  таблица'!BQ13</f>
        <v>0</v>
      </c>
      <c r="V11" s="927">
        <f>'Проверочная  таблица'!CF13</f>
        <v>0</v>
      </c>
      <c r="W11" s="924">
        <f>'Проверочная  таблица'!CI13</f>
        <v>0</v>
      </c>
      <c r="X11" s="928">
        <f>'Проверочная  таблица'!CL13</f>
        <v>0</v>
      </c>
      <c r="Y11" s="929">
        <f>'Проверочная  таблица'!CO13</f>
        <v>0</v>
      </c>
      <c r="Z11" s="930">
        <f>'Проверочная  таблица'!CR13/1000</f>
        <v>0</v>
      </c>
      <c r="AA11" s="929">
        <f>'Проверочная  таблица'!CU13</f>
        <v>0</v>
      </c>
      <c r="AB11" s="923">
        <f>'Проверочная  таблица'!CX13</f>
        <v>0</v>
      </c>
      <c r="AC11" s="924">
        <f>'Проверочная  таблица'!DA13</f>
        <v>0</v>
      </c>
      <c r="AD11" s="928">
        <f>'Проверочная  таблица'!DD13</f>
        <v>1271689.42</v>
      </c>
      <c r="AE11" s="928">
        <f>'Проверочная  таблица'!DI13</f>
        <v>0</v>
      </c>
      <c r="AF11" s="928">
        <f>'Проверочная  таблица'!DF13</f>
        <v>22707.94</v>
      </c>
      <c r="AG11" s="929">
        <f>'Проверочная  таблица'!DK13</f>
        <v>0</v>
      </c>
      <c r="AH11" s="930">
        <f>'Проверочная  таблица'!DN13</f>
        <v>0</v>
      </c>
      <c r="AI11" s="929">
        <f>'Проверочная  таблица'!DQ13</f>
        <v>0</v>
      </c>
      <c r="AJ11" s="927">
        <f>'Проверочная  таблица'!DT13</f>
        <v>0</v>
      </c>
      <c r="AK11" s="926">
        <f>'Проверочная  таблица'!DW13</f>
        <v>0</v>
      </c>
      <c r="AL11" s="923">
        <f>'Проверочная  таблица'!DZ13+'Проверочная  таблица'!EF13</f>
        <v>0</v>
      </c>
      <c r="AM11" s="924">
        <f>'Проверочная  таблица'!EC13+'Проверочная  таблица'!EI13</f>
        <v>0</v>
      </c>
      <c r="AN11" s="926">
        <f>'Проверочная  таблица'!EM13</f>
        <v>0</v>
      </c>
      <c r="AO11" s="924">
        <f>'Проверочная  таблица'!EQ13</f>
        <v>0</v>
      </c>
      <c r="AP11" s="928">
        <f>'Проверочная  таблица'!ET13</f>
        <v>0</v>
      </c>
      <c r="AQ11" s="928">
        <f>'Проверочная  таблица'!FA13</f>
        <v>0</v>
      </c>
      <c r="AR11" s="929">
        <f>'Проверочная  таблица'!EV13</f>
        <v>0</v>
      </c>
      <c r="AS11" s="931">
        <f>'Проверочная  таблица'!FC13</f>
        <v>0</v>
      </c>
      <c r="AT11" s="930">
        <f>'Проверочная  таблица'!EX13</f>
        <v>0</v>
      </c>
      <c r="AU11" s="929">
        <f>'Проверочная  таблица'!FE13</f>
        <v>0</v>
      </c>
      <c r="AV11" s="928">
        <f>'Проверочная  таблица'!FH13</f>
        <v>0</v>
      </c>
      <c r="AW11" s="928">
        <f>'Проверочная  таблица'!FK13</f>
        <v>0</v>
      </c>
      <c r="AX11" s="928">
        <f>'Проверочная  таблица'!FN13+'Проверочная  таблица'!FT13</f>
        <v>0</v>
      </c>
      <c r="AY11" s="929">
        <f>'Проверочная  таблица'!FQ13+'Проверочная  таблица'!FW13</f>
        <v>0</v>
      </c>
      <c r="AZ11" s="928">
        <f>'Проверочная  таблица'!FZ13</f>
        <v>0</v>
      </c>
      <c r="BA11" s="928">
        <f>'Проверочная  таблица'!GC13</f>
        <v>0</v>
      </c>
      <c r="BB11" s="928">
        <f>'Проверочная  таблица'!GF13+'Проверочная  таблица'!GL13</f>
        <v>0</v>
      </c>
      <c r="BC11" s="928">
        <f>'Проверочная  таблица'!GI13+'Проверочная  таблица'!GO13</f>
        <v>0</v>
      </c>
      <c r="BD11" s="929">
        <f>'Проверочная  таблица'!GR13</f>
        <v>0</v>
      </c>
      <c r="BE11" s="929">
        <f>'Проверочная  таблица'!GV13</f>
        <v>0</v>
      </c>
      <c r="BF11" s="928">
        <f>'Проверочная  таблица'!HD13+'Проверочная  таблица'!HJ13</f>
        <v>0</v>
      </c>
      <c r="BG11" s="929">
        <f>'Проверочная  таблица'!HG13+'Проверочная  таблица'!HM13</f>
        <v>0</v>
      </c>
      <c r="BH11" s="930">
        <f>'Проверочная  таблица'!HP13</f>
        <v>0</v>
      </c>
      <c r="BI11" s="929">
        <f>'Проверочная  таблица'!HS13</f>
        <v>0</v>
      </c>
      <c r="BJ11" s="930">
        <f>'Проверочная  таблица'!HV13+'Проверочная  таблица'!IB13</f>
        <v>0</v>
      </c>
      <c r="BK11" s="928">
        <f>'Проверочная  таблица'!HY13+'Проверочная  таблица'!IE13</f>
        <v>0</v>
      </c>
      <c r="BL11" s="928">
        <f>'Проверочная  таблица'!IH13</f>
        <v>0</v>
      </c>
      <c r="BM11" s="929">
        <f>'Проверочная  таблица'!IL13</f>
        <v>0</v>
      </c>
      <c r="BN11" s="928">
        <f>'Проверочная  таблица'!IP13+'Проверочная  таблица'!IV13</f>
        <v>0</v>
      </c>
      <c r="BO11" s="929">
        <f>'Проверочная  таблица'!IY13+'Проверочная  таблица'!IS13</f>
        <v>0</v>
      </c>
      <c r="BP11" s="930">
        <f>'Проверочная  таблица'!JB13+'Проверочная  таблица'!JT13</f>
        <v>0</v>
      </c>
      <c r="BQ11" s="929">
        <f>'Проверочная  таблица'!JW13+'Проверочная  таблица'!JK13</f>
        <v>0</v>
      </c>
      <c r="BR11" s="930">
        <f>'Проверочная  таблица'!JD13</f>
        <v>0</v>
      </c>
      <c r="BS11" s="928">
        <f>'Проверочная  таблица'!JM13</f>
        <v>0</v>
      </c>
      <c r="BT11" s="928">
        <f>'Проверочная  таблица'!JF13</f>
        <v>0</v>
      </c>
      <c r="BU11" s="929">
        <f>'Проверочная  таблица'!JO13</f>
        <v>0</v>
      </c>
      <c r="BV11" s="928">
        <f>'Проверочная  таблица'!JH13</f>
        <v>0</v>
      </c>
      <c r="BW11" s="929">
        <f>'Проверочная  таблица'!JQ13</f>
        <v>0</v>
      </c>
      <c r="BX11" s="924">
        <f>'Проверочная  таблица'!JZ13</f>
        <v>0</v>
      </c>
      <c r="BY11" s="926">
        <f>'Проверочная  таблица'!KC13</f>
        <v>0</v>
      </c>
      <c r="BZ11" s="924">
        <f>'Проверочная  таблица'!KF13</f>
        <v>0</v>
      </c>
      <c r="CA11" s="924">
        <f>'Проверочная  таблица'!KK13</f>
        <v>0</v>
      </c>
      <c r="CB11" s="924">
        <f>'Проверочная  таблица'!KH13+'Проверочная  таблица'!KP13</f>
        <v>119954.62</v>
      </c>
      <c r="CC11" s="926">
        <f>'Проверочная  таблица'!KS13+'Проверочная  таблица'!KM13</f>
        <v>0</v>
      </c>
      <c r="CD11" s="924">
        <f>'Проверочная  таблица'!LB13+'Проверочная  таблица'!LJ13</f>
        <v>4550000</v>
      </c>
      <c r="CE11" s="926">
        <f>'Проверочная  таблица'!LF13+'Проверочная  таблица'!LN13</f>
        <v>0</v>
      </c>
      <c r="CF11" s="924">
        <f>'Проверочная  таблица'!MF13+'Проверочная  таблица'!LR13</f>
        <v>0</v>
      </c>
      <c r="CG11" s="924">
        <f>'Проверочная  таблица'!MI13+'Проверочная  таблица'!LY13</f>
        <v>0</v>
      </c>
      <c r="CH11" s="924">
        <f>'Проверочная  таблица'!LT13</f>
        <v>0</v>
      </c>
      <c r="CI11" s="924">
        <f>'Проверочная  таблица'!MA13</f>
        <v>0</v>
      </c>
      <c r="CJ11" s="924">
        <f>'Проверочная  таблица'!LV13</f>
        <v>0</v>
      </c>
      <c r="CK11" s="926">
        <f>'Проверочная  таблица'!MC13</f>
        <v>0</v>
      </c>
      <c r="CL11" s="923">
        <f>'Проверочная  таблица'!KV13</f>
        <v>0</v>
      </c>
      <c r="CM11" s="926">
        <f>'Проверочная  таблица'!KY13</f>
        <v>0</v>
      </c>
      <c r="CN11" s="923">
        <f>'Проверочная  таблица'!ML13+'Проверочная  таблица'!MR13</f>
        <v>0</v>
      </c>
      <c r="CO11" s="924">
        <f>'Проверочная  таблица'!MO13+'Проверочная  таблица'!MU13</f>
        <v>0</v>
      </c>
      <c r="CP11" s="928">
        <f>'Проверочная  таблица'!MX13+'Проверочная  таблица'!NH13</f>
        <v>0</v>
      </c>
      <c r="CQ11" s="928">
        <f>'Проверочная  таблица'!NM13+'Проверочная  таблица'!NC13</f>
        <v>0</v>
      </c>
      <c r="CR11" s="928">
        <f>'Проверочная  таблица'!MZ13+'Проверочная  таблица'!NJ13</f>
        <v>0</v>
      </c>
      <c r="CS11" s="928">
        <f>'Проверочная  таблица'!NE13+'Проверочная  таблица'!NO13</f>
        <v>0</v>
      </c>
      <c r="CT11" s="924">
        <f>'Проверочная  таблица'!NS13+'Проверочная  таблица'!NU13+'Проверочная  таблица'!NW13</f>
        <v>0</v>
      </c>
      <c r="CU11" s="926">
        <f>'Проверочная  таблица'!OA13+'Проверочная  таблица'!OC13+'Проверочная  таблица'!OE13</f>
        <v>0</v>
      </c>
      <c r="CV11" s="923">
        <f>'Проверочная  таблица'!OH13</f>
        <v>0</v>
      </c>
      <c r="CW11" s="924">
        <f>'Проверочная  таблица'!OK13</f>
        <v>0</v>
      </c>
      <c r="CX11" s="924">
        <f>'Проверочная  таблица'!PF13+'Проверочная  таблица'!ON13</f>
        <v>0</v>
      </c>
      <c r="CY11" s="924">
        <f>'Проверочная  таблица'!PM13+'Проверочная  таблица'!OW13</f>
        <v>0</v>
      </c>
      <c r="CZ11" s="924">
        <f>'Проверочная  таблица'!OP13+'Проверочная  таблица'!PH13</f>
        <v>0</v>
      </c>
      <c r="DA11" s="926">
        <f>'Проверочная  таблица'!PO13+'Проверочная  таблица'!OY13</f>
        <v>0</v>
      </c>
      <c r="DB11" s="923">
        <f>'Проверочная  таблица'!PJ13+'Проверочная  таблица'!OR13</f>
        <v>0</v>
      </c>
      <c r="DC11" s="926">
        <f>'Проверочная  таблица'!PQ13+'Проверочная  таблица'!PA13</f>
        <v>0</v>
      </c>
      <c r="DD11" s="924">
        <f>'Проверочная  таблица'!MP13</f>
        <v>0</v>
      </c>
      <c r="DE11" s="926">
        <f>'Проверочная  таблица'!MW13</f>
        <v>0</v>
      </c>
      <c r="DF11" s="923">
        <f>DT11+DH11+DN11+DJ11+DL11+DP11+DR11</f>
        <v>5101244.2699999996</v>
      </c>
      <c r="DG11" s="924" t="e">
        <f>DU11+DI11+DO11+DK11+DM11+DQ11+DS11</f>
        <v>#REF!</v>
      </c>
      <c r="DH11" s="925">
        <f>'Проверочная  таблица'!QH13+'Проверочная  таблица'!QF13</f>
        <v>1347200</v>
      </c>
      <c r="DI11" s="925" t="e">
        <f>'Проверочная  таблица'!QI13+'Проверочная  таблица'!QG13</f>
        <v>#REF!</v>
      </c>
      <c r="DJ11" s="932">
        <f>'Проверочная  таблица'!QJ13</f>
        <v>20000</v>
      </c>
      <c r="DK11" s="932">
        <f>'Проверочная  таблица'!QK13</f>
        <v>0</v>
      </c>
      <c r="DL11" s="723">
        <f>'Проверочная  таблица'!QL13</f>
        <v>0</v>
      </c>
      <c r="DM11" s="933">
        <f>'Проверочная  таблица'!QM13</f>
        <v>0</v>
      </c>
      <c r="DN11" s="724">
        <f>'Проверочная  таблица'!QN13</f>
        <v>0</v>
      </c>
      <c r="DO11" s="933">
        <f>'Проверочная  таблица'!QO13</f>
        <v>0</v>
      </c>
      <c r="DP11" s="724">
        <f>'Проверочная  таблица'!QP13</f>
        <v>0</v>
      </c>
      <c r="DQ11" s="723">
        <f>'Проверочная  таблица'!QQ13</f>
        <v>0</v>
      </c>
      <c r="DR11" s="924">
        <f>'Проверочная  таблица'!QT13</f>
        <v>2884044.27</v>
      </c>
      <c r="DS11" s="924">
        <f>'Проверочная  таблица'!QW13</f>
        <v>1094603.5</v>
      </c>
      <c r="DT11" s="924">
        <f>'Проверочная  таблица'!QZ13</f>
        <v>850000</v>
      </c>
      <c r="DU11" s="924">
        <f>'Проверочная  таблица'!RC13</f>
        <v>150000</v>
      </c>
      <c r="DV11" s="924">
        <f>ED11+EB11+DZ11+DX11</f>
        <v>16729154</v>
      </c>
      <c r="DW11" s="926">
        <f>EE11+EC11+EA11+DY11</f>
        <v>3588772.5</v>
      </c>
      <c r="DX11" s="923">
        <f>'Проверочная  таблица'!RH13</f>
        <v>312480</v>
      </c>
      <c r="DY11" s="926">
        <f>'Проверочная  таблица'!RK13</f>
        <v>78120</v>
      </c>
      <c r="DZ11" s="934">
        <f>'Проверочная  таблица'!RN13</f>
        <v>0</v>
      </c>
      <c r="EA11" s="582">
        <f>'Проверочная  таблица'!RQ13</f>
        <v>0</v>
      </c>
      <c r="EB11" s="924">
        <f>'Проверочная  таблица'!RT13</f>
        <v>948914</v>
      </c>
      <c r="EC11" s="926">
        <f>'Проверочная  таблица'!RW13</f>
        <v>237228.5</v>
      </c>
      <c r="ED11" s="923">
        <f>'Проверочная  таблица'!RZ13</f>
        <v>15467760</v>
      </c>
      <c r="EE11" s="926">
        <f>'Проверочная  таблица'!SC13</f>
        <v>3273424</v>
      </c>
      <c r="EF11" s="837"/>
      <c r="EG11" s="935">
        <f t="shared" ref="EG11:EG36" si="6">(DF11-DH11)/1000</f>
        <v>3754.0442699999994</v>
      </c>
      <c r="EH11" s="935" t="e">
        <f t="shared" ref="EH11:EH36" si="7">(DG11-DI11)/1000</f>
        <v>#REF!</v>
      </c>
      <c r="EI11" s="837"/>
      <c r="EJ11" s="665"/>
    </row>
    <row r="12" spans="1:140" ht="25.5" customHeight="1" x14ac:dyDescent="0.25">
      <c r="A12" s="574" t="s">
        <v>29</v>
      </c>
      <c r="B12" s="936">
        <f t="shared" si="0"/>
        <v>115705198.51000001</v>
      </c>
      <c r="C12" s="937" t="e">
        <f t="shared" si="1"/>
        <v>#REF!</v>
      </c>
      <c r="D12" s="938">
        <f t="shared" si="2"/>
        <v>0</v>
      </c>
      <c r="E12" s="939">
        <f t="shared" si="3"/>
        <v>0</v>
      </c>
      <c r="F12" s="920">
        <f>'Проверочная  таблица'!AN14</f>
        <v>0</v>
      </c>
      <c r="G12" s="921">
        <f>'Проверочная  таблица'!AO14</f>
        <v>0</v>
      </c>
      <c r="H12" s="920">
        <f>'Проверочная  таблица'!AQ14</f>
        <v>0</v>
      </c>
      <c r="I12" s="921">
        <f>'Проверочная  таблица'!AT14</f>
        <v>0</v>
      </c>
      <c r="J12" s="922">
        <f>'Проверочная  таблица'!AR14</f>
        <v>0</v>
      </c>
      <c r="K12" s="921">
        <f>'Проверочная  таблица'!AU14</f>
        <v>0</v>
      </c>
      <c r="L12" s="940">
        <f t="shared" si="4"/>
        <v>115705198.51000001</v>
      </c>
      <c r="M12" s="941" t="e">
        <f t="shared" si="5"/>
        <v>#REF!</v>
      </c>
      <c r="N12" s="925">
        <f t="shared" ref="N12:N28" si="8">V12+CB12+BJ12+CD12+AN12+BX12+BP12+AL12+P12+CF12+CX12+DB12+AJ12+BT12+BZ12+AB12+CZ12+R12+CV12+BD12+CN12+BR12+CP12+T12+CT12+CL12+BN12+AZ12+AX12+BB12+AV12+BF12+BH12+CH12+BL12+Z12+AH12+CR12+AP12+AR12+AT12+BV12+AD12+CJ12+DD12+X12+AF12</f>
        <v>6672449.8399999999</v>
      </c>
      <c r="O12" s="925">
        <f t="shared" ref="O12:O28" si="9">W12+CC12+BK12+CE12+AO12+BY12+BQ12+AM12+Q12+CG12+CY12+DC12+AK12+BU12+CA12+AC12+DA12+S12+CW12+BE12+CO12+BS12+CQ12+U12+CU12+CM12+BO12+BA12+AY12+BC12+AW12+BG12+BI12+CI12+BM12+AA12+AI12+CS12+AQ12+AS12+AU12+BW12+AE12+CK12+DE12+Y12+AG12</f>
        <v>0</v>
      </c>
      <c r="P12" s="941">
        <f>'Проверочная  таблица'!BF14</f>
        <v>0</v>
      </c>
      <c r="Q12" s="941">
        <f>'Проверочная  таблица'!BM14</f>
        <v>0</v>
      </c>
      <c r="R12" s="941">
        <f>'Проверочная  таблица'!BH14+'Проверочная  таблица'!BT14</f>
        <v>0</v>
      </c>
      <c r="S12" s="942">
        <f>'Проверочная  таблица'!BO14+'Проверочная  таблица'!BW14</f>
        <v>0</v>
      </c>
      <c r="T12" s="940">
        <f>'Проверочная  таблица'!BJ14</f>
        <v>0</v>
      </c>
      <c r="U12" s="942">
        <f>'Проверочная  таблица'!BQ14</f>
        <v>0</v>
      </c>
      <c r="V12" s="932">
        <f>'Проверочная  таблица'!CF14</f>
        <v>0</v>
      </c>
      <c r="W12" s="941">
        <f>'Проверочная  таблица'!CI14</f>
        <v>0</v>
      </c>
      <c r="X12" s="943">
        <f>'Проверочная  таблица'!CL14</f>
        <v>0</v>
      </c>
      <c r="Y12" s="944">
        <f>'Проверочная  таблица'!CO14</f>
        <v>0</v>
      </c>
      <c r="Z12" s="945">
        <f>'Проверочная  таблица'!CR14/1000</f>
        <v>0</v>
      </c>
      <c r="AA12" s="944">
        <f>'Проверочная  таблица'!CU14</f>
        <v>0</v>
      </c>
      <c r="AB12" s="940">
        <f>'Проверочная  таблица'!CX14</f>
        <v>0</v>
      </c>
      <c r="AC12" s="941">
        <f>'Проверочная  таблица'!DA14</f>
        <v>0</v>
      </c>
      <c r="AD12" s="943">
        <f>'Проверочная  таблица'!DD14</f>
        <v>0</v>
      </c>
      <c r="AE12" s="943">
        <f>'Проверочная  таблица'!DI14</f>
        <v>0</v>
      </c>
      <c r="AF12" s="943">
        <f>'Проверочная  таблица'!DF14</f>
        <v>0</v>
      </c>
      <c r="AG12" s="944">
        <f>'Проверочная  таблица'!DK14</f>
        <v>0</v>
      </c>
      <c r="AH12" s="945">
        <f>'Проверочная  таблица'!DN14</f>
        <v>0</v>
      </c>
      <c r="AI12" s="944">
        <f>'Проверочная  таблица'!DQ14</f>
        <v>0</v>
      </c>
      <c r="AJ12" s="932">
        <f>'Проверочная  таблица'!DT14</f>
        <v>0</v>
      </c>
      <c r="AK12" s="942">
        <f>'Проверочная  таблица'!DW14</f>
        <v>0</v>
      </c>
      <c r="AL12" s="940">
        <f>'Проверочная  таблица'!DZ14+'Проверочная  таблица'!EF14</f>
        <v>0</v>
      </c>
      <c r="AM12" s="941">
        <f>'Проверочная  таблица'!EC14+'Проверочная  таблица'!EI14</f>
        <v>0</v>
      </c>
      <c r="AN12" s="942">
        <f>'Проверочная  таблица'!EM14</f>
        <v>0</v>
      </c>
      <c r="AO12" s="941">
        <f>'Проверочная  таблица'!EQ14</f>
        <v>0</v>
      </c>
      <c r="AP12" s="943">
        <f>'Проверочная  таблица'!ET14</f>
        <v>0</v>
      </c>
      <c r="AQ12" s="943">
        <f>'Проверочная  таблица'!FA14</f>
        <v>0</v>
      </c>
      <c r="AR12" s="944">
        <f>'Проверочная  таблица'!EV14</f>
        <v>0</v>
      </c>
      <c r="AS12" s="946">
        <f>'Проверочная  таблица'!FC14</f>
        <v>0</v>
      </c>
      <c r="AT12" s="945">
        <f>'Проверочная  таблица'!EX14</f>
        <v>0</v>
      </c>
      <c r="AU12" s="944">
        <f>'Проверочная  таблица'!FE14</f>
        <v>0</v>
      </c>
      <c r="AV12" s="943">
        <f>'Проверочная  таблица'!FH14</f>
        <v>0</v>
      </c>
      <c r="AW12" s="943">
        <f>'Проверочная  таблица'!FK14</f>
        <v>0</v>
      </c>
      <c r="AX12" s="943">
        <f>'Проверочная  таблица'!FN14+'Проверочная  таблица'!FT14</f>
        <v>0</v>
      </c>
      <c r="AY12" s="944">
        <f>'Проверочная  таблица'!FQ14+'Проверочная  таблица'!FW14</f>
        <v>0</v>
      </c>
      <c r="AZ12" s="943">
        <f>'Проверочная  таблица'!FZ14</f>
        <v>0</v>
      </c>
      <c r="BA12" s="943">
        <f>'Проверочная  таблица'!GC14</f>
        <v>0</v>
      </c>
      <c r="BB12" s="943">
        <f>'Проверочная  таблица'!GF14+'Проверочная  таблица'!GL14</f>
        <v>0</v>
      </c>
      <c r="BC12" s="943">
        <f>'Проверочная  таблица'!GI14+'Проверочная  таблица'!GO14</f>
        <v>0</v>
      </c>
      <c r="BD12" s="944">
        <f>'Проверочная  таблица'!GR14</f>
        <v>0</v>
      </c>
      <c r="BE12" s="944">
        <f>'Проверочная  таблица'!GV14</f>
        <v>0</v>
      </c>
      <c r="BF12" s="943">
        <f>'Проверочная  таблица'!HD14+'Проверочная  таблица'!HJ14</f>
        <v>0</v>
      </c>
      <c r="BG12" s="944">
        <f>'Проверочная  таблица'!HG14+'Проверочная  таблица'!HM14</f>
        <v>0</v>
      </c>
      <c r="BH12" s="945">
        <f>'Проверочная  таблица'!HP14</f>
        <v>0</v>
      </c>
      <c r="BI12" s="944">
        <f>'Проверочная  таблица'!HS14</f>
        <v>0</v>
      </c>
      <c r="BJ12" s="945">
        <f>'Проверочная  таблица'!HV14+'Проверочная  таблица'!IB14</f>
        <v>0</v>
      </c>
      <c r="BK12" s="943">
        <f>'Проверочная  таблица'!HY14+'Проверочная  таблица'!IE14</f>
        <v>0</v>
      </c>
      <c r="BL12" s="943">
        <f>'Проверочная  таблица'!IH14</f>
        <v>0</v>
      </c>
      <c r="BM12" s="944">
        <f>'Проверочная  таблица'!IL14</f>
        <v>0</v>
      </c>
      <c r="BN12" s="943">
        <f>'Проверочная  таблица'!IP14+'Проверочная  таблица'!IV14</f>
        <v>0</v>
      </c>
      <c r="BO12" s="944">
        <f>'Проверочная  таблица'!IY14+'Проверочная  таблица'!IS14</f>
        <v>0</v>
      </c>
      <c r="BP12" s="945">
        <f>'Проверочная  таблица'!JB14+'Проверочная  таблица'!JT14</f>
        <v>0</v>
      </c>
      <c r="BQ12" s="944">
        <f>'Проверочная  таблица'!JW14+'Проверочная  таблица'!JK14</f>
        <v>0</v>
      </c>
      <c r="BR12" s="945">
        <f>'Проверочная  таблица'!JD14</f>
        <v>0</v>
      </c>
      <c r="BS12" s="943">
        <f>'Проверочная  таблица'!JM14</f>
        <v>0</v>
      </c>
      <c r="BT12" s="943">
        <f>'Проверочная  таблица'!JF14</f>
        <v>0</v>
      </c>
      <c r="BU12" s="944">
        <f>'Проверочная  таблица'!JO14</f>
        <v>0</v>
      </c>
      <c r="BV12" s="943">
        <f>'Проверочная  таблица'!JH14</f>
        <v>0</v>
      </c>
      <c r="BW12" s="944">
        <f>'Проверочная  таблица'!JQ14</f>
        <v>0</v>
      </c>
      <c r="BX12" s="941">
        <f>'Проверочная  таблица'!JZ14</f>
        <v>0</v>
      </c>
      <c r="BY12" s="942">
        <f>'Проверочная  таблица'!KC14</f>
        <v>0</v>
      </c>
      <c r="BZ12" s="941">
        <f>'Проверочная  таблица'!KF14</f>
        <v>0</v>
      </c>
      <c r="CA12" s="941">
        <f>'Проверочная  таблица'!KK14</f>
        <v>0</v>
      </c>
      <c r="CB12" s="941">
        <f>'Проверочная  таблица'!KH14+'Проверочная  таблица'!KP14</f>
        <v>302449.84000000003</v>
      </c>
      <c r="CC12" s="942">
        <f>'Проверочная  таблица'!KS14+'Проверочная  таблица'!KM14</f>
        <v>0</v>
      </c>
      <c r="CD12" s="941">
        <f>'Проверочная  таблица'!LB14+'Проверочная  таблица'!LJ14</f>
        <v>6370000</v>
      </c>
      <c r="CE12" s="942">
        <f>'Проверочная  таблица'!LF14+'Проверочная  таблица'!LN14</f>
        <v>0</v>
      </c>
      <c r="CF12" s="941">
        <f>'Проверочная  таблица'!MF14+'Проверочная  таблица'!LR14</f>
        <v>0</v>
      </c>
      <c r="CG12" s="941">
        <f>'Проверочная  таблица'!MI14+'Проверочная  таблица'!LY14</f>
        <v>0</v>
      </c>
      <c r="CH12" s="941">
        <f>'Проверочная  таблица'!LT14</f>
        <v>0</v>
      </c>
      <c r="CI12" s="941">
        <f>'Проверочная  таблица'!MA14</f>
        <v>0</v>
      </c>
      <c r="CJ12" s="941">
        <f>'Проверочная  таблица'!LV14</f>
        <v>0</v>
      </c>
      <c r="CK12" s="942">
        <f>'Проверочная  таблица'!MC14</f>
        <v>0</v>
      </c>
      <c r="CL12" s="940">
        <f>'Проверочная  таблица'!KV14</f>
        <v>0</v>
      </c>
      <c r="CM12" s="942">
        <f>'Проверочная  таблица'!KY14</f>
        <v>0</v>
      </c>
      <c r="CN12" s="940">
        <f>'Проверочная  таблица'!ML14+'Проверочная  таблица'!MR14</f>
        <v>0</v>
      </c>
      <c r="CO12" s="941">
        <f>'Проверочная  таблица'!MO14+'Проверочная  таблица'!MU14</f>
        <v>0</v>
      </c>
      <c r="CP12" s="943">
        <f>'Проверочная  таблица'!MX14+'Проверочная  таблица'!NH14</f>
        <v>0</v>
      </c>
      <c r="CQ12" s="943">
        <f>'Проверочная  таблица'!NM14+'Проверочная  таблица'!NC14</f>
        <v>0</v>
      </c>
      <c r="CR12" s="943">
        <f>'Проверочная  таблица'!MZ14+'Проверочная  таблица'!NJ14</f>
        <v>0</v>
      </c>
      <c r="CS12" s="943">
        <f>'Проверочная  таблица'!NE14+'Проверочная  таблица'!NO14</f>
        <v>0</v>
      </c>
      <c r="CT12" s="941">
        <f>'Проверочная  таблица'!NS14+'Проверочная  таблица'!NU14+'Проверочная  таблица'!NW14</f>
        <v>0</v>
      </c>
      <c r="CU12" s="942">
        <f>'Проверочная  таблица'!OA14+'Проверочная  таблица'!OC14+'Проверочная  таблица'!OE14</f>
        <v>0</v>
      </c>
      <c r="CV12" s="940">
        <f>'Проверочная  таблица'!OH14</f>
        <v>0</v>
      </c>
      <c r="CW12" s="941">
        <f>'Проверочная  таблица'!OK14</f>
        <v>0</v>
      </c>
      <c r="CX12" s="941">
        <f>'Проверочная  таблица'!PF14+'Проверочная  таблица'!ON14</f>
        <v>0</v>
      </c>
      <c r="CY12" s="941">
        <f>'Проверочная  таблица'!PM14+'Проверочная  таблица'!OW14</f>
        <v>0</v>
      </c>
      <c r="CZ12" s="941">
        <f>'Проверочная  таблица'!OP14+'Проверочная  таблица'!PH14</f>
        <v>0</v>
      </c>
      <c r="DA12" s="942">
        <f>'Проверочная  таблица'!PO14+'Проверочная  таблица'!OY14</f>
        <v>0</v>
      </c>
      <c r="DB12" s="940">
        <f>'Проверочная  таблица'!PJ14+'Проверочная  таблица'!OR14</f>
        <v>0</v>
      </c>
      <c r="DC12" s="942">
        <f>'Проверочная  таблица'!PQ14+'Проверочная  таблица'!PA14</f>
        <v>0</v>
      </c>
      <c r="DD12" s="941">
        <f>'Проверочная  таблица'!MP14</f>
        <v>0</v>
      </c>
      <c r="DE12" s="942">
        <f>'Проверочная  таблица'!MW14</f>
        <v>0</v>
      </c>
      <c r="DF12" s="940">
        <f t="shared" ref="DF12:DG28" si="10">DT12+DH12+DN12+DJ12+DL12+DP12+DR12</f>
        <v>36239921.670000002</v>
      </c>
      <c r="DG12" s="941" t="e">
        <f t="shared" si="10"/>
        <v>#REF!</v>
      </c>
      <c r="DH12" s="942">
        <f>'Проверочная  таблица'!QH14+'Проверочная  таблица'!QF14</f>
        <v>3441600</v>
      </c>
      <c r="DI12" s="942" t="e">
        <f>'Проверочная  таблица'!QI14+'Проверочная  таблица'!QG14</f>
        <v>#REF!</v>
      </c>
      <c r="DJ12" s="932">
        <f>'Проверочная  таблица'!QJ14</f>
        <v>200000</v>
      </c>
      <c r="DK12" s="932">
        <f>'Проверочная  таблица'!QK14</f>
        <v>0</v>
      </c>
      <c r="DL12" s="733">
        <f>'Проверочная  таблица'!QL14</f>
        <v>0</v>
      </c>
      <c r="DM12" s="591">
        <f>'Проверочная  таблица'!QM14</f>
        <v>0</v>
      </c>
      <c r="DN12" s="594">
        <f>'Проверочная  таблица'!QN14</f>
        <v>0</v>
      </c>
      <c r="DO12" s="591">
        <f>'Проверочная  таблица'!QO14</f>
        <v>0</v>
      </c>
      <c r="DP12" s="594">
        <f>'Проверочная  таблица'!QP14</f>
        <v>0</v>
      </c>
      <c r="DQ12" s="733">
        <f>'Проверочная  таблица'!QQ14</f>
        <v>0</v>
      </c>
      <c r="DR12" s="941">
        <f>'Проверочная  таблица'!QT14</f>
        <v>31173321.670000002</v>
      </c>
      <c r="DS12" s="941">
        <f>'Проверочная  таблица'!QW14</f>
        <v>12955023</v>
      </c>
      <c r="DT12" s="941">
        <f>'Проверочная  таблица'!QZ14</f>
        <v>1425000</v>
      </c>
      <c r="DU12" s="941">
        <f>'Проверочная  таблица'!RC14</f>
        <v>238499.3</v>
      </c>
      <c r="DV12" s="941">
        <f t="shared" ref="DV12:DV28" si="11">ED12+EB12+DZ12+DX12</f>
        <v>72792827</v>
      </c>
      <c r="DW12" s="942">
        <f t="shared" ref="DW12:DW28" si="12">EE12+EC12+EA12+DY12</f>
        <v>16535187.76</v>
      </c>
      <c r="DX12" s="940">
        <f>'Проверочная  таблица'!RH14</f>
        <v>1640520</v>
      </c>
      <c r="DY12" s="942">
        <f>'Проверочная  таблица'!RK14</f>
        <v>410130</v>
      </c>
      <c r="DZ12" s="940">
        <f>'Проверочная  таблица'!RN14</f>
        <v>0</v>
      </c>
      <c r="EA12" s="942">
        <f>'Проверочная  таблица'!RQ14</f>
        <v>0</v>
      </c>
      <c r="EB12" s="940">
        <f>'Проверочная  таблица'!RT14</f>
        <v>5219027</v>
      </c>
      <c r="EC12" s="942">
        <f>'Проверочная  таблица'!RW14</f>
        <v>1304756.76</v>
      </c>
      <c r="ED12" s="940">
        <f>'Проверочная  таблица'!RZ14</f>
        <v>65933280</v>
      </c>
      <c r="EE12" s="942">
        <f>'Проверочная  таблица'!SC14</f>
        <v>14820301</v>
      </c>
      <c r="EF12" s="837"/>
      <c r="EG12" s="935">
        <f t="shared" si="6"/>
        <v>32798.321670000005</v>
      </c>
      <c r="EH12" s="935" t="e">
        <f t="shared" si="7"/>
        <v>#REF!</v>
      </c>
      <c r="EI12" s="837"/>
      <c r="EJ12" s="665"/>
    </row>
    <row r="13" spans="1:140" ht="25.5" customHeight="1" x14ac:dyDescent="0.25">
      <c r="A13" s="575" t="s">
        <v>30</v>
      </c>
      <c r="B13" s="936">
        <f t="shared" si="0"/>
        <v>296374584.79000002</v>
      </c>
      <c r="C13" s="937" t="e">
        <f t="shared" si="1"/>
        <v>#REF!</v>
      </c>
      <c r="D13" s="938">
        <f t="shared" si="2"/>
        <v>20457517.989999998</v>
      </c>
      <c r="E13" s="939">
        <f t="shared" si="3"/>
        <v>0</v>
      </c>
      <c r="F13" s="920">
        <f>'Проверочная  таблица'!AN15</f>
        <v>20457517.989999998</v>
      </c>
      <c r="G13" s="921">
        <f>'Проверочная  таблица'!AO15</f>
        <v>0</v>
      </c>
      <c r="H13" s="920">
        <f>'Проверочная  таблица'!AQ15</f>
        <v>0</v>
      </c>
      <c r="I13" s="921">
        <f>'Проверочная  таблица'!AT15</f>
        <v>0</v>
      </c>
      <c r="J13" s="922">
        <f>'Проверочная  таблица'!AR15</f>
        <v>0</v>
      </c>
      <c r="K13" s="921">
        <f>'Проверочная  таблица'!AU15</f>
        <v>0</v>
      </c>
      <c r="L13" s="940">
        <f t="shared" si="4"/>
        <v>275917066.80000001</v>
      </c>
      <c r="M13" s="941" t="e">
        <f t="shared" si="5"/>
        <v>#REF!</v>
      </c>
      <c r="N13" s="925">
        <f t="shared" si="8"/>
        <v>229464249.67000002</v>
      </c>
      <c r="O13" s="925">
        <f t="shared" si="9"/>
        <v>3053341.77</v>
      </c>
      <c r="P13" s="941">
        <f>'Проверочная  таблица'!BF15</f>
        <v>0</v>
      </c>
      <c r="Q13" s="941">
        <f>'Проверочная  таблица'!BM15</f>
        <v>0</v>
      </c>
      <c r="R13" s="941">
        <f>'Проверочная  таблица'!BH15+'Проверочная  таблица'!BT15</f>
        <v>0</v>
      </c>
      <c r="S13" s="942">
        <f>'Проверочная  таблица'!BO15+'Проверочная  таблица'!BW15</f>
        <v>0</v>
      </c>
      <c r="T13" s="940">
        <f>'Проверочная  таблица'!BJ15</f>
        <v>0</v>
      </c>
      <c r="U13" s="942">
        <f>'Проверочная  таблица'!BQ15</f>
        <v>0</v>
      </c>
      <c r="V13" s="932">
        <f>'Проверочная  таблица'!CF15</f>
        <v>0</v>
      </c>
      <c r="W13" s="941">
        <f>'Проверочная  таблица'!CI15</f>
        <v>0</v>
      </c>
      <c r="X13" s="943">
        <f>'Проверочная  таблица'!CL15</f>
        <v>0</v>
      </c>
      <c r="Y13" s="944">
        <f>'Проверочная  таблица'!CO15</f>
        <v>0</v>
      </c>
      <c r="Z13" s="945">
        <f>'Проверочная  таблица'!CR15/1000</f>
        <v>0</v>
      </c>
      <c r="AA13" s="944">
        <f>'Проверочная  таблица'!CU15</f>
        <v>0</v>
      </c>
      <c r="AB13" s="940">
        <f>'Проверочная  таблица'!CX15</f>
        <v>0</v>
      </c>
      <c r="AC13" s="941">
        <f>'Проверочная  таблица'!DA15</f>
        <v>0</v>
      </c>
      <c r="AD13" s="943">
        <f>'Проверочная  таблица'!DD15</f>
        <v>0</v>
      </c>
      <c r="AE13" s="943">
        <f>'Проверочная  таблица'!DI15</f>
        <v>0</v>
      </c>
      <c r="AF13" s="943">
        <f>'Проверочная  таблица'!DF15</f>
        <v>0</v>
      </c>
      <c r="AG13" s="944">
        <f>'Проверочная  таблица'!DK15</f>
        <v>0</v>
      </c>
      <c r="AH13" s="945">
        <f>'Проверочная  таблица'!DN15</f>
        <v>0</v>
      </c>
      <c r="AI13" s="944">
        <f>'Проверочная  таблица'!DQ15</f>
        <v>0</v>
      </c>
      <c r="AJ13" s="932">
        <f>'Проверочная  таблица'!DT15</f>
        <v>0</v>
      </c>
      <c r="AK13" s="942">
        <f>'Проверочная  таблица'!DW15</f>
        <v>0</v>
      </c>
      <c r="AL13" s="940">
        <f>'Проверочная  таблица'!DZ15+'Проверочная  таблица'!EF15</f>
        <v>0</v>
      </c>
      <c r="AM13" s="941">
        <f>'Проверочная  таблица'!EC15+'Проверочная  таблица'!EI15</f>
        <v>0</v>
      </c>
      <c r="AN13" s="942">
        <f>'Проверочная  таблица'!EM15</f>
        <v>52617240</v>
      </c>
      <c r="AO13" s="941">
        <f>'Проверочная  таблица'!EQ15</f>
        <v>3053341.77</v>
      </c>
      <c r="AP13" s="941">
        <f>'Проверочная  таблица'!ET15</f>
        <v>0</v>
      </c>
      <c r="AQ13" s="941">
        <f>'Проверочная  таблица'!FA15</f>
        <v>0</v>
      </c>
      <c r="AR13" s="942">
        <f>'Проверочная  таблица'!EV15</f>
        <v>0</v>
      </c>
      <c r="AS13" s="932">
        <f>'Проверочная  таблица'!FC15</f>
        <v>0</v>
      </c>
      <c r="AT13" s="940">
        <f>'Проверочная  таблица'!EX15</f>
        <v>0</v>
      </c>
      <c r="AU13" s="942">
        <f>'Проверочная  таблица'!FE15</f>
        <v>0</v>
      </c>
      <c r="AV13" s="941">
        <f>'Проверочная  таблица'!FH15</f>
        <v>0</v>
      </c>
      <c r="AW13" s="941">
        <f>'Проверочная  таблица'!FK15</f>
        <v>0</v>
      </c>
      <c r="AX13" s="941">
        <f>'Проверочная  таблица'!FN15+'Проверочная  таблица'!FT15</f>
        <v>70928200</v>
      </c>
      <c r="AY13" s="942">
        <f>'Проверочная  таблица'!FQ15+'Проверочная  таблица'!FW15</f>
        <v>0</v>
      </c>
      <c r="AZ13" s="941">
        <f>'Проверочная  таблица'!FZ15</f>
        <v>0</v>
      </c>
      <c r="BA13" s="941">
        <f>'Проверочная  таблица'!GC15</f>
        <v>0</v>
      </c>
      <c r="BB13" s="941">
        <f>'Проверочная  таблица'!GF15+'Проверочная  таблица'!GL15</f>
        <v>0</v>
      </c>
      <c r="BC13" s="941">
        <f>'Проверочная  таблица'!GI15+'Проверочная  таблица'!GO15</f>
        <v>0</v>
      </c>
      <c r="BD13" s="942">
        <f>'Проверочная  таблица'!GR15</f>
        <v>0</v>
      </c>
      <c r="BE13" s="942">
        <f>'Проверочная  таблица'!GV15</f>
        <v>0</v>
      </c>
      <c r="BF13" s="941">
        <f>'Проверочная  таблица'!HD15+'Проверочная  таблица'!HJ15</f>
        <v>0</v>
      </c>
      <c r="BG13" s="942">
        <f>'Проверочная  таблица'!HG15+'Проверочная  таблица'!HM15</f>
        <v>0</v>
      </c>
      <c r="BH13" s="940">
        <f>'Проверочная  таблица'!HP15</f>
        <v>0</v>
      </c>
      <c r="BI13" s="942">
        <f>'Проверочная  таблица'!HS15</f>
        <v>0</v>
      </c>
      <c r="BJ13" s="940">
        <f>'Проверочная  таблица'!HV15+'Проверочная  таблица'!IB15</f>
        <v>0</v>
      </c>
      <c r="BK13" s="941">
        <f>'Проверочная  таблица'!HY15+'Проверочная  таблица'!IE15</f>
        <v>0</v>
      </c>
      <c r="BL13" s="941">
        <f>'Проверочная  таблица'!IH15</f>
        <v>0</v>
      </c>
      <c r="BM13" s="942">
        <f>'Проверочная  таблица'!IL15</f>
        <v>0</v>
      </c>
      <c r="BN13" s="941">
        <f>'Проверочная  таблица'!IP15+'Проверочная  таблица'!IV15</f>
        <v>0</v>
      </c>
      <c r="BO13" s="942">
        <f>'Проверочная  таблица'!IY15+'Проверочная  таблица'!IS15</f>
        <v>0</v>
      </c>
      <c r="BP13" s="940">
        <f>'Проверочная  таблица'!JB15+'Проверочная  таблица'!JT15</f>
        <v>0</v>
      </c>
      <c r="BQ13" s="942">
        <f>'Проверочная  таблица'!JW15+'Проверочная  таблица'!JK15</f>
        <v>0</v>
      </c>
      <c r="BR13" s="940">
        <f>'Проверочная  таблица'!JD15</f>
        <v>0</v>
      </c>
      <c r="BS13" s="941">
        <f>'Проверочная  таблица'!JM15</f>
        <v>0</v>
      </c>
      <c r="BT13" s="941">
        <f>'Проверочная  таблица'!JF15</f>
        <v>0</v>
      </c>
      <c r="BU13" s="942">
        <f>'Проверочная  таблица'!JO15</f>
        <v>0</v>
      </c>
      <c r="BV13" s="941">
        <f>'Проверочная  таблица'!JH15</f>
        <v>0</v>
      </c>
      <c r="BW13" s="942">
        <f>'Проверочная  таблица'!JQ15</f>
        <v>0</v>
      </c>
      <c r="BX13" s="941">
        <f>'Проверочная  таблица'!JZ15</f>
        <v>0</v>
      </c>
      <c r="BY13" s="942">
        <f>'Проверочная  таблица'!KC15</f>
        <v>0</v>
      </c>
      <c r="BZ13" s="941">
        <f>'Проверочная  таблица'!KF15</f>
        <v>0</v>
      </c>
      <c r="CA13" s="941">
        <f>'Проверочная  таблица'!KK15</f>
        <v>0</v>
      </c>
      <c r="CB13" s="941">
        <f>'Проверочная  таблица'!KH15+'Проверочная  таблица'!KP15</f>
        <v>217349.67</v>
      </c>
      <c r="CC13" s="942">
        <f>'Проверочная  таблица'!KS15+'Проверочная  таблица'!KM15</f>
        <v>0</v>
      </c>
      <c r="CD13" s="941">
        <f>'Проверочная  таблица'!LB15+'Проверочная  таблица'!LJ15</f>
        <v>21840000</v>
      </c>
      <c r="CE13" s="942">
        <f>'Проверочная  таблица'!LF15+'Проверочная  таблица'!LN15</f>
        <v>0</v>
      </c>
      <c r="CF13" s="941">
        <f>'Проверочная  таблица'!MF15+'Проверочная  таблица'!LR15</f>
        <v>0</v>
      </c>
      <c r="CG13" s="941">
        <f>'Проверочная  таблица'!MI15+'Проверочная  таблица'!LY15</f>
        <v>0</v>
      </c>
      <c r="CH13" s="941">
        <f>'Проверочная  таблица'!LT15</f>
        <v>0</v>
      </c>
      <c r="CI13" s="941">
        <f>'Проверочная  таблица'!MA15</f>
        <v>0</v>
      </c>
      <c r="CJ13" s="941">
        <f>'Проверочная  таблица'!LV15</f>
        <v>0</v>
      </c>
      <c r="CK13" s="942">
        <f>'Проверочная  таблица'!MC15</f>
        <v>0</v>
      </c>
      <c r="CL13" s="940">
        <f>'Проверочная  таблица'!KV15</f>
        <v>0</v>
      </c>
      <c r="CM13" s="942">
        <f>'Проверочная  таблица'!KY15</f>
        <v>0</v>
      </c>
      <c r="CN13" s="940">
        <f>'Проверочная  таблица'!ML15+'Проверочная  таблица'!MR15</f>
        <v>0</v>
      </c>
      <c r="CO13" s="941">
        <f>'Проверочная  таблица'!MO15+'Проверочная  таблица'!MU15</f>
        <v>0</v>
      </c>
      <c r="CP13" s="941">
        <f>'Проверочная  таблица'!MX15+'Проверочная  таблица'!NH15</f>
        <v>0</v>
      </c>
      <c r="CQ13" s="941">
        <f>'Проверочная  таблица'!NM15+'Проверочная  таблица'!NC15</f>
        <v>0</v>
      </c>
      <c r="CR13" s="943">
        <f>'Проверочная  таблица'!MZ15+'Проверочная  таблица'!NJ15</f>
        <v>0</v>
      </c>
      <c r="CS13" s="943">
        <f>'Проверочная  таблица'!NE15+'Проверочная  таблица'!NO15</f>
        <v>0</v>
      </c>
      <c r="CT13" s="941">
        <f>'Проверочная  таблица'!NS15+'Проверочная  таблица'!NU15+'Проверочная  таблица'!NW15</f>
        <v>83861460</v>
      </c>
      <c r="CU13" s="942">
        <f>'Проверочная  таблица'!OA15+'Проверочная  таблица'!OC15+'Проверочная  таблица'!OE15</f>
        <v>0</v>
      </c>
      <c r="CV13" s="940">
        <f>'Проверочная  таблица'!OH15</f>
        <v>0</v>
      </c>
      <c r="CW13" s="941">
        <f>'Проверочная  таблица'!OK15</f>
        <v>0</v>
      </c>
      <c r="CX13" s="941">
        <f>'Проверочная  таблица'!PF15+'Проверочная  таблица'!ON15</f>
        <v>0</v>
      </c>
      <c r="CY13" s="941">
        <f>'Проверочная  таблица'!PM15+'Проверочная  таблица'!OW15</f>
        <v>0</v>
      </c>
      <c r="CZ13" s="941">
        <f>'Проверочная  таблица'!OP15+'Проверочная  таблица'!PH15</f>
        <v>0</v>
      </c>
      <c r="DA13" s="942">
        <f>'Проверочная  таблица'!PO15+'Проверочная  таблица'!OY15</f>
        <v>0</v>
      </c>
      <c r="DB13" s="940">
        <f>'Проверочная  таблица'!PJ15+'Проверочная  таблица'!OR15</f>
        <v>0</v>
      </c>
      <c r="DC13" s="942">
        <f>'Проверочная  таблица'!PQ15+'Проверочная  таблица'!PA15</f>
        <v>0</v>
      </c>
      <c r="DD13" s="941">
        <f>'Проверочная  таблица'!MP15</f>
        <v>0</v>
      </c>
      <c r="DE13" s="942">
        <f>'Проверочная  таблица'!MW15</f>
        <v>0</v>
      </c>
      <c r="DF13" s="940">
        <f t="shared" si="10"/>
        <v>13156486.130000001</v>
      </c>
      <c r="DG13" s="941" t="e">
        <f t="shared" si="10"/>
        <v>#REF!</v>
      </c>
      <c r="DH13" s="942">
        <f>'Проверочная  таблица'!QH15+'Проверочная  таблица'!QF15</f>
        <v>1147200</v>
      </c>
      <c r="DI13" s="942" t="e">
        <f>'Проверочная  таблица'!QI15+'Проверочная  таблица'!QG15</f>
        <v>#REF!</v>
      </c>
      <c r="DJ13" s="932">
        <f>'Проверочная  таблица'!QJ15</f>
        <v>50000</v>
      </c>
      <c r="DK13" s="932">
        <f>'Проверочная  таблица'!QK15</f>
        <v>0</v>
      </c>
      <c r="DL13" s="733">
        <f>'Проверочная  таблица'!QL15</f>
        <v>0</v>
      </c>
      <c r="DM13" s="591">
        <f>'Проверочная  таблица'!QM15</f>
        <v>0</v>
      </c>
      <c r="DN13" s="594">
        <f>'Проверочная  таблица'!QN15</f>
        <v>0</v>
      </c>
      <c r="DO13" s="591">
        <f>'Проверочная  таблица'!QO15</f>
        <v>0</v>
      </c>
      <c r="DP13" s="594">
        <f>'Проверочная  таблица'!QP15</f>
        <v>0</v>
      </c>
      <c r="DQ13" s="733">
        <f>'Проверочная  таблица'!QQ15</f>
        <v>0</v>
      </c>
      <c r="DR13" s="941">
        <f>'Проверочная  таблица'!QT15</f>
        <v>10809286.130000001</v>
      </c>
      <c r="DS13" s="941">
        <f>'Проверочная  таблица'!QW15</f>
        <v>4140000</v>
      </c>
      <c r="DT13" s="941">
        <f>'Проверочная  таблица'!QZ15</f>
        <v>1150000</v>
      </c>
      <c r="DU13" s="941">
        <f>'Проверочная  таблица'!RC15</f>
        <v>70930.13</v>
      </c>
      <c r="DV13" s="941">
        <f t="shared" si="11"/>
        <v>33296331</v>
      </c>
      <c r="DW13" s="942">
        <f t="shared" si="12"/>
        <v>8041938.75</v>
      </c>
      <c r="DX13" s="940">
        <f>'Проверочная  таблица'!RH15</f>
        <v>468720</v>
      </c>
      <c r="DY13" s="942">
        <f>'Проверочная  таблица'!RK15</f>
        <v>117180</v>
      </c>
      <c r="DZ13" s="940">
        <f>'Проверочная  таблица'!RN15</f>
        <v>0</v>
      </c>
      <c r="EA13" s="942">
        <f>'Проверочная  таблица'!RQ15</f>
        <v>0</v>
      </c>
      <c r="EB13" s="940">
        <f>'Проверочная  таблица'!RT15</f>
        <v>1423371</v>
      </c>
      <c r="EC13" s="942">
        <f>'Проверочная  таблица'!RW15</f>
        <v>355842.75</v>
      </c>
      <c r="ED13" s="940">
        <f>'Проверочная  таблица'!RZ15</f>
        <v>31404240</v>
      </c>
      <c r="EE13" s="942">
        <f>'Проверочная  таблица'!SC15</f>
        <v>7568916</v>
      </c>
      <c r="EF13" s="837"/>
      <c r="EG13" s="935">
        <f t="shared" si="6"/>
        <v>12009.28613</v>
      </c>
      <c r="EH13" s="935" t="e">
        <f t="shared" si="7"/>
        <v>#REF!</v>
      </c>
      <c r="EI13" s="837"/>
      <c r="EJ13" s="665"/>
    </row>
    <row r="14" spans="1:140" ht="25.5" customHeight="1" x14ac:dyDescent="0.25">
      <c r="A14" s="574" t="s">
        <v>31</v>
      </c>
      <c r="B14" s="936">
        <f t="shared" si="0"/>
        <v>159365896.87</v>
      </c>
      <c r="C14" s="937" t="e">
        <f t="shared" si="1"/>
        <v>#REF!</v>
      </c>
      <c r="D14" s="938">
        <f t="shared" si="2"/>
        <v>0</v>
      </c>
      <c r="E14" s="939">
        <f t="shared" si="3"/>
        <v>0</v>
      </c>
      <c r="F14" s="920">
        <f>'Проверочная  таблица'!AN16</f>
        <v>0</v>
      </c>
      <c r="G14" s="921">
        <f>'Проверочная  таблица'!AO16</f>
        <v>0</v>
      </c>
      <c r="H14" s="920">
        <f>'Проверочная  таблица'!AQ16</f>
        <v>0</v>
      </c>
      <c r="I14" s="921">
        <f>'Проверочная  таблица'!AT16</f>
        <v>0</v>
      </c>
      <c r="J14" s="922">
        <f>'Проверочная  таблица'!AR16</f>
        <v>0</v>
      </c>
      <c r="K14" s="921">
        <f>'Проверочная  таблица'!AU16</f>
        <v>0</v>
      </c>
      <c r="L14" s="940">
        <f t="shared" si="4"/>
        <v>159365896.87</v>
      </c>
      <c r="M14" s="941" t="e">
        <f t="shared" si="5"/>
        <v>#REF!</v>
      </c>
      <c r="N14" s="925">
        <f t="shared" si="8"/>
        <v>118503480</v>
      </c>
      <c r="O14" s="925">
        <f t="shared" si="9"/>
        <v>0</v>
      </c>
      <c r="P14" s="941">
        <f>'Проверочная  таблица'!BF16</f>
        <v>0</v>
      </c>
      <c r="Q14" s="941">
        <f>'Проверочная  таблица'!BM16</f>
        <v>0</v>
      </c>
      <c r="R14" s="941">
        <f>'Проверочная  таблица'!BH16+'Проверочная  таблица'!BT16</f>
        <v>0</v>
      </c>
      <c r="S14" s="942">
        <f>'Проверочная  таблица'!BO16+'Проверочная  таблица'!BW16</f>
        <v>0</v>
      </c>
      <c r="T14" s="940">
        <f>'Проверочная  таблица'!BJ16</f>
        <v>0</v>
      </c>
      <c r="U14" s="942">
        <f>'Проверочная  таблица'!BQ16</f>
        <v>0</v>
      </c>
      <c r="V14" s="932">
        <f>'Проверочная  таблица'!CF16</f>
        <v>0</v>
      </c>
      <c r="W14" s="941">
        <f>'Проверочная  таблица'!CI16</f>
        <v>0</v>
      </c>
      <c r="X14" s="943">
        <f>'Проверочная  таблица'!CL16</f>
        <v>0</v>
      </c>
      <c r="Y14" s="944">
        <f>'Проверочная  таблица'!CO16</f>
        <v>0</v>
      </c>
      <c r="Z14" s="945">
        <f>'Проверочная  таблица'!CR16/1000</f>
        <v>0</v>
      </c>
      <c r="AA14" s="944">
        <f>'Проверочная  таблица'!CU16</f>
        <v>0</v>
      </c>
      <c r="AB14" s="940">
        <f>'Проверочная  таблица'!CX16</f>
        <v>0</v>
      </c>
      <c r="AC14" s="941">
        <f>'Проверочная  таблица'!DA16</f>
        <v>0</v>
      </c>
      <c r="AD14" s="943">
        <f>'Проверочная  таблица'!DD16</f>
        <v>0</v>
      </c>
      <c r="AE14" s="943">
        <f>'Проверочная  таблица'!DI16</f>
        <v>0</v>
      </c>
      <c r="AF14" s="943">
        <f>'Проверочная  таблица'!DF16</f>
        <v>0</v>
      </c>
      <c r="AG14" s="944">
        <f>'Проверочная  таблица'!DK16</f>
        <v>0</v>
      </c>
      <c r="AH14" s="945">
        <f>'Проверочная  таблица'!DN16</f>
        <v>0</v>
      </c>
      <c r="AI14" s="944">
        <f>'Проверочная  таблица'!DQ16</f>
        <v>0</v>
      </c>
      <c r="AJ14" s="932">
        <f>'Проверочная  таблица'!DT16</f>
        <v>0</v>
      </c>
      <c r="AK14" s="942">
        <f>'Проверочная  таблица'!DW16</f>
        <v>0</v>
      </c>
      <c r="AL14" s="940">
        <f>'Проверочная  таблица'!DZ16+'Проверочная  таблица'!EF16</f>
        <v>0</v>
      </c>
      <c r="AM14" s="941">
        <f>'Проверочная  таблица'!EC16+'Проверочная  таблица'!EI16</f>
        <v>0</v>
      </c>
      <c r="AN14" s="942">
        <f>'Проверочная  таблица'!EM16</f>
        <v>0</v>
      </c>
      <c r="AO14" s="941">
        <f>'Проверочная  таблица'!EQ16</f>
        <v>0</v>
      </c>
      <c r="AP14" s="941">
        <f>'Проверочная  таблица'!ET16</f>
        <v>3800000</v>
      </c>
      <c r="AQ14" s="941">
        <f>'Проверочная  таблица'!FA16</f>
        <v>0</v>
      </c>
      <c r="AR14" s="942">
        <f>'Проверочная  таблица'!EV16</f>
        <v>0</v>
      </c>
      <c r="AS14" s="932">
        <f>'Проверочная  таблица'!FC16</f>
        <v>0</v>
      </c>
      <c r="AT14" s="940">
        <f>'Проверочная  таблица'!EX16</f>
        <v>0</v>
      </c>
      <c r="AU14" s="942">
        <f>'Проверочная  таблица'!FE16</f>
        <v>0</v>
      </c>
      <c r="AV14" s="941">
        <f>'Проверочная  таблица'!FH16</f>
        <v>0</v>
      </c>
      <c r="AW14" s="941">
        <f>'Проверочная  таблица'!FK16</f>
        <v>0</v>
      </c>
      <c r="AX14" s="941">
        <f>'Проверочная  таблица'!FN16+'Проверочная  таблица'!FT16</f>
        <v>0</v>
      </c>
      <c r="AY14" s="942">
        <f>'Проверочная  таблица'!FQ16+'Проверочная  таблица'!FW16</f>
        <v>0</v>
      </c>
      <c r="AZ14" s="941">
        <f>'Проверочная  таблица'!FZ16</f>
        <v>0</v>
      </c>
      <c r="BA14" s="941">
        <f>'Проверочная  таблица'!GC16</f>
        <v>0</v>
      </c>
      <c r="BB14" s="941">
        <f>'Проверочная  таблица'!GF16+'Проверочная  таблица'!GL16</f>
        <v>0</v>
      </c>
      <c r="BC14" s="941">
        <f>'Проверочная  таблица'!GI16+'Проверочная  таблица'!GO16</f>
        <v>0</v>
      </c>
      <c r="BD14" s="942">
        <f>'Проверочная  таблица'!GR16</f>
        <v>0</v>
      </c>
      <c r="BE14" s="942">
        <f>'Проверочная  таблица'!GV16</f>
        <v>0</v>
      </c>
      <c r="BF14" s="941">
        <f>'Проверочная  таблица'!HD16+'Проверочная  таблица'!HJ16</f>
        <v>0</v>
      </c>
      <c r="BG14" s="942">
        <f>'Проверочная  таблица'!HG16+'Проверочная  таблица'!HM16</f>
        <v>0</v>
      </c>
      <c r="BH14" s="940">
        <f>'Проверочная  таблица'!HP16</f>
        <v>0</v>
      </c>
      <c r="BI14" s="942">
        <f>'Проверочная  таблица'!HS16</f>
        <v>0</v>
      </c>
      <c r="BJ14" s="940">
        <f>'Проверочная  таблица'!HV16+'Проверочная  таблица'!IB16</f>
        <v>0</v>
      </c>
      <c r="BK14" s="941">
        <f>'Проверочная  таблица'!HY16+'Проверочная  таблица'!IE16</f>
        <v>0</v>
      </c>
      <c r="BL14" s="941">
        <f>'Проверочная  таблица'!IH16</f>
        <v>0</v>
      </c>
      <c r="BM14" s="942">
        <f>'Проверочная  таблица'!IL16</f>
        <v>0</v>
      </c>
      <c r="BN14" s="941">
        <f>'Проверочная  таблица'!IP16+'Проверочная  таблица'!IV16</f>
        <v>0</v>
      </c>
      <c r="BO14" s="942">
        <f>'Проверочная  таблица'!IY16+'Проверочная  таблица'!IS16</f>
        <v>0</v>
      </c>
      <c r="BP14" s="940">
        <f>'Проверочная  таблица'!JB16+'Проверочная  таблица'!JT16</f>
        <v>0</v>
      </c>
      <c r="BQ14" s="942">
        <f>'Проверочная  таблица'!JW16+'Проверочная  таблица'!JK16</f>
        <v>0</v>
      </c>
      <c r="BR14" s="940">
        <f>'Проверочная  таблица'!JD16</f>
        <v>0</v>
      </c>
      <c r="BS14" s="941">
        <f>'Проверочная  таблица'!JM16</f>
        <v>0</v>
      </c>
      <c r="BT14" s="941">
        <f>'Проверочная  таблица'!JF16</f>
        <v>0</v>
      </c>
      <c r="BU14" s="942">
        <f>'Проверочная  таблица'!JO16</f>
        <v>0</v>
      </c>
      <c r="BV14" s="941">
        <f>'Проверочная  таблица'!JH16</f>
        <v>0</v>
      </c>
      <c r="BW14" s="942">
        <f>'Проверочная  таблица'!JQ16</f>
        <v>0</v>
      </c>
      <c r="BX14" s="941">
        <f>'Проверочная  таблица'!JZ16</f>
        <v>0</v>
      </c>
      <c r="BY14" s="942">
        <f>'Проверочная  таблица'!KC16</f>
        <v>0</v>
      </c>
      <c r="BZ14" s="941">
        <f>'Проверочная  таблица'!KF16</f>
        <v>0</v>
      </c>
      <c r="CA14" s="941">
        <f>'Проверочная  таблица'!KK16</f>
        <v>0</v>
      </c>
      <c r="CB14" s="941">
        <f>'Проверочная  таблица'!KH16+'Проверочная  таблица'!KP16</f>
        <v>0</v>
      </c>
      <c r="CC14" s="942">
        <f>'Проверочная  таблица'!KS16+'Проверочная  таблица'!KM16</f>
        <v>0</v>
      </c>
      <c r="CD14" s="941">
        <f>'Проверочная  таблица'!LB16+'Проверочная  таблица'!LJ16</f>
        <v>4550000</v>
      </c>
      <c r="CE14" s="942">
        <f>'Проверочная  таблица'!LF16+'Проверочная  таблица'!LN16</f>
        <v>0</v>
      </c>
      <c r="CF14" s="941">
        <f>'Проверочная  таблица'!MF16+'Проверочная  таблица'!LR16</f>
        <v>0</v>
      </c>
      <c r="CG14" s="941">
        <f>'Проверочная  таблица'!MI16+'Проверочная  таблица'!LY16</f>
        <v>0</v>
      </c>
      <c r="CH14" s="941">
        <f>'Проверочная  таблица'!LT16</f>
        <v>0</v>
      </c>
      <c r="CI14" s="941">
        <f>'Проверочная  таблица'!MA16</f>
        <v>0</v>
      </c>
      <c r="CJ14" s="941">
        <f>'Проверочная  таблица'!LV16</f>
        <v>0</v>
      </c>
      <c r="CK14" s="942">
        <f>'Проверочная  таблица'!MC16</f>
        <v>0</v>
      </c>
      <c r="CL14" s="940">
        <f>'Проверочная  таблица'!KV16</f>
        <v>0</v>
      </c>
      <c r="CM14" s="942">
        <f>'Проверочная  таблица'!KY16</f>
        <v>0</v>
      </c>
      <c r="CN14" s="940">
        <f>'Проверочная  таблица'!ML16+'Проверочная  таблица'!MR16</f>
        <v>0</v>
      </c>
      <c r="CO14" s="941">
        <f>'Проверочная  таблица'!MO16+'Проверочная  таблица'!MU16</f>
        <v>0</v>
      </c>
      <c r="CP14" s="941">
        <f>'Проверочная  таблица'!MX16+'Проверочная  таблица'!NH16</f>
        <v>0</v>
      </c>
      <c r="CQ14" s="941">
        <f>'Проверочная  таблица'!NM16+'Проверочная  таблица'!NC16</f>
        <v>0</v>
      </c>
      <c r="CR14" s="943">
        <f>'Проверочная  таблица'!MZ16+'Проверочная  таблица'!NJ16</f>
        <v>0</v>
      </c>
      <c r="CS14" s="943">
        <f>'Проверочная  таблица'!NE16+'Проверочная  таблица'!NO16</f>
        <v>0</v>
      </c>
      <c r="CT14" s="941">
        <f>'Проверочная  таблица'!NS16+'Проверочная  таблица'!NU16+'Проверочная  таблица'!NW16</f>
        <v>110153480</v>
      </c>
      <c r="CU14" s="942">
        <f>'Проверочная  таблица'!OA16+'Проверочная  таблица'!OC16+'Проверочная  таблица'!OE16</f>
        <v>0</v>
      </c>
      <c r="CV14" s="940">
        <f>'Проверочная  таблица'!OH16</f>
        <v>0</v>
      </c>
      <c r="CW14" s="941">
        <f>'Проверочная  таблица'!OK16</f>
        <v>0</v>
      </c>
      <c r="CX14" s="941">
        <f>'Проверочная  таблица'!PF16+'Проверочная  таблица'!ON16</f>
        <v>0</v>
      </c>
      <c r="CY14" s="941">
        <f>'Проверочная  таблица'!PM16+'Проверочная  таблица'!OW16</f>
        <v>0</v>
      </c>
      <c r="CZ14" s="941">
        <f>'Проверочная  таблица'!OP16+'Проверочная  таблица'!PH16</f>
        <v>0</v>
      </c>
      <c r="DA14" s="942">
        <f>'Проверочная  таблица'!PO16+'Проверочная  таблица'!OY16</f>
        <v>0</v>
      </c>
      <c r="DB14" s="940">
        <f>'Проверочная  таблица'!PJ16+'Проверочная  таблица'!OR16</f>
        <v>0</v>
      </c>
      <c r="DC14" s="942">
        <f>'Проверочная  таблица'!PQ16+'Проверочная  таблица'!PA16</f>
        <v>0</v>
      </c>
      <c r="DD14" s="941">
        <f>'Проверочная  таблица'!MP16</f>
        <v>0</v>
      </c>
      <c r="DE14" s="942">
        <f>'Проверочная  таблица'!MW16</f>
        <v>0</v>
      </c>
      <c r="DF14" s="940">
        <f t="shared" si="10"/>
        <v>12406657.369999999</v>
      </c>
      <c r="DG14" s="941" t="e">
        <f t="shared" si="10"/>
        <v>#REF!</v>
      </c>
      <c r="DH14" s="942">
        <f>'Проверочная  таблица'!QH16+'Проверочная  таблица'!QF16</f>
        <v>2868000</v>
      </c>
      <c r="DI14" s="942" t="e">
        <f>'Проверочная  таблица'!QI16+'Проверочная  таблица'!QG16</f>
        <v>#REF!</v>
      </c>
      <c r="DJ14" s="932">
        <f>'Проверочная  таблица'!QJ16</f>
        <v>82000</v>
      </c>
      <c r="DK14" s="932">
        <f>'Проверочная  таблица'!QK16</f>
        <v>0</v>
      </c>
      <c r="DL14" s="733">
        <f>'Проверочная  таблица'!QL16</f>
        <v>0</v>
      </c>
      <c r="DM14" s="591">
        <f>'Проверочная  таблица'!QM16</f>
        <v>0</v>
      </c>
      <c r="DN14" s="594">
        <f>'Проверочная  таблица'!QN16</f>
        <v>0</v>
      </c>
      <c r="DO14" s="591">
        <f>'Проверочная  таблица'!QO16</f>
        <v>0</v>
      </c>
      <c r="DP14" s="594">
        <f>'Проверочная  таблица'!QP16</f>
        <v>0</v>
      </c>
      <c r="DQ14" s="733">
        <f>'Проверочная  таблица'!QQ16</f>
        <v>0</v>
      </c>
      <c r="DR14" s="941">
        <f>'Проверочная  таблица'!QT16</f>
        <v>8556657.3699999992</v>
      </c>
      <c r="DS14" s="941">
        <f>'Проверочная  таблица'!QW16</f>
        <v>3719999</v>
      </c>
      <c r="DT14" s="941">
        <f>'Проверочная  таблица'!QZ16</f>
        <v>900000</v>
      </c>
      <c r="DU14" s="941">
        <f>'Проверочная  таблица'!RC16</f>
        <v>106764.08</v>
      </c>
      <c r="DV14" s="941">
        <f t="shared" si="11"/>
        <v>28455759.5</v>
      </c>
      <c r="DW14" s="942">
        <f t="shared" si="12"/>
        <v>6296510.79</v>
      </c>
      <c r="DX14" s="940">
        <f>'Проверочная  таблица'!RH16</f>
        <v>390600</v>
      </c>
      <c r="DY14" s="942">
        <f>'Проверочная  таблица'!RK16</f>
        <v>97650</v>
      </c>
      <c r="DZ14" s="940">
        <f>'Проверочная  таблица'!RN16</f>
        <v>0</v>
      </c>
      <c r="EA14" s="942">
        <f>'Проверочная  таблица'!RQ16</f>
        <v>0</v>
      </c>
      <c r="EB14" s="940">
        <f>'Проверочная  таблица'!RT16</f>
        <v>1660599.5</v>
      </c>
      <c r="EC14" s="942">
        <f>'Проверочная  таблица'!RW16</f>
        <v>375611.79</v>
      </c>
      <c r="ED14" s="940">
        <f>'Проверочная  таблица'!RZ16</f>
        <v>26404560</v>
      </c>
      <c r="EE14" s="942">
        <f>'Проверочная  таблица'!SC16</f>
        <v>5823249</v>
      </c>
      <c r="EF14" s="837"/>
      <c r="EG14" s="935">
        <f t="shared" si="6"/>
        <v>9538.657369999999</v>
      </c>
      <c r="EH14" s="935" t="e">
        <f t="shared" si="7"/>
        <v>#REF!</v>
      </c>
      <c r="EI14" s="837"/>
      <c r="EJ14" s="665"/>
    </row>
    <row r="15" spans="1:140" ht="25.5" customHeight="1" x14ac:dyDescent="0.25">
      <c r="A15" s="575" t="s">
        <v>32</v>
      </c>
      <c r="B15" s="936">
        <f t="shared" si="0"/>
        <v>603109482.84000003</v>
      </c>
      <c r="C15" s="937" t="e">
        <f t="shared" si="1"/>
        <v>#REF!</v>
      </c>
      <c r="D15" s="938">
        <f t="shared" si="2"/>
        <v>0</v>
      </c>
      <c r="E15" s="939">
        <f t="shared" si="3"/>
        <v>0</v>
      </c>
      <c r="F15" s="920">
        <f>'Проверочная  таблица'!AN17</f>
        <v>0</v>
      </c>
      <c r="G15" s="921">
        <f>'Проверочная  таблица'!AO17</f>
        <v>0</v>
      </c>
      <c r="H15" s="920">
        <f>'Проверочная  таблица'!AQ17</f>
        <v>0</v>
      </c>
      <c r="I15" s="921">
        <f>'Проверочная  таблица'!AT17</f>
        <v>0</v>
      </c>
      <c r="J15" s="922">
        <f>'Проверочная  таблица'!AR17</f>
        <v>0</v>
      </c>
      <c r="K15" s="921">
        <f>'Проверочная  таблица'!AU17</f>
        <v>0</v>
      </c>
      <c r="L15" s="940">
        <f t="shared" si="4"/>
        <v>603109482.84000003</v>
      </c>
      <c r="M15" s="941" t="e">
        <f t="shared" si="5"/>
        <v>#REF!</v>
      </c>
      <c r="N15" s="925">
        <f t="shared" si="8"/>
        <v>557975879.91000009</v>
      </c>
      <c r="O15" s="925">
        <f t="shared" si="9"/>
        <v>0</v>
      </c>
      <c r="P15" s="941">
        <f>'Проверочная  таблица'!BF17</f>
        <v>0</v>
      </c>
      <c r="Q15" s="941">
        <f>'Проверочная  таблица'!BM17</f>
        <v>0</v>
      </c>
      <c r="R15" s="941">
        <f>'Проверочная  таблица'!BH17+'Проверочная  таблица'!BT17</f>
        <v>0</v>
      </c>
      <c r="S15" s="942">
        <f>'Проверочная  таблица'!BO17+'Проверочная  таблица'!BW17</f>
        <v>0</v>
      </c>
      <c r="T15" s="940">
        <f>'Проверочная  таблица'!BJ17</f>
        <v>0</v>
      </c>
      <c r="U15" s="942">
        <f>'Проверочная  таблица'!BQ17</f>
        <v>0</v>
      </c>
      <c r="V15" s="932">
        <f>'Проверочная  таблица'!CF17</f>
        <v>0</v>
      </c>
      <c r="W15" s="941">
        <f>'Проверочная  таблица'!CI17</f>
        <v>0</v>
      </c>
      <c r="X15" s="943">
        <f>'Проверочная  таблица'!CL17</f>
        <v>0</v>
      </c>
      <c r="Y15" s="944">
        <f>'Проверочная  таблица'!CO17</f>
        <v>0</v>
      </c>
      <c r="Z15" s="945">
        <f>'Проверочная  таблица'!CR17/1000</f>
        <v>0</v>
      </c>
      <c r="AA15" s="944">
        <f>'Проверочная  таблица'!CU17</f>
        <v>0</v>
      </c>
      <c r="AB15" s="940">
        <f>'Проверочная  таблица'!CX17</f>
        <v>0</v>
      </c>
      <c r="AC15" s="941">
        <f>'Проверочная  таблица'!DA17</f>
        <v>0</v>
      </c>
      <c r="AD15" s="943">
        <f>'Проверочная  таблица'!DD17</f>
        <v>0</v>
      </c>
      <c r="AE15" s="943">
        <f>'Проверочная  таблица'!DI17</f>
        <v>0</v>
      </c>
      <c r="AF15" s="943">
        <f>'Проверочная  таблица'!DF17</f>
        <v>0</v>
      </c>
      <c r="AG15" s="944">
        <f>'Проверочная  таблица'!DK17</f>
        <v>0</v>
      </c>
      <c r="AH15" s="945">
        <f>'Проверочная  таблица'!DN17</f>
        <v>0</v>
      </c>
      <c r="AI15" s="944">
        <f>'Проверочная  таблица'!DQ17</f>
        <v>0</v>
      </c>
      <c r="AJ15" s="932">
        <f>'Проверочная  таблица'!DT17</f>
        <v>0</v>
      </c>
      <c r="AK15" s="942">
        <f>'Проверочная  таблица'!DW17</f>
        <v>0</v>
      </c>
      <c r="AL15" s="940">
        <f>'Проверочная  таблица'!DZ17+'Проверочная  таблица'!EF17</f>
        <v>0</v>
      </c>
      <c r="AM15" s="941">
        <f>'Проверочная  таблица'!EC17+'Проверочная  таблица'!EI17</f>
        <v>0</v>
      </c>
      <c r="AN15" s="942">
        <f>'Проверочная  таблица'!EM17</f>
        <v>0</v>
      </c>
      <c r="AO15" s="941">
        <f>'Проверочная  таблица'!EQ17</f>
        <v>0</v>
      </c>
      <c r="AP15" s="941">
        <f>'Проверочная  таблица'!ET17</f>
        <v>0</v>
      </c>
      <c r="AQ15" s="941">
        <f>'Проверочная  таблица'!FA17</f>
        <v>0</v>
      </c>
      <c r="AR15" s="942">
        <f>'Проверочная  таблица'!EV17</f>
        <v>0</v>
      </c>
      <c r="AS15" s="932">
        <f>'Проверочная  таблица'!FC17</f>
        <v>0</v>
      </c>
      <c r="AT15" s="940">
        <f>'Проверочная  таблица'!EX17</f>
        <v>3000000</v>
      </c>
      <c r="AU15" s="942">
        <f>'Проверочная  таблица'!FE17</f>
        <v>0</v>
      </c>
      <c r="AV15" s="941">
        <f>'Проверочная  таблица'!FH17</f>
        <v>0</v>
      </c>
      <c r="AW15" s="941">
        <f>'Проверочная  таблица'!FK17</f>
        <v>0</v>
      </c>
      <c r="AX15" s="941">
        <f>'Проверочная  таблица'!FN17+'Проверочная  таблица'!FT17</f>
        <v>0</v>
      </c>
      <c r="AY15" s="942">
        <f>'Проверочная  таблица'!FQ17+'Проверочная  таблица'!FW17</f>
        <v>0</v>
      </c>
      <c r="AZ15" s="941">
        <f>'Проверочная  таблица'!FZ17</f>
        <v>0</v>
      </c>
      <c r="BA15" s="941">
        <f>'Проверочная  таблица'!GC17</f>
        <v>0</v>
      </c>
      <c r="BB15" s="941">
        <f>'Проверочная  таблица'!GF17+'Проверочная  таблица'!GL17</f>
        <v>76540380</v>
      </c>
      <c r="BC15" s="941">
        <f>'Проверочная  таблица'!GI17+'Проверочная  таблица'!GO17</f>
        <v>0</v>
      </c>
      <c r="BD15" s="942">
        <f>'Проверочная  таблица'!GR17</f>
        <v>0</v>
      </c>
      <c r="BE15" s="942">
        <f>'Проверочная  таблица'!GV17</f>
        <v>0</v>
      </c>
      <c r="BF15" s="941">
        <f>'Проверочная  таблица'!HD17+'Проверочная  таблица'!HJ17</f>
        <v>0</v>
      </c>
      <c r="BG15" s="942">
        <f>'Проверочная  таблица'!HG17+'Проверочная  таблица'!HM17</f>
        <v>0</v>
      </c>
      <c r="BH15" s="940">
        <f>'Проверочная  таблица'!HP17</f>
        <v>0</v>
      </c>
      <c r="BI15" s="942">
        <f>'Проверочная  таблица'!HS17</f>
        <v>0</v>
      </c>
      <c r="BJ15" s="940">
        <f>'Проверочная  таблица'!HV17+'Проверочная  таблица'!IB17</f>
        <v>0</v>
      </c>
      <c r="BK15" s="941">
        <f>'Проверочная  таблица'!HY17+'Проверочная  таблица'!IE17</f>
        <v>0</v>
      </c>
      <c r="BL15" s="941">
        <f>'Проверочная  таблица'!IH17</f>
        <v>0</v>
      </c>
      <c r="BM15" s="942">
        <f>'Проверочная  таблица'!IL17</f>
        <v>0</v>
      </c>
      <c r="BN15" s="941">
        <f>'Проверочная  таблица'!IP17+'Проверочная  таблица'!IV17</f>
        <v>0</v>
      </c>
      <c r="BO15" s="942">
        <f>'Проверочная  таблица'!IY17+'Проверочная  таблица'!IS17</f>
        <v>0</v>
      </c>
      <c r="BP15" s="940">
        <f>'Проверочная  таблица'!JB17+'Проверочная  таблица'!JT17</f>
        <v>0</v>
      </c>
      <c r="BQ15" s="942">
        <f>'Проверочная  таблица'!JW17+'Проверочная  таблица'!JK17</f>
        <v>0</v>
      </c>
      <c r="BR15" s="940">
        <f>'Проверочная  таблица'!JD17</f>
        <v>0</v>
      </c>
      <c r="BS15" s="941">
        <f>'Проверочная  таблица'!JM17</f>
        <v>0</v>
      </c>
      <c r="BT15" s="941">
        <f>'Проверочная  таблица'!JF17</f>
        <v>0</v>
      </c>
      <c r="BU15" s="942">
        <f>'Проверочная  таблица'!JO17</f>
        <v>0</v>
      </c>
      <c r="BV15" s="941">
        <f>'Проверочная  таблица'!JH17</f>
        <v>0</v>
      </c>
      <c r="BW15" s="942">
        <f>'Проверочная  таблица'!JQ17</f>
        <v>0</v>
      </c>
      <c r="BX15" s="941">
        <f>'Проверочная  таблица'!JZ17</f>
        <v>0</v>
      </c>
      <c r="BY15" s="942">
        <f>'Проверочная  таблица'!KC17</f>
        <v>0</v>
      </c>
      <c r="BZ15" s="941">
        <f>'Проверочная  таблица'!KF17</f>
        <v>0</v>
      </c>
      <c r="CA15" s="941">
        <f>'Проверочная  таблица'!KK17</f>
        <v>0</v>
      </c>
      <c r="CB15" s="941">
        <f>'Проверочная  таблица'!KH17+'Проверочная  таблица'!KP17</f>
        <v>231379.91</v>
      </c>
      <c r="CC15" s="942">
        <f>'Проверочная  таблица'!KS17+'Проверочная  таблица'!KM17</f>
        <v>0</v>
      </c>
      <c r="CD15" s="941">
        <f>'Проверочная  таблица'!LB17+'Проверочная  таблица'!LJ17</f>
        <v>9100000</v>
      </c>
      <c r="CE15" s="942">
        <f>'Проверочная  таблица'!LF17+'Проверочная  таблица'!LN17</f>
        <v>0</v>
      </c>
      <c r="CF15" s="941">
        <f>'Проверочная  таблица'!MF17+'Проверочная  таблица'!LR17</f>
        <v>0</v>
      </c>
      <c r="CG15" s="941">
        <f>'Проверочная  таблица'!MI17+'Проверочная  таблица'!LY17</f>
        <v>0</v>
      </c>
      <c r="CH15" s="941">
        <f>'Проверочная  таблица'!LT17</f>
        <v>0</v>
      </c>
      <c r="CI15" s="941">
        <f>'Проверочная  таблица'!MA17</f>
        <v>0</v>
      </c>
      <c r="CJ15" s="941">
        <f>'Проверочная  таблица'!LV17</f>
        <v>0</v>
      </c>
      <c r="CK15" s="942">
        <f>'Проверочная  таблица'!MC17</f>
        <v>0</v>
      </c>
      <c r="CL15" s="940">
        <f>'Проверочная  таблица'!KV17</f>
        <v>0</v>
      </c>
      <c r="CM15" s="942">
        <f>'Проверочная  таблица'!KY17</f>
        <v>0</v>
      </c>
      <c r="CN15" s="940">
        <f>'Проверочная  таблица'!ML17+'Проверочная  таблица'!MR17</f>
        <v>0</v>
      </c>
      <c r="CO15" s="941">
        <f>'Проверочная  таблица'!MO17+'Проверочная  таблица'!MU17</f>
        <v>0</v>
      </c>
      <c r="CP15" s="941">
        <f>'Проверочная  таблица'!MX17+'Проверочная  таблица'!NH17</f>
        <v>0</v>
      </c>
      <c r="CQ15" s="941">
        <f>'Проверочная  таблица'!NM17+'Проверочная  таблица'!NC17</f>
        <v>0</v>
      </c>
      <c r="CR15" s="943">
        <f>'Проверочная  таблица'!MZ17+'Проверочная  таблица'!NJ17</f>
        <v>0</v>
      </c>
      <c r="CS15" s="943">
        <f>'Проверочная  таблица'!NE17+'Проверочная  таблица'!NO17</f>
        <v>0</v>
      </c>
      <c r="CT15" s="941">
        <f>'Проверочная  таблица'!NS17+'Проверочная  таблица'!NU17+'Проверочная  таблица'!NW17</f>
        <v>74864520</v>
      </c>
      <c r="CU15" s="942">
        <f>'Проверочная  таблица'!OA17+'Проверочная  таблица'!OC17+'Проверочная  таблица'!OE17</f>
        <v>0</v>
      </c>
      <c r="CV15" s="940">
        <f>'Проверочная  таблица'!OH17</f>
        <v>0</v>
      </c>
      <c r="CW15" s="941">
        <f>'Проверочная  таблица'!OK17</f>
        <v>0</v>
      </c>
      <c r="CX15" s="941">
        <f>'Проверочная  таблица'!PF17+'Проверочная  таблица'!ON17</f>
        <v>0</v>
      </c>
      <c r="CY15" s="941">
        <f>'Проверочная  таблица'!PM17+'Проверочная  таблица'!OW17</f>
        <v>0</v>
      </c>
      <c r="CZ15" s="941">
        <f>'Проверочная  таблица'!OP17+'Проверочная  таблица'!PH17</f>
        <v>0</v>
      </c>
      <c r="DA15" s="942">
        <f>'Проверочная  таблица'!PO17+'Проверочная  таблица'!OY17</f>
        <v>0</v>
      </c>
      <c r="DB15" s="940">
        <f>'Проверочная  таблица'!PJ17+'Проверочная  таблица'!OR17</f>
        <v>394239600</v>
      </c>
      <c r="DC15" s="942">
        <f>'Проверочная  таблица'!PQ17+'Проверочная  таблица'!PA17</f>
        <v>0</v>
      </c>
      <c r="DD15" s="941">
        <f>'Проверочная  таблица'!MP17</f>
        <v>0</v>
      </c>
      <c r="DE15" s="942">
        <f>'Проверочная  таблица'!MW17</f>
        <v>0</v>
      </c>
      <c r="DF15" s="940">
        <f t="shared" si="10"/>
        <v>10567272.43</v>
      </c>
      <c r="DG15" s="941" t="e">
        <f t="shared" si="10"/>
        <v>#REF!</v>
      </c>
      <c r="DH15" s="942">
        <f>'Проверочная  таблица'!QH17+'Проверочная  таблица'!QF17</f>
        <v>1720800</v>
      </c>
      <c r="DI15" s="942" t="e">
        <f>'Проверочная  таблица'!QI17+'Проверочная  таблица'!QG17</f>
        <v>#REF!</v>
      </c>
      <c r="DJ15" s="932">
        <f>'Проверочная  таблица'!QJ17</f>
        <v>35000</v>
      </c>
      <c r="DK15" s="932">
        <f>'Проверочная  таблица'!QK17</f>
        <v>0</v>
      </c>
      <c r="DL15" s="733">
        <f>'Проверочная  таблица'!QL17</f>
        <v>0</v>
      </c>
      <c r="DM15" s="591">
        <f>'Проверочная  таблица'!QM17</f>
        <v>0</v>
      </c>
      <c r="DN15" s="594">
        <f>'Проверочная  таблица'!QN17</f>
        <v>0</v>
      </c>
      <c r="DO15" s="591">
        <f>'Проверочная  таблица'!QO17</f>
        <v>0</v>
      </c>
      <c r="DP15" s="594">
        <f>'Проверочная  таблица'!QP17</f>
        <v>0</v>
      </c>
      <c r="DQ15" s="733">
        <f>'Проверочная  таблица'!QQ17</f>
        <v>0</v>
      </c>
      <c r="DR15" s="941">
        <f>'Проверочная  таблица'!QT17</f>
        <v>7891472.4299999997</v>
      </c>
      <c r="DS15" s="941">
        <f>'Проверочная  таблица'!QW17</f>
        <v>4999999</v>
      </c>
      <c r="DT15" s="941">
        <f>'Проверочная  таблица'!QZ17</f>
        <v>920000</v>
      </c>
      <c r="DU15" s="941">
        <f>'Проверочная  таблица'!RC17</f>
        <v>156312.10999999999</v>
      </c>
      <c r="DV15" s="941">
        <f t="shared" si="11"/>
        <v>34566330.5</v>
      </c>
      <c r="DW15" s="942">
        <f t="shared" si="12"/>
        <v>7778473.6299999999</v>
      </c>
      <c r="DX15" s="940">
        <f>'Проверочная  таблица'!RH17</f>
        <v>1015560</v>
      </c>
      <c r="DY15" s="942">
        <f>'Проверочная  таблица'!RK17</f>
        <v>253890</v>
      </c>
      <c r="DZ15" s="940">
        <f>'Проверочная  таблица'!RN17</f>
        <v>0</v>
      </c>
      <c r="EA15" s="942">
        <f>'Проверочная  таблица'!RQ17</f>
        <v>0</v>
      </c>
      <c r="EB15" s="940">
        <f>'Проверочная  таблица'!RT17</f>
        <v>3083970.5</v>
      </c>
      <c r="EC15" s="942">
        <f>'Проверочная  таблица'!RW17</f>
        <v>770992.63</v>
      </c>
      <c r="ED15" s="940">
        <f>'Проверочная  таблица'!RZ17</f>
        <v>30466800</v>
      </c>
      <c r="EE15" s="942">
        <f>'Проверочная  таблица'!SC17</f>
        <v>6753591</v>
      </c>
      <c r="EF15" s="837"/>
      <c r="EG15" s="935">
        <f t="shared" si="6"/>
        <v>8846.4724299999998</v>
      </c>
      <c r="EH15" s="935" t="e">
        <f t="shared" si="7"/>
        <v>#REF!</v>
      </c>
      <c r="EI15" s="837"/>
      <c r="EJ15" s="665"/>
    </row>
    <row r="16" spans="1:140" ht="25.5" customHeight="1" x14ac:dyDescent="0.25">
      <c r="A16" s="574" t="s">
        <v>33</v>
      </c>
      <c r="B16" s="936">
        <f t="shared" si="0"/>
        <v>34030757.100000001</v>
      </c>
      <c r="C16" s="937" t="e">
        <f t="shared" si="1"/>
        <v>#REF!</v>
      </c>
      <c r="D16" s="938">
        <f t="shared" si="2"/>
        <v>0</v>
      </c>
      <c r="E16" s="939">
        <f t="shared" si="3"/>
        <v>0</v>
      </c>
      <c r="F16" s="920">
        <f>'Проверочная  таблица'!AN18</f>
        <v>0</v>
      </c>
      <c r="G16" s="921">
        <f>'Проверочная  таблица'!AO18</f>
        <v>0</v>
      </c>
      <c r="H16" s="920">
        <f>'Проверочная  таблица'!AQ18</f>
        <v>0</v>
      </c>
      <c r="I16" s="921">
        <f>'Проверочная  таблица'!AT18</f>
        <v>0</v>
      </c>
      <c r="J16" s="922">
        <f>'Проверочная  таблица'!AR18</f>
        <v>0</v>
      </c>
      <c r="K16" s="921">
        <f>'Проверочная  таблица'!AU18</f>
        <v>0</v>
      </c>
      <c r="L16" s="940">
        <f t="shared" si="4"/>
        <v>34030757.100000001</v>
      </c>
      <c r="M16" s="941" t="e">
        <f t="shared" si="5"/>
        <v>#REF!</v>
      </c>
      <c r="N16" s="925">
        <f t="shared" si="8"/>
        <v>4643538.7300000004</v>
      </c>
      <c r="O16" s="925">
        <f t="shared" si="9"/>
        <v>0</v>
      </c>
      <c r="P16" s="941">
        <f>'Проверочная  таблица'!BF18</f>
        <v>0</v>
      </c>
      <c r="Q16" s="941">
        <f>'Проверочная  таблица'!BM18</f>
        <v>0</v>
      </c>
      <c r="R16" s="941">
        <f>'Проверочная  таблица'!BH18+'Проверочная  таблица'!BT18</f>
        <v>0</v>
      </c>
      <c r="S16" s="942">
        <f>'Проверочная  таблица'!BO18+'Проверочная  таблица'!BW18</f>
        <v>0</v>
      </c>
      <c r="T16" s="940">
        <f>'Проверочная  таблица'!BJ18</f>
        <v>0</v>
      </c>
      <c r="U16" s="942">
        <f>'Проверочная  таблица'!BQ18</f>
        <v>0</v>
      </c>
      <c r="V16" s="932">
        <f>'Проверочная  таблица'!CF18</f>
        <v>0</v>
      </c>
      <c r="W16" s="941">
        <f>'Проверочная  таблица'!CI18</f>
        <v>0</v>
      </c>
      <c r="X16" s="943">
        <f>'Проверочная  таблица'!CL18</f>
        <v>0</v>
      </c>
      <c r="Y16" s="944">
        <f>'Проверочная  таблица'!CO18</f>
        <v>0</v>
      </c>
      <c r="Z16" s="945">
        <f>'Проверочная  таблица'!CR18/1000</f>
        <v>0</v>
      </c>
      <c r="AA16" s="944">
        <f>'Проверочная  таблица'!CU18</f>
        <v>0</v>
      </c>
      <c r="AB16" s="940">
        <f>'Проверочная  таблица'!CX18</f>
        <v>0</v>
      </c>
      <c r="AC16" s="941">
        <f>'Проверочная  таблица'!DA18</f>
        <v>0</v>
      </c>
      <c r="AD16" s="943">
        <f>'Проверочная  таблица'!DD18</f>
        <v>0</v>
      </c>
      <c r="AE16" s="943">
        <f>'Проверочная  таблица'!DI18</f>
        <v>0</v>
      </c>
      <c r="AF16" s="943">
        <f>'Проверочная  таблица'!DF18</f>
        <v>0</v>
      </c>
      <c r="AG16" s="944">
        <f>'Проверочная  таблица'!DK18</f>
        <v>0</v>
      </c>
      <c r="AH16" s="945">
        <f>'Проверочная  таблица'!DN18</f>
        <v>0</v>
      </c>
      <c r="AI16" s="944">
        <f>'Проверочная  таблица'!DQ18</f>
        <v>0</v>
      </c>
      <c r="AJ16" s="932">
        <f>'Проверочная  таблица'!DT18</f>
        <v>0</v>
      </c>
      <c r="AK16" s="942">
        <f>'Проверочная  таблица'!DW18</f>
        <v>0</v>
      </c>
      <c r="AL16" s="940">
        <f>'Проверочная  таблица'!DZ18+'Проверочная  таблица'!EF18</f>
        <v>0</v>
      </c>
      <c r="AM16" s="941">
        <f>'Проверочная  таблица'!EC18+'Проверочная  таблица'!EI18</f>
        <v>0</v>
      </c>
      <c r="AN16" s="942">
        <f>'Проверочная  таблица'!EM18</f>
        <v>0</v>
      </c>
      <c r="AO16" s="941">
        <f>'Проверочная  таблица'!EQ18</f>
        <v>0</v>
      </c>
      <c r="AP16" s="941">
        <f>'Проверочная  таблица'!ET18</f>
        <v>0</v>
      </c>
      <c r="AQ16" s="941">
        <f>'Проверочная  таблица'!FA18</f>
        <v>0</v>
      </c>
      <c r="AR16" s="942">
        <f>'Проверочная  таблица'!EV18</f>
        <v>0</v>
      </c>
      <c r="AS16" s="932">
        <f>'Проверочная  таблица'!FC18</f>
        <v>0</v>
      </c>
      <c r="AT16" s="940">
        <f>'Проверочная  таблица'!EX18</f>
        <v>0</v>
      </c>
      <c r="AU16" s="942">
        <f>'Проверочная  таблица'!FE18</f>
        <v>0</v>
      </c>
      <c r="AV16" s="941">
        <f>'Проверочная  таблица'!FH18</f>
        <v>0</v>
      </c>
      <c r="AW16" s="941">
        <f>'Проверочная  таблица'!FK18</f>
        <v>0</v>
      </c>
      <c r="AX16" s="941">
        <f>'Проверочная  таблица'!FN18+'Проверочная  таблица'!FT18</f>
        <v>0</v>
      </c>
      <c r="AY16" s="942">
        <f>'Проверочная  таблица'!FQ18+'Проверочная  таблица'!FW18</f>
        <v>0</v>
      </c>
      <c r="AZ16" s="941">
        <f>'Проверочная  таблица'!FZ18</f>
        <v>0</v>
      </c>
      <c r="BA16" s="941">
        <f>'Проверочная  таблица'!GC18</f>
        <v>0</v>
      </c>
      <c r="BB16" s="941">
        <f>'Проверочная  таблица'!GF18+'Проверочная  таблица'!GL18</f>
        <v>0</v>
      </c>
      <c r="BC16" s="941">
        <f>'Проверочная  таблица'!GI18+'Проверочная  таблица'!GO18</f>
        <v>0</v>
      </c>
      <c r="BD16" s="942">
        <f>'Проверочная  таблица'!GR18</f>
        <v>0</v>
      </c>
      <c r="BE16" s="942">
        <f>'Проверочная  таблица'!GV18</f>
        <v>0</v>
      </c>
      <c r="BF16" s="941">
        <f>'Проверочная  таблица'!HD18+'Проверочная  таблица'!HJ18</f>
        <v>0</v>
      </c>
      <c r="BG16" s="942">
        <f>'Проверочная  таблица'!HG18+'Проверочная  таблица'!HM18</f>
        <v>0</v>
      </c>
      <c r="BH16" s="940">
        <f>'Проверочная  таблица'!HP18</f>
        <v>0</v>
      </c>
      <c r="BI16" s="942">
        <f>'Проверочная  таблица'!HS18</f>
        <v>0</v>
      </c>
      <c r="BJ16" s="940">
        <f>'Проверочная  таблица'!HV18+'Проверочная  таблица'!IB18</f>
        <v>0</v>
      </c>
      <c r="BK16" s="941">
        <f>'Проверочная  таблица'!HY18+'Проверочная  таблица'!IE18</f>
        <v>0</v>
      </c>
      <c r="BL16" s="941">
        <f>'Проверочная  таблица'!IH18</f>
        <v>0</v>
      </c>
      <c r="BM16" s="942">
        <f>'Проверочная  таблица'!IL18</f>
        <v>0</v>
      </c>
      <c r="BN16" s="941">
        <f>'Проверочная  таблица'!IP18+'Проверочная  таблица'!IV18</f>
        <v>0</v>
      </c>
      <c r="BO16" s="942">
        <f>'Проверочная  таблица'!IY18+'Проверочная  таблица'!IS18</f>
        <v>0</v>
      </c>
      <c r="BP16" s="940">
        <f>'Проверочная  таблица'!JB18+'Проверочная  таблица'!JT18</f>
        <v>0</v>
      </c>
      <c r="BQ16" s="942">
        <f>'Проверочная  таблица'!JW18+'Проверочная  таблица'!JK18</f>
        <v>0</v>
      </c>
      <c r="BR16" s="940">
        <f>'Проверочная  таблица'!JD18</f>
        <v>0</v>
      </c>
      <c r="BS16" s="941">
        <f>'Проверочная  таблица'!JM18</f>
        <v>0</v>
      </c>
      <c r="BT16" s="941">
        <f>'Проверочная  таблица'!JF18</f>
        <v>0</v>
      </c>
      <c r="BU16" s="942">
        <f>'Проверочная  таблица'!JO18</f>
        <v>0</v>
      </c>
      <c r="BV16" s="941">
        <f>'Проверочная  таблица'!JH18</f>
        <v>0</v>
      </c>
      <c r="BW16" s="942">
        <f>'Проверочная  таблица'!JQ18</f>
        <v>0</v>
      </c>
      <c r="BX16" s="941">
        <f>'Проверочная  таблица'!JZ18</f>
        <v>0</v>
      </c>
      <c r="BY16" s="942">
        <f>'Проверочная  таблица'!KC18</f>
        <v>0</v>
      </c>
      <c r="BZ16" s="941">
        <f>'Проверочная  таблица'!KF18</f>
        <v>0</v>
      </c>
      <c r="CA16" s="941">
        <f>'Проверочная  таблица'!KK18</f>
        <v>0</v>
      </c>
      <c r="CB16" s="941">
        <f>'Проверочная  таблица'!KH18+'Проверочная  таблица'!KP18</f>
        <v>93538.73</v>
      </c>
      <c r="CC16" s="942">
        <f>'Проверочная  таблица'!KS18+'Проверочная  таблица'!KM18</f>
        <v>0</v>
      </c>
      <c r="CD16" s="941">
        <f>'Проверочная  таблица'!LB18+'Проверочная  таблица'!LJ18</f>
        <v>4550000</v>
      </c>
      <c r="CE16" s="942">
        <f>'Проверочная  таблица'!LF18+'Проверочная  таблица'!LN18</f>
        <v>0</v>
      </c>
      <c r="CF16" s="941">
        <f>'Проверочная  таблица'!MF18+'Проверочная  таблица'!LR18</f>
        <v>0</v>
      </c>
      <c r="CG16" s="941">
        <f>'Проверочная  таблица'!MI18+'Проверочная  таблица'!LY18</f>
        <v>0</v>
      </c>
      <c r="CH16" s="941">
        <f>'Проверочная  таблица'!LT18</f>
        <v>0</v>
      </c>
      <c r="CI16" s="941">
        <f>'Проверочная  таблица'!MA18</f>
        <v>0</v>
      </c>
      <c r="CJ16" s="941">
        <f>'Проверочная  таблица'!LV18</f>
        <v>0</v>
      </c>
      <c r="CK16" s="942">
        <f>'Проверочная  таблица'!MC18</f>
        <v>0</v>
      </c>
      <c r="CL16" s="940">
        <f>'Проверочная  таблица'!KV18</f>
        <v>0</v>
      </c>
      <c r="CM16" s="942">
        <f>'Проверочная  таблица'!KY18</f>
        <v>0</v>
      </c>
      <c r="CN16" s="940">
        <f>'Проверочная  таблица'!ML18+'Проверочная  таблица'!MR18</f>
        <v>0</v>
      </c>
      <c r="CO16" s="941">
        <f>'Проверочная  таблица'!MO18+'Проверочная  таблица'!MU18</f>
        <v>0</v>
      </c>
      <c r="CP16" s="941">
        <f>'Проверочная  таблица'!MX18+'Проверочная  таблица'!NH18</f>
        <v>0</v>
      </c>
      <c r="CQ16" s="941">
        <f>'Проверочная  таблица'!NM18+'Проверочная  таблица'!NC18</f>
        <v>0</v>
      </c>
      <c r="CR16" s="943">
        <f>'Проверочная  таблица'!MZ18+'Проверочная  таблица'!NJ18</f>
        <v>0</v>
      </c>
      <c r="CS16" s="943">
        <f>'Проверочная  таблица'!NE18+'Проверочная  таблица'!NO18</f>
        <v>0</v>
      </c>
      <c r="CT16" s="941">
        <f>'Проверочная  таблица'!NS18+'Проверочная  таблица'!NU18+'Проверочная  таблица'!NW18</f>
        <v>0</v>
      </c>
      <c r="CU16" s="942">
        <f>'Проверочная  таблица'!OA18+'Проверочная  таблица'!OC18+'Проверочная  таблица'!OE18</f>
        <v>0</v>
      </c>
      <c r="CV16" s="940">
        <f>'Проверочная  таблица'!OH18</f>
        <v>0</v>
      </c>
      <c r="CW16" s="941">
        <f>'Проверочная  таблица'!OK18</f>
        <v>0</v>
      </c>
      <c r="CX16" s="941">
        <f>'Проверочная  таблица'!PF18+'Проверочная  таблица'!ON18</f>
        <v>0</v>
      </c>
      <c r="CY16" s="941">
        <f>'Проверочная  таблица'!PM18+'Проверочная  таблица'!OW18</f>
        <v>0</v>
      </c>
      <c r="CZ16" s="941">
        <f>'Проверочная  таблица'!OP18+'Проверочная  таблица'!PH18</f>
        <v>0</v>
      </c>
      <c r="DA16" s="942">
        <f>'Проверочная  таблица'!PO18+'Проверочная  таблица'!OY18</f>
        <v>0</v>
      </c>
      <c r="DB16" s="940">
        <f>'Проверочная  таблица'!PJ18+'Проверочная  таблица'!OR18</f>
        <v>0</v>
      </c>
      <c r="DC16" s="942">
        <f>'Проверочная  таблица'!PQ18+'Проверочная  таблица'!PA18</f>
        <v>0</v>
      </c>
      <c r="DD16" s="941">
        <f>'Проверочная  таблица'!MP18</f>
        <v>0</v>
      </c>
      <c r="DE16" s="942">
        <f>'Проверочная  таблица'!MW18</f>
        <v>0</v>
      </c>
      <c r="DF16" s="940">
        <f t="shared" si="10"/>
        <v>6868578.8700000001</v>
      </c>
      <c r="DG16" s="941" t="e">
        <f t="shared" si="10"/>
        <v>#REF!</v>
      </c>
      <c r="DH16" s="942">
        <f>'Проверочная  таблица'!QH18+'Проверочная  таблица'!QF18</f>
        <v>573600</v>
      </c>
      <c r="DI16" s="942" t="e">
        <f>'Проверочная  таблица'!QI18+'Проверочная  таблица'!QG18</f>
        <v>#REF!</v>
      </c>
      <c r="DJ16" s="932">
        <f>'Проверочная  таблица'!QJ18</f>
        <v>25000</v>
      </c>
      <c r="DK16" s="932">
        <f>'Проверочная  таблица'!QK18</f>
        <v>0</v>
      </c>
      <c r="DL16" s="733">
        <f>'Проверочная  таблица'!QL18</f>
        <v>0</v>
      </c>
      <c r="DM16" s="591">
        <f>'Проверочная  таблица'!QM18</f>
        <v>0</v>
      </c>
      <c r="DN16" s="594">
        <f>'Проверочная  таблица'!QN18</f>
        <v>0</v>
      </c>
      <c r="DO16" s="591">
        <f>'Проверочная  таблица'!QO18</f>
        <v>0</v>
      </c>
      <c r="DP16" s="594">
        <f>'Проверочная  таблица'!QP18</f>
        <v>0</v>
      </c>
      <c r="DQ16" s="733">
        <f>'Проверочная  таблица'!QQ18</f>
        <v>0</v>
      </c>
      <c r="DR16" s="941">
        <f>'Проверочная  таблица'!QT18</f>
        <v>5659978.8700000001</v>
      </c>
      <c r="DS16" s="941">
        <f>'Проверочная  таблица'!QW18</f>
        <v>1886660</v>
      </c>
      <c r="DT16" s="941">
        <f>'Проверочная  таблица'!QZ18</f>
        <v>610000</v>
      </c>
      <c r="DU16" s="941">
        <f>'Проверочная  таблица'!RC18</f>
        <v>133121.9</v>
      </c>
      <c r="DV16" s="941">
        <f t="shared" si="11"/>
        <v>22518639.5</v>
      </c>
      <c r="DW16" s="942">
        <f t="shared" si="12"/>
        <v>5031291.88</v>
      </c>
      <c r="DX16" s="940">
        <f>'Проверочная  таблица'!RH18</f>
        <v>546840</v>
      </c>
      <c r="DY16" s="942">
        <f>'Проверочная  таблица'!RK18</f>
        <v>136710</v>
      </c>
      <c r="DZ16" s="940">
        <f>'Проверочная  таблица'!RN18</f>
        <v>0</v>
      </c>
      <c r="EA16" s="942">
        <f>'Проверочная  таблица'!RQ18</f>
        <v>0</v>
      </c>
      <c r="EB16" s="940">
        <f>'Проверочная  таблица'!RT18</f>
        <v>1660599.5</v>
      </c>
      <c r="EC16" s="942">
        <f>'Проверочная  таблица'!RW18</f>
        <v>415149.88</v>
      </c>
      <c r="ED16" s="940">
        <f>'Проверочная  таблица'!RZ18</f>
        <v>20311200</v>
      </c>
      <c r="EE16" s="942">
        <f>'Проверочная  таблица'!SC18</f>
        <v>4479432</v>
      </c>
      <c r="EF16" s="837"/>
      <c r="EG16" s="935">
        <f t="shared" si="6"/>
        <v>6294.9788699999999</v>
      </c>
      <c r="EH16" s="935" t="e">
        <f t="shared" si="7"/>
        <v>#REF!</v>
      </c>
      <c r="EI16" s="837"/>
      <c r="EJ16" s="665"/>
    </row>
    <row r="17" spans="1:140" ht="25.5" customHeight="1" x14ac:dyDescent="0.25">
      <c r="A17" s="575" t="s">
        <v>34</v>
      </c>
      <c r="B17" s="936">
        <f t="shared" si="0"/>
        <v>186759101.64000002</v>
      </c>
      <c r="C17" s="937" t="e">
        <f t="shared" si="1"/>
        <v>#REF!</v>
      </c>
      <c r="D17" s="938">
        <f t="shared" si="2"/>
        <v>18107590.760000002</v>
      </c>
      <c r="E17" s="939">
        <f t="shared" si="3"/>
        <v>0</v>
      </c>
      <c r="F17" s="920">
        <f>'Проверочная  таблица'!AN19</f>
        <v>18107590.760000002</v>
      </c>
      <c r="G17" s="921">
        <f>'Проверочная  таблица'!AO19</f>
        <v>0</v>
      </c>
      <c r="H17" s="920">
        <f>'Проверочная  таблица'!AQ19</f>
        <v>0</v>
      </c>
      <c r="I17" s="921">
        <f>'Проверочная  таблица'!AT19</f>
        <v>0</v>
      </c>
      <c r="J17" s="922">
        <f>'Проверочная  таблица'!AR19</f>
        <v>0</v>
      </c>
      <c r="K17" s="921">
        <f>'Проверочная  таблица'!AU19</f>
        <v>0</v>
      </c>
      <c r="L17" s="940">
        <f t="shared" si="4"/>
        <v>168651510.88000003</v>
      </c>
      <c r="M17" s="941" t="e">
        <f t="shared" si="5"/>
        <v>#REF!</v>
      </c>
      <c r="N17" s="925">
        <f t="shared" si="8"/>
        <v>125928375.08000001</v>
      </c>
      <c r="O17" s="925">
        <f t="shared" si="9"/>
        <v>0</v>
      </c>
      <c r="P17" s="941">
        <f>'Проверочная  таблица'!BF19</f>
        <v>0</v>
      </c>
      <c r="Q17" s="941">
        <f>'Проверочная  таблица'!BM19</f>
        <v>0</v>
      </c>
      <c r="R17" s="941">
        <f>'Проверочная  таблица'!BH19+'Проверочная  таблица'!BT19</f>
        <v>0</v>
      </c>
      <c r="S17" s="942">
        <f>'Проверочная  таблица'!BO19+'Проверочная  таблица'!BW19</f>
        <v>0</v>
      </c>
      <c r="T17" s="940">
        <f>'Проверочная  таблица'!BJ19</f>
        <v>0</v>
      </c>
      <c r="U17" s="942">
        <f>'Проверочная  таблица'!BQ19</f>
        <v>0</v>
      </c>
      <c r="V17" s="932">
        <f>'Проверочная  таблица'!CF19</f>
        <v>0</v>
      </c>
      <c r="W17" s="941">
        <f>'Проверочная  таблица'!CI19</f>
        <v>0</v>
      </c>
      <c r="X17" s="943">
        <f>'Проверочная  таблица'!CL19</f>
        <v>0</v>
      </c>
      <c r="Y17" s="944">
        <f>'Проверочная  таблица'!CO19</f>
        <v>0</v>
      </c>
      <c r="Z17" s="945">
        <f>'Проверочная  таблица'!CR19/1000</f>
        <v>0</v>
      </c>
      <c r="AA17" s="944">
        <f>'Проверочная  таблица'!CU19</f>
        <v>0</v>
      </c>
      <c r="AB17" s="940">
        <f>'Проверочная  таблица'!CX19</f>
        <v>0</v>
      </c>
      <c r="AC17" s="941">
        <f>'Проверочная  таблица'!DA19</f>
        <v>0</v>
      </c>
      <c r="AD17" s="943">
        <f>'Проверочная  таблица'!DD19</f>
        <v>119591.43</v>
      </c>
      <c r="AE17" s="943">
        <f>'Проверочная  таблица'!DI19</f>
        <v>0</v>
      </c>
      <c r="AF17" s="943">
        <f>'Проверочная  таблица'!DF19</f>
        <v>5533.65</v>
      </c>
      <c r="AG17" s="944">
        <f>'Проверочная  таблица'!DK19</f>
        <v>0</v>
      </c>
      <c r="AH17" s="945">
        <f>'Проверочная  таблица'!DN19</f>
        <v>0</v>
      </c>
      <c r="AI17" s="944">
        <f>'Проверочная  таблица'!DQ19</f>
        <v>0</v>
      </c>
      <c r="AJ17" s="932">
        <f>'Проверочная  таблица'!DT19</f>
        <v>0</v>
      </c>
      <c r="AK17" s="942">
        <f>'Проверочная  таблица'!DW19</f>
        <v>0</v>
      </c>
      <c r="AL17" s="940">
        <f>'Проверочная  таблица'!DZ19+'Проверочная  таблица'!EF19</f>
        <v>0</v>
      </c>
      <c r="AM17" s="941">
        <f>'Проверочная  таблица'!EC19+'Проверочная  таблица'!EI19</f>
        <v>0</v>
      </c>
      <c r="AN17" s="942">
        <f>'Проверочная  таблица'!EM19</f>
        <v>0</v>
      </c>
      <c r="AO17" s="941">
        <f>'Проверочная  таблица'!EQ19</f>
        <v>0</v>
      </c>
      <c r="AP17" s="941">
        <f>'Проверочная  таблица'!ET19</f>
        <v>3800000</v>
      </c>
      <c r="AQ17" s="941">
        <f>'Проверочная  таблица'!FA19</f>
        <v>0</v>
      </c>
      <c r="AR17" s="942">
        <f>'Проверочная  таблица'!EV19</f>
        <v>0</v>
      </c>
      <c r="AS17" s="932">
        <f>'Проверочная  таблица'!FC19</f>
        <v>0</v>
      </c>
      <c r="AT17" s="940">
        <f>'Проверочная  таблица'!EX19</f>
        <v>0</v>
      </c>
      <c r="AU17" s="942">
        <f>'Проверочная  таблица'!FE19</f>
        <v>0</v>
      </c>
      <c r="AV17" s="941">
        <f>'Проверочная  таблица'!FH19</f>
        <v>0</v>
      </c>
      <c r="AW17" s="941">
        <f>'Проверочная  таблица'!FK19</f>
        <v>0</v>
      </c>
      <c r="AX17" s="941">
        <f>'Проверочная  таблица'!FN19+'Проверочная  таблица'!FT19</f>
        <v>0</v>
      </c>
      <c r="AY17" s="942">
        <f>'Проверочная  таблица'!FQ19+'Проверочная  таблица'!FW19</f>
        <v>0</v>
      </c>
      <c r="AZ17" s="941">
        <f>'Проверочная  таблица'!FZ19</f>
        <v>0</v>
      </c>
      <c r="BA17" s="941">
        <f>'Проверочная  таблица'!GC19</f>
        <v>0</v>
      </c>
      <c r="BB17" s="941">
        <f>'Проверочная  таблица'!GF19+'Проверочная  таблица'!GL19</f>
        <v>0</v>
      </c>
      <c r="BC17" s="941">
        <f>'Проверочная  таблица'!GI19+'Проверочная  таблица'!GO19</f>
        <v>0</v>
      </c>
      <c r="BD17" s="942">
        <f>'Проверочная  таблица'!GR19</f>
        <v>0</v>
      </c>
      <c r="BE17" s="942">
        <f>'Проверочная  таблица'!GV19</f>
        <v>0</v>
      </c>
      <c r="BF17" s="941">
        <f>'Проверочная  таблица'!HD19+'Проверочная  таблица'!HJ19</f>
        <v>0</v>
      </c>
      <c r="BG17" s="942">
        <f>'Проверочная  таблица'!HG19+'Проверочная  таблица'!HM19</f>
        <v>0</v>
      </c>
      <c r="BH17" s="940">
        <f>'Проверочная  таблица'!HP19</f>
        <v>0</v>
      </c>
      <c r="BI17" s="942">
        <f>'Проверочная  таблица'!HS19</f>
        <v>0</v>
      </c>
      <c r="BJ17" s="940">
        <f>'Проверочная  таблица'!HV19+'Проверочная  таблица'!IB19</f>
        <v>0</v>
      </c>
      <c r="BK17" s="941">
        <f>'Проверочная  таблица'!HY19+'Проверочная  таблица'!IE19</f>
        <v>0</v>
      </c>
      <c r="BL17" s="941">
        <f>'Проверочная  таблица'!IH19</f>
        <v>0</v>
      </c>
      <c r="BM17" s="942">
        <f>'Проверочная  таблица'!IL19</f>
        <v>0</v>
      </c>
      <c r="BN17" s="941">
        <f>'Проверочная  таблица'!IP19+'Проверочная  таблица'!IV19</f>
        <v>0</v>
      </c>
      <c r="BO17" s="942">
        <f>'Проверочная  таблица'!IY19+'Проверочная  таблица'!IS19</f>
        <v>0</v>
      </c>
      <c r="BP17" s="940">
        <f>'Проверочная  таблица'!JB19+'Проверочная  таблица'!JT19</f>
        <v>0</v>
      </c>
      <c r="BQ17" s="942">
        <f>'Проверочная  таблица'!JW19+'Проверочная  таблица'!JK19</f>
        <v>0</v>
      </c>
      <c r="BR17" s="940">
        <f>'Проверочная  таблица'!JD19</f>
        <v>0</v>
      </c>
      <c r="BS17" s="941">
        <f>'Проверочная  таблица'!JM19</f>
        <v>0</v>
      </c>
      <c r="BT17" s="941">
        <f>'Проверочная  таблица'!JF19</f>
        <v>0</v>
      </c>
      <c r="BU17" s="942">
        <f>'Проверочная  таблица'!JO19</f>
        <v>0</v>
      </c>
      <c r="BV17" s="941">
        <f>'Проверочная  таблица'!JH19</f>
        <v>83967400</v>
      </c>
      <c r="BW17" s="942">
        <f>'Проверочная  таблица'!JQ19</f>
        <v>0</v>
      </c>
      <c r="BX17" s="941">
        <f>'Проверочная  таблица'!JZ19</f>
        <v>0</v>
      </c>
      <c r="BY17" s="942">
        <f>'Проверочная  таблица'!KC19</f>
        <v>0</v>
      </c>
      <c r="BZ17" s="941">
        <f>'Проверочная  таблица'!KF19</f>
        <v>0</v>
      </c>
      <c r="CA17" s="941">
        <f>'Проверочная  таблица'!KK19</f>
        <v>0</v>
      </c>
      <c r="CB17" s="941">
        <f>'Проверочная  таблица'!KH19+'Проверочная  таблица'!KP19</f>
        <v>0</v>
      </c>
      <c r="CC17" s="942">
        <f>'Проверочная  таблица'!KS19+'Проверочная  таблица'!KM19</f>
        <v>0</v>
      </c>
      <c r="CD17" s="941">
        <f>'Проверочная  таблица'!LB19+'Проверочная  таблица'!LJ19</f>
        <v>4550000</v>
      </c>
      <c r="CE17" s="942">
        <f>'Проверочная  таблица'!LF19+'Проверочная  таблица'!LN19</f>
        <v>0</v>
      </c>
      <c r="CF17" s="941">
        <f>'Проверочная  таблица'!MF19+'Проверочная  таблица'!LR19</f>
        <v>0</v>
      </c>
      <c r="CG17" s="941">
        <f>'Проверочная  таблица'!MI19+'Проверочная  таблица'!LY19</f>
        <v>0</v>
      </c>
      <c r="CH17" s="941">
        <f>'Проверочная  таблица'!LT19</f>
        <v>0</v>
      </c>
      <c r="CI17" s="941">
        <f>'Проверочная  таблица'!MA19</f>
        <v>0</v>
      </c>
      <c r="CJ17" s="941">
        <f>'Проверочная  таблица'!LV19</f>
        <v>0</v>
      </c>
      <c r="CK17" s="942">
        <f>'Проверочная  таблица'!MC19</f>
        <v>0</v>
      </c>
      <c r="CL17" s="940">
        <f>'Проверочная  таблица'!KV19</f>
        <v>0</v>
      </c>
      <c r="CM17" s="942">
        <f>'Проверочная  таблица'!KY19</f>
        <v>0</v>
      </c>
      <c r="CN17" s="940">
        <f>'Проверочная  таблица'!ML19+'Проверочная  таблица'!MR19</f>
        <v>0</v>
      </c>
      <c r="CO17" s="941">
        <f>'Проверочная  таблица'!MO19+'Проверочная  таблица'!MU19</f>
        <v>0</v>
      </c>
      <c r="CP17" s="941">
        <f>'Проверочная  таблица'!MX19+'Проверочная  таблица'!NH19</f>
        <v>0</v>
      </c>
      <c r="CQ17" s="941">
        <f>'Проверочная  таблица'!NM19+'Проверочная  таблица'!NC19</f>
        <v>0</v>
      </c>
      <c r="CR17" s="943">
        <f>'Проверочная  таблица'!MZ19+'Проверочная  таблица'!NJ19</f>
        <v>0</v>
      </c>
      <c r="CS17" s="943">
        <f>'Проверочная  таблица'!NE19+'Проверочная  таблица'!NO19</f>
        <v>0</v>
      </c>
      <c r="CT17" s="941">
        <f>'Проверочная  таблица'!NS19+'Проверочная  таблица'!NU19+'Проверочная  таблица'!NW19</f>
        <v>33485850</v>
      </c>
      <c r="CU17" s="942">
        <f>'Проверочная  таблица'!OA19+'Проверочная  таблица'!OC19+'Проверочная  таблица'!OE19</f>
        <v>0</v>
      </c>
      <c r="CV17" s="940">
        <f>'Проверочная  таблица'!OH19</f>
        <v>0</v>
      </c>
      <c r="CW17" s="941">
        <f>'Проверочная  таблица'!OK19</f>
        <v>0</v>
      </c>
      <c r="CX17" s="941">
        <f>'Проверочная  таблица'!PF19+'Проверочная  таблица'!ON19</f>
        <v>0</v>
      </c>
      <c r="CY17" s="941">
        <f>'Проверочная  таблица'!PM19+'Проверочная  таблица'!OW19</f>
        <v>0</v>
      </c>
      <c r="CZ17" s="941">
        <f>'Проверочная  таблица'!OP19+'Проверочная  таблица'!PH19</f>
        <v>0</v>
      </c>
      <c r="DA17" s="942">
        <f>'Проверочная  таблица'!PO19+'Проверочная  таблица'!OY19</f>
        <v>0</v>
      </c>
      <c r="DB17" s="940">
        <f>'Проверочная  таблица'!PJ19+'Проверочная  таблица'!OR19</f>
        <v>0</v>
      </c>
      <c r="DC17" s="942">
        <f>'Проверочная  таблица'!PQ19+'Проверочная  таблица'!PA19</f>
        <v>0</v>
      </c>
      <c r="DD17" s="941">
        <f>'Проверочная  таблица'!MP19</f>
        <v>0</v>
      </c>
      <c r="DE17" s="942">
        <f>'Проверочная  таблица'!MW19</f>
        <v>0</v>
      </c>
      <c r="DF17" s="940">
        <f t="shared" si="10"/>
        <v>12082884.800000001</v>
      </c>
      <c r="DG17" s="941" t="e">
        <f t="shared" si="10"/>
        <v>#REF!</v>
      </c>
      <c r="DH17" s="942">
        <f>'Проверочная  таблица'!QH19+'Проверочная  таблица'!QF19</f>
        <v>2868000</v>
      </c>
      <c r="DI17" s="942" t="e">
        <f>'Проверочная  таблица'!QI19+'Проверочная  таблица'!QG19</f>
        <v>#REF!</v>
      </c>
      <c r="DJ17" s="932">
        <f>'Проверочная  таблица'!QJ19</f>
        <v>42000</v>
      </c>
      <c r="DK17" s="932">
        <f>'Проверочная  таблица'!QK19</f>
        <v>0</v>
      </c>
      <c r="DL17" s="733">
        <f>'Проверочная  таблица'!QL19</f>
        <v>0</v>
      </c>
      <c r="DM17" s="591">
        <f>'Проверочная  таблица'!QM19</f>
        <v>0</v>
      </c>
      <c r="DN17" s="594">
        <f>'Проверочная  таблица'!QN19</f>
        <v>0</v>
      </c>
      <c r="DO17" s="591">
        <f>'Проверочная  таблица'!QO19</f>
        <v>0</v>
      </c>
      <c r="DP17" s="594">
        <f>'Проверочная  таблица'!QP19</f>
        <v>0</v>
      </c>
      <c r="DQ17" s="733">
        <f>'Проверочная  таблица'!QQ19</f>
        <v>0</v>
      </c>
      <c r="DR17" s="941">
        <f>'Проверочная  таблица'!QT19</f>
        <v>7953884.7999999998</v>
      </c>
      <c r="DS17" s="941">
        <f>'Проверочная  таблица'!QW19</f>
        <v>2652695</v>
      </c>
      <c r="DT17" s="941">
        <f>'Проверочная  таблица'!QZ19</f>
        <v>1219000</v>
      </c>
      <c r="DU17" s="941">
        <f>'Проверочная  таблица'!RC19</f>
        <v>201215.11</v>
      </c>
      <c r="DV17" s="941">
        <f t="shared" si="11"/>
        <v>30640251</v>
      </c>
      <c r="DW17" s="942">
        <f t="shared" si="12"/>
        <v>7621002.75</v>
      </c>
      <c r="DX17" s="940">
        <f>'Проверочная  таблица'!RH19</f>
        <v>468720</v>
      </c>
      <c r="DY17" s="942">
        <f>'Проверочная  таблица'!RK19</f>
        <v>117180</v>
      </c>
      <c r="DZ17" s="940">
        <f>'Проверочная  таблица'!RN19</f>
        <v>0</v>
      </c>
      <c r="EA17" s="942">
        <f>'Проверочная  таблица'!RQ19</f>
        <v>0</v>
      </c>
      <c r="EB17" s="940">
        <f>'Проверочная  таблица'!RT19</f>
        <v>1423371</v>
      </c>
      <c r="EC17" s="942">
        <f>'Проверочная  таблица'!RW19</f>
        <v>355842.75</v>
      </c>
      <c r="ED17" s="940">
        <f>'Проверочная  таблица'!RZ19</f>
        <v>28748160</v>
      </c>
      <c r="EE17" s="942">
        <f>'Проверочная  таблица'!SC19</f>
        <v>7147980</v>
      </c>
      <c r="EF17" s="837"/>
      <c r="EG17" s="935">
        <f t="shared" si="6"/>
        <v>9214.8848000000016</v>
      </c>
      <c r="EH17" s="935" t="e">
        <f t="shared" si="7"/>
        <v>#REF!</v>
      </c>
      <c r="EI17" s="837"/>
      <c r="EJ17" s="665"/>
    </row>
    <row r="18" spans="1:140" ht="25.5" customHeight="1" x14ac:dyDescent="0.25">
      <c r="A18" s="574" t="s">
        <v>35</v>
      </c>
      <c r="B18" s="936">
        <f t="shared" si="0"/>
        <v>270793993.98000002</v>
      </c>
      <c r="C18" s="937" t="e">
        <f t="shared" si="1"/>
        <v>#REF!</v>
      </c>
      <c r="D18" s="938">
        <f t="shared" si="2"/>
        <v>0</v>
      </c>
      <c r="E18" s="939">
        <f t="shared" si="3"/>
        <v>0</v>
      </c>
      <c r="F18" s="920">
        <f>'Проверочная  таблица'!AN20</f>
        <v>0</v>
      </c>
      <c r="G18" s="921">
        <f>'Проверочная  таблица'!AO20</f>
        <v>0</v>
      </c>
      <c r="H18" s="920">
        <f>'Проверочная  таблица'!AQ20</f>
        <v>0</v>
      </c>
      <c r="I18" s="921">
        <f>'Проверочная  таблица'!AT20</f>
        <v>0</v>
      </c>
      <c r="J18" s="922">
        <f>'Проверочная  таблица'!AR20</f>
        <v>0</v>
      </c>
      <c r="K18" s="921">
        <f>'Проверочная  таблица'!AU20</f>
        <v>0</v>
      </c>
      <c r="L18" s="940">
        <f t="shared" si="4"/>
        <v>270793993.98000002</v>
      </c>
      <c r="M18" s="941" t="e">
        <f t="shared" si="5"/>
        <v>#REF!</v>
      </c>
      <c r="N18" s="925">
        <f t="shared" si="8"/>
        <v>230535669.62</v>
      </c>
      <c r="O18" s="925">
        <f t="shared" si="9"/>
        <v>0</v>
      </c>
      <c r="P18" s="941">
        <f>'Проверочная  таблица'!BF20</f>
        <v>0</v>
      </c>
      <c r="Q18" s="941">
        <f>'Проверочная  таблица'!BM20</f>
        <v>0</v>
      </c>
      <c r="R18" s="941">
        <f>'Проверочная  таблица'!BH20+'Проверочная  таблица'!BT20</f>
        <v>0</v>
      </c>
      <c r="S18" s="942">
        <f>'Проверочная  таблица'!BO20+'Проверочная  таблица'!BW20</f>
        <v>0</v>
      </c>
      <c r="T18" s="940">
        <f>'Проверочная  таблица'!BJ20</f>
        <v>0</v>
      </c>
      <c r="U18" s="942">
        <f>'Проверочная  таблица'!BQ20</f>
        <v>0</v>
      </c>
      <c r="V18" s="932">
        <f>'Проверочная  таблица'!CF20</f>
        <v>0</v>
      </c>
      <c r="W18" s="941">
        <f>'Проверочная  таблица'!CI20</f>
        <v>0</v>
      </c>
      <c r="X18" s="943">
        <f>'Проверочная  таблица'!CL20</f>
        <v>0</v>
      </c>
      <c r="Y18" s="944">
        <f>'Проверочная  таблица'!CO20</f>
        <v>0</v>
      </c>
      <c r="Z18" s="945">
        <f>'Проверочная  таблица'!CR20/1000</f>
        <v>0</v>
      </c>
      <c r="AA18" s="944">
        <f>'Проверочная  таблица'!CU20</f>
        <v>0</v>
      </c>
      <c r="AB18" s="940">
        <f>'Проверочная  таблица'!CX20</f>
        <v>0</v>
      </c>
      <c r="AC18" s="941">
        <f>'Проверочная  таблица'!DA20</f>
        <v>0</v>
      </c>
      <c r="AD18" s="943">
        <f>'Проверочная  таблица'!DD20</f>
        <v>0</v>
      </c>
      <c r="AE18" s="943">
        <f>'Проверочная  таблица'!DI20</f>
        <v>0</v>
      </c>
      <c r="AF18" s="943">
        <f>'Проверочная  таблица'!DF20</f>
        <v>0</v>
      </c>
      <c r="AG18" s="944">
        <f>'Проверочная  таблица'!DK20</f>
        <v>0</v>
      </c>
      <c r="AH18" s="945">
        <f>'Проверочная  таблица'!DN20</f>
        <v>0</v>
      </c>
      <c r="AI18" s="944">
        <f>'Проверочная  таблица'!DQ20</f>
        <v>0</v>
      </c>
      <c r="AJ18" s="932">
        <f>'Проверочная  таблица'!DT20</f>
        <v>0</v>
      </c>
      <c r="AK18" s="942">
        <f>'Проверочная  таблица'!DW20</f>
        <v>0</v>
      </c>
      <c r="AL18" s="940">
        <f>'Проверочная  таблица'!DZ20+'Проверочная  таблица'!EF20</f>
        <v>0</v>
      </c>
      <c r="AM18" s="941">
        <f>'Проверочная  таблица'!EC20+'Проверочная  таблица'!EI20</f>
        <v>0</v>
      </c>
      <c r="AN18" s="942">
        <f>'Проверочная  таблица'!EM20</f>
        <v>0</v>
      </c>
      <c r="AO18" s="941">
        <f>'Проверочная  таблица'!EQ20</f>
        <v>0</v>
      </c>
      <c r="AP18" s="941">
        <f>'Проверочная  таблица'!ET20</f>
        <v>0</v>
      </c>
      <c r="AQ18" s="941">
        <f>'Проверочная  таблица'!FA20</f>
        <v>0</v>
      </c>
      <c r="AR18" s="942">
        <f>'Проверочная  таблица'!EV20</f>
        <v>0</v>
      </c>
      <c r="AS18" s="932">
        <f>'Проверочная  таблица'!FC20</f>
        <v>0</v>
      </c>
      <c r="AT18" s="940">
        <f>'Проверочная  таблица'!EX20</f>
        <v>0</v>
      </c>
      <c r="AU18" s="942">
        <f>'Проверочная  таблица'!FE20</f>
        <v>0</v>
      </c>
      <c r="AV18" s="941">
        <f>'Проверочная  таблица'!FH20</f>
        <v>0</v>
      </c>
      <c r="AW18" s="941">
        <f>'Проверочная  таблица'!FK20</f>
        <v>0</v>
      </c>
      <c r="AX18" s="941">
        <f>'Проверочная  таблица'!FN20+'Проверочная  таблица'!FT20</f>
        <v>0</v>
      </c>
      <c r="AY18" s="942">
        <f>'Проверочная  таблица'!FQ20+'Проверочная  таблица'!FW20</f>
        <v>0</v>
      </c>
      <c r="AZ18" s="941">
        <f>'Проверочная  таблица'!FZ20</f>
        <v>0</v>
      </c>
      <c r="BA18" s="941">
        <f>'Проверочная  таблица'!GC20</f>
        <v>0</v>
      </c>
      <c r="BB18" s="941">
        <f>'Проверочная  таблица'!GF20+'Проверочная  таблица'!GL20</f>
        <v>76540380</v>
      </c>
      <c r="BC18" s="941">
        <f>'Проверочная  таблица'!GI20+'Проверочная  таблица'!GO20</f>
        <v>0</v>
      </c>
      <c r="BD18" s="942">
        <f>'Проверочная  таблица'!GR20</f>
        <v>0</v>
      </c>
      <c r="BE18" s="942">
        <f>'Проверочная  таблица'!GV20</f>
        <v>0</v>
      </c>
      <c r="BF18" s="941">
        <f>'Проверочная  таблица'!HD20+'Проверочная  таблица'!HJ20</f>
        <v>0</v>
      </c>
      <c r="BG18" s="942">
        <f>'Проверочная  таблица'!HG20+'Проверочная  таблица'!HM20</f>
        <v>0</v>
      </c>
      <c r="BH18" s="940">
        <f>'Проверочная  таблица'!HP20</f>
        <v>0</v>
      </c>
      <c r="BI18" s="942">
        <f>'Проверочная  таблица'!HS20</f>
        <v>0</v>
      </c>
      <c r="BJ18" s="940">
        <f>'Проверочная  таблица'!HV20+'Проверочная  таблица'!IB20</f>
        <v>0</v>
      </c>
      <c r="BK18" s="941">
        <f>'Проверочная  таблица'!HY20+'Проверочная  таблица'!IE20</f>
        <v>0</v>
      </c>
      <c r="BL18" s="941">
        <f>'Проверочная  таблица'!IH20</f>
        <v>0</v>
      </c>
      <c r="BM18" s="942">
        <f>'Проверочная  таблица'!IL20</f>
        <v>0</v>
      </c>
      <c r="BN18" s="941">
        <f>'Проверочная  таблица'!IP20+'Проверочная  таблица'!IV20</f>
        <v>0</v>
      </c>
      <c r="BO18" s="942">
        <f>'Проверочная  таблица'!IY20+'Проверочная  таблица'!IS20</f>
        <v>0</v>
      </c>
      <c r="BP18" s="940">
        <f>'Проверочная  таблица'!JB20+'Проверочная  таблица'!JT20</f>
        <v>0</v>
      </c>
      <c r="BQ18" s="942">
        <f>'Проверочная  таблица'!JW20+'Проверочная  таблица'!JK20</f>
        <v>0</v>
      </c>
      <c r="BR18" s="940">
        <f>'Проверочная  таблица'!JD20</f>
        <v>0</v>
      </c>
      <c r="BS18" s="941">
        <f>'Проверочная  таблица'!JM20</f>
        <v>0</v>
      </c>
      <c r="BT18" s="941">
        <f>'Проверочная  таблица'!JF20</f>
        <v>0</v>
      </c>
      <c r="BU18" s="942">
        <f>'Проверочная  таблица'!JO20</f>
        <v>0</v>
      </c>
      <c r="BV18" s="941">
        <f>'Проверочная  таблица'!JH20</f>
        <v>0</v>
      </c>
      <c r="BW18" s="942">
        <f>'Проверочная  таблица'!JQ20</f>
        <v>0</v>
      </c>
      <c r="BX18" s="941">
        <f>'Проверочная  таблица'!JZ20</f>
        <v>0</v>
      </c>
      <c r="BY18" s="942">
        <f>'Проверочная  таблица'!KC20</f>
        <v>0</v>
      </c>
      <c r="BZ18" s="941">
        <f>'Проверочная  таблица'!KF20</f>
        <v>0</v>
      </c>
      <c r="CA18" s="941">
        <f>'Проверочная  таблица'!KK20</f>
        <v>0</v>
      </c>
      <c r="CB18" s="941">
        <f>'Проверочная  таблица'!KH20+'Проверочная  таблица'!KP20</f>
        <v>174419.62</v>
      </c>
      <c r="CC18" s="942">
        <f>'Проверочная  таблица'!KS20+'Проверочная  таблица'!KM20</f>
        <v>0</v>
      </c>
      <c r="CD18" s="941">
        <f>'Проверочная  таблица'!LB20+'Проверочная  таблица'!LJ20</f>
        <v>6370000</v>
      </c>
      <c r="CE18" s="942">
        <f>'Проверочная  таблица'!LF20+'Проверочная  таблица'!LN20</f>
        <v>0</v>
      </c>
      <c r="CF18" s="941">
        <f>'Проверочная  таблица'!MF20+'Проверочная  таблица'!LR20</f>
        <v>0</v>
      </c>
      <c r="CG18" s="941">
        <f>'Проверочная  таблица'!MI20+'Проверочная  таблица'!LY20</f>
        <v>0</v>
      </c>
      <c r="CH18" s="941">
        <f>'Проверочная  таблица'!LT20</f>
        <v>0</v>
      </c>
      <c r="CI18" s="941">
        <f>'Проверочная  таблица'!MA20</f>
        <v>0</v>
      </c>
      <c r="CJ18" s="941">
        <f>'Проверочная  таблица'!LV20</f>
        <v>0</v>
      </c>
      <c r="CK18" s="942">
        <f>'Проверочная  таблица'!MC20</f>
        <v>0</v>
      </c>
      <c r="CL18" s="940">
        <f>'Проверочная  таблица'!KV20</f>
        <v>0</v>
      </c>
      <c r="CM18" s="942">
        <f>'Проверочная  таблица'!KY20</f>
        <v>0</v>
      </c>
      <c r="CN18" s="940">
        <f>'Проверочная  таблица'!ML20+'Проверочная  таблица'!MR20</f>
        <v>0</v>
      </c>
      <c r="CO18" s="941">
        <f>'Проверочная  таблица'!MO20+'Проверочная  таблица'!MU20</f>
        <v>0</v>
      </c>
      <c r="CP18" s="941">
        <f>'Проверочная  таблица'!MX20+'Проверочная  таблица'!NH20</f>
        <v>0</v>
      </c>
      <c r="CQ18" s="941">
        <f>'Проверочная  таблица'!NM20+'Проверочная  таблица'!NC20</f>
        <v>0</v>
      </c>
      <c r="CR18" s="943">
        <f>'Проверочная  таблица'!MZ20+'Проверочная  таблица'!NJ20</f>
        <v>0</v>
      </c>
      <c r="CS18" s="943">
        <f>'Проверочная  таблица'!NE20+'Проверочная  таблица'!NO20</f>
        <v>0</v>
      </c>
      <c r="CT18" s="941">
        <f>'Проверочная  таблица'!NS20+'Проверочная  таблица'!NU20+'Проверочная  таблица'!NW20</f>
        <v>147450870</v>
      </c>
      <c r="CU18" s="942">
        <f>'Проверочная  таблица'!OA20+'Проверочная  таблица'!OC20+'Проверочная  таблица'!OE20</f>
        <v>0</v>
      </c>
      <c r="CV18" s="940">
        <f>'Проверочная  таблица'!OH20</f>
        <v>0</v>
      </c>
      <c r="CW18" s="941">
        <f>'Проверочная  таблица'!OK20</f>
        <v>0</v>
      </c>
      <c r="CX18" s="941">
        <f>'Проверочная  таблица'!PF20+'Проверочная  таблица'!ON20</f>
        <v>0</v>
      </c>
      <c r="CY18" s="941">
        <f>'Проверочная  таблица'!PM20+'Проверочная  таблица'!OW20</f>
        <v>0</v>
      </c>
      <c r="CZ18" s="941">
        <f>'Проверочная  таблица'!OP20+'Проверочная  таблица'!PH20</f>
        <v>0</v>
      </c>
      <c r="DA18" s="942">
        <f>'Проверочная  таблица'!PO20+'Проверочная  таблица'!OY20</f>
        <v>0</v>
      </c>
      <c r="DB18" s="940">
        <f>'Проверочная  таблица'!PJ20+'Проверочная  таблица'!OR20</f>
        <v>0</v>
      </c>
      <c r="DC18" s="942">
        <f>'Проверочная  таблица'!PQ20+'Проверочная  таблица'!PA20</f>
        <v>0</v>
      </c>
      <c r="DD18" s="941">
        <f>'Проверочная  таблица'!MP20</f>
        <v>0</v>
      </c>
      <c r="DE18" s="942">
        <f>'Проверочная  таблица'!MW20</f>
        <v>0</v>
      </c>
      <c r="DF18" s="940">
        <f t="shared" si="10"/>
        <v>12664753.359999999</v>
      </c>
      <c r="DG18" s="941" t="e">
        <f t="shared" si="10"/>
        <v>#REF!</v>
      </c>
      <c r="DH18" s="942">
        <f>'Проверочная  таблица'!QH20+'Проверочная  таблица'!QF20</f>
        <v>2294400</v>
      </c>
      <c r="DI18" s="942" t="e">
        <f>'Проверочная  таблица'!QI20+'Проверочная  таблица'!QG20</f>
        <v>#REF!</v>
      </c>
      <c r="DJ18" s="932">
        <f>'Проверочная  таблица'!QJ20</f>
        <v>119900</v>
      </c>
      <c r="DK18" s="932">
        <f>'Проверочная  таблица'!QK20</f>
        <v>0</v>
      </c>
      <c r="DL18" s="733">
        <f>'Проверочная  таблица'!QL20</f>
        <v>0</v>
      </c>
      <c r="DM18" s="591">
        <f>'Проверочная  таблица'!QM20</f>
        <v>0</v>
      </c>
      <c r="DN18" s="594">
        <f>'Проверочная  таблица'!QN20</f>
        <v>0</v>
      </c>
      <c r="DO18" s="591">
        <f>'Проверочная  таблица'!QO20</f>
        <v>0</v>
      </c>
      <c r="DP18" s="594">
        <f>'Проверочная  таблица'!QP20</f>
        <v>0</v>
      </c>
      <c r="DQ18" s="733">
        <f>'Проверочная  таблица'!QQ20</f>
        <v>0</v>
      </c>
      <c r="DR18" s="941">
        <f>'Проверочная  таблица'!QT20</f>
        <v>9125253.3599999994</v>
      </c>
      <c r="DS18" s="941">
        <f>'Проверочная  таблица'!QW20</f>
        <v>3841063</v>
      </c>
      <c r="DT18" s="941">
        <f>'Проверочная  таблица'!QZ20</f>
        <v>1125200</v>
      </c>
      <c r="DU18" s="941">
        <f>'Проверочная  таблица'!RC20</f>
        <v>95000</v>
      </c>
      <c r="DV18" s="941">
        <f t="shared" si="11"/>
        <v>27593571</v>
      </c>
      <c r="DW18" s="942">
        <f t="shared" si="12"/>
        <v>6143697.75</v>
      </c>
      <c r="DX18" s="940">
        <f>'Проверочная  таблица'!RH20</f>
        <v>546840</v>
      </c>
      <c r="DY18" s="942">
        <f>'Проверочная  таблица'!RK20</f>
        <v>136710</v>
      </c>
      <c r="DZ18" s="940">
        <f>'Проверочная  таблица'!RN20</f>
        <v>0</v>
      </c>
      <c r="EA18" s="942">
        <f>'Проверочная  таблица'!RQ20</f>
        <v>0</v>
      </c>
      <c r="EB18" s="940">
        <f>'Проверочная  таблица'!RT20</f>
        <v>1423371</v>
      </c>
      <c r="EC18" s="942">
        <f>'Проверочная  таблица'!RW20</f>
        <v>355842.75</v>
      </c>
      <c r="ED18" s="940">
        <f>'Проверочная  таблица'!RZ20</f>
        <v>25623360</v>
      </c>
      <c r="EE18" s="942">
        <f>'Проверочная  таблица'!SC20</f>
        <v>5651145</v>
      </c>
      <c r="EF18" s="837"/>
      <c r="EG18" s="935">
        <f t="shared" si="6"/>
        <v>10370.353359999999</v>
      </c>
      <c r="EH18" s="935" t="e">
        <f t="shared" si="7"/>
        <v>#REF!</v>
      </c>
      <c r="EI18" s="837"/>
      <c r="EJ18" s="665"/>
    </row>
    <row r="19" spans="1:140" ht="25.5" customHeight="1" x14ac:dyDescent="0.25">
      <c r="A19" s="575" t="s">
        <v>36</v>
      </c>
      <c r="B19" s="936">
        <f t="shared" si="0"/>
        <v>29934916.310000002</v>
      </c>
      <c r="C19" s="937" t="e">
        <f t="shared" si="1"/>
        <v>#REF!</v>
      </c>
      <c r="D19" s="938">
        <f t="shared" si="2"/>
        <v>0</v>
      </c>
      <c r="E19" s="939">
        <f t="shared" si="3"/>
        <v>0</v>
      </c>
      <c r="F19" s="920">
        <f>'Проверочная  таблица'!AN21</f>
        <v>0</v>
      </c>
      <c r="G19" s="921">
        <f>'Проверочная  таблица'!AO21</f>
        <v>0</v>
      </c>
      <c r="H19" s="920">
        <f>'Проверочная  таблица'!AQ21</f>
        <v>0</v>
      </c>
      <c r="I19" s="921">
        <f>'Проверочная  таблица'!AT21</f>
        <v>0</v>
      </c>
      <c r="J19" s="922">
        <f>'Проверочная  таблица'!AR21</f>
        <v>0</v>
      </c>
      <c r="K19" s="921">
        <f>'Проверочная  таблица'!AU21</f>
        <v>0</v>
      </c>
      <c r="L19" s="940">
        <f t="shared" si="4"/>
        <v>29934916.310000002</v>
      </c>
      <c r="M19" s="941" t="e">
        <f t="shared" si="5"/>
        <v>#REF!</v>
      </c>
      <c r="N19" s="925">
        <f t="shared" si="8"/>
        <v>4550000</v>
      </c>
      <c r="O19" s="925">
        <f t="shared" si="9"/>
        <v>0</v>
      </c>
      <c r="P19" s="941">
        <f>'Проверочная  таблица'!BF21</f>
        <v>0</v>
      </c>
      <c r="Q19" s="941">
        <f>'Проверочная  таблица'!BM21</f>
        <v>0</v>
      </c>
      <c r="R19" s="941">
        <f>'Проверочная  таблица'!BH21+'Проверочная  таблица'!BT21</f>
        <v>0</v>
      </c>
      <c r="S19" s="942">
        <f>'Проверочная  таблица'!BO21+'Проверочная  таблица'!BW21</f>
        <v>0</v>
      </c>
      <c r="T19" s="940">
        <f>'Проверочная  таблица'!BJ21</f>
        <v>0</v>
      </c>
      <c r="U19" s="942">
        <f>'Проверочная  таблица'!BQ21</f>
        <v>0</v>
      </c>
      <c r="V19" s="932">
        <f>'Проверочная  таблица'!CF21</f>
        <v>0</v>
      </c>
      <c r="W19" s="941">
        <f>'Проверочная  таблица'!CI21</f>
        <v>0</v>
      </c>
      <c r="X19" s="943">
        <f>'Проверочная  таблица'!CL21</f>
        <v>0</v>
      </c>
      <c r="Y19" s="944">
        <f>'Проверочная  таблица'!CO21</f>
        <v>0</v>
      </c>
      <c r="Z19" s="945">
        <f>'Проверочная  таблица'!CR21/1000</f>
        <v>0</v>
      </c>
      <c r="AA19" s="944">
        <f>'Проверочная  таблица'!CU21</f>
        <v>0</v>
      </c>
      <c r="AB19" s="940">
        <f>'Проверочная  таблица'!CX21</f>
        <v>0</v>
      </c>
      <c r="AC19" s="941">
        <f>'Проверочная  таблица'!DA21</f>
        <v>0</v>
      </c>
      <c r="AD19" s="943">
        <f>'Проверочная  таблица'!DD21</f>
        <v>0</v>
      </c>
      <c r="AE19" s="943">
        <f>'Проверочная  таблица'!DI21</f>
        <v>0</v>
      </c>
      <c r="AF19" s="943">
        <f>'Проверочная  таблица'!DF21</f>
        <v>0</v>
      </c>
      <c r="AG19" s="944">
        <f>'Проверочная  таблица'!DK21</f>
        <v>0</v>
      </c>
      <c r="AH19" s="945">
        <f>'Проверочная  таблица'!DN21</f>
        <v>0</v>
      </c>
      <c r="AI19" s="944">
        <f>'Проверочная  таблица'!DQ21</f>
        <v>0</v>
      </c>
      <c r="AJ19" s="932">
        <f>'Проверочная  таблица'!DT21</f>
        <v>0</v>
      </c>
      <c r="AK19" s="942">
        <f>'Проверочная  таблица'!DW21</f>
        <v>0</v>
      </c>
      <c r="AL19" s="940">
        <f>'Проверочная  таблица'!DZ21+'Проверочная  таблица'!EF21</f>
        <v>0</v>
      </c>
      <c r="AM19" s="941">
        <f>'Проверочная  таблица'!EC21+'Проверочная  таблица'!EI21</f>
        <v>0</v>
      </c>
      <c r="AN19" s="942">
        <f>'Проверочная  таблица'!EM21</f>
        <v>0</v>
      </c>
      <c r="AO19" s="941">
        <f>'Проверочная  таблица'!EQ21</f>
        <v>0</v>
      </c>
      <c r="AP19" s="941">
        <f>'Проверочная  таблица'!ET21</f>
        <v>0</v>
      </c>
      <c r="AQ19" s="941">
        <f>'Проверочная  таблица'!FA21</f>
        <v>0</v>
      </c>
      <c r="AR19" s="942">
        <f>'Проверочная  таблица'!EV21</f>
        <v>0</v>
      </c>
      <c r="AS19" s="932">
        <f>'Проверочная  таблица'!FC21</f>
        <v>0</v>
      </c>
      <c r="AT19" s="940">
        <f>'Проверочная  таблица'!EX21</f>
        <v>0</v>
      </c>
      <c r="AU19" s="942">
        <f>'Проверочная  таблица'!FE21</f>
        <v>0</v>
      </c>
      <c r="AV19" s="941">
        <f>'Проверочная  таблица'!FH21</f>
        <v>0</v>
      </c>
      <c r="AW19" s="941">
        <f>'Проверочная  таблица'!FK21</f>
        <v>0</v>
      </c>
      <c r="AX19" s="941">
        <f>'Проверочная  таблица'!FN21+'Проверочная  таблица'!FT21</f>
        <v>0</v>
      </c>
      <c r="AY19" s="942">
        <f>'Проверочная  таблица'!FQ21+'Проверочная  таблица'!FW21</f>
        <v>0</v>
      </c>
      <c r="AZ19" s="941">
        <f>'Проверочная  таблица'!FZ21</f>
        <v>0</v>
      </c>
      <c r="BA19" s="941">
        <f>'Проверочная  таблица'!GC21</f>
        <v>0</v>
      </c>
      <c r="BB19" s="941">
        <f>'Проверочная  таблица'!GF21+'Проверочная  таблица'!GL21</f>
        <v>0</v>
      </c>
      <c r="BC19" s="941">
        <f>'Проверочная  таблица'!GI21+'Проверочная  таблица'!GO21</f>
        <v>0</v>
      </c>
      <c r="BD19" s="942">
        <f>'Проверочная  таблица'!GR21</f>
        <v>0</v>
      </c>
      <c r="BE19" s="942">
        <f>'Проверочная  таблица'!GV21</f>
        <v>0</v>
      </c>
      <c r="BF19" s="941">
        <f>'Проверочная  таблица'!HD21+'Проверочная  таблица'!HJ21</f>
        <v>0</v>
      </c>
      <c r="BG19" s="942">
        <f>'Проверочная  таблица'!HG21+'Проверочная  таблица'!HM21</f>
        <v>0</v>
      </c>
      <c r="BH19" s="940">
        <f>'Проверочная  таблица'!HP21</f>
        <v>0</v>
      </c>
      <c r="BI19" s="942">
        <f>'Проверочная  таблица'!HS21</f>
        <v>0</v>
      </c>
      <c r="BJ19" s="940">
        <f>'Проверочная  таблица'!HV21+'Проверочная  таблица'!IB21</f>
        <v>0</v>
      </c>
      <c r="BK19" s="941">
        <f>'Проверочная  таблица'!HY21+'Проверочная  таблица'!IE21</f>
        <v>0</v>
      </c>
      <c r="BL19" s="941">
        <f>'Проверочная  таблица'!IH21</f>
        <v>0</v>
      </c>
      <c r="BM19" s="942">
        <f>'Проверочная  таблица'!IL21</f>
        <v>0</v>
      </c>
      <c r="BN19" s="941">
        <f>'Проверочная  таблица'!IP21+'Проверочная  таблица'!IV21</f>
        <v>0</v>
      </c>
      <c r="BO19" s="942">
        <f>'Проверочная  таблица'!IY21+'Проверочная  таблица'!IS21</f>
        <v>0</v>
      </c>
      <c r="BP19" s="940">
        <f>'Проверочная  таблица'!JB21+'Проверочная  таблица'!JT21</f>
        <v>0</v>
      </c>
      <c r="BQ19" s="942">
        <f>'Проверочная  таблица'!JW21+'Проверочная  таблица'!JK21</f>
        <v>0</v>
      </c>
      <c r="BR19" s="940">
        <f>'Проверочная  таблица'!JD21</f>
        <v>0</v>
      </c>
      <c r="BS19" s="941">
        <f>'Проверочная  таблица'!JM21</f>
        <v>0</v>
      </c>
      <c r="BT19" s="941">
        <f>'Проверочная  таблица'!JF21</f>
        <v>0</v>
      </c>
      <c r="BU19" s="942">
        <f>'Проверочная  таблица'!JO21</f>
        <v>0</v>
      </c>
      <c r="BV19" s="941">
        <f>'Проверочная  таблица'!JH21</f>
        <v>0</v>
      </c>
      <c r="BW19" s="942">
        <f>'Проверочная  таблица'!JQ21</f>
        <v>0</v>
      </c>
      <c r="BX19" s="941">
        <f>'Проверочная  таблица'!JZ21</f>
        <v>0</v>
      </c>
      <c r="BY19" s="942">
        <f>'Проверочная  таблица'!KC21</f>
        <v>0</v>
      </c>
      <c r="BZ19" s="941">
        <f>'Проверочная  таблица'!KF21</f>
        <v>0</v>
      </c>
      <c r="CA19" s="941">
        <f>'Проверочная  таблица'!KK21</f>
        <v>0</v>
      </c>
      <c r="CB19" s="941">
        <f>'Проверочная  таблица'!KH21+'Проверочная  таблица'!KP21</f>
        <v>0</v>
      </c>
      <c r="CC19" s="942">
        <f>'Проверочная  таблица'!KS21+'Проверочная  таблица'!KM21</f>
        <v>0</v>
      </c>
      <c r="CD19" s="941">
        <f>'Проверочная  таблица'!LB21+'Проверочная  таблица'!LJ21</f>
        <v>4550000</v>
      </c>
      <c r="CE19" s="942">
        <f>'Проверочная  таблица'!LF21+'Проверочная  таблица'!LN21</f>
        <v>0</v>
      </c>
      <c r="CF19" s="941">
        <f>'Проверочная  таблица'!MF21+'Проверочная  таблица'!LR21</f>
        <v>0</v>
      </c>
      <c r="CG19" s="941">
        <f>'Проверочная  таблица'!MI21+'Проверочная  таблица'!LY21</f>
        <v>0</v>
      </c>
      <c r="CH19" s="941">
        <f>'Проверочная  таблица'!LT21</f>
        <v>0</v>
      </c>
      <c r="CI19" s="941">
        <f>'Проверочная  таблица'!MA21</f>
        <v>0</v>
      </c>
      <c r="CJ19" s="941">
        <f>'Проверочная  таблица'!LV21</f>
        <v>0</v>
      </c>
      <c r="CK19" s="942">
        <f>'Проверочная  таблица'!MC21</f>
        <v>0</v>
      </c>
      <c r="CL19" s="940">
        <f>'Проверочная  таблица'!KV21</f>
        <v>0</v>
      </c>
      <c r="CM19" s="942">
        <f>'Проверочная  таблица'!KY21</f>
        <v>0</v>
      </c>
      <c r="CN19" s="940">
        <f>'Проверочная  таблица'!ML21+'Проверочная  таблица'!MR21</f>
        <v>0</v>
      </c>
      <c r="CO19" s="941">
        <f>'Проверочная  таблица'!MO21+'Проверочная  таблица'!MU21</f>
        <v>0</v>
      </c>
      <c r="CP19" s="941">
        <f>'Проверочная  таблица'!MX21+'Проверочная  таблица'!NH21</f>
        <v>0</v>
      </c>
      <c r="CQ19" s="941">
        <f>'Проверочная  таблица'!NM21+'Проверочная  таблица'!NC21</f>
        <v>0</v>
      </c>
      <c r="CR19" s="943">
        <f>'Проверочная  таблица'!MZ21+'Проверочная  таблица'!NJ21</f>
        <v>0</v>
      </c>
      <c r="CS19" s="943">
        <f>'Проверочная  таблица'!NE21+'Проверочная  таблица'!NO21</f>
        <v>0</v>
      </c>
      <c r="CT19" s="941">
        <f>'Проверочная  таблица'!NS21+'Проверочная  таблица'!NU21+'Проверочная  таблица'!NW21</f>
        <v>0</v>
      </c>
      <c r="CU19" s="942">
        <f>'Проверочная  таблица'!OA21+'Проверочная  таблица'!OC21+'Проверочная  таблица'!OE21</f>
        <v>0</v>
      </c>
      <c r="CV19" s="940">
        <f>'Проверочная  таблица'!OH21</f>
        <v>0</v>
      </c>
      <c r="CW19" s="941">
        <f>'Проверочная  таблица'!OK21</f>
        <v>0</v>
      </c>
      <c r="CX19" s="941">
        <f>'Проверочная  таблица'!PF21+'Проверочная  таблица'!ON21</f>
        <v>0</v>
      </c>
      <c r="CY19" s="941">
        <f>'Проверочная  таблица'!PM21+'Проверочная  таблица'!OW21</f>
        <v>0</v>
      </c>
      <c r="CZ19" s="941">
        <f>'Проверочная  таблица'!OP21+'Проверочная  таблица'!PH21</f>
        <v>0</v>
      </c>
      <c r="DA19" s="942">
        <f>'Проверочная  таблица'!PO21+'Проверочная  таблица'!OY21</f>
        <v>0</v>
      </c>
      <c r="DB19" s="940">
        <f>'Проверочная  таблица'!PJ21+'Проверочная  таблица'!OR21</f>
        <v>0</v>
      </c>
      <c r="DC19" s="942">
        <f>'Проверочная  таблица'!PQ21+'Проверочная  таблица'!PA21</f>
        <v>0</v>
      </c>
      <c r="DD19" s="941">
        <f>'Проверочная  таблица'!MP21</f>
        <v>0</v>
      </c>
      <c r="DE19" s="942">
        <f>'Проверочная  таблица'!MW21</f>
        <v>0</v>
      </c>
      <c r="DF19" s="940">
        <f t="shared" si="10"/>
        <v>5366116.8100000005</v>
      </c>
      <c r="DG19" s="941" t="e">
        <f t="shared" si="10"/>
        <v>#REF!</v>
      </c>
      <c r="DH19" s="942">
        <f>'Проверочная  таблица'!QH21+'Проверочная  таблица'!QF21</f>
        <v>1147200</v>
      </c>
      <c r="DI19" s="942" t="e">
        <f>'Проверочная  таблица'!QI21+'Проверочная  таблица'!QG21</f>
        <v>#REF!</v>
      </c>
      <c r="DJ19" s="932">
        <f>'Проверочная  таблица'!QJ21</f>
        <v>34000</v>
      </c>
      <c r="DK19" s="932">
        <f>'Проверочная  таблица'!QK21</f>
        <v>0</v>
      </c>
      <c r="DL19" s="733">
        <f>'Проверочная  таблица'!QL21</f>
        <v>0</v>
      </c>
      <c r="DM19" s="591">
        <f>'Проверочная  таблица'!QM21</f>
        <v>0</v>
      </c>
      <c r="DN19" s="594">
        <f>'Проверочная  таблица'!QN21</f>
        <v>0</v>
      </c>
      <c r="DO19" s="591">
        <f>'Проверочная  таблица'!QO21</f>
        <v>0</v>
      </c>
      <c r="DP19" s="594">
        <f>'Проверочная  таблица'!QP21</f>
        <v>0</v>
      </c>
      <c r="DQ19" s="733">
        <f>'Проверочная  таблица'!QQ21</f>
        <v>0</v>
      </c>
      <c r="DR19" s="941">
        <f>'Проверочная  таблица'!QT21</f>
        <v>3353916.81</v>
      </c>
      <c r="DS19" s="941">
        <f>'Проверочная  таблица'!QW21</f>
        <v>1069999</v>
      </c>
      <c r="DT19" s="941">
        <f>'Проверочная  таблица'!QZ21</f>
        <v>831000</v>
      </c>
      <c r="DU19" s="941">
        <f>'Проверочная  таблица'!RC21</f>
        <v>111190.76</v>
      </c>
      <c r="DV19" s="941">
        <f t="shared" si="11"/>
        <v>20018799.5</v>
      </c>
      <c r="DW19" s="942">
        <f t="shared" si="12"/>
        <v>4521850.8799999999</v>
      </c>
      <c r="DX19" s="940">
        <f>'Проверочная  таблица'!RH21</f>
        <v>546840</v>
      </c>
      <c r="DY19" s="942">
        <f>'Проверочная  таблица'!RK21</f>
        <v>136710</v>
      </c>
      <c r="DZ19" s="940">
        <f>'Проверочная  таблица'!RN21</f>
        <v>0</v>
      </c>
      <c r="EA19" s="942">
        <f>'Проверочная  таблица'!RQ21</f>
        <v>0</v>
      </c>
      <c r="EB19" s="940">
        <f>'Проверочная  таблица'!RT21</f>
        <v>1660599.5</v>
      </c>
      <c r="EC19" s="942">
        <f>'Проверочная  таблица'!RW21</f>
        <v>415149.88</v>
      </c>
      <c r="ED19" s="940">
        <f>'Проверочная  таблица'!RZ21</f>
        <v>17811360</v>
      </c>
      <c r="EE19" s="942">
        <f>'Проверочная  таблица'!SC21</f>
        <v>3969991</v>
      </c>
      <c r="EF19" s="837"/>
      <c r="EG19" s="935">
        <f t="shared" si="6"/>
        <v>4218.9168100000006</v>
      </c>
      <c r="EH19" s="935" t="e">
        <f t="shared" si="7"/>
        <v>#REF!</v>
      </c>
      <c r="EI19" s="837"/>
      <c r="EJ19" s="665"/>
    </row>
    <row r="20" spans="1:140" ht="25.5" customHeight="1" x14ac:dyDescent="0.25">
      <c r="A20" s="574" t="s">
        <v>37</v>
      </c>
      <c r="B20" s="936">
        <f t="shared" si="0"/>
        <v>25045829.759999998</v>
      </c>
      <c r="C20" s="937" t="e">
        <f t="shared" si="1"/>
        <v>#REF!</v>
      </c>
      <c r="D20" s="938">
        <f t="shared" si="2"/>
        <v>0</v>
      </c>
      <c r="E20" s="939">
        <f t="shared" si="3"/>
        <v>0</v>
      </c>
      <c r="F20" s="920">
        <f>'Проверочная  таблица'!AN22</f>
        <v>0</v>
      </c>
      <c r="G20" s="921">
        <f>'Проверочная  таблица'!AO22</f>
        <v>0</v>
      </c>
      <c r="H20" s="920">
        <f>'Проверочная  таблица'!AQ22</f>
        <v>0</v>
      </c>
      <c r="I20" s="921">
        <f>'Проверочная  таблица'!AT22</f>
        <v>0</v>
      </c>
      <c r="J20" s="922">
        <f>'Проверочная  таблица'!AR22</f>
        <v>0</v>
      </c>
      <c r="K20" s="921">
        <f>'Проверочная  таблица'!AU22</f>
        <v>0</v>
      </c>
      <c r="L20" s="940">
        <f t="shared" si="4"/>
        <v>25045829.759999998</v>
      </c>
      <c r="M20" s="941" t="e">
        <f t="shared" si="5"/>
        <v>#REF!</v>
      </c>
      <c r="N20" s="925">
        <f t="shared" si="8"/>
        <v>4660756.12</v>
      </c>
      <c r="O20" s="925">
        <f t="shared" si="9"/>
        <v>0</v>
      </c>
      <c r="P20" s="941">
        <f>'Проверочная  таблица'!BF22</f>
        <v>0</v>
      </c>
      <c r="Q20" s="941">
        <f>'Проверочная  таблица'!BM22</f>
        <v>0</v>
      </c>
      <c r="R20" s="941">
        <f>'Проверочная  таблица'!BH22+'Проверочная  таблица'!BT22</f>
        <v>0</v>
      </c>
      <c r="S20" s="942">
        <f>'Проверочная  таблица'!BO22+'Проверочная  таблица'!BW22</f>
        <v>0</v>
      </c>
      <c r="T20" s="940">
        <f>'Проверочная  таблица'!BJ22</f>
        <v>0</v>
      </c>
      <c r="U20" s="942">
        <f>'Проверочная  таблица'!BQ22</f>
        <v>0</v>
      </c>
      <c r="V20" s="932">
        <f>'Проверочная  таблица'!CF22</f>
        <v>0</v>
      </c>
      <c r="W20" s="941">
        <f>'Проверочная  таблица'!CI22</f>
        <v>0</v>
      </c>
      <c r="X20" s="943">
        <f>'Проверочная  таблица'!CL22</f>
        <v>0</v>
      </c>
      <c r="Y20" s="944">
        <f>'Проверочная  таблица'!CO22</f>
        <v>0</v>
      </c>
      <c r="Z20" s="945">
        <f>'Проверочная  таблица'!CR22/1000</f>
        <v>0</v>
      </c>
      <c r="AA20" s="944">
        <f>'Проверочная  таблица'!CU22</f>
        <v>0</v>
      </c>
      <c r="AB20" s="940">
        <f>'Проверочная  таблица'!CX22</f>
        <v>0</v>
      </c>
      <c r="AC20" s="941">
        <f>'Проверочная  таблица'!DA22</f>
        <v>0</v>
      </c>
      <c r="AD20" s="943">
        <f>'Проверочная  таблица'!DD22</f>
        <v>0</v>
      </c>
      <c r="AE20" s="943">
        <f>'Проверочная  таблица'!DI22</f>
        <v>0</v>
      </c>
      <c r="AF20" s="943">
        <f>'Проверочная  таблица'!DF22</f>
        <v>0</v>
      </c>
      <c r="AG20" s="944">
        <f>'Проверочная  таблица'!DK22</f>
        <v>0</v>
      </c>
      <c r="AH20" s="945">
        <f>'Проверочная  таблица'!DN22</f>
        <v>0</v>
      </c>
      <c r="AI20" s="944">
        <f>'Проверочная  таблица'!DQ22</f>
        <v>0</v>
      </c>
      <c r="AJ20" s="932">
        <f>'Проверочная  таблица'!DT22</f>
        <v>0</v>
      </c>
      <c r="AK20" s="942">
        <f>'Проверочная  таблица'!DW22</f>
        <v>0</v>
      </c>
      <c r="AL20" s="940">
        <f>'Проверочная  таблица'!DZ22+'Проверочная  таблица'!EF22</f>
        <v>0</v>
      </c>
      <c r="AM20" s="941">
        <f>'Проверочная  таблица'!EC22+'Проверочная  таблица'!EI22</f>
        <v>0</v>
      </c>
      <c r="AN20" s="942">
        <f>'Проверочная  таблица'!EM22</f>
        <v>0</v>
      </c>
      <c r="AO20" s="941">
        <f>'Проверочная  таблица'!EQ22</f>
        <v>0</v>
      </c>
      <c r="AP20" s="941">
        <f>'Проверочная  таблица'!ET22</f>
        <v>0</v>
      </c>
      <c r="AQ20" s="941">
        <f>'Проверочная  таблица'!FA22</f>
        <v>0</v>
      </c>
      <c r="AR20" s="942">
        <f>'Проверочная  таблица'!EV22</f>
        <v>0</v>
      </c>
      <c r="AS20" s="932">
        <f>'Проверочная  таблица'!FC22</f>
        <v>0</v>
      </c>
      <c r="AT20" s="940">
        <f>'Проверочная  таблица'!EX22</f>
        <v>0</v>
      </c>
      <c r="AU20" s="942">
        <f>'Проверочная  таблица'!FE22</f>
        <v>0</v>
      </c>
      <c r="AV20" s="941">
        <f>'Проверочная  таблица'!FH22</f>
        <v>0</v>
      </c>
      <c r="AW20" s="941">
        <f>'Проверочная  таблица'!FK22</f>
        <v>0</v>
      </c>
      <c r="AX20" s="941">
        <f>'Проверочная  таблица'!FN22+'Проверочная  таблица'!FT22</f>
        <v>0</v>
      </c>
      <c r="AY20" s="942">
        <f>'Проверочная  таблица'!FQ22+'Проверочная  таблица'!FW22</f>
        <v>0</v>
      </c>
      <c r="AZ20" s="941">
        <f>'Проверочная  таблица'!FZ22</f>
        <v>0</v>
      </c>
      <c r="BA20" s="941">
        <f>'Проверочная  таблица'!GC22</f>
        <v>0</v>
      </c>
      <c r="BB20" s="941">
        <f>'Проверочная  таблица'!GF22+'Проверочная  таблица'!GL22</f>
        <v>0</v>
      </c>
      <c r="BC20" s="941">
        <f>'Проверочная  таблица'!GI22+'Проверочная  таблица'!GO22</f>
        <v>0</v>
      </c>
      <c r="BD20" s="942">
        <f>'Проверочная  таблица'!GR22</f>
        <v>0</v>
      </c>
      <c r="BE20" s="942">
        <f>'Проверочная  таблица'!GV22</f>
        <v>0</v>
      </c>
      <c r="BF20" s="941">
        <f>'Проверочная  таблица'!HD22+'Проверочная  таблица'!HJ22</f>
        <v>0</v>
      </c>
      <c r="BG20" s="942">
        <f>'Проверочная  таблица'!HG22+'Проверочная  таблица'!HM22</f>
        <v>0</v>
      </c>
      <c r="BH20" s="940">
        <f>'Проверочная  таблица'!HP22</f>
        <v>0</v>
      </c>
      <c r="BI20" s="942">
        <f>'Проверочная  таблица'!HS22</f>
        <v>0</v>
      </c>
      <c r="BJ20" s="940">
        <f>'Проверочная  таблица'!HV22+'Проверочная  таблица'!IB22</f>
        <v>0</v>
      </c>
      <c r="BK20" s="941">
        <f>'Проверочная  таблица'!HY22+'Проверочная  таблица'!IE22</f>
        <v>0</v>
      </c>
      <c r="BL20" s="941">
        <f>'Проверочная  таблица'!IH22</f>
        <v>0</v>
      </c>
      <c r="BM20" s="942">
        <f>'Проверочная  таблица'!IL22</f>
        <v>0</v>
      </c>
      <c r="BN20" s="941">
        <f>'Проверочная  таблица'!IP22+'Проверочная  таблица'!IV22</f>
        <v>0</v>
      </c>
      <c r="BO20" s="942">
        <f>'Проверочная  таблица'!IY22+'Проверочная  таблица'!IS22</f>
        <v>0</v>
      </c>
      <c r="BP20" s="940">
        <f>'Проверочная  таблица'!JB22+'Проверочная  таблица'!JT22</f>
        <v>0</v>
      </c>
      <c r="BQ20" s="942">
        <f>'Проверочная  таблица'!JW22+'Проверочная  таблица'!JK22</f>
        <v>0</v>
      </c>
      <c r="BR20" s="940">
        <f>'Проверочная  таблица'!JD22</f>
        <v>0</v>
      </c>
      <c r="BS20" s="941">
        <f>'Проверочная  таблица'!JM22</f>
        <v>0</v>
      </c>
      <c r="BT20" s="941">
        <f>'Проверочная  таблица'!JF22</f>
        <v>0</v>
      </c>
      <c r="BU20" s="942">
        <f>'Проверочная  таблица'!JO22</f>
        <v>0</v>
      </c>
      <c r="BV20" s="941">
        <f>'Проверочная  таблица'!JH22</f>
        <v>0</v>
      </c>
      <c r="BW20" s="942">
        <f>'Проверочная  таблица'!JQ22</f>
        <v>0</v>
      </c>
      <c r="BX20" s="941">
        <f>'Проверочная  таблица'!JZ22</f>
        <v>0</v>
      </c>
      <c r="BY20" s="942">
        <f>'Проверочная  таблица'!KC22</f>
        <v>0</v>
      </c>
      <c r="BZ20" s="941">
        <f>'Проверочная  таблица'!KF22</f>
        <v>0</v>
      </c>
      <c r="CA20" s="941">
        <f>'Проверочная  таблица'!KK22</f>
        <v>0</v>
      </c>
      <c r="CB20" s="941">
        <f>'Проверочная  таблица'!KH22+'Проверочная  таблица'!KP22</f>
        <v>110756.12</v>
      </c>
      <c r="CC20" s="942">
        <f>'Проверочная  таблица'!KS22+'Проверочная  таблица'!KM22</f>
        <v>0</v>
      </c>
      <c r="CD20" s="941">
        <f>'Проверочная  таблица'!LB22+'Проверочная  таблица'!LJ22</f>
        <v>4550000</v>
      </c>
      <c r="CE20" s="942">
        <f>'Проверочная  таблица'!LF22+'Проверочная  таблица'!LN22</f>
        <v>0</v>
      </c>
      <c r="CF20" s="941">
        <f>'Проверочная  таблица'!MF22+'Проверочная  таблица'!LR22</f>
        <v>0</v>
      </c>
      <c r="CG20" s="941">
        <f>'Проверочная  таблица'!MI22+'Проверочная  таблица'!LY22</f>
        <v>0</v>
      </c>
      <c r="CH20" s="941">
        <f>'Проверочная  таблица'!LT22</f>
        <v>0</v>
      </c>
      <c r="CI20" s="941">
        <f>'Проверочная  таблица'!MA22</f>
        <v>0</v>
      </c>
      <c r="CJ20" s="941">
        <f>'Проверочная  таблица'!LV22</f>
        <v>0</v>
      </c>
      <c r="CK20" s="942">
        <f>'Проверочная  таблица'!MC22</f>
        <v>0</v>
      </c>
      <c r="CL20" s="940">
        <f>'Проверочная  таблица'!KV22</f>
        <v>0</v>
      </c>
      <c r="CM20" s="942">
        <f>'Проверочная  таблица'!KY22</f>
        <v>0</v>
      </c>
      <c r="CN20" s="940">
        <f>'Проверочная  таблица'!ML22+'Проверочная  таблица'!MR22</f>
        <v>0</v>
      </c>
      <c r="CO20" s="941">
        <f>'Проверочная  таблица'!MO22+'Проверочная  таблица'!MU22</f>
        <v>0</v>
      </c>
      <c r="CP20" s="941">
        <f>'Проверочная  таблица'!MX22+'Проверочная  таблица'!NH22</f>
        <v>0</v>
      </c>
      <c r="CQ20" s="941">
        <f>'Проверочная  таблица'!NM22+'Проверочная  таблица'!NC22</f>
        <v>0</v>
      </c>
      <c r="CR20" s="943">
        <f>'Проверочная  таблица'!MZ22+'Проверочная  таблица'!NJ22</f>
        <v>0</v>
      </c>
      <c r="CS20" s="943">
        <f>'Проверочная  таблица'!NE22+'Проверочная  таблица'!NO22</f>
        <v>0</v>
      </c>
      <c r="CT20" s="941">
        <f>'Проверочная  таблица'!NS22+'Проверочная  таблица'!NU22+'Проверочная  таблица'!NW22</f>
        <v>0</v>
      </c>
      <c r="CU20" s="942">
        <f>'Проверочная  таблица'!OA22+'Проверочная  таблица'!OC22+'Проверочная  таблица'!OE22</f>
        <v>0</v>
      </c>
      <c r="CV20" s="940">
        <f>'Проверочная  таблица'!OH22</f>
        <v>0</v>
      </c>
      <c r="CW20" s="941">
        <f>'Проверочная  таблица'!OK22</f>
        <v>0</v>
      </c>
      <c r="CX20" s="941">
        <f>'Проверочная  таблица'!PF22+'Проверочная  таблица'!ON22</f>
        <v>0</v>
      </c>
      <c r="CY20" s="941">
        <f>'Проверочная  таблица'!PM22+'Проверочная  таблица'!OW22</f>
        <v>0</v>
      </c>
      <c r="CZ20" s="941">
        <f>'Проверочная  таблица'!OP22+'Проверочная  таблица'!PH22</f>
        <v>0</v>
      </c>
      <c r="DA20" s="942">
        <f>'Проверочная  таблица'!PO22+'Проверочная  таблица'!OY22</f>
        <v>0</v>
      </c>
      <c r="DB20" s="940">
        <f>'Проверочная  таблица'!PJ22+'Проверочная  таблица'!OR22</f>
        <v>0</v>
      </c>
      <c r="DC20" s="942">
        <f>'Проверочная  таблица'!PQ22+'Проверочная  таблица'!PA22</f>
        <v>0</v>
      </c>
      <c r="DD20" s="941">
        <f>'Проверочная  таблица'!MP22</f>
        <v>0</v>
      </c>
      <c r="DE20" s="942">
        <f>'Проверочная  таблица'!MW22</f>
        <v>0</v>
      </c>
      <c r="DF20" s="940">
        <f t="shared" si="10"/>
        <v>5687039.6399999997</v>
      </c>
      <c r="DG20" s="941" t="e">
        <f t="shared" si="10"/>
        <v>#REF!</v>
      </c>
      <c r="DH20" s="942">
        <f>'Проверочная  таблица'!QH22+'Проверочная  таблица'!QF22</f>
        <v>573600</v>
      </c>
      <c r="DI20" s="942" t="e">
        <f>'Проверочная  таблица'!QI22+'Проверочная  таблица'!QG22</f>
        <v>#REF!</v>
      </c>
      <c r="DJ20" s="932">
        <f>'Проверочная  таблица'!QJ22</f>
        <v>65000</v>
      </c>
      <c r="DK20" s="932">
        <f>'Проверочная  таблица'!QK22</f>
        <v>0</v>
      </c>
      <c r="DL20" s="733">
        <f>'Проверочная  таблица'!QL22</f>
        <v>0</v>
      </c>
      <c r="DM20" s="591">
        <f>'Проверочная  таблица'!QM22</f>
        <v>0</v>
      </c>
      <c r="DN20" s="594">
        <f>'Проверочная  таблица'!QN22</f>
        <v>0</v>
      </c>
      <c r="DO20" s="591">
        <f>'Проверочная  таблица'!QO22</f>
        <v>0</v>
      </c>
      <c r="DP20" s="594">
        <f>'Проверочная  таблица'!QP22</f>
        <v>0</v>
      </c>
      <c r="DQ20" s="733">
        <f>'Проверочная  таблица'!QQ22</f>
        <v>0</v>
      </c>
      <c r="DR20" s="941">
        <f>'Проверочная  таблица'!QT22</f>
        <v>4258439.6399999997</v>
      </c>
      <c r="DS20" s="941">
        <f>'Проверочная  таблица'!QW22</f>
        <v>1665645</v>
      </c>
      <c r="DT20" s="941">
        <f>'Проверочная  таблица'!QZ22</f>
        <v>790000</v>
      </c>
      <c r="DU20" s="941">
        <f>'Проверочная  таблица'!RC22</f>
        <v>116371.6</v>
      </c>
      <c r="DV20" s="941">
        <f t="shared" si="11"/>
        <v>14698034</v>
      </c>
      <c r="DW20" s="942">
        <f t="shared" si="12"/>
        <v>3226675.5</v>
      </c>
      <c r="DX20" s="940">
        <f>'Проверочная  таблица'!RH22</f>
        <v>312480</v>
      </c>
      <c r="DY20" s="942">
        <f>'Проверочная  таблица'!RK22</f>
        <v>78120</v>
      </c>
      <c r="DZ20" s="940">
        <f>'Проверочная  таблица'!RN22</f>
        <v>0</v>
      </c>
      <c r="EA20" s="942">
        <f>'Проверочная  таблица'!RQ22</f>
        <v>0</v>
      </c>
      <c r="EB20" s="940">
        <f>'Проверочная  таблица'!RT22</f>
        <v>948914</v>
      </c>
      <c r="EC20" s="942">
        <f>'Проверочная  таблица'!RW22</f>
        <v>237228.5</v>
      </c>
      <c r="ED20" s="940">
        <f>'Проверочная  таблица'!RZ22</f>
        <v>13436640</v>
      </c>
      <c r="EE20" s="942">
        <f>'Проверочная  таблица'!SC22</f>
        <v>2911327</v>
      </c>
      <c r="EF20" s="837"/>
      <c r="EG20" s="935">
        <f t="shared" si="6"/>
        <v>5113.4396399999996</v>
      </c>
      <c r="EH20" s="935" t="e">
        <f t="shared" si="7"/>
        <v>#REF!</v>
      </c>
      <c r="EI20" s="837"/>
      <c r="EJ20" s="665"/>
    </row>
    <row r="21" spans="1:140" ht="25.5" customHeight="1" x14ac:dyDescent="0.25">
      <c r="A21" s="575" t="s">
        <v>38</v>
      </c>
      <c r="B21" s="936">
        <f t="shared" si="0"/>
        <v>447307694.63999999</v>
      </c>
      <c r="C21" s="937" t="e">
        <f t="shared" si="1"/>
        <v>#REF!</v>
      </c>
      <c r="D21" s="938">
        <f t="shared" si="2"/>
        <v>27921964.870000001</v>
      </c>
      <c r="E21" s="939">
        <f t="shared" si="3"/>
        <v>0</v>
      </c>
      <c r="F21" s="920">
        <f>'Проверочная  таблица'!AN23</f>
        <v>27921964.870000001</v>
      </c>
      <c r="G21" s="921">
        <f>'Проверочная  таблица'!AO23</f>
        <v>0</v>
      </c>
      <c r="H21" s="920">
        <f>'Проверочная  таблица'!AQ23</f>
        <v>0</v>
      </c>
      <c r="I21" s="921">
        <f>'Проверочная  таблица'!AT23</f>
        <v>0</v>
      </c>
      <c r="J21" s="922">
        <f>'Проверочная  таблица'!AR23</f>
        <v>0</v>
      </c>
      <c r="K21" s="921">
        <f>'Проверочная  таблица'!AU23</f>
        <v>0</v>
      </c>
      <c r="L21" s="940">
        <f t="shared" si="4"/>
        <v>419385729.76999998</v>
      </c>
      <c r="M21" s="941" t="e">
        <f t="shared" si="5"/>
        <v>#REF!</v>
      </c>
      <c r="N21" s="925">
        <f t="shared" si="8"/>
        <v>366042964.44999999</v>
      </c>
      <c r="O21" s="925">
        <f t="shared" si="9"/>
        <v>28132333.59</v>
      </c>
      <c r="P21" s="941">
        <f>'Проверочная  таблица'!BF23</f>
        <v>0</v>
      </c>
      <c r="Q21" s="941">
        <f>'Проверочная  таблица'!BM23</f>
        <v>0</v>
      </c>
      <c r="R21" s="941">
        <f>'Проверочная  таблица'!BH23+'Проверочная  таблица'!BT23</f>
        <v>0</v>
      </c>
      <c r="S21" s="942">
        <f>'Проверочная  таблица'!BO23+'Проверочная  таблица'!BW23</f>
        <v>0</v>
      </c>
      <c r="T21" s="940">
        <f>'Проверочная  таблица'!BJ23</f>
        <v>0</v>
      </c>
      <c r="U21" s="942">
        <f>'Проверочная  таблица'!BQ23</f>
        <v>0</v>
      </c>
      <c r="V21" s="932">
        <f>'Проверочная  таблица'!CF23</f>
        <v>0</v>
      </c>
      <c r="W21" s="941">
        <f>'Проверочная  таблица'!CI23</f>
        <v>0</v>
      </c>
      <c r="X21" s="943">
        <f>'Проверочная  таблица'!CL23</f>
        <v>0</v>
      </c>
      <c r="Y21" s="944">
        <f>'Проверочная  таблица'!CO23</f>
        <v>0</v>
      </c>
      <c r="Z21" s="945">
        <f>'Проверочная  таблица'!CR23/1000</f>
        <v>0</v>
      </c>
      <c r="AA21" s="944">
        <f>'Проверочная  таблица'!CU23</f>
        <v>0</v>
      </c>
      <c r="AB21" s="940">
        <f>'Проверочная  таблица'!CX23</f>
        <v>0</v>
      </c>
      <c r="AC21" s="941">
        <f>'Проверочная  таблица'!DA23</f>
        <v>0</v>
      </c>
      <c r="AD21" s="943">
        <f>'Проверочная  таблица'!DD23</f>
        <v>0</v>
      </c>
      <c r="AE21" s="943">
        <f>'Проверочная  таблица'!DI23</f>
        <v>0</v>
      </c>
      <c r="AF21" s="943">
        <f>'Проверочная  таблица'!DF23</f>
        <v>0</v>
      </c>
      <c r="AG21" s="944">
        <f>'Проверочная  таблица'!DK23</f>
        <v>0</v>
      </c>
      <c r="AH21" s="945">
        <f>'Проверочная  таблица'!DN23</f>
        <v>0</v>
      </c>
      <c r="AI21" s="944">
        <f>'Проверочная  таблица'!DQ23</f>
        <v>0</v>
      </c>
      <c r="AJ21" s="932">
        <f>'Проверочная  таблица'!DT23</f>
        <v>0</v>
      </c>
      <c r="AK21" s="942">
        <f>'Проверочная  таблица'!DW23</f>
        <v>0</v>
      </c>
      <c r="AL21" s="940">
        <f>'Проверочная  таблица'!DZ23+'Проверочная  таблица'!EF23</f>
        <v>0</v>
      </c>
      <c r="AM21" s="941">
        <f>'Проверочная  таблица'!EC23+'Проверочная  таблица'!EI23</f>
        <v>0</v>
      </c>
      <c r="AN21" s="942">
        <f>'Проверочная  таблица'!EM23</f>
        <v>0</v>
      </c>
      <c r="AO21" s="941">
        <f>'Проверочная  таблица'!EQ23</f>
        <v>0</v>
      </c>
      <c r="AP21" s="941">
        <f>'Проверочная  таблица'!ET23</f>
        <v>0</v>
      </c>
      <c r="AQ21" s="941">
        <f>'Проверочная  таблица'!FA23</f>
        <v>0</v>
      </c>
      <c r="AR21" s="942">
        <f>'Проверочная  таблица'!EV23</f>
        <v>0</v>
      </c>
      <c r="AS21" s="932">
        <f>'Проверочная  таблица'!FC23</f>
        <v>0</v>
      </c>
      <c r="AT21" s="940">
        <f>'Проверочная  таблица'!EX23</f>
        <v>0</v>
      </c>
      <c r="AU21" s="942">
        <f>'Проверочная  таблица'!FE23</f>
        <v>0</v>
      </c>
      <c r="AV21" s="941">
        <f>'Проверочная  таблица'!FH23</f>
        <v>28634100</v>
      </c>
      <c r="AW21" s="941">
        <f>'Проверочная  таблица'!FK23</f>
        <v>0</v>
      </c>
      <c r="AX21" s="941">
        <f>'Проверочная  таблица'!FN23+'Проверочная  таблица'!FT23</f>
        <v>193304200</v>
      </c>
      <c r="AY21" s="942">
        <f>'Проверочная  таблица'!FQ23+'Проверочная  таблица'!FW23</f>
        <v>0</v>
      </c>
      <c r="AZ21" s="941">
        <f>'Проверочная  таблица'!FZ23</f>
        <v>0</v>
      </c>
      <c r="BA21" s="941">
        <f>'Проверочная  таблица'!GC23</f>
        <v>0</v>
      </c>
      <c r="BB21" s="941">
        <f>'Проверочная  таблица'!GF23+'Проверочная  таблица'!GL23</f>
        <v>0</v>
      </c>
      <c r="BC21" s="941">
        <f>'Проверочная  таблица'!GI23+'Проверочная  таблица'!GO23</f>
        <v>0</v>
      </c>
      <c r="BD21" s="942">
        <f>'Проверочная  таблица'!GR23</f>
        <v>0</v>
      </c>
      <c r="BE21" s="942">
        <f>'Проверочная  таблица'!GV23</f>
        <v>0</v>
      </c>
      <c r="BF21" s="941">
        <f>'Проверочная  таблица'!HD23+'Проверочная  таблица'!HJ23</f>
        <v>0</v>
      </c>
      <c r="BG21" s="942">
        <f>'Проверочная  таблица'!HG23+'Проверочная  таблица'!HM23</f>
        <v>0</v>
      </c>
      <c r="BH21" s="940">
        <f>'Проверочная  таблица'!HP23</f>
        <v>0</v>
      </c>
      <c r="BI21" s="942">
        <f>'Проверочная  таблица'!HS23</f>
        <v>0</v>
      </c>
      <c r="BJ21" s="940">
        <f>'Проверочная  таблица'!HV23+'Проверочная  таблица'!IB23</f>
        <v>0</v>
      </c>
      <c r="BK21" s="941">
        <f>'Проверочная  таблица'!HY23+'Проверочная  таблица'!IE23</f>
        <v>0</v>
      </c>
      <c r="BL21" s="941">
        <f>'Проверочная  таблица'!IH23</f>
        <v>0</v>
      </c>
      <c r="BM21" s="942">
        <f>'Проверочная  таблица'!IL23</f>
        <v>0</v>
      </c>
      <c r="BN21" s="941">
        <f>'Проверочная  таблица'!IP23+'Проверочная  таблица'!IV23</f>
        <v>0</v>
      </c>
      <c r="BO21" s="942">
        <f>'Проверочная  таблица'!IY23+'Проверочная  таблица'!IS23</f>
        <v>0</v>
      </c>
      <c r="BP21" s="940">
        <f>'Проверочная  таблица'!JB23+'Проверочная  таблица'!JT23</f>
        <v>0</v>
      </c>
      <c r="BQ21" s="942">
        <f>'Проверочная  таблица'!JW23+'Проверочная  таблица'!JK23</f>
        <v>0</v>
      </c>
      <c r="BR21" s="940">
        <f>'Проверочная  таблица'!JD23</f>
        <v>0</v>
      </c>
      <c r="BS21" s="941">
        <f>'Проверочная  таблица'!JM23</f>
        <v>0</v>
      </c>
      <c r="BT21" s="941">
        <f>'Проверочная  таблица'!JF23</f>
        <v>0</v>
      </c>
      <c r="BU21" s="942">
        <f>'Проверочная  таблица'!JO23</f>
        <v>0</v>
      </c>
      <c r="BV21" s="941">
        <f>'Проверочная  таблица'!JH23</f>
        <v>0</v>
      </c>
      <c r="BW21" s="942">
        <f>'Проверочная  таблица'!JQ23</f>
        <v>0</v>
      </c>
      <c r="BX21" s="941">
        <f>'Проверочная  таблица'!JZ23</f>
        <v>0</v>
      </c>
      <c r="BY21" s="942">
        <f>'Проверочная  таблица'!KC23</f>
        <v>0</v>
      </c>
      <c r="BZ21" s="941">
        <f>'Проверочная  таблица'!KF23</f>
        <v>0</v>
      </c>
      <c r="CA21" s="941">
        <f>'Проверочная  таблица'!KK23</f>
        <v>0</v>
      </c>
      <c r="CB21" s="941">
        <f>'Проверочная  таблица'!KH23+'Проверочная  таблица'!KP23</f>
        <v>215784.45</v>
      </c>
      <c r="CC21" s="942">
        <f>'Проверочная  таблица'!KS23+'Проверочная  таблица'!KM23</f>
        <v>0</v>
      </c>
      <c r="CD21" s="941">
        <f>'Проверочная  таблица'!LB23+'Проверочная  таблица'!LJ23</f>
        <v>21840000</v>
      </c>
      <c r="CE21" s="942">
        <f>'Проверочная  таблица'!LF23+'Проверочная  таблица'!LN23</f>
        <v>0</v>
      </c>
      <c r="CF21" s="941">
        <f>'Проверочная  таблица'!MF23+'Проверочная  таблица'!LR23</f>
        <v>0</v>
      </c>
      <c r="CG21" s="941">
        <f>'Проверочная  таблица'!MI23+'Проверочная  таблица'!LY23</f>
        <v>0</v>
      </c>
      <c r="CH21" s="941">
        <f>'Проверочная  таблица'!LT30</f>
        <v>0</v>
      </c>
      <c r="CI21" s="941">
        <f>'Проверочная  таблица'!MA30</f>
        <v>0</v>
      </c>
      <c r="CJ21" s="941">
        <f>'Проверочная  таблица'!LV30</f>
        <v>0</v>
      </c>
      <c r="CK21" s="942">
        <f>'Проверочная  таблица'!MC30</f>
        <v>0</v>
      </c>
      <c r="CL21" s="940">
        <f>'Проверочная  таблица'!KV23</f>
        <v>0</v>
      </c>
      <c r="CM21" s="942">
        <f>'Проверочная  таблица'!KY23</f>
        <v>0</v>
      </c>
      <c r="CN21" s="940">
        <f>'Проверочная  таблица'!ML23+'Проверочная  таблица'!MR23</f>
        <v>4843500</v>
      </c>
      <c r="CO21" s="941">
        <f>'Проверочная  таблица'!MO23+'Проверочная  таблица'!MU23</f>
        <v>0</v>
      </c>
      <c r="CP21" s="941">
        <f>'Проверочная  таблица'!MX23+'Проверочная  таблица'!NH23</f>
        <v>0</v>
      </c>
      <c r="CQ21" s="941">
        <f>'Проверочная  таблица'!NM23+'Проверочная  таблица'!NC23</f>
        <v>0</v>
      </c>
      <c r="CR21" s="943">
        <f>'Проверочная  таблица'!MZ23+'Проверочная  таблица'!NJ23</f>
        <v>0</v>
      </c>
      <c r="CS21" s="943">
        <f>'Проверочная  таблица'!NE23+'Проверочная  таблица'!NO23</f>
        <v>0</v>
      </c>
      <c r="CT21" s="941">
        <f>'Проверочная  таблица'!NS23+'Проверочная  таблица'!NU23+'Проверочная  таблица'!NW23</f>
        <v>117205380</v>
      </c>
      <c r="CU21" s="942">
        <f>'Проверочная  таблица'!OA23+'Проверочная  таблица'!OC23+'Проверочная  таблица'!OE23</f>
        <v>28132333.59</v>
      </c>
      <c r="CV21" s="940">
        <f>'Проверочная  таблица'!OH23</f>
        <v>0</v>
      </c>
      <c r="CW21" s="941">
        <f>'Проверочная  таблица'!OK23</f>
        <v>0</v>
      </c>
      <c r="CX21" s="941">
        <f>'Проверочная  таблица'!PF23+'Проверочная  таблица'!ON23</f>
        <v>0</v>
      </c>
      <c r="CY21" s="941">
        <f>'Проверочная  таблица'!PM23+'Проверочная  таблица'!OW23</f>
        <v>0</v>
      </c>
      <c r="CZ21" s="941">
        <f>'Проверочная  таблица'!OP30+'Проверочная  таблица'!PH30</f>
        <v>0</v>
      </c>
      <c r="DA21" s="942">
        <f>'Проверочная  таблица'!PO30+'Проверочная  таблица'!OY30</f>
        <v>0</v>
      </c>
      <c r="DB21" s="940">
        <f>'Проверочная  таблица'!PJ30+'Проверочная  таблица'!OR30</f>
        <v>0</v>
      </c>
      <c r="DC21" s="942">
        <f>'Проверочная  таблица'!PQ30+'Проверочная  таблица'!PA30</f>
        <v>0</v>
      </c>
      <c r="DD21" s="941">
        <f>'Проверочная  таблица'!MP30</f>
        <v>0</v>
      </c>
      <c r="DE21" s="942">
        <f>'Проверочная  таблица'!MW30</f>
        <v>0</v>
      </c>
      <c r="DF21" s="940">
        <f t="shared" si="10"/>
        <v>17066400.32</v>
      </c>
      <c r="DG21" s="941" t="e">
        <f t="shared" si="10"/>
        <v>#REF!</v>
      </c>
      <c r="DH21" s="942">
        <f>'Проверочная  таблица'!QH23+'Проверочная  таблица'!QF23</f>
        <v>2294400</v>
      </c>
      <c r="DI21" s="942" t="e">
        <f>'Проверочная  таблица'!QI23+'Проверочная  таблица'!QG23</f>
        <v>#REF!</v>
      </c>
      <c r="DJ21" s="932">
        <f>'Проверочная  таблица'!QJ23</f>
        <v>75000</v>
      </c>
      <c r="DK21" s="932">
        <f>'Проверочная  таблица'!QK23</f>
        <v>0</v>
      </c>
      <c r="DL21" s="733">
        <f>'Проверочная  таблица'!QL23</f>
        <v>0</v>
      </c>
      <c r="DM21" s="591">
        <f>'Проверочная  таблица'!QM23</f>
        <v>0</v>
      </c>
      <c r="DN21" s="594">
        <f>'Проверочная  таблица'!QN23</f>
        <v>0</v>
      </c>
      <c r="DO21" s="591">
        <f>'Проверочная  таблица'!QO23</f>
        <v>0</v>
      </c>
      <c r="DP21" s="594">
        <f>'Проверочная  таблица'!QP23</f>
        <v>0</v>
      </c>
      <c r="DQ21" s="733">
        <f>'Проверочная  таблица'!QQ23</f>
        <v>0</v>
      </c>
      <c r="DR21" s="941">
        <f>'Проверочная  таблица'!QT23</f>
        <v>13547000.32</v>
      </c>
      <c r="DS21" s="941">
        <f>'Проверочная  таблица'!QW23</f>
        <v>4515600.01</v>
      </c>
      <c r="DT21" s="941">
        <f>'Проверочная  таблица'!QZ23</f>
        <v>1150000</v>
      </c>
      <c r="DU21" s="941">
        <f>'Проверочная  таблица'!RC23</f>
        <v>0</v>
      </c>
      <c r="DV21" s="941">
        <f t="shared" si="11"/>
        <v>36276365</v>
      </c>
      <c r="DW21" s="942">
        <f t="shared" si="12"/>
        <v>8080856.2599999998</v>
      </c>
      <c r="DX21" s="940">
        <f>'Проверочная  таблица'!RH23</f>
        <v>781200</v>
      </c>
      <c r="DY21" s="942">
        <f>'Проверочная  таблица'!RK23</f>
        <v>182280</v>
      </c>
      <c r="DZ21" s="940">
        <f>'Проверочная  таблица'!RN23</f>
        <v>0</v>
      </c>
      <c r="EA21" s="942">
        <f>'Проверочная  таблица'!RQ23</f>
        <v>0</v>
      </c>
      <c r="EB21" s="940">
        <f>'Проверочная  таблица'!RT23</f>
        <v>2372285</v>
      </c>
      <c r="EC21" s="942">
        <f>'Проверочная  таблица'!RW23</f>
        <v>593071.26</v>
      </c>
      <c r="ED21" s="940">
        <f>'Проверочная  таблица'!RZ23</f>
        <v>33122879.999999996</v>
      </c>
      <c r="EE21" s="942">
        <f>'Проверочная  таблица'!SC23</f>
        <v>7305505</v>
      </c>
      <c r="EF21" s="837"/>
      <c r="EG21" s="935">
        <f t="shared" si="6"/>
        <v>14772.000320000001</v>
      </c>
      <c r="EH21" s="935" t="e">
        <f t="shared" si="7"/>
        <v>#REF!</v>
      </c>
      <c r="EI21" s="837"/>
      <c r="EJ21" s="665"/>
    </row>
    <row r="22" spans="1:140" ht="25.5" customHeight="1" x14ac:dyDescent="0.25">
      <c r="A22" s="188" t="s">
        <v>39</v>
      </c>
      <c r="B22" s="947">
        <f t="shared" si="0"/>
        <v>412237973.22000003</v>
      </c>
      <c r="C22" s="948" t="e">
        <f t="shared" si="1"/>
        <v>#REF!</v>
      </c>
      <c r="D22" s="938">
        <f t="shared" si="2"/>
        <v>7938657.2599999998</v>
      </c>
      <c r="E22" s="939">
        <f t="shared" si="3"/>
        <v>0</v>
      </c>
      <c r="F22" s="920">
        <f>'Проверочная  таблица'!AN30</f>
        <v>7938657.2599999998</v>
      </c>
      <c r="G22" s="921">
        <f>'Проверочная  таблица'!AO30</f>
        <v>0</v>
      </c>
      <c r="H22" s="920">
        <f>'Проверочная  таблица'!AQ30</f>
        <v>0</v>
      </c>
      <c r="I22" s="921">
        <f>'Проверочная  таблица'!AT30</f>
        <v>0</v>
      </c>
      <c r="J22" s="922">
        <f>'Проверочная  таблица'!AR30</f>
        <v>0</v>
      </c>
      <c r="K22" s="921">
        <f>'Проверочная  таблица'!AU30</f>
        <v>0</v>
      </c>
      <c r="L22" s="940">
        <f t="shared" si="4"/>
        <v>404299315.96000004</v>
      </c>
      <c r="M22" s="941" t="e">
        <f t="shared" si="5"/>
        <v>#REF!</v>
      </c>
      <c r="N22" s="925">
        <f t="shared" si="8"/>
        <v>373530898.11000001</v>
      </c>
      <c r="O22" s="925">
        <f t="shared" si="9"/>
        <v>0</v>
      </c>
      <c r="P22" s="941">
        <f>'Проверочная  таблица'!BF30</f>
        <v>0</v>
      </c>
      <c r="Q22" s="941">
        <f>'Проверочная  таблица'!BM30</f>
        <v>0</v>
      </c>
      <c r="R22" s="941">
        <f>'Проверочная  таблица'!BH30+'Проверочная  таблица'!BT30</f>
        <v>0</v>
      </c>
      <c r="S22" s="942">
        <f>'Проверочная  таблица'!BO30+'Проверочная  таблица'!BW30</f>
        <v>0</v>
      </c>
      <c r="T22" s="940">
        <f>'Проверочная  таблица'!BJ30</f>
        <v>0</v>
      </c>
      <c r="U22" s="942">
        <f>'Проверочная  таблица'!BQ30</f>
        <v>0</v>
      </c>
      <c r="V22" s="932">
        <f>'Проверочная  таблица'!CF30</f>
        <v>0</v>
      </c>
      <c r="W22" s="941">
        <f>'Проверочная  таблица'!CI30</f>
        <v>0</v>
      </c>
      <c r="X22" s="943">
        <f>'Проверочная  таблица'!CL30</f>
        <v>0</v>
      </c>
      <c r="Y22" s="944">
        <f>'Проверочная  таблица'!CO30</f>
        <v>0</v>
      </c>
      <c r="Z22" s="945">
        <f>'Проверочная  таблица'!CR30/1000</f>
        <v>0</v>
      </c>
      <c r="AA22" s="944">
        <f>'Проверочная  таблица'!CU30</f>
        <v>0</v>
      </c>
      <c r="AB22" s="940">
        <f>'Проверочная  таблица'!CX30</f>
        <v>0</v>
      </c>
      <c r="AC22" s="941">
        <f>'Проверочная  таблица'!DA30</f>
        <v>0</v>
      </c>
      <c r="AD22" s="943">
        <f>'Проверочная  таблица'!DD30</f>
        <v>0</v>
      </c>
      <c r="AE22" s="943">
        <f>'Проверочная  таблица'!DI30</f>
        <v>0</v>
      </c>
      <c r="AF22" s="943">
        <f>'Проверочная  таблица'!DF30</f>
        <v>0</v>
      </c>
      <c r="AG22" s="944">
        <f>'Проверочная  таблица'!DK30</f>
        <v>0</v>
      </c>
      <c r="AH22" s="945">
        <f>'Проверочная  таблица'!DN30</f>
        <v>0</v>
      </c>
      <c r="AI22" s="944">
        <f>'Проверочная  таблица'!DQ30</f>
        <v>0</v>
      </c>
      <c r="AJ22" s="932">
        <f>'Проверочная  таблица'!DT30</f>
        <v>0</v>
      </c>
      <c r="AK22" s="942">
        <f>'Проверочная  таблица'!DW30</f>
        <v>0</v>
      </c>
      <c r="AL22" s="940">
        <f>'Проверочная  таблица'!DZ30+'Проверочная  таблица'!EF30</f>
        <v>0</v>
      </c>
      <c r="AM22" s="941">
        <f>'Проверочная  таблица'!EC30+'Проверочная  таблица'!EI30</f>
        <v>0</v>
      </c>
      <c r="AN22" s="942">
        <f>'Проверочная  таблица'!EM30</f>
        <v>0</v>
      </c>
      <c r="AO22" s="941">
        <f>'Проверочная  таблица'!EQ30</f>
        <v>0</v>
      </c>
      <c r="AP22" s="941">
        <f>'Проверочная  таблица'!ET30</f>
        <v>0</v>
      </c>
      <c r="AQ22" s="941">
        <f>'Проверочная  таблица'!FA30</f>
        <v>0</v>
      </c>
      <c r="AR22" s="942">
        <f>'Проверочная  таблица'!EV30</f>
        <v>0</v>
      </c>
      <c r="AS22" s="932">
        <f>'Проверочная  таблица'!FC30</f>
        <v>0</v>
      </c>
      <c r="AT22" s="940">
        <f>'Проверочная  таблица'!EX30</f>
        <v>0</v>
      </c>
      <c r="AU22" s="942">
        <f>'Проверочная  таблица'!FE30</f>
        <v>0</v>
      </c>
      <c r="AV22" s="941">
        <f>'Проверочная  таблица'!FH30</f>
        <v>0</v>
      </c>
      <c r="AW22" s="941">
        <f>'Проверочная  таблица'!FK30</f>
        <v>0</v>
      </c>
      <c r="AX22" s="941">
        <f>'Проверочная  таблица'!FN30+'Проверочная  таблица'!FT30</f>
        <v>0</v>
      </c>
      <c r="AY22" s="942">
        <f>'Проверочная  таблица'!FQ30+'Проверочная  таблица'!FW30</f>
        <v>0</v>
      </c>
      <c r="AZ22" s="941">
        <f>'Проверочная  таблица'!FZ30</f>
        <v>0</v>
      </c>
      <c r="BA22" s="941">
        <f>'Проверочная  таблица'!GC30</f>
        <v>0</v>
      </c>
      <c r="BB22" s="941">
        <f>'Проверочная  таблица'!GF30+'Проверочная  таблица'!GL30</f>
        <v>76540380</v>
      </c>
      <c r="BC22" s="941">
        <f>'Проверочная  таблица'!GI30+'Проверочная  таблица'!GO30</f>
        <v>0</v>
      </c>
      <c r="BD22" s="942">
        <f>'Проверочная  таблица'!GR30</f>
        <v>0</v>
      </c>
      <c r="BE22" s="942">
        <f>'Проверочная  таблица'!GV30</f>
        <v>0</v>
      </c>
      <c r="BF22" s="941">
        <f>'Проверочная  таблица'!HD30+'Проверочная  таблица'!HJ30</f>
        <v>0</v>
      </c>
      <c r="BG22" s="942">
        <f>'Проверочная  таблица'!HG30+'Проверочная  таблица'!HM30</f>
        <v>0</v>
      </c>
      <c r="BH22" s="940">
        <f>'Проверочная  таблица'!HP30</f>
        <v>0</v>
      </c>
      <c r="BI22" s="942">
        <f>'Проверочная  таблица'!HS30</f>
        <v>0</v>
      </c>
      <c r="BJ22" s="940">
        <f>'Проверочная  таблица'!HV30+'Проверочная  таблица'!IB30</f>
        <v>0</v>
      </c>
      <c r="BK22" s="941">
        <f>'Проверочная  таблица'!HY30+'Проверочная  таблица'!IE30</f>
        <v>0</v>
      </c>
      <c r="BL22" s="941">
        <f>'Проверочная  таблица'!IH30</f>
        <v>0</v>
      </c>
      <c r="BM22" s="942">
        <f>'Проверочная  таблица'!IL30</f>
        <v>0</v>
      </c>
      <c r="BN22" s="941">
        <f>'Проверочная  таблица'!IP30+'Проверочная  таблица'!IV30</f>
        <v>0</v>
      </c>
      <c r="BO22" s="942">
        <f>'Проверочная  таблица'!IY30+'Проверочная  таблица'!IS30</f>
        <v>0</v>
      </c>
      <c r="BP22" s="940">
        <f>'Проверочная  таблица'!JB30+'Проверочная  таблица'!JT30</f>
        <v>40401100</v>
      </c>
      <c r="BQ22" s="942">
        <f>'Проверочная  таблица'!JW30+'Проверочная  таблица'!JK30</f>
        <v>0</v>
      </c>
      <c r="BR22" s="940">
        <f>'Проверочная  таблица'!JD30</f>
        <v>0</v>
      </c>
      <c r="BS22" s="941">
        <f>'Проверочная  таблица'!JM30</f>
        <v>0</v>
      </c>
      <c r="BT22" s="941">
        <f>'Проверочная  таблица'!JF30</f>
        <v>0</v>
      </c>
      <c r="BU22" s="942">
        <f>'Проверочная  таблица'!JO30</f>
        <v>0</v>
      </c>
      <c r="BV22" s="941">
        <f>'Проверочная  таблица'!JH30</f>
        <v>0</v>
      </c>
      <c r="BW22" s="942">
        <f>'Проверочная  таблица'!JQ30</f>
        <v>0</v>
      </c>
      <c r="BX22" s="941">
        <f>'Проверочная  таблица'!JZ30</f>
        <v>0</v>
      </c>
      <c r="BY22" s="942">
        <f>'Проверочная  таблица'!KC30</f>
        <v>0</v>
      </c>
      <c r="BZ22" s="941">
        <f>'Проверочная  таблица'!KF30</f>
        <v>0</v>
      </c>
      <c r="CA22" s="941">
        <f>'Проверочная  таблица'!KK30</f>
        <v>0</v>
      </c>
      <c r="CB22" s="941">
        <f>'Проверочная  таблица'!KH30+'Проверочная  таблица'!KP30</f>
        <v>147618.10999999999</v>
      </c>
      <c r="CC22" s="942">
        <f>'Проверочная  таблица'!KS30+'Проверочная  таблица'!KM30</f>
        <v>0</v>
      </c>
      <c r="CD22" s="941">
        <f>'Проверочная  таблица'!LB30+'Проверочная  таблица'!LJ30</f>
        <v>9100000</v>
      </c>
      <c r="CE22" s="942">
        <f>'Проверочная  таблица'!LF30+'Проверочная  таблица'!LN30</f>
        <v>0</v>
      </c>
      <c r="CF22" s="941">
        <f>'Проверочная  таблица'!MF30+'Проверочная  таблица'!LR30</f>
        <v>0</v>
      </c>
      <c r="CG22" s="941">
        <f>'Проверочная  таблица'!MI30+'Проверочная  таблица'!LY30</f>
        <v>0</v>
      </c>
      <c r="CH22" s="941">
        <f>'Проверочная  таблица'!LT23</f>
        <v>0</v>
      </c>
      <c r="CI22" s="941">
        <f>'Проверочная  таблица'!MA23</f>
        <v>0</v>
      </c>
      <c r="CJ22" s="941">
        <f>'Проверочная  таблица'!LV23</f>
        <v>0</v>
      </c>
      <c r="CK22" s="942">
        <f>'Проверочная  таблица'!MC23</f>
        <v>0</v>
      </c>
      <c r="CL22" s="940">
        <f>'Проверочная  таблица'!KV30</f>
        <v>0</v>
      </c>
      <c r="CM22" s="942">
        <f>'Проверочная  таблица'!KY30</f>
        <v>0</v>
      </c>
      <c r="CN22" s="940">
        <f>'Проверочная  таблица'!ML30+'Проверочная  таблица'!MR30</f>
        <v>0</v>
      </c>
      <c r="CO22" s="941">
        <f>'Проверочная  таблица'!MO30+'Проверочная  таблица'!MU30</f>
        <v>0</v>
      </c>
      <c r="CP22" s="941">
        <f>'Проверочная  таблица'!MX30+'Проверочная  таблица'!NH30</f>
        <v>0</v>
      </c>
      <c r="CQ22" s="941">
        <f>'Проверочная  таблица'!NM30+'Проверочная  таблица'!NC30</f>
        <v>0</v>
      </c>
      <c r="CR22" s="943">
        <f>'Проверочная  таблица'!MZ30+'Проверочная  таблица'!NJ30</f>
        <v>0</v>
      </c>
      <c r="CS22" s="943">
        <f>'Проверочная  таблица'!NE30+'Проверочная  таблица'!NO30</f>
        <v>0</v>
      </c>
      <c r="CT22" s="941">
        <f>'Проверочная  таблица'!NS30+'Проверочная  таблица'!NU30+'Проверочная  таблица'!NW30</f>
        <v>0</v>
      </c>
      <c r="CU22" s="942">
        <f>'Проверочная  таблица'!OA30+'Проверочная  таблица'!OC30+'Проверочная  таблица'!OE30</f>
        <v>0</v>
      </c>
      <c r="CV22" s="940">
        <f>'Проверочная  таблица'!OH30</f>
        <v>0</v>
      </c>
      <c r="CW22" s="941">
        <f>'Проверочная  таблица'!OK30</f>
        <v>0</v>
      </c>
      <c r="CX22" s="941">
        <f>'Проверочная  таблица'!PF30+'Проверочная  таблица'!ON30</f>
        <v>0</v>
      </c>
      <c r="CY22" s="941">
        <f>'Проверочная  таблица'!PM30+'Проверочная  таблица'!OW30</f>
        <v>0</v>
      </c>
      <c r="CZ22" s="941">
        <f>'Проверочная  таблица'!OP23+'Проверочная  таблица'!PH23</f>
        <v>0</v>
      </c>
      <c r="DA22" s="942">
        <f>'Проверочная  таблица'!PO23+'Проверочная  таблица'!OY23</f>
        <v>0</v>
      </c>
      <c r="DB22" s="940">
        <f>'Проверочная  таблица'!PJ23+'Проверочная  таблица'!OR23</f>
        <v>247341800</v>
      </c>
      <c r="DC22" s="942">
        <f>'Проверочная  таблица'!PQ23+'Проверочная  таблица'!PA23</f>
        <v>0</v>
      </c>
      <c r="DD22" s="941">
        <f>'Проверочная  таблица'!MP23</f>
        <v>0</v>
      </c>
      <c r="DE22" s="942">
        <f>'Проверочная  таблица'!MW23</f>
        <v>0</v>
      </c>
      <c r="DF22" s="940">
        <f t="shared" si="10"/>
        <v>7862046.8499999996</v>
      </c>
      <c r="DG22" s="941" t="e">
        <f t="shared" si="10"/>
        <v>#REF!</v>
      </c>
      <c r="DH22" s="942">
        <f>'Проверочная  таблица'!QH30+'Проверочная  таблица'!QF30</f>
        <v>2524900.0000000005</v>
      </c>
      <c r="DI22" s="942" t="e">
        <f>'Проверочная  таблица'!QI30+'Проверочная  таблица'!QG30</f>
        <v>#REF!</v>
      </c>
      <c r="DJ22" s="932">
        <f>'Проверочная  таблица'!QJ30</f>
        <v>30000</v>
      </c>
      <c r="DK22" s="932">
        <f>'Проверочная  таблица'!QK30</f>
        <v>0</v>
      </c>
      <c r="DL22" s="733">
        <f>'Проверочная  таблица'!QL30</f>
        <v>0</v>
      </c>
      <c r="DM22" s="591">
        <f>'Проверочная  таблица'!QM30</f>
        <v>0</v>
      </c>
      <c r="DN22" s="594">
        <f>'Проверочная  таблица'!QN30</f>
        <v>0</v>
      </c>
      <c r="DO22" s="591">
        <f>'Проверочная  таблица'!QO30</f>
        <v>0</v>
      </c>
      <c r="DP22" s="594">
        <f>'Проверочная  таблица'!QP30</f>
        <v>0</v>
      </c>
      <c r="DQ22" s="733">
        <f>'Проверочная  таблица'!QQ30</f>
        <v>0</v>
      </c>
      <c r="DR22" s="941">
        <f>'Проверочная  таблица'!QT30</f>
        <v>4590146.8499999996</v>
      </c>
      <c r="DS22" s="941">
        <f>'Проверочная  таблица'!QW30</f>
        <v>1624976</v>
      </c>
      <c r="DT22" s="941">
        <f>'Проверочная  таблица'!QZ30</f>
        <v>717000</v>
      </c>
      <c r="DU22" s="941">
        <f>'Проверочная  таблица'!RC30</f>
        <v>68735.67</v>
      </c>
      <c r="DV22" s="941">
        <f t="shared" si="11"/>
        <v>22906371</v>
      </c>
      <c r="DW22" s="942">
        <f t="shared" si="12"/>
        <v>5105241.75</v>
      </c>
      <c r="DX22" s="940">
        <f>'Проверочная  таблица'!RH30</f>
        <v>390600</v>
      </c>
      <c r="DY22" s="942">
        <f>'Проверочная  таблица'!RK30</f>
        <v>97650</v>
      </c>
      <c r="DZ22" s="940">
        <f>'Проверочная  таблица'!RN30</f>
        <v>0</v>
      </c>
      <c r="EA22" s="942">
        <f>'Проверочная  таблица'!RQ30</f>
        <v>0</v>
      </c>
      <c r="EB22" s="940">
        <f>'Проверочная  таблица'!RT30</f>
        <v>1423371</v>
      </c>
      <c r="EC22" s="942">
        <f>'Проверочная  таблица'!RW30</f>
        <v>355842.75</v>
      </c>
      <c r="ED22" s="940">
        <f>'Проверочная  таблица'!RZ30</f>
        <v>21092400</v>
      </c>
      <c r="EE22" s="942">
        <f>'Проверочная  таблица'!SC30</f>
        <v>4651749</v>
      </c>
      <c r="EF22" s="837"/>
      <c r="EG22" s="935">
        <f t="shared" si="6"/>
        <v>5337.1468499999992</v>
      </c>
      <c r="EH22" s="935" t="e">
        <f t="shared" si="7"/>
        <v>#REF!</v>
      </c>
      <c r="EI22" s="837"/>
      <c r="EJ22" s="665"/>
    </row>
    <row r="23" spans="1:140" ht="25.5" customHeight="1" x14ac:dyDescent="0.25">
      <c r="A23" s="575" t="s">
        <v>40</v>
      </c>
      <c r="B23" s="936">
        <f t="shared" si="0"/>
        <v>172695914.34999999</v>
      </c>
      <c r="C23" s="937" t="e">
        <f t="shared" si="1"/>
        <v>#REF!</v>
      </c>
      <c r="D23" s="938">
        <f t="shared" si="2"/>
        <v>0</v>
      </c>
      <c r="E23" s="939">
        <f t="shared" si="3"/>
        <v>0</v>
      </c>
      <c r="F23" s="920">
        <f>'Проверочная  таблица'!AN24</f>
        <v>0</v>
      </c>
      <c r="G23" s="921">
        <f>'Проверочная  таблица'!AO24</f>
        <v>0</v>
      </c>
      <c r="H23" s="920">
        <f>'Проверочная  таблица'!AQ24</f>
        <v>0</v>
      </c>
      <c r="I23" s="921">
        <f>'Проверочная  таблица'!AT24</f>
        <v>0</v>
      </c>
      <c r="J23" s="922">
        <f>'Проверочная  таблица'!AR24</f>
        <v>0</v>
      </c>
      <c r="K23" s="921">
        <f>'Проверочная  таблица'!AU24</f>
        <v>0</v>
      </c>
      <c r="L23" s="940">
        <f t="shared" si="4"/>
        <v>172695914.34999999</v>
      </c>
      <c r="M23" s="941" t="e">
        <f t="shared" si="5"/>
        <v>#REF!</v>
      </c>
      <c r="N23" s="925">
        <f t="shared" si="8"/>
        <v>90668640</v>
      </c>
      <c r="O23" s="925">
        <f t="shared" si="9"/>
        <v>0</v>
      </c>
      <c r="P23" s="941">
        <f>'Проверочная  таблица'!BF24</f>
        <v>0</v>
      </c>
      <c r="Q23" s="941">
        <f>'Проверочная  таблица'!BM24</f>
        <v>0</v>
      </c>
      <c r="R23" s="941">
        <f>'Проверочная  таблица'!BH24+'Проверочная  таблица'!BT24</f>
        <v>0</v>
      </c>
      <c r="S23" s="942">
        <f>'Проверочная  таблица'!BO24+'Проверочная  таблица'!BW24</f>
        <v>0</v>
      </c>
      <c r="T23" s="940">
        <f>'Проверочная  таблица'!BJ24</f>
        <v>0</v>
      </c>
      <c r="U23" s="942">
        <f>'Проверочная  таблица'!BQ24</f>
        <v>0</v>
      </c>
      <c r="V23" s="932">
        <f>'Проверочная  таблица'!CF24</f>
        <v>0</v>
      </c>
      <c r="W23" s="941">
        <f>'Проверочная  таблица'!CI24</f>
        <v>0</v>
      </c>
      <c r="X23" s="943">
        <f>'Проверочная  таблица'!CL24</f>
        <v>0</v>
      </c>
      <c r="Y23" s="944">
        <f>'Проверочная  таблица'!CO24</f>
        <v>0</v>
      </c>
      <c r="Z23" s="945">
        <f>'Проверочная  таблица'!CR24/1000</f>
        <v>0</v>
      </c>
      <c r="AA23" s="944">
        <f>'Проверочная  таблица'!CU24</f>
        <v>0</v>
      </c>
      <c r="AB23" s="940">
        <f>'Проверочная  таблица'!CX24</f>
        <v>0</v>
      </c>
      <c r="AC23" s="941">
        <f>'Проверочная  таблица'!DA24</f>
        <v>0</v>
      </c>
      <c r="AD23" s="943">
        <f>'Проверочная  таблица'!DD24</f>
        <v>0</v>
      </c>
      <c r="AE23" s="943">
        <f>'Проверочная  таблица'!DI24</f>
        <v>0</v>
      </c>
      <c r="AF23" s="943">
        <f>'Проверочная  таблица'!DF24</f>
        <v>0</v>
      </c>
      <c r="AG23" s="944">
        <f>'Проверочная  таблица'!DK24</f>
        <v>0</v>
      </c>
      <c r="AH23" s="945">
        <f>'Проверочная  таблица'!DN24</f>
        <v>0</v>
      </c>
      <c r="AI23" s="944">
        <f>'Проверочная  таблица'!DQ24</f>
        <v>0</v>
      </c>
      <c r="AJ23" s="932">
        <f>'Проверочная  таблица'!DT24</f>
        <v>0</v>
      </c>
      <c r="AK23" s="942">
        <f>'Проверочная  таблица'!DW24</f>
        <v>0</v>
      </c>
      <c r="AL23" s="940">
        <f>'Проверочная  таблица'!DZ24+'Проверочная  таблица'!EF24</f>
        <v>0</v>
      </c>
      <c r="AM23" s="941">
        <f>'Проверочная  таблица'!EC24+'Проверочная  таблица'!EI24</f>
        <v>0</v>
      </c>
      <c r="AN23" s="942">
        <f>'Проверочная  таблица'!EM24</f>
        <v>48822600</v>
      </c>
      <c r="AO23" s="941">
        <f>'Проверочная  таблица'!EQ24</f>
        <v>0</v>
      </c>
      <c r="AP23" s="941">
        <f>'Проверочная  таблица'!ET24</f>
        <v>0</v>
      </c>
      <c r="AQ23" s="941">
        <f>'Проверочная  таблица'!FA24</f>
        <v>0</v>
      </c>
      <c r="AR23" s="942">
        <f>'Проверочная  таблица'!EV24</f>
        <v>0</v>
      </c>
      <c r="AS23" s="932">
        <f>'Проверочная  таблица'!FC24</f>
        <v>0</v>
      </c>
      <c r="AT23" s="940">
        <f>'Проверочная  таблица'!EX24</f>
        <v>0</v>
      </c>
      <c r="AU23" s="942">
        <f>'Проверочная  таблица'!FE24</f>
        <v>0</v>
      </c>
      <c r="AV23" s="941">
        <f>'Проверочная  таблица'!FH24</f>
        <v>0</v>
      </c>
      <c r="AW23" s="941">
        <f>'Проверочная  таблица'!FK24</f>
        <v>0</v>
      </c>
      <c r="AX23" s="941">
        <f>'Проверочная  таблица'!FN24+'Проверочная  таблица'!FT24</f>
        <v>0</v>
      </c>
      <c r="AY23" s="942">
        <f>'Проверочная  таблица'!FQ24+'Проверочная  таблица'!FW24</f>
        <v>0</v>
      </c>
      <c r="AZ23" s="941">
        <f>'Проверочная  таблица'!FZ24</f>
        <v>0</v>
      </c>
      <c r="BA23" s="941">
        <f>'Проверочная  таблица'!GC24</f>
        <v>0</v>
      </c>
      <c r="BB23" s="941">
        <f>'Проверочная  таблица'!GF24+'Проверочная  таблица'!GL24</f>
        <v>0</v>
      </c>
      <c r="BC23" s="941">
        <f>'Проверочная  таблица'!GI24+'Проверочная  таблица'!GO24</f>
        <v>0</v>
      </c>
      <c r="BD23" s="942">
        <f>'Проверочная  таблица'!GR24</f>
        <v>0</v>
      </c>
      <c r="BE23" s="942">
        <f>'Проверочная  таблица'!GV24</f>
        <v>0</v>
      </c>
      <c r="BF23" s="941">
        <f>'Проверочная  таблица'!HD24+'Проверочная  таблица'!HJ24</f>
        <v>0</v>
      </c>
      <c r="BG23" s="942">
        <f>'Проверочная  таблица'!HG24+'Проверочная  таблица'!HM24</f>
        <v>0</v>
      </c>
      <c r="BH23" s="940">
        <f>'Проверочная  таблица'!HP24</f>
        <v>0</v>
      </c>
      <c r="BI23" s="942">
        <f>'Проверочная  таблица'!HS24</f>
        <v>0</v>
      </c>
      <c r="BJ23" s="940">
        <f>'Проверочная  таблица'!HV24+'Проверочная  таблица'!IB24</f>
        <v>0</v>
      </c>
      <c r="BK23" s="941">
        <f>'Проверочная  таблица'!HY24+'Проверочная  таблица'!IE24</f>
        <v>0</v>
      </c>
      <c r="BL23" s="941">
        <f>'Проверочная  таблица'!IH24</f>
        <v>0</v>
      </c>
      <c r="BM23" s="942">
        <f>'Проверочная  таблица'!IL24</f>
        <v>0</v>
      </c>
      <c r="BN23" s="941">
        <f>'Проверочная  таблица'!IP24+'Проверочная  таблица'!IV24</f>
        <v>0</v>
      </c>
      <c r="BO23" s="942">
        <f>'Проверочная  таблица'!IY24+'Проверочная  таблица'!IS24</f>
        <v>0</v>
      </c>
      <c r="BP23" s="940">
        <f>'Проверочная  таблица'!JB24+'Проверочная  таблица'!JT24</f>
        <v>0</v>
      </c>
      <c r="BQ23" s="942">
        <f>'Проверочная  таблица'!JW24+'Проверочная  таблица'!JK24</f>
        <v>0</v>
      </c>
      <c r="BR23" s="940">
        <f>'Проверочная  таблица'!JD24</f>
        <v>0</v>
      </c>
      <c r="BS23" s="941">
        <f>'Проверочная  таблица'!JM24</f>
        <v>0</v>
      </c>
      <c r="BT23" s="941">
        <f>'Проверочная  таблица'!JF24</f>
        <v>0</v>
      </c>
      <c r="BU23" s="942">
        <f>'Проверочная  таблица'!JO24</f>
        <v>0</v>
      </c>
      <c r="BV23" s="941">
        <f>'Проверочная  таблица'!JH24</f>
        <v>0</v>
      </c>
      <c r="BW23" s="942">
        <f>'Проверочная  таблица'!JQ24</f>
        <v>0</v>
      </c>
      <c r="BX23" s="941">
        <f>'Проверочная  таблица'!JZ24</f>
        <v>0</v>
      </c>
      <c r="BY23" s="942">
        <f>'Проверочная  таблица'!KC24</f>
        <v>0</v>
      </c>
      <c r="BZ23" s="941">
        <f>'Проверочная  таблица'!KF24</f>
        <v>0</v>
      </c>
      <c r="CA23" s="941">
        <f>'Проверочная  таблица'!KK24</f>
        <v>0</v>
      </c>
      <c r="CB23" s="941">
        <f>'Проверочная  таблица'!KH24+'Проверочная  таблица'!KP24</f>
        <v>0</v>
      </c>
      <c r="CC23" s="942">
        <f>'Проверочная  таблица'!KS24+'Проверочная  таблица'!KM24</f>
        <v>0</v>
      </c>
      <c r="CD23" s="941">
        <f>'Проверочная  таблица'!LB24+'Проверочная  таблица'!LJ24</f>
        <v>0</v>
      </c>
      <c r="CE23" s="942">
        <f>'Проверочная  таблица'!LF24+'Проверочная  таблица'!LN24</f>
        <v>0</v>
      </c>
      <c r="CF23" s="941">
        <f>'Проверочная  таблица'!MF24+'Проверочная  таблица'!LR24</f>
        <v>0</v>
      </c>
      <c r="CG23" s="941">
        <f>'Проверочная  таблица'!MI24+'Проверочная  таблица'!LY24</f>
        <v>0</v>
      </c>
      <c r="CH23" s="941">
        <f>'Проверочная  таблица'!LT24</f>
        <v>0</v>
      </c>
      <c r="CI23" s="941">
        <f>'Проверочная  таблица'!MA24</f>
        <v>0</v>
      </c>
      <c r="CJ23" s="941">
        <f>'Проверочная  таблица'!LV24</f>
        <v>0</v>
      </c>
      <c r="CK23" s="942">
        <f>'Проверочная  таблица'!MC24</f>
        <v>0</v>
      </c>
      <c r="CL23" s="940">
        <f>'Проверочная  таблица'!KV24</f>
        <v>0</v>
      </c>
      <c r="CM23" s="942">
        <f>'Проверочная  таблица'!KY24</f>
        <v>0</v>
      </c>
      <c r="CN23" s="940">
        <f>'Проверочная  таблица'!ML24+'Проверочная  таблица'!MR24</f>
        <v>0</v>
      </c>
      <c r="CO23" s="941">
        <f>'Проверочная  таблица'!MO24+'Проверочная  таблица'!MU24</f>
        <v>0</v>
      </c>
      <c r="CP23" s="941">
        <f>'Проверочная  таблица'!MX24+'Проверочная  таблица'!NH24</f>
        <v>0</v>
      </c>
      <c r="CQ23" s="941">
        <f>'Проверочная  таблица'!NM24+'Проверочная  таблица'!NC24</f>
        <v>0</v>
      </c>
      <c r="CR23" s="943">
        <f>'Проверочная  таблица'!MZ24+'Проверочная  таблица'!NJ24</f>
        <v>0</v>
      </c>
      <c r="CS23" s="943">
        <f>'Проверочная  таблица'!NE24+'Проверочная  таблица'!NO24</f>
        <v>0</v>
      </c>
      <c r="CT23" s="941">
        <f>'Проверочная  таблица'!NS24+'Проверочная  таблица'!NU24+'Проверочная  таблица'!NW24</f>
        <v>41846040</v>
      </c>
      <c r="CU23" s="942">
        <f>'Проверочная  таблица'!OA24+'Проверочная  таблица'!OC24+'Проверочная  таблица'!OE24</f>
        <v>0</v>
      </c>
      <c r="CV23" s="940">
        <f>'Проверочная  таблица'!OH24</f>
        <v>0</v>
      </c>
      <c r="CW23" s="941">
        <f>'Проверочная  таблица'!OK24</f>
        <v>0</v>
      </c>
      <c r="CX23" s="941">
        <f>'Проверочная  таблица'!PF24+'Проверочная  таблица'!ON24</f>
        <v>0</v>
      </c>
      <c r="CY23" s="941">
        <f>'Проверочная  таблица'!PM24+'Проверочная  таблица'!OW24</f>
        <v>0</v>
      </c>
      <c r="CZ23" s="941">
        <f>'Проверочная  таблица'!OP24+'Проверочная  таблица'!PH24</f>
        <v>0</v>
      </c>
      <c r="DA23" s="942">
        <f>'Проверочная  таблица'!PO24+'Проверочная  таблица'!OY24</f>
        <v>0</v>
      </c>
      <c r="DB23" s="940">
        <f>'Проверочная  таблица'!PJ24+'Проверочная  таблица'!OR24</f>
        <v>0</v>
      </c>
      <c r="DC23" s="942">
        <f>'Проверочная  таблица'!PQ24+'Проверочная  таблица'!PA24</f>
        <v>0</v>
      </c>
      <c r="DD23" s="941">
        <f>'Проверочная  таблица'!MP24</f>
        <v>0</v>
      </c>
      <c r="DE23" s="942">
        <f>'Проверочная  таблица'!MW24</f>
        <v>0</v>
      </c>
      <c r="DF23" s="940">
        <f t="shared" si="10"/>
        <v>29805823.850000001</v>
      </c>
      <c r="DG23" s="941" t="e">
        <f t="shared" si="10"/>
        <v>#REF!</v>
      </c>
      <c r="DH23" s="942">
        <f>'Проверочная  таблица'!QH24+'Проверочная  таблица'!QF24</f>
        <v>6883200</v>
      </c>
      <c r="DI23" s="942" t="e">
        <f>'Проверочная  таблица'!QI24+'Проверочная  таблица'!QG24</f>
        <v>#REF!</v>
      </c>
      <c r="DJ23" s="932">
        <f>'Проверочная  таблица'!QJ24</f>
        <v>20000</v>
      </c>
      <c r="DK23" s="932">
        <f>'Проверочная  таблица'!QK24</f>
        <v>0</v>
      </c>
      <c r="DL23" s="733">
        <f>'Проверочная  таблица'!QL24</f>
        <v>0</v>
      </c>
      <c r="DM23" s="591">
        <f>'Проверочная  таблица'!QM24</f>
        <v>0</v>
      </c>
      <c r="DN23" s="594">
        <f>'Проверочная  таблица'!QN24</f>
        <v>0</v>
      </c>
      <c r="DO23" s="591">
        <f>'Проверочная  таблица'!QO24</f>
        <v>0</v>
      </c>
      <c r="DP23" s="594">
        <f>'Проверочная  таблица'!QP24</f>
        <v>0</v>
      </c>
      <c r="DQ23" s="733">
        <f>'Проверочная  таблица'!QQ24</f>
        <v>0</v>
      </c>
      <c r="DR23" s="941">
        <f>'Проверочная  таблица'!QT24</f>
        <v>22400623.850000001</v>
      </c>
      <c r="DS23" s="941">
        <f>'Проверочная  таблица'!QW24</f>
        <v>7274946.9299999997</v>
      </c>
      <c r="DT23" s="941">
        <f>'Проверочная  таблица'!QZ24</f>
        <v>502000</v>
      </c>
      <c r="DU23" s="941">
        <f>'Проверочная  таблица'!RC24</f>
        <v>0</v>
      </c>
      <c r="DV23" s="941">
        <f t="shared" si="11"/>
        <v>52221450.5</v>
      </c>
      <c r="DW23" s="942">
        <f t="shared" si="12"/>
        <v>11553476.630000001</v>
      </c>
      <c r="DX23" s="940">
        <f>'Проверочная  таблица'!RH24</f>
        <v>1015560</v>
      </c>
      <c r="DY23" s="942">
        <f>'Проверочная  таблица'!RK24</f>
        <v>169260</v>
      </c>
      <c r="DZ23" s="940">
        <f>'Проверочная  таблица'!RN24</f>
        <v>0</v>
      </c>
      <c r="EA23" s="942">
        <f>'Проверочная  таблица'!RQ24</f>
        <v>0</v>
      </c>
      <c r="EB23" s="940">
        <f>'Проверочная  таблица'!RT24</f>
        <v>3083970.5</v>
      </c>
      <c r="EC23" s="942">
        <f>'Проверочная  таблица'!RW24</f>
        <v>770992.63</v>
      </c>
      <c r="ED23" s="940">
        <f>'Проверочная  таблица'!RZ24</f>
        <v>48121920</v>
      </c>
      <c r="EE23" s="942">
        <f>'Проверочная  таблица'!SC24</f>
        <v>10613224</v>
      </c>
      <c r="EF23" s="837"/>
      <c r="EG23" s="935">
        <f t="shared" si="6"/>
        <v>22922.62385</v>
      </c>
      <c r="EH23" s="935" t="e">
        <f t="shared" si="7"/>
        <v>#REF!</v>
      </c>
      <c r="EI23" s="837"/>
      <c r="EJ23" s="665"/>
    </row>
    <row r="24" spans="1:140" ht="25.5" customHeight="1" x14ac:dyDescent="0.25">
      <c r="A24" s="574" t="s">
        <v>41</v>
      </c>
      <c r="B24" s="936">
        <f t="shared" si="0"/>
        <v>64962972.68</v>
      </c>
      <c r="C24" s="937" t="e">
        <f t="shared" si="1"/>
        <v>#REF!</v>
      </c>
      <c r="D24" s="938">
        <f t="shared" si="2"/>
        <v>0</v>
      </c>
      <c r="E24" s="939">
        <f t="shared" si="3"/>
        <v>0</v>
      </c>
      <c r="F24" s="920">
        <f>'Проверочная  таблица'!AN25</f>
        <v>0</v>
      </c>
      <c r="G24" s="921">
        <f>'Проверочная  таблица'!AO25</f>
        <v>0</v>
      </c>
      <c r="H24" s="920">
        <f>'Проверочная  таблица'!AQ25</f>
        <v>0</v>
      </c>
      <c r="I24" s="921">
        <f>'Проверочная  таблица'!AT25</f>
        <v>0</v>
      </c>
      <c r="J24" s="922">
        <f>'Проверочная  таблица'!AR25</f>
        <v>0</v>
      </c>
      <c r="K24" s="921">
        <f>'Проверочная  таблица'!AU25</f>
        <v>0</v>
      </c>
      <c r="L24" s="940">
        <f t="shared" si="4"/>
        <v>64962972.68</v>
      </c>
      <c r="M24" s="941" t="e">
        <f t="shared" si="5"/>
        <v>#REF!</v>
      </c>
      <c r="N24" s="925">
        <f t="shared" si="8"/>
        <v>35551750.579999998</v>
      </c>
      <c r="O24" s="925">
        <f t="shared" si="9"/>
        <v>0</v>
      </c>
      <c r="P24" s="941">
        <f>'Проверочная  таблица'!BF25</f>
        <v>0</v>
      </c>
      <c r="Q24" s="941">
        <f>'Проверочная  таблица'!BM25</f>
        <v>0</v>
      </c>
      <c r="R24" s="941">
        <f>'Проверочная  таблица'!BH25+'Проверочная  таблица'!BT25</f>
        <v>0</v>
      </c>
      <c r="S24" s="942">
        <f>'Проверочная  таблица'!BO25+'Проверочная  таблица'!BW25</f>
        <v>0</v>
      </c>
      <c r="T24" s="940">
        <f>'Проверочная  таблица'!BJ25</f>
        <v>0</v>
      </c>
      <c r="U24" s="942">
        <f>'Проверочная  таблица'!BQ25</f>
        <v>0</v>
      </c>
      <c r="V24" s="932">
        <f>'Проверочная  таблица'!CF25</f>
        <v>0</v>
      </c>
      <c r="W24" s="941">
        <f>'Проверочная  таблица'!CI25</f>
        <v>0</v>
      </c>
      <c r="X24" s="943">
        <f>'Проверочная  таблица'!CL25</f>
        <v>0</v>
      </c>
      <c r="Y24" s="944">
        <f>'Проверочная  таблица'!CO25</f>
        <v>0</v>
      </c>
      <c r="Z24" s="945">
        <f>'Проверочная  таблица'!CR25/1000</f>
        <v>0</v>
      </c>
      <c r="AA24" s="944">
        <f>'Проверочная  таблица'!CU25</f>
        <v>0</v>
      </c>
      <c r="AB24" s="940">
        <f>'Проверочная  таблица'!CX25</f>
        <v>0</v>
      </c>
      <c r="AC24" s="941">
        <f>'Проверочная  таблица'!DA25</f>
        <v>0</v>
      </c>
      <c r="AD24" s="943">
        <f>'Проверочная  таблица'!DD25</f>
        <v>244723.41</v>
      </c>
      <c r="AE24" s="943">
        <f>'Проверочная  таблица'!DI25</f>
        <v>0</v>
      </c>
      <c r="AF24" s="943">
        <f>'Проверочная  таблица'!DF25</f>
        <v>20196.580000000002</v>
      </c>
      <c r="AG24" s="944">
        <f>'Проверочная  таблица'!DK25</f>
        <v>0</v>
      </c>
      <c r="AH24" s="945">
        <f>'Проверочная  таблица'!DN25</f>
        <v>0</v>
      </c>
      <c r="AI24" s="944">
        <f>'Проверочная  таблица'!DQ25</f>
        <v>0</v>
      </c>
      <c r="AJ24" s="932">
        <f>'Проверочная  таблица'!DT25</f>
        <v>0</v>
      </c>
      <c r="AK24" s="942">
        <f>'Проверочная  таблица'!DW25</f>
        <v>0</v>
      </c>
      <c r="AL24" s="940">
        <f>'Проверочная  таблица'!DZ25+'Проверочная  таблица'!EF25</f>
        <v>0</v>
      </c>
      <c r="AM24" s="941">
        <f>'Проверочная  таблица'!EC25+'Проверочная  таблица'!EI25</f>
        <v>0</v>
      </c>
      <c r="AN24" s="942">
        <f>'Проверочная  таблица'!EM25</f>
        <v>0</v>
      </c>
      <c r="AO24" s="941">
        <f>'Проверочная  таблица'!EQ25</f>
        <v>0</v>
      </c>
      <c r="AP24" s="941">
        <f>'Проверочная  таблица'!ET25</f>
        <v>0</v>
      </c>
      <c r="AQ24" s="941">
        <f>'Проверочная  таблица'!FA25</f>
        <v>0</v>
      </c>
      <c r="AR24" s="942">
        <f>'Проверочная  таблица'!EV25</f>
        <v>0</v>
      </c>
      <c r="AS24" s="932">
        <f>'Проверочная  таблица'!FC25</f>
        <v>0</v>
      </c>
      <c r="AT24" s="940">
        <f>'Проверочная  таблица'!EX25</f>
        <v>0</v>
      </c>
      <c r="AU24" s="942">
        <f>'Проверочная  таблица'!FE25</f>
        <v>0</v>
      </c>
      <c r="AV24" s="941">
        <f>'Проверочная  таблица'!FH25</f>
        <v>0</v>
      </c>
      <c r="AW24" s="941">
        <f>'Проверочная  таблица'!FK25</f>
        <v>0</v>
      </c>
      <c r="AX24" s="941">
        <f>'Проверочная  таблица'!FN25+'Проверочная  таблица'!FT25</f>
        <v>0</v>
      </c>
      <c r="AY24" s="942">
        <f>'Проверочная  таблица'!FQ25+'Проверочная  таблица'!FW25</f>
        <v>0</v>
      </c>
      <c r="AZ24" s="941">
        <f>'Проверочная  таблица'!FZ25</f>
        <v>0</v>
      </c>
      <c r="BA24" s="941">
        <f>'Проверочная  таблица'!GC25</f>
        <v>0</v>
      </c>
      <c r="BB24" s="941">
        <f>'Проверочная  таблица'!GF25+'Проверочная  таблица'!GL25</f>
        <v>0</v>
      </c>
      <c r="BC24" s="941">
        <f>'Проверочная  таблица'!GI25+'Проверочная  таблица'!GO25</f>
        <v>0</v>
      </c>
      <c r="BD24" s="942">
        <f>'Проверочная  таблица'!GR25</f>
        <v>0</v>
      </c>
      <c r="BE24" s="942">
        <f>'Проверочная  таблица'!GV25</f>
        <v>0</v>
      </c>
      <c r="BF24" s="941">
        <f>'Проверочная  таблица'!HD25+'Проверочная  таблица'!HJ25</f>
        <v>0</v>
      </c>
      <c r="BG24" s="942">
        <f>'Проверочная  таблица'!HG25+'Проверочная  таблица'!HM25</f>
        <v>0</v>
      </c>
      <c r="BH24" s="940">
        <f>'Проверочная  таблица'!HP25</f>
        <v>0</v>
      </c>
      <c r="BI24" s="942">
        <f>'Проверочная  таблица'!HS25</f>
        <v>0</v>
      </c>
      <c r="BJ24" s="940">
        <f>'Проверочная  таблица'!HV25+'Проверочная  таблица'!IB25</f>
        <v>0</v>
      </c>
      <c r="BK24" s="941">
        <f>'Проверочная  таблица'!HY25+'Проверочная  таблица'!IE25</f>
        <v>0</v>
      </c>
      <c r="BL24" s="941">
        <f>'Проверочная  таблица'!IH25</f>
        <v>0</v>
      </c>
      <c r="BM24" s="942">
        <f>'Проверочная  таблица'!IL25</f>
        <v>0</v>
      </c>
      <c r="BN24" s="941">
        <f>'Проверочная  таблица'!IP25+'Проверочная  таблица'!IV25</f>
        <v>0</v>
      </c>
      <c r="BO24" s="942">
        <f>'Проверочная  таблица'!IY25+'Проверочная  таблица'!IS25</f>
        <v>0</v>
      </c>
      <c r="BP24" s="940">
        <f>'Проверочная  таблица'!JB25+'Проверочная  таблица'!JT25</f>
        <v>0</v>
      </c>
      <c r="BQ24" s="942">
        <f>'Проверочная  таблица'!JW25+'Проверочная  таблица'!JK25</f>
        <v>0</v>
      </c>
      <c r="BR24" s="940">
        <f>'Проверочная  таблица'!JD25</f>
        <v>0</v>
      </c>
      <c r="BS24" s="941">
        <f>'Проверочная  таблица'!JM25</f>
        <v>0</v>
      </c>
      <c r="BT24" s="941">
        <f>'Проверочная  таблица'!JF25</f>
        <v>0</v>
      </c>
      <c r="BU24" s="942">
        <f>'Проверочная  таблица'!JO25</f>
        <v>0</v>
      </c>
      <c r="BV24" s="941">
        <f>'Проверочная  таблица'!JH25</f>
        <v>0</v>
      </c>
      <c r="BW24" s="942">
        <f>'Проверочная  таблица'!JQ25</f>
        <v>0</v>
      </c>
      <c r="BX24" s="941">
        <f>'Проверочная  таблица'!JZ25</f>
        <v>0</v>
      </c>
      <c r="BY24" s="942">
        <f>'Проверочная  таблица'!KC25</f>
        <v>0</v>
      </c>
      <c r="BZ24" s="941">
        <f>'Проверочная  таблица'!KF25</f>
        <v>0</v>
      </c>
      <c r="CA24" s="941">
        <f>'Проверочная  таблица'!KK25</f>
        <v>0</v>
      </c>
      <c r="CB24" s="941">
        <f>'Проверочная  таблица'!KH25+'Проверочная  таблица'!KP25</f>
        <v>142230.59</v>
      </c>
      <c r="CC24" s="942">
        <f>'Проверочная  таблица'!KS25+'Проверочная  таблица'!KM25</f>
        <v>0</v>
      </c>
      <c r="CD24" s="941">
        <f>'Проверочная  таблица'!LB25+'Проверочная  таблица'!LJ25</f>
        <v>4550000</v>
      </c>
      <c r="CE24" s="942">
        <f>'Проверочная  таблица'!LF25+'Проверочная  таблица'!LN25</f>
        <v>0</v>
      </c>
      <c r="CF24" s="941">
        <f>'Проверочная  таблица'!MF25+'Проверочная  таблица'!LR25</f>
        <v>0</v>
      </c>
      <c r="CG24" s="941">
        <f>'Проверочная  таблица'!MI25+'Проверочная  таблица'!LY25</f>
        <v>0</v>
      </c>
      <c r="CH24" s="941">
        <f>'Проверочная  таблица'!LT25</f>
        <v>0</v>
      </c>
      <c r="CI24" s="941">
        <f>'Проверочная  таблица'!MA25</f>
        <v>0</v>
      </c>
      <c r="CJ24" s="941">
        <f>'Проверочная  таблица'!LV25</f>
        <v>0</v>
      </c>
      <c r="CK24" s="942">
        <f>'Проверочная  таблица'!MC25</f>
        <v>0</v>
      </c>
      <c r="CL24" s="940">
        <f>'Проверочная  таблица'!KV25</f>
        <v>0</v>
      </c>
      <c r="CM24" s="942">
        <f>'Проверочная  таблица'!KY25</f>
        <v>0</v>
      </c>
      <c r="CN24" s="940">
        <f>'Проверочная  таблица'!ML25+'Проверочная  таблица'!MR25</f>
        <v>0</v>
      </c>
      <c r="CO24" s="941">
        <f>'Проверочная  таблица'!MO25+'Проверочная  таблица'!MU25</f>
        <v>0</v>
      </c>
      <c r="CP24" s="941">
        <f>'Проверочная  таблица'!MX25+'Проверочная  таблица'!NH25</f>
        <v>0</v>
      </c>
      <c r="CQ24" s="941">
        <f>'Проверочная  таблица'!NM25+'Проверочная  таблица'!NC25</f>
        <v>0</v>
      </c>
      <c r="CR24" s="943">
        <f>'Проверочная  таблица'!MZ25+'Проверочная  таблица'!NJ25</f>
        <v>0</v>
      </c>
      <c r="CS24" s="943">
        <f>'Проверочная  таблица'!NE25+'Проверочная  таблица'!NO25</f>
        <v>0</v>
      </c>
      <c r="CT24" s="941">
        <f>'Проверочная  таблица'!NS25+'Проверочная  таблица'!NU25+'Проверочная  таблица'!NW25</f>
        <v>30594600</v>
      </c>
      <c r="CU24" s="942">
        <f>'Проверочная  таблица'!OA25+'Проверочная  таблица'!OC25+'Проверочная  таблица'!OE25</f>
        <v>0</v>
      </c>
      <c r="CV24" s="940">
        <f>'Проверочная  таблица'!OH25</f>
        <v>0</v>
      </c>
      <c r="CW24" s="941">
        <f>'Проверочная  таблица'!OK25</f>
        <v>0</v>
      </c>
      <c r="CX24" s="941">
        <f>'Проверочная  таблица'!PF25+'Проверочная  таблица'!ON25</f>
        <v>0</v>
      </c>
      <c r="CY24" s="941">
        <f>'Проверочная  таблица'!PM25+'Проверочная  таблица'!OW25</f>
        <v>0</v>
      </c>
      <c r="CZ24" s="941">
        <f>'Проверочная  таблица'!OP25+'Проверочная  таблица'!PH25</f>
        <v>0</v>
      </c>
      <c r="DA24" s="942">
        <f>'Проверочная  таблица'!PO25+'Проверочная  таблица'!OY25</f>
        <v>0</v>
      </c>
      <c r="DB24" s="940">
        <f>'Проверочная  таблица'!PJ25+'Проверочная  таблица'!OR25</f>
        <v>0</v>
      </c>
      <c r="DC24" s="942">
        <f>'Проверочная  таблица'!PQ25+'Проверочная  таблица'!PA25</f>
        <v>0</v>
      </c>
      <c r="DD24" s="941">
        <f>'Проверочная  таблица'!MP25</f>
        <v>0</v>
      </c>
      <c r="DE24" s="942">
        <f>'Проверочная  таблица'!MW25</f>
        <v>0</v>
      </c>
      <c r="DF24" s="940">
        <f t="shared" si="10"/>
        <v>6429599.5999999996</v>
      </c>
      <c r="DG24" s="941" t="e">
        <f t="shared" si="10"/>
        <v>#REF!</v>
      </c>
      <c r="DH24" s="942">
        <f>'Проверочная  таблица'!QH25+'Проверочная  таблица'!QF25</f>
        <v>1347200</v>
      </c>
      <c r="DI24" s="942" t="e">
        <f>'Проверочная  таблица'!QI25+'Проверочная  таблица'!QG25</f>
        <v>#REF!</v>
      </c>
      <c r="DJ24" s="932">
        <f>'Проверочная  таблица'!QJ25</f>
        <v>35000</v>
      </c>
      <c r="DK24" s="932">
        <f>'Проверочная  таблица'!QK25</f>
        <v>0</v>
      </c>
      <c r="DL24" s="733">
        <f>'Проверочная  таблица'!QL25</f>
        <v>0</v>
      </c>
      <c r="DM24" s="591">
        <f>'Проверочная  таблица'!QM25</f>
        <v>0</v>
      </c>
      <c r="DN24" s="594">
        <f>'Проверочная  таблица'!QN25</f>
        <v>0</v>
      </c>
      <c r="DO24" s="591">
        <f>'Проверочная  таблица'!QO25</f>
        <v>0</v>
      </c>
      <c r="DP24" s="594">
        <f>'Проверочная  таблица'!QP25</f>
        <v>0</v>
      </c>
      <c r="DQ24" s="733">
        <f>'Проверочная  таблица'!QQ25</f>
        <v>0</v>
      </c>
      <c r="DR24" s="941">
        <f>'Проверочная  таблица'!QT25</f>
        <v>4132399.5999999996</v>
      </c>
      <c r="DS24" s="941">
        <f>'Проверочная  таблица'!QW25</f>
        <v>1347577.99</v>
      </c>
      <c r="DT24" s="941">
        <f>'Проверочная  таблица'!QZ25</f>
        <v>915000</v>
      </c>
      <c r="DU24" s="941">
        <f>'Проверочная  таблица'!RC25</f>
        <v>138703.93</v>
      </c>
      <c r="DV24" s="941">
        <f t="shared" si="11"/>
        <v>22981622.5</v>
      </c>
      <c r="DW24" s="942">
        <f t="shared" si="12"/>
        <v>4522915.8399999999</v>
      </c>
      <c r="DX24" s="940">
        <f>'Проверочная  таблица'!RH25</f>
        <v>390600</v>
      </c>
      <c r="DY24" s="942">
        <f>'Проверочная  таблица'!RK25</f>
        <v>97650</v>
      </c>
      <c r="DZ24" s="940">
        <f>'Проверочная  таблица'!RN25</f>
        <v>0</v>
      </c>
      <c r="EA24" s="942">
        <f>'Проверочная  таблица'!RQ25</f>
        <v>0</v>
      </c>
      <c r="EB24" s="940">
        <f>'Проверочная  таблица'!RT25</f>
        <v>1186142.5</v>
      </c>
      <c r="EC24" s="942">
        <f>'Проверочная  таблица'!RW25</f>
        <v>395380.84</v>
      </c>
      <c r="ED24" s="940">
        <f>'Проверочная  таблица'!RZ25</f>
        <v>21404880</v>
      </c>
      <c r="EE24" s="942">
        <f>'Проверочная  таблица'!SC25</f>
        <v>4029885</v>
      </c>
      <c r="EF24" s="837"/>
      <c r="EG24" s="935">
        <f t="shared" si="6"/>
        <v>5082.3995999999997</v>
      </c>
      <c r="EH24" s="935" t="e">
        <f t="shared" si="7"/>
        <v>#REF!</v>
      </c>
      <c r="EI24" s="837"/>
      <c r="EJ24" s="665"/>
    </row>
    <row r="25" spans="1:140" ht="25.5" customHeight="1" x14ac:dyDescent="0.25">
      <c r="A25" s="7" t="s">
        <v>42</v>
      </c>
      <c r="B25" s="949">
        <f t="shared" si="0"/>
        <v>310631104.96999997</v>
      </c>
      <c r="C25" s="950" t="e">
        <f t="shared" si="1"/>
        <v>#REF!</v>
      </c>
      <c r="D25" s="938">
        <f t="shared" si="2"/>
        <v>0</v>
      </c>
      <c r="E25" s="939">
        <f t="shared" si="3"/>
        <v>0</v>
      </c>
      <c r="F25" s="920">
        <f>'Проверочная  таблица'!AN26</f>
        <v>0</v>
      </c>
      <c r="G25" s="921">
        <f>'Проверочная  таблица'!AO26</f>
        <v>0</v>
      </c>
      <c r="H25" s="920">
        <f>'Проверочная  таблица'!AQ26</f>
        <v>0</v>
      </c>
      <c r="I25" s="921">
        <f>'Проверочная  таблица'!AT26</f>
        <v>0</v>
      </c>
      <c r="J25" s="922">
        <f>'Проверочная  таблица'!AR26</f>
        <v>0</v>
      </c>
      <c r="K25" s="921">
        <f>'Проверочная  таблица'!AU26</f>
        <v>0</v>
      </c>
      <c r="L25" s="940">
        <f t="shared" si="4"/>
        <v>310631104.96999997</v>
      </c>
      <c r="M25" s="941" t="e">
        <f t="shared" si="5"/>
        <v>#REF!</v>
      </c>
      <c r="N25" s="925">
        <f t="shared" si="8"/>
        <v>275749391.14999998</v>
      </c>
      <c r="O25" s="925">
        <f t="shared" si="9"/>
        <v>0</v>
      </c>
      <c r="P25" s="941">
        <f>'Проверочная  таблица'!BF26</f>
        <v>0</v>
      </c>
      <c r="Q25" s="941">
        <f>'Проверочная  таблица'!BM26</f>
        <v>0</v>
      </c>
      <c r="R25" s="941">
        <f>'Проверочная  таблица'!BH26+'Проверочная  таблица'!BT26</f>
        <v>0</v>
      </c>
      <c r="S25" s="942">
        <f>'Проверочная  таблица'!BO26+'Проверочная  таблица'!BW26</f>
        <v>0</v>
      </c>
      <c r="T25" s="940">
        <f>'Проверочная  таблица'!BJ26</f>
        <v>0</v>
      </c>
      <c r="U25" s="942">
        <f>'Проверочная  таблица'!BQ26</f>
        <v>0</v>
      </c>
      <c r="V25" s="932">
        <f>'Проверочная  таблица'!CF26</f>
        <v>0</v>
      </c>
      <c r="W25" s="941">
        <f>'Проверочная  таблица'!CI26</f>
        <v>0</v>
      </c>
      <c r="X25" s="943">
        <f>'Проверочная  таблица'!CL26</f>
        <v>0</v>
      </c>
      <c r="Y25" s="944">
        <f>'Проверочная  таблица'!CO26</f>
        <v>0</v>
      </c>
      <c r="Z25" s="945">
        <f>'Проверочная  таблица'!CR26/1000</f>
        <v>0</v>
      </c>
      <c r="AA25" s="944">
        <f>'Проверочная  таблица'!CU26</f>
        <v>0</v>
      </c>
      <c r="AB25" s="940">
        <f>'Проверочная  таблица'!CX26</f>
        <v>0</v>
      </c>
      <c r="AC25" s="941">
        <f>'Проверочная  таблица'!DA26</f>
        <v>0</v>
      </c>
      <c r="AD25" s="943">
        <f>'Проверочная  таблица'!DD26</f>
        <v>1078664.46</v>
      </c>
      <c r="AE25" s="943">
        <f>'Проверочная  таблица'!DI26</f>
        <v>0</v>
      </c>
      <c r="AF25" s="943">
        <f>'Проверочная  таблица'!DF26</f>
        <v>0</v>
      </c>
      <c r="AG25" s="944">
        <f>'Проверочная  таблица'!DK26</f>
        <v>0</v>
      </c>
      <c r="AH25" s="945">
        <f>'Проверочная  таблица'!DN26</f>
        <v>0</v>
      </c>
      <c r="AI25" s="944">
        <f>'Проверочная  таблица'!DQ26</f>
        <v>0</v>
      </c>
      <c r="AJ25" s="932">
        <f>'Проверочная  таблица'!DT26</f>
        <v>0</v>
      </c>
      <c r="AK25" s="942">
        <f>'Проверочная  таблица'!DW26</f>
        <v>0</v>
      </c>
      <c r="AL25" s="940">
        <f>'Проверочная  таблица'!DZ26+'Проверочная  таблица'!EF26</f>
        <v>0</v>
      </c>
      <c r="AM25" s="941">
        <f>'Проверочная  таблица'!EC26+'Проверочная  таблица'!EI26</f>
        <v>0</v>
      </c>
      <c r="AN25" s="942">
        <f>'Проверочная  таблица'!EM26</f>
        <v>0</v>
      </c>
      <c r="AO25" s="941">
        <f>'Проверочная  таблица'!EQ26</f>
        <v>0</v>
      </c>
      <c r="AP25" s="941">
        <f>'Проверочная  таблица'!ET26</f>
        <v>0</v>
      </c>
      <c r="AQ25" s="941">
        <f>'Проверочная  таблица'!FA26</f>
        <v>0</v>
      </c>
      <c r="AR25" s="942">
        <f>'Проверочная  таблица'!EV26</f>
        <v>0</v>
      </c>
      <c r="AS25" s="932">
        <f>'Проверочная  таблица'!FC26</f>
        <v>0</v>
      </c>
      <c r="AT25" s="940">
        <f>'Проверочная  таблица'!EX26</f>
        <v>0</v>
      </c>
      <c r="AU25" s="942">
        <f>'Проверочная  таблица'!FE26</f>
        <v>0</v>
      </c>
      <c r="AV25" s="941">
        <f>'Проверочная  таблица'!FH26</f>
        <v>0</v>
      </c>
      <c r="AW25" s="941">
        <f>'Проверочная  таблица'!FK26</f>
        <v>0</v>
      </c>
      <c r="AX25" s="941">
        <f>'Проверочная  таблица'!FN26+'Проверочная  таблица'!FT26</f>
        <v>231128000</v>
      </c>
      <c r="AY25" s="942">
        <f>'Проверочная  таблица'!FQ26+'Проверочная  таблица'!FW26</f>
        <v>0</v>
      </c>
      <c r="AZ25" s="941">
        <f>'Проверочная  таблица'!FZ26</f>
        <v>0</v>
      </c>
      <c r="BA25" s="941">
        <f>'Проверочная  таблица'!GC26</f>
        <v>0</v>
      </c>
      <c r="BB25" s="941">
        <f>'Проверочная  таблица'!GF26+'Проверочная  таблица'!GL26</f>
        <v>0</v>
      </c>
      <c r="BC25" s="941">
        <f>'Проверочная  таблица'!GI26+'Проверочная  таблица'!GO26</f>
        <v>0</v>
      </c>
      <c r="BD25" s="942">
        <f>'Проверочная  таблица'!GR26</f>
        <v>0</v>
      </c>
      <c r="BE25" s="942">
        <f>'Проверочная  таблица'!GV26</f>
        <v>0</v>
      </c>
      <c r="BF25" s="941">
        <f>'Проверочная  таблица'!HD26+'Проверочная  таблица'!HJ26</f>
        <v>0</v>
      </c>
      <c r="BG25" s="942">
        <f>'Проверочная  таблица'!HG26+'Проверочная  таблица'!HM26</f>
        <v>0</v>
      </c>
      <c r="BH25" s="940">
        <f>'Проверочная  таблица'!HP26</f>
        <v>0</v>
      </c>
      <c r="BI25" s="942">
        <f>'Проверочная  таблица'!HS26</f>
        <v>0</v>
      </c>
      <c r="BJ25" s="940">
        <f>'Проверочная  таблица'!HV26+'Проверочная  таблица'!IB26</f>
        <v>0</v>
      </c>
      <c r="BK25" s="941">
        <f>'Проверочная  таблица'!HY26+'Проверочная  таблица'!IE26</f>
        <v>0</v>
      </c>
      <c r="BL25" s="941">
        <f>'Проверочная  таблица'!IH26</f>
        <v>0</v>
      </c>
      <c r="BM25" s="942">
        <f>'Проверочная  таблица'!IL26</f>
        <v>0</v>
      </c>
      <c r="BN25" s="941">
        <f>'Проверочная  таблица'!IP26+'Проверочная  таблица'!IV26</f>
        <v>0</v>
      </c>
      <c r="BO25" s="942">
        <f>'Проверочная  таблица'!IY26+'Проверочная  таблица'!IS26</f>
        <v>0</v>
      </c>
      <c r="BP25" s="940">
        <f>'Проверочная  таблица'!JB26+'Проверочная  таблица'!JT26</f>
        <v>0</v>
      </c>
      <c r="BQ25" s="942">
        <f>'Проверочная  таблица'!JW26+'Проверочная  таблица'!JK26</f>
        <v>0</v>
      </c>
      <c r="BR25" s="940">
        <f>'Проверочная  таблица'!JD26</f>
        <v>0</v>
      </c>
      <c r="BS25" s="941">
        <f>'Проверочная  таблица'!JM26</f>
        <v>0</v>
      </c>
      <c r="BT25" s="941">
        <f>'Проверочная  таблица'!JF26</f>
        <v>0</v>
      </c>
      <c r="BU25" s="942">
        <f>'Проверочная  таблица'!JO26</f>
        <v>0</v>
      </c>
      <c r="BV25" s="941">
        <f>'Проверочная  таблица'!JH26</f>
        <v>0</v>
      </c>
      <c r="BW25" s="942">
        <f>'Проверочная  таблица'!JQ26</f>
        <v>0</v>
      </c>
      <c r="BX25" s="941">
        <f>'Проверочная  таблица'!JZ26</f>
        <v>0</v>
      </c>
      <c r="BY25" s="942">
        <f>'Проверочная  таблица'!KC26</f>
        <v>0</v>
      </c>
      <c r="BZ25" s="941">
        <f>'Проверочная  таблица'!KF26</f>
        <v>0</v>
      </c>
      <c r="CA25" s="941">
        <f>'Проверочная  таблица'!KK26</f>
        <v>0</v>
      </c>
      <c r="CB25" s="941">
        <f>'Проверочная  таблица'!KH26+'Проверочная  таблица'!KP26</f>
        <v>172366.69</v>
      </c>
      <c r="CC25" s="942">
        <f>'Проверочная  таблица'!KS26+'Проверочная  таблица'!KM26</f>
        <v>0</v>
      </c>
      <c r="CD25" s="941">
        <f>'Проверочная  таблица'!LB26+'Проверочная  таблица'!LJ26</f>
        <v>4550000</v>
      </c>
      <c r="CE25" s="942">
        <f>'Проверочная  таблица'!LF26+'Проверочная  таблица'!LN26</f>
        <v>0</v>
      </c>
      <c r="CF25" s="941">
        <f>'Проверочная  таблица'!MF26+'Проверочная  таблица'!LR26</f>
        <v>0</v>
      </c>
      <c r="CG25" s="941">
        <f>'Проверочная  таблица'!MI26+'Проверочная  таблица'!LY26</f>
        <v>0</v>
      </c>
      <c r="CH25" s="941">
        <f>'Проверочная  таблица'!LT26</f>
        <v>0</v>
      </c>
      <c r="CI25" s="941">
        <f>'Проверочная  таблица'!MA26</f>
        <v>0</v>
      </c>
      <c r="CJ25" s="941">
        <f>'Проверочная  таблица'!LV26</f>
        <v>0</v>
      </c>
      <c r="CK25" s="942">
        <f>'Проверочная  таблица'!MC26</f>
        <v>0</v>
      </c>
      <c r="CL25" s="940">
        <f>'Проверочная  таблица'!KV26</f>
        <v>0</v>
      </c>
      <c r="CM25" s="942">
        <f>'Проверочная  таблица'!KY26</f>
        <v>0</v>
      </c>
      <c r="CN25" s="940">
        <f>'Проверочная  таблица'!ML26+'Проверочная  таблица'!MR26</f>
        <v>0</v>
      </c>
      <c r="CO25" s="941">
        <f>'Проверочная  таблица'!MO26+'Проверочная  таблица'!MU26</f>
        <v>0</v>
      </c>
      <c r="CP25" s="941">
        <f>'Проверочная  таблица'!MX26+'Проверочная  таблица'!NH26</f>
        <v>0</v>
      </c>
      <c r="CQ25" s="941">
        <f>'Проверочная  таблица'!NM26+'Проверочная  таблица'!NC26</f>
        <v>0</v>
      </c>
      <c r="CR25" s="943">
        <f>'Проверочная  таблица'!MZ26+'Проверочная  таблица'!NJ26</f>
        <v>0</v>
      </c>
      <c r="CS25" s="943">
        <f>'Проверочная  таблица'!NE26+'Проверочная  таблица'!NO26</f>
        <v>0</v>
      </c>
      <c r="CT25" s="941">
        <f>'Проверочная  таблица'!NS26+'Проверочная  таблица'!NU26+'Проверочная  таблица'!NW26</f>
        <v>11160360</v>
      </c>
      <c r="CU25" s="942">
        <f>'Проверочная  таблица'!OA26+'Проверочная  таблица'!OC26+'Проверочная  таблица'!OE26</f>
        <v>0</v>
      </c>
      <c r="CV25" s="940">
        <f>'Проверочная  таблица'!OH26</f>
        <v>0</v>
      </c>
      <c r="CW25" s="941">
        <f>'Проверочная  таблица'!OK26</f>
        <v>0</v>
      </c>
      <c r="CX25" s="941">
        <f>'Проверочная  таблица'!PF26+'Проверочная  таблица'!ON26</f>
        <v>0</v>
      </c>
      <c r="CY25" s="941">
        <f>'Проверочная  таблица'!PM26+'Проверочная  таблица'!OW26</f>
        <v>0</v>
      </c>
      <c r="CZ25" s="941">
        <f>'Проверочная  таблица'!OP26+'Проверочная  таблица'!PH26</f>
        <v>27660000</v>
      </c>
      <c r="DA25" s="942">
        <f>'Проверочная  таблица'!PO26+'Проверочная  таблица'!OY26</f>
        <v>0</v>
      </c>
      <c r="DB25" s="940">
        <f>'Проверочная  таблица'!PJ26+'Проверочная  таблица'!OR26</f>
        <v>0</v>
      </c>
      <c r="DC25" s="942">
        <f>'Проверочная  таблица'!PQ26+'Проверочная  таблица'!PA26</f>
        <v>0</v>
      </c>
      <c r="DD25" s="941">
        <f>'Проверочная  таблица'!MP26</f>
        <v>0</v>
      </c>
      <c r="DE25" s="942">
        <f>'Проверочная  таблица'!MW26</f>
        <v>0</v>
      </c>
      <c r="DF25" s="940">
        <f t="shared" si="10"/>
        <v>7681611.3200000003</v>
      </c>
      <c r="DG25" s="941" t="e">
        <f t="shared" si="10"/>
        <v>#REF!</v>
      </c>
      <c r="DH25" s="942">
        <f>'Проверочная  таблица'!QH26+'Проверочная  таблица'!QF26</f>
        <v>1147200</v>
      </c>
      <c r="DI25" s="942" t="e">
        <f>'Проверочная  таблица'!QI26+'Проверочная  таблица'!QG26</f>
        <v>#REF!</v>
      </c>
      <c r="DJ25" s="932">
        <f>'Проверочная  таблица'!QJ26</f>
        <v>25000</v>
      </c>
      <c r="DK25" s="932">
        <f>'Проверочная  таблица'!QK26</f>
        <v>0</v>
      </c>
      <c r="DL25" s="733">
        <f>'Проверочная  таблица'!QL26</f>
        <v>0</v>
      </c>
      <c r="DM25" s="591">
        <f>'Проверочная  таблица'!QM26</f>
        <v>0</v>
      </c>
      <c r="DN25" s="594">
        <f>'Проверочная  таблица'!QN26</f>
        <v>0</v>
      </c>
      <c r="DO25" s="591">
        <f>'Проверочная  таблица'!QO26</f>
        <v>0</v>
      </c>
      <c r="DP25" s="594">
        <f>'Проверочная  таблица'!QP26</f>
        <v>0</v>
      </c>
      <c r="DQ25" s="733">
        <f>'Проверочная  таблица'!QQ26</f>
        <v>0</v>
      </c>
      <c r="DR25" s="941">
        <f>'Проверочная  таблица'!QT26</f>
        <v>5659411.3200000003</v>
      </c>
      <c r="DS25" s="941">
        <f>'Проверочная  таблица'!QW26</f>
        <v>3026700</v>
      </c>
      <c r="DT25" s="941">
        <f>'Проверочная  таблица'!QZ26</f>
        <v>850000</v>
      </c>
      <c r="DU25" s="941">
        <f>'Проверочная  таблица'!RC26</f>
        <v>207899.85</v>
      </c>
      <c r="DV25" s="941">
        <f t="shared" si="11"/>
        <v>27200102.5</v>
      </c>
      <c r="DW25" s="942">
        <f t="shared" si="12"/>
        <v>6004197.7599999998</v>
      </c>
      <c r="DX25" s="940">
        <f>'Проверочная  таблица'!RH26</f>
        <v>546840</v>
      </c>
      <c r="DY25" s="942">
        <f>'Проверочная  таблица'!RK26</f>
        <v>136710</v>
      </c>
      <c r="DZ25" s="940">
        <f>'Проверочная  таблица'!RN26</f>
        <v>0</v>
      </c>
      <c r="EA25" s="942">
        <f>'Проверочная  таблица'!RQ26</f>
        <v>0</v>
      </c>
      <c r="EB25" s="940">
        <f>'Проверочная  таблица'!RT26</f>
        <v>1186142.5</v>
      </c>
      <c r="EC25" s="942">
        <f>'Проверочная  таблица'!RW26</f>
        <v>413518.76</v>
      </c>
      <c r="ED25" s="940">
        <f>'Проверочная  таблица'!RZ26</f>
        <v>25467120</v>
      </c>
      <c r="EE25" s="942">
        <f>'Проверочная  таблица'!SC26</f>
        <v>5453969</v>
      </c>
      <c r="EF25" s="837"/>
      <c r="EG25" s="935">
        <f t="shared" si="6"/>
        <v>6534.4113200000002</v>
      </c>
      <c r="EH25" s="935" t="e">
        <f t="shared" si="7"/>
        <v>#REF!</v>
      </c>
      <c r="EI25" s="837"/>
      <c r="EJ25" s="665"/>
    </row>
    <row r="26" spans="1:140" ht="25.5" customHeight="1" x14ac:dyDescent="0.25">
      <c r="A26" s="8" t="s">
        <v>43</v>
      </c>
      <c r="B26" s="949">
        <f t="shared" si="0"/>
        <v>248730023.59999999</v>
      </c>
      <c r="C26" s="950" t="e">
        <f t="shared" si="1"/>
        <v>#REF!</v>
      </c>
      <c r="D26" s="938">
        <f t="shared" si="2"/>
        <v>0</v>
      </c>
      <c r="E26" s="939">
        <f t="shared" si="3"/>
        <v>0</v>
      </c>
      <c r="F26" s="920">
        <f>'Проверочная  таблица'!AN27</f>
        <v>0</v>
      </c>
      <c r="G26" s="921">
        <f>'Проверочная  таблица'!AO27</f>
        <v>0</v>
      </c>
      <c r="H26" s="920">
        <f>'Проверочная  таблица'!AQ27</f>
        <v>0</v>
      </c>
      <c r="I26" s="921">
        <f>'Проверочная  таблица'!AT27</f>
        <v>0</v>
      </c>
      <c r="J26" s="922">
        <f>'Проверочная  таблица'!AR27</f>
        <v>0</v>
      </c>
      <c r="K26" s="921">
        <f>'Проверочная  таблица'!AU27</f>
        <v>0</v>
      </c>
      <c r="L26" s="940">
        <f t="shared" si="4"/>
        <v>248730023.59999999</v>
      </c>
      <c r="M26" s="941" t="e">
        <f t="shared" si="5"/>
        <v>#REF!</v>
      </c>
      <c r="N26" s="925">
        <f t="shared" si="8"/>
        <v>183961542.34</v>
      </c>
      <c r="O26" s="925">
        <f t="shared" si="9"/>
        <v>1047506.59</v>
      </c>
      <c r="P26" s="941">
        <f>'Проверочная  таблица'!BF27</f>
        <v>0</v>
      </c>
      <c r="Q26" s="941">
        <f>'Проверочная  таблица'!BM27</f>
        <v>0</v>
      </c>
      <c r="R26" s="941">
        <f>'Проверочная  таблица'!BH27+'Проверочная  таблица'!BT27</f>
        <v>0</v>
      </c>
      <c r="S26" s="942">
        <f>'Проверочная  таблица'!BO27+'Проверочная  таблица'!BW27</f>
        <v>0</v>
      </c>
      <c r="T26" s="940">
        <f>'Проверочная  таблица'!BJ27</f>
        <v>0</v>
      </c>
      <c r="U26" s="942">
        <f>'Проверочная  таблица'!BQ27</f>
        <v>0</v>
      </c>
      <c r="V26" s="932">
        <f>'Проверочная  таблица'!CF27</f>
        <v>0</v>
      </c>
      <c r="W26" s="941">
        <f>'Проверочная  таблица'!CI27</f>
        <v>0</v>
      </c>
      <c r="X26" s="943">
        <f>'Проверочная  таблица'!CL27</f>
        <v>0</v>
      </c>
      <c r="Y26" s="944">
        <f>'Проверочная  таблица'!CO27</f>
        <v>0</v>
      </c>
      <c r="Z26" s="945">
        <f>'Проверочная  таблица'!CR27/1000</f>
        <v>0</v>
      </c>
      <c r="AA26" s="944">
        <f>'Проверочная  таблица'!CU27</f>
        <v>0</v>
      </c>
      <c r="AB26" s="940">
        <f>'Проверочная  таблица'!CX27</f>
        <v>0</v>
      </c>
      <c r="AC26" s="941">
        <f>'Проверочная  таблица'!DA27</f>
        <v>0</v>
      </c>
      <c r="AD26" s="943">
        <f>'Проверочная  таблица'!DD27</f>
        <v>159642.34</v>
      </c>
      <c r="AE26" s="943">
        <f>'Проверочная  таблица'!DI27</f>
        <v>0</v>
      </c>
      <c r="AF26" s="943">
        <f>'Проверочная  таблица'!DF27</f>
        <v>0</v>
      </c>
      <c r="AG26" s="944">
        <f>'Проверочная  таблица'!DK27</f>
        <v>0</v>
      </c>
      <c r="AH26" s="945">
        <f>'Проверочная  таблица'!DN27</f>
        <v>0</v>
      </c>
      <c r="AI26" s="944">
        <f>'Проверочная  таблица'!DQ27</f>
        <v>0</v>
      </c>
      <c r="AJ26" s="932">
        <f>'Проверочная  таблица'!DT27</f>
        <v>0</v>
      </c>
      <c r="AK26" s="942">
        <f>'Проверочная  таблица'!DW27</f>
        <v>0</v>
      </c>
      <c r="AL26" s="940">
        <f>'Проверочная  таблица'!DZ27+'Проверочная  таблица'!EF27</f>
        <v>0</v>
      </c>
      <c r="AM26" s="941">
        <f>'Проверочная  таблица'!EC27+'Проверочная  таблица'!EI27</f>
        <v>0</v>
      </c>
      <c r="AN26" s="942">
        <f>'Проверочная  таблица'!EM27</f>
        <v>0</v>
      </c>
      <c r="AO26" s="941">
        <f>'Проверочная  таблица'!EQ27</f>
        <v>0</v>
      </c>
      <c r="AP26" s="941">
        <f>'Проверочная  таблица'!ET27</f>
        <v>0</v>
      </c>
      <c r="AQ26" s="941">
        <f>'Проверочная  таблица'!FA27</f>
        <v>0</v>
      </c>
      <c r="AR26" s="942">
        <f>'Проверочная  таблица'!EV27</f>
        <v>0</v>
      </c>
      <c r="AS26" s="932">
        <f>'Проверочная  таблица'!FC27</f>
        <v>0</v>
      </c>
      <c r="AT26" s="940">
        <f>'Проверочная  таблица'!EX27</f>
        <v>0</v>
      </c>
      <c r="AU26" s="942">
        <f>'Проверочная  таблица'!FE27</f>
        <v>0</v>
      </c>
      <c r="AV26" s="941">
        <f>'Проверочная  таблица'!FH27</f>
        <v>0</v>
      </c>
      <c r="AW26" s="941">
        <f>'Проверочная  таблица'!FK27</f>
        <v>0</v>
      </c>
      <c r="AX26" s="941">
        <f>'Проверочная  таблица'!FN27+'Проверочная  таблица'!FT27</f>
        <v>0</v>
      </c>
      <c r="AY26" s="942">
        <f>'Проверочная  таблица'!FQ27+'Проверочная  таблица'!FW27</f>
        <v>0</v>
      </c>
      <c r="AZ26" s="941">
        <f>'Проверочная  таблица'!FZ27</f>
        <v>0</v>
      </c>
      <c r="BA26" s="941">
        <f>'Проверочная  таблица'!GC27</f>
        <v>0</v>
      </c>
      <c r="BB26" s="941">
        <f>'Проверочная  таблица'!GF27+'Проверочная  таблица'!GL27</f>
        <v>76540380</v>
      </c>
      <c r="BC26" s="941">
        <f>'Проверочная  таблица'!GI27+'Проверочная  таблица'!GO27</f>
        <v>0</v>
      </c>
      <c r="BD26" s="942">
        <f>'Проверочная  таблица'!GR27</f>
        <v>0</v>
      </c>
      <c r="BE26" s="942">
        <f>'Проверочная  таблица'!GV27</f>
        <v>0</v>
      </c>
      <c r="BF26" s="941">
        <f>'Проверочная  таблица'!HD27+'Проверочная  таблица'!HJ27</f>
        <v>0</v>
      </c>
      <c r="BG26" s="942">
        <f>'Проверочная  таблица'!HG27+'Проверочная  таблица'!HM27</f>
        <v>0</v>
      </c>
      <c r="BH26" s="940">
        <f>'Проверочная  таблица'!HP27</f>
        <v>0</v>
      </c>
      <c r="BI26" s="942">
        <f>'Проверочная  таблица'!HS27</f>
        <v>0</v>
      </c>
      <c r="BJ26" s="940">
        <f>'Проверочная  таблица'!HV27+'Проверочная  таблица'!IB27</f>
        <v>0</v>
      </c>
      <c r="BK26" s="941">
        <f>'Проверочная  таблица'!HY27+'Проверочная  таблица'!IE27</f>
        <v>0</v>
      </c>
      <c r="BL26" s="941">
        <f>'Проверочная  таблица'!IH27</f>
        <v>0</v>
      </c>
      <c r="BM26" s="942">
        <f>'Проверочная  таблица'!IL27</f>
        <v>0</v>
      </c>
      <c r="BN26" s="941">
        <f>'Проверочная  таблица'!IP27+'Проверочная  таблица'!IV27</f>
        <v>0</v>
      </c>
      <c r="BO26" s="942">
        <f>'Проверочная  таблица'!IY27+'Проверочная  таблица'!IS27</f>
        <v>0</v>
      </c>
      <c r="BP26" s="940">
        <f>'Проверочная  таблица'!JB27+'Проверочная  таблица'!JT27</f>
        <v>0</v>
      </c>
      <c r="BQ26" s="942">
        <f>'Проверочная  таблица'!JW27+'Проверочная  таблица'!JK27</f>
        <v>0</v>
      </c>
      <c r="BR26" s="940">
        <f>'Проверочная  таблица'!JD27</f>
        <v>0</v>
      </c>
      <c r="BS26" s="941">
        <f>'Проверочная  таблица'!JM27</f>
        <v>0</v>
      </c>
      <c r="BT26" s="941">
        <f>'Проверочная  таблица'!JF27</f>
        <v>0</v>
      </c>
      <c r="BU26" s="942">
        <f>'Проверочная  таблица'!JO27</f>
        <v>0</v>
      </c>
      <c r="BV26" s="941">
        <f>'Проверочная  таблица'!JH27</f>
        <v>0</v>
      </c>
      <c r="BW26" s="942">
        <f>'Проверочная  таблица'!JQ27</f>
        <v>0</v>
      </c>
      <c r="BX26" s="941">
        <f>'Проверочная  таблица'!JZ27</f>
        <v>0</v>
      </c>
      <c r="BY26" s="942">
        <f>'Проверочная  таблица'!KC27</f>
        <v>0</v>
      </c>
      <c r="BZ26" s="941">
        <f>'Проверочная  таблица'!KF27</f>
        <v>0</v>
      </c>
      <c r="CA26" s="941">
        <f>'Проверочная  таблица'!KK27</f>
        <v>0</v>
      </c>
      <c r="CB26" s="941">
        <f>'Проверочная  таблица'!KH27+'Проверочная  таблица'!KP27</f>
        <v>0</v>
      </c>
      <c r="CC26" s="942">
        <f>'Проверочная  таблица'!KS27+'Проверочная  таблица'!KM27</f>
        <v>0</v>
      </c>
      <c r="CD26" s="941">
        <f>'Проверочная  таблица'!LB27+'Проверочная  таблица'!LJ27</f>
        <v>21840000</v>
      </c>
      <c r="CE26" s="942">
        <f>'Проверочная  таблица'!LF27+'Проверочная  таблица'!LN27</f>
        <v>0</v>
      </c>
      <c r="CF26" s="941">
        <f>'Проверочная  таблица'!MF27+'Проверочная  таблица'!LR27</f>
        <v>0</v>
      </c>
      <c r="CG26" s="941">
        <f>'Проверочная  таблица'!MI27+'Проверочная  таблица'!LY27</f>
        <v>0</v>
      </c>
      <c r="CH26" s="941">
        <f>'Проверочная  таблица'!LT27</f>
        <v>0</v>
      </c>
      <c r="CI26" s="941">
        <f>'Проверочная  таблица'!MA27</f>
        <v>0</v>
      </c>
      <c r="CJ26" s="941">
        <f>'Проверочная  таблица'!LV27</f>
        <v>0</v>
      </c>
      <c r="CK26" s="942">
        <f>'Проверочная  таблица'!MC27</f>
        <v>0</v>
      </c>
      <c r="CL26" s="940">
        <f>'Проверочная  таблица'!KV27</f>
        <v>0</v>
      </c>
      <c r="CM26" s="942">
        <f>'Проверочная  таблица'!KY27</f>
        <v>0</v>
      </c>
      <c r="CN26" s="940">
        <f>'Проверочная  таблица'!ML27+'Проверочная  таблица'!MR27</f>
        <v>0</v>
      </c>
      <c r="CO26" s="941">
        <f>'Проверочная  таблица'!MO27+'Проверочная  таблица'!MU27</f>
        <v>0</v>
      </c>
      <c r="CP26" s="941">
        <f>'Проверочная  таблица'!MX27+'Проверочная  таблица'!NH27</f>
        <v>0</v>
      </c>
      <c r="CQ26" s="941">
        <f>'Проверочная  таблица'!NM27+'Проверочная  таблица'!NC27</f>
        <v>0</v>
      </c>
      <c r="CR26" s="943">
        <f>'Проверочная  таблица'!MZ27+'Проверочная  таблица'!NJ27</f>
        <v>0</v>
      </c>
      <c r="CS26" s="943">
        <f>'Проверочная  таблица'!NE27+'Проверочная  таблица'!NO27</f>
        <v>0</v>
      </c>
      <c r="CT26" s="941">
        <f>'Проверочная  таблица'!NS27+'Проверочная  таблица'!NU27+'Проверочная  таблица'!NW27</f>
        <v>85421520</v>
      </c>
      <c r="CU26" s="942">
        <f>'Проверочная  таблица'!OA27+'Проверочная  таблица'!OC27+'Проверочная  таблица'!OE27</f>
        <v>1047506.59</v>
      </c>
      <c r="CV26" s="940">
        <f>'Проверочная  таблица'!OH27</f>
        <v>0</v>
      </c>
      <c r="CW26" s="941">
        <f>'Проверочная  таблица'!OK27</f>
        <v>0</v>
      </c>
      <c r="CX26" s="941">
        <f>'Проверочная  таблица'!PF27+'Проверочная  таблица'!ON27</f>
        <v>0</v>
      </c>
      <c r="CY26" s="941">
        <f>'Проверочная  таблица'!PM27+'Проверочная  таблица'!OW27</f>
        <v>0</v>
      </c>
      <c r="CZ26" s="941">
        <f>'Проверочная  таблица'!OP27+'Проверочная  таблица'!PH27</f>
        <v>0</v>
      </c>
      <c r="DA26" s="942">
        <f>'Проверочная  таблица'!PO27+'Проверочная  таблица'!OY27</f>
        <v>0</v>
      </c>
      <c r="DB26" s="940">
        <f>'Проверочная  таблица'!PJ27+'Проверочная  таблица'!OR27</f>
        <v>0</v>
      </c>
      <c r="DC26" s="942">
        <f>'Проверочная  таблица'!PQ27+'Проверочная  таблица'!PA27</f>
        <v>0</v>
      </c>
      <c r="DD26" s="941">
        <f>'Проверочная  таблица'!MP27</f>
        <v>0</v>
      </c>
      <c r="DE26" s="942">
        <f>'Проверочная  таблица'!MW27</f>
        <v>0</v>
      </c>
      <c r="DF26" s="940">
        <f t="shared" si="10"/>
        <v>22705499.260000002</v>
      </c>
      <c r="DG26" s="941" t="e">
        <f t="shared" si="10"/>
        <v>#REF!</v>
      </c>
      <c r="DH26" s="942">
        <f>'Проверочная  таблица'!QH27+'Проверочная  таблица'!QF27</f>
        <v>2868000</v>
      </c>
      <c r="DI26" s="942" t="e">
        <f>'Проверочная  таблица'!QI27+'Проверочная  таблица'!QG27</f>
        <v>#REF!</v>
      </c>
      <c r="DJ26" s="932">
        <f>'Проверочная  таблица'!QJ27</f>
        <v>350000</v>
      </c>
      <c r="DK26" s="932">
        <f>'Проверочная  таблица'!QK27</f>
        <v>0</v>
      </c>
      <c r="DL26" s="733">
        <f>'Проверочная  таблица'!QL27</f>
        <v>0</v>
      </c>
      <c r="DM26" s="591">
        <f>'Проверочная  таблица'!QM27</f>
        <v>0</v>
      </c>
      <c r="DN26" s="594">
        <f>'Проверочная  таблица'!QN27</f>
        <v>0</v>
      </c>
      <c r="DO26" s="591">
        <f>'Проверочная  таблица'!QO27</f>
        <v>0</v>
      </c>
      <c r="DP26" s="594">
        <f>'Проверочная  таблица'!QP27</f>
        <v>0</v>
      </c>
      <c r="DQ26" s="733">
        <f>'Проверочная  таблица'!QQ27</f>
        <v>0</v>
      </c>
      <c r="DR26" s="941">
        <f>'Проверочная  таблица'!QT27</f>
        <v>18237499.260000002</v>
      </c>
      <c r="DS26" s="941">
        <f>'Проверочная  таблица'!QW27</f>
        <v>6169049</v>
      </c>
      <c r="DT26" s="941">
        <f>'Проверочная  таблица'!QZ27</f>
        <v>1250000</v>
      </c>
      <c r="DU26" s="941">
        <f>'Проверочная  таблица'!RC27</f>
        <v>0</v>
      </c>
      <c r="DV26" s="941">
        <f t="shared" si="11"/>
        <v>42062982</v>
      </c>
      <c r="DW26" s="942">
        <f t="shared" si="12"/>
        <v>9414763.5</v>
      </c>
      <c r="DX26" s="940">
        <f>'Проверочная  таблица'!RH27</f>
        <v>937440</v>
      </c>
      <c r="DY26" s="942">
        <f>'Проверочная  таблица'!RK27</f>
        <v>234360</v>
      </c>
      <c r="DZ26" s="940">
        <f>'Проверочная  таблица'!RN27</f>
        <v>0</v>
      </c>
      <c r="EA26" s="942">
        <f>'Проверочная  таблица'!RQ27</f>
        <v>0</v>
      </c>
      <c r="EB26" s="940">
        <f>'Проверочная  таблица'!RT27</f>
        <v>2846742</v>
      </c>
      <c r="EC26" s="942">
        <f>'Проверочная  таблица'!RW27</f>
        <v>711685.5</v>
      </c>
      <c r="ED26" s="940">
        <f>'Проверочная  таблица'!RZ27</f>
        <v>38278800</v>
      </c>
      <c r="EE26" s="942">
        <f>'Проверочная  таблица'!SC27</f>
        <v>8468718</v>
      </c>
      <c r="EF26" s="837"/>
      <c r="EG26" s="935">
        <f t="shared" si="6"/>
        <v>19837.499260000001</v>
      </c>
      <c r="EH26" s="935" t="e">
        <f t="shared" si="7"/>
        <v>#REF!</v>
      </c>
      <c r="EI26" s="837"/>
      <c r="EJ26" s="665"/>
    </row>
    <row r="27" spans="1:140" ht="25.5" customHeight="1" x14ac:dyDescent="0.25">
      <c r="A27" s="8" t="s">
        <v>44</v>
      </c>
      <c r="B27" s="949">
        <f t="shared" si="0"/>
        <v>61755584.259999998</v>
      </c>
      <c r="C27" s="950" t="e">
        <f t="shared" si="1"/>
        <v>#REF!</v>
      </c>
      <c r="D27" s="938">
        <f t="shared" si="2"/>
        <v>0</v>
      </c>
      <c r="E27" s="939">
        <f t="shared" si="3"/>
        <v>0</v>
      </c>
      <c r="F27" s="920">
        <f>'Проверочная  таблица'!AN28</f>
        <v>0</v>
      </c>
      <c r="G27" s="921">
        <f>'Проверочная  таблица'!AO28</f>
        <v>0</v>
      </c>
      <c r="H27" s="920">
        <f>'Проверочная  таблица'!AQ28</f>
        <v>0</v>
      </c>
      <c r="I27" s="921">
        <f>'Проверочная  таблица'!AT28</f>
        <v>0</v>
      </c>
      <c r="J27" s="922">
        <f>'Проверочная  таблица'!AR28</f>
        <v>0</v>
      </c>
      <c r="K27" s="921">
        <f>'Проверочная  таблица'!AU28</f>
        <v>0</v>
      </c>
      <c r="L27" s="940">
        <f t="shared" si="4"/>
        <v>61755584.259999998</v>
      </c>
      <c r="M27" s="941" t="e">
        <f t="shared" si="5"/>
        <v>#REF!</v>
      </c>
      <c r="N27" s="925">
        <f t="shared" si="8"/>
        <v>32170354.890000001</v>
      </c>
      <c r="O27" s="925">
        <f t="shared" si="9"/>
        <v>0</v>
      </c>
      <c r="P27" s="941">
        <f>'Проверочная  таблица'!BF28</f>
        <v>0</v>
      </c>
      <c r="Q27" s="941">
        <f>'Проверочная  таблица'!BM28</f>
        <v>0</v>
      </c>
      <c r="R27" s="941">
        <f>'Проверочная  таблица'!BH28+'Проверочная  таблица'!BT28</f>
        <v>0</v>
      </c>
      <c r="S27" s="942">
        <f>'Проверочная  таблица'!BO28+'Проверочная  таблица'!BW28</f>
        <v>0</v>
      </c>
      <c r="T27" s="940">
        <f>'Проверочная  таблица'!BJ28</f>
        <v>0</v>
      </c>
      <c r="U27" s="942">
        <f>'Проверочная  таблица'!BQ28</f>
        <v>0</v>
      </c>
      <c r="V27" s="932">
        <f>'Проверочная  таблица'!CF28</f>
        <v>0</v>
      </c>
      <c r="W27" s="941">
        <f>'Проверочная  таблица'!CI28</f>
        <v>0</v>
      </c>
      <c r="X27" s="943">
        <f>'Проверочная  таблица'!CL28</f>
        <v>0</v>
      </c>
      <c r="Y27" s="944">
        <f>'Проверочная  таблица'!CO28</f>
        <v>0</v>
      </c>
      <c r="Z27" s="945">
        <f>'Проверочная  таблица'!CR28/1000</f>
        <v>0</v>
      </c>
      <c r="AA27" s="944">
        <f>'Проверочная  таблица'!CU28</f>
        <v>0</v>
      </c>
      <c r="AB27" s="940">
        <f>'Проверочная  таблица'!CX28</f>
        <v>0</v>
      </c>
      <c r="AC27" s="941">
        <f>'Проверочная  таблица'!DA28</f>
        <v>0</v>
      </c>
      <c r="AD27" s="943">
        <f>'Проверочная  таблица'!DD28</f>
        <v>757176.66</v>
      </c>
      <c r="AE27" s="943">
        <f>'Проверочная  таблица'!DI28</f>
        <v>0</v>
      </c>
      <c r="AF27" s="943">
        <f>'Проверочная  таблица'!DF28</f>
        <v>19461.75</v>
      </c>
      <c r="AG27" s="944">
        <f>'Проверочная  таблица'!DK28</f>
        <v>0</v>
      </c>
      <c r="AH27" s="945">
        <f>'Проверочная  таблица'!DN28</f>
        <v>0</v>
      </c>
      <c r="AI27" s="944">
        <f>'Проверочная  таблица'!DQ28</f>
        <v>0</v>
      </c>
      <c r="AJ27" s="932">
        <f>'Проверочная  таблица'!DT28</f>
        <v>0</v>
      </c>
      <c r="AK27" s="942">
        <f>'Проверочная  таблица'!DW28</f>
        <v>0</v>
      </c>
      <c r="AL27" s="940">
        <f>'Проверочная  таблица'!DZ28+'Проверочная  таблица'!EF28</f>
        <v>0</v>
      </c>
      <c r="AM27" s="941">
        <f>'Проверочная  таблица'!EC28+'Проверочная  таблица'!EI28</f>
        <v>0</v>
      </c>
      <c r="AN27" s="942">
        <f>'Проверочная  таблица'!EM28</f>
        <v>0</v>
      </c>
      <c r="AO27" s="941">
        <f>'Проверочная  таблица'!EQ28</f>
        <v>0</v>
      </c>
      <c r="AP27" s="941">
        <f>'Проверочная  таблица'!ET28</f>
        <v>0</v>
      </c>
      <c r="AQ27" s="941">
        <f>'Проверочная  таблица'!FA28</f>
        <v>0</v>
      </c>
      <c r="AR27" s="942">
        <f>'Проверочная  таблица'!EV28</f>
        <v>0</v>
      </c>
      <c r="AS27" s="932">
        <f>'Проверочная  таблица'!FC28</f>
        <v>0</v>
      </c>
      <c r="AT27" s="940">
        <f>'Проверочная  таблица'!EX28</f>
        <v>0</v>
      </c>
      <c r="AU27" s="942">
        <f>'Проверочная  таблица'!FE28</f>
        <v>0</v>
      </c>
      <c r="AV27" s="941">
        <f>'Проверочная  таблица'!FH28</f>
        <v>0</v>
      </c>
      <c r="AW27" s="941">
        <f>'Проверочная  таблица'!FK28</f>
        <v>0</v>
      </c>
      <c r="AX27" s="941">
        <f>'Проверочная  таблица'!FN28+'Проверочная  таблица'!FT28</f>
        <v>0</v>
      </c>
      <c r="AY27" s="942">
        <f>'Проверочная  таблица'!FQ28+'Проверочная  таблица'!FW28</f>
        <v>0</v>
      </c>
      <c r="AZ27" s="941">
        <f>'Проверочная  таблица'!FZ28</f>
        <v>0</v>
      </c>
      <c r="BA27" s="941">
        <f>'Проверочная  таблица'!GC28</f>
        <v>0</v>
      </c>
      <c r="BB27" s="941">
        <f>'Проверочная  таблица'!GF28+'Проверочная  таблица'!GL28</f>
        <v>0</v>
      </c>
      <c r="BC27" s="941">
        <f>'Проверочная  таблица'!GI28+'Проверочная  таблица'!GO28</f>
        <v>0</v>
      </c>
      <c r="BD27" s="942">
        <f>'Проверочная  таблица'!GR28</f>
        <v>0</v>
      </c>
      <c r="BE27" s="942">
        <f>'Проверочная  таблица'!GV28</f>
        <v>0</v>
      </c>
      <c r="BF27" s="941">
        <f>'Проверочная  таблица'!HD28+'Проверочная  таблица'!HJ28</f>
        <v>0</v>
      </c>
      <c r="BG27" s="942">
        <f>'Проверочная  таблица'!HG28+'Проверочная  таблица'!HM28</f>
        <v>0</v>
      </c>
      <c r="BH27" s="940">
        <f>'Проверочная  таблица'!HP28</f>
        <v>0</v>
      </c>
      <c r="BI27" s="942">
        <f>'Проверочная  таблица'!HS28</f>
        <v>0</v>
      </c>
      <c r="BJ27" s="940">
        <f>'Проверочная  таблица'!HV28+'Проверочная  таблица'!IB28</f>
        <v>0</v>
      </c>
      <c r="BK27" s="941">
        <f>'Проверочная  таблица'!HY28+'Проверочная  таблица'!IE28</f>
        <v>0</v>
      </c>
      <c r="BL27" s="941">
        <f>'Проверочная  таблица'!IH28</f>
        <v>0</v>
      </c>
      <c r="BM27" s="942">
        <f>'Проверочная  таблица'!IL28</f>
        <v>0</v>
      </c>
      <c r="BN27" s="941">
        <f>'Проверочная  таблица'!IP28+'Проверочная  таблица'!IV28</f>
        <v>0</v>
      </c>
      <c r="BO27" s="942">
        <f>'Проверочная  таблица'!IY28+'Проверочная  таблица'!IS28</f>
        <v>0</v>
      </c>
      <c r="BP27" s="940">
        <f>'Проверочная  таблица'!JB28+'Проверочная  таблица'!JT28</f>
        <v>0</v>
      </c>
      <c r="BQ27" s="942">
        <f>'Проверочная  таблица'!JW28+'Проверочная  таблица'!JK28</f>
        <v>0</v>
      </c>
      <c r="BR27" s="940">
        <f>'Проверочная  таблица'!JD28</f>
        <v>0</v>
      </c>
      <c r="BS27" s="941">
        <f>'Проверочная  таблица'!JM28</f>
        <v>0</v>
      </c>
      <c r="BT27" s="941">
        <f>'Проверочная  таблица'!JF28</f>
        <v>0</v>
      </c>
      <c r="BU27" s="942">
        <f>'Проверочная  таблица'!JO28</f>
        <v>0</v>
      </c>
      <c r="BV27" s="941">
        <f>'Проверочная  таблица'!JH28</f>
        <v>0</v>
      </c>
      <c r="BW27" s="942">
        <f>'Проверочная  таблица'!JQ28</f>
        <v>0</v>
      </c>
      <c r="BX27" s="941">
        <f>'Проверочная  таблица'!JZ28</f>
        <v>0</v>
      </c>
      <c r="BY27" s="942">
        <f>'Проверочная  таблица'!KC28</f>
        <v>0</v>
      </c>
      <c r="BZ27" s="941">
        <f>'Проверочная  таблица'!KF28</f>
        <v>0</v>
      </c>
      <c r="CA27" s="941">
        <f>'Проверочная  таблица'!KK28</f>
        <v>0</v>
      </c>
      <c r="CB27" s="941">
        <f>'Проверочная  таблица'!KH28+'Проверочная  таблица'!KP28</f>
        <v>102646.48</v>
      </c>
      <c r="CC27" s="942">
        <f>'Проверочная  таблица'!KS28+'Проверочная  таблица'!KM28</f>
        <v>0</v>
      </c>
      <c r="CD27" s="941">
        <f>'Проверочная  таблица'!LB28+'Проверочная  таблица'!LJ28</f>
        <v>4550000</v>
      </c>
      <c r="CE27" s="942">
        <f>'Проверочная  таблица'!LF28+'Проверочная  таблица'!LN28</f>
        <v>0</v>
      </c>
      <c r="CF27" s="941">
        <f>'Проверочная  таблица'!MF28+'Проверочная  таблица'!LR28</f>
        <v>0</v>
      </c>
      <c r="CG27" s="941">
        <f>'Проверочная  таблица'!MI28+'Проверочная  таблица'!LY28</f>
        <v>0</v>
      </c>
      <c r="CH27" s="941">
        <f>'Проверочная  таблица'!LT28</f>
        <v>0</v>
      </c>
      <c r="CI27" s="941">
        <f>'Проверочная  таблица'!MA28</f>
        <v>0</v>
      </c>
      <c r="CJ27" s="941">
        <f>'Проверочная  таблица'!LV28</f>
        <v>0</v>
      </c>
      <c r="CK27" s="942">
        <f>'Проверочная  таблица'!MC28</f>
        <v>0</v>
      </c>
      <c r="CL27" s="940">
        <f>'Проверочная  таблица'!KV28</f>
        <v>0</v>
      </c>
      <c r="CM27" s="942">
        <f>'Проверочная  таблица'!KY28</f>
        <v>0</v>
      </c>
      <c r="CN27" s="940">
        <f>'Проверочная  таблица'!ML28+'Проверочная  таблица'!MR28</f>
        <v>0</v>
      </c>
      <c r="CO27" s="941">
        <f>'Проверочная  таблица'!MO28+'Проверочная  таблица'!MU28</f>
        <v>0</v>
      </c>
      <c r="CP27" s="941">
        <f>'Проверочная  таблица'!MX28+'Проверочная  таблица'!NH28</f>
        <v>0</v>
      </c>
      <c r="CQ27" s="941">
        <f>'Проверочная  таблица'!NM28+'Проверочная  таблица'!NC28</f>
        <v>0</v>
      </c>
      <c r="CR27" s="943">
        <f>'Проверочная  таблица'!MZ28+'Проверочная  таблица'!NJ28</f>
        <v>0</v>
      </c>
      <c r="CS27" s="943">
        <f>'Проверочная  таблица'!NE28+'Проверочная  таблица'!NO28</f>
        <v>0</v>
      </c>
      <c r="CT27" s="941">
        <f>'Проверочная  таблица'!NS28+'Проверочная  таблица'!NU28+'Проверочная  таблица'!NW28</f>
        <v>26741070</v>
      </c>
      <c r="CU27" s="942">
        <f>'Проверочная  таблица'!OA28+'Проверочная  таблица'!OC28+'Проверочная  таблица'!OE28</f>
        <v>0</v>
      </c>
      <c r="CV27" s="940">
        <f>'Проверочная  таблица'!OH28</f>
        <v>0</v>
      </c>
      <c r="CW27" s="941">
        <f>'Проверочная  таблица'!OK28</f>
        <v>0</v>
      </c>
      <c r="CX27" s="941">
        <f>'Проверочная  таблица'!PF28+'Проверочная  таблица'!ON28</f>
        <v>0</v>
      </c>
      <c r="CY27" s="941">
        <f>'Проверочная  таблица'!PM28+'Проверочная  таблица'!OW28</f>
        <v>0</v>
      </c>
      <c r="CZ27" s="941">
        <f>'Проверочная  таблица'!OP28+'Проверочная  таблица'!PH28</f>
        <v>0</v>
      </c>
      <c r="DA27" s="942">
        <f>'Проверочная  таблица'!PO28+'Проверочная  таблица'!OY28</f>
        <v>0</v>
      </c>
      <c r="DB27" s="940">
        <f>'Проверочная  таблица'!PJ28+'Проверочная  таблица'!OR28</f>
        <v>0</v>
      </c>
      <c r="DC27" s="942">
        <f>'Проверочная  таблица'!PQ28+'Проверочная  таблица'!PA28</f>
        <v>0</v>
      </c>
      <c r="DD27" s="941">
        <f>'Проверочная  таблица'!MP28</f>
        <v>0</v>
      </c>
      <c r="DE27" s="942">
        <f>'Проверочная  таблица'!MW28</f>
        <v>0</v>
      </c>
      <c r="DF27" s="940">
        <f t="shared" si="10"/>
        <v>6603606.8700000001</v>
      </c>
      <c r="DG27" s="941" t="e">
        <f t="shared" si="10"/>
        <v>#REF!</v>
      </c>
      <c r="DH27" s="942">
        <f>'Проверочная  таблица'!QH28+'Проверочная  таблица'!QF28</f>
        <v>1147200</v>
      </c>
      <c r="DI27" s="942" t="e">
        <f>'Проверочная  таблица'!QI28+'Проверочная  таблица'!QG28</f>
        <v>#REF!</v>
      </c>
      <c r="DJ27" s="932">
        <f>'Проверочная  таблица'!QJ28</f>
        <v>20000</v>
      </c>
      <c r="DK27" s="932">
        <f>'Проверочная  таблица'!QK28</f>
        <v>0</v>
      </c>
      <c r="DL27" s="733">
        <f>'Проверочная  таблица'!QL28</f>
        <v>0</v>
      </c>
      <c r="DM27" s="591">
        <f>'Проверочная  таблица'!QM28</f>
        <v>0</v>
      </c>
      <c r="DN27" s="594">
        <f>'Проверочная  таблица'!QN28</f>
        <v>0</v>
      </c>
      <c r="DO27" s="591">
        <f>'Проверочная  таблица'!QO28</f>
        <v>0</v>
      </c>
      <c r="DP27" s="594">
        <f>'Проверочная  таблица'!QP28</f>
        <v>0</v>
      </c>
      <c r="DQ27" s="733">
        <f>'Проверочная  таблица'!QQ28</f>
        <v>0</v>
      </c>
      <c r="DR27" s="941">
        <f>'Проверочная  таблица'!QT28</f>
        <v>4936406.87</v>
      </c>
      <c r="DS27" s="941">
        <f>'Проверочная  таблица'!QW28</f>
        <v>1800000</v>
      </c>
      <c r="DT27" s="941">
        <f>'Проверочная  таблица'!QZ28</f>
        <v>500000</v>
      </c>
      <c r="DU27" s="941">
        <f>'Проверочная  таблица'!RC28</f>
        <v>88030.03</v>
      </c>
      <c r="DV27" s="941">
        <f t="shared" si="11"/>
        <v>22981622.5</v>
      </c>
      <c r="DW27" s="942">
        <f t="shared" si="12"/>
        <v>5045894.62</v>
      </c>
      <c r="DX27" s="940">
        <f>'Проверочная  таблица'!RH28</f>
        <v>390600</v>
      </c>
      <c r="DY27" s="942">
        <f>'Проверочная  таблица'!RK28</f>
        <v>97650</v>
      </c>
      <c r="DZ27" s="940">
        <f>'Проверочная  таблица'!RN28</f>
        <v>0</v>
      </c>
      <c r="EA27" s="942">
        <f>'Проверочная  таблица'!RQ28</f>
        <v>0</v>
      </c>
      <c r="EB27" s="940">
        <f>'Проверочная  таблица'!RT28</f>
        <v>1186142.5</v>
      </c>
      <c r="EC27" s="942">
        <f>'Проверочная  таблица'!RW28</f>
        <v>296535.62</v>
      </c>
      <c r="ED27" s="940">
        <f>'Проверочная  таблица'!RZ28</f>
        <v>21404880</v>
      </c>
      <c r="EE27" s="942">
        <f>'Проверочная  таблица'!SC28</f>
        <v>4651709</v>
      </c>
      <c r="EF27" s="837"/>
      <c r="EG27" s="935">
        <f t="shared" si="6"/>
        <v>5456.4068699999998</v>
      </c>
      <c r="EH27" s="935" t="e">
        <f t="shared" si="7"/>
        <v>#REF!</v>
      </c>
      <c r="EI27" s="837"/>
      <c r="EJ27" s="665"/>
    </row>
    <row r="28" spans="1:140" ht="25.5" customHeight="1" thickBot="1" x14ac:dyDescent="0.3">
      <c r="A28" s="9" t="s">
        <v>45</v>
      </c>
      <c r="B28" s="951">
        <f t="shared" si="0"/>
        <v>251879227.86000001</v>
      </c>
      <c r="C28" s="952" t="e">
        <f t="shared" si="1"/>
        <v>#REF!</v>
      </c>
      <c r="D28" s="953">
        <f t="shared" si="2"/>
        <v>0</v>
      </c>
      <c r="E28" s="954">
        <f t="shared" si="3"/>
        <v>0</v>
      </c>
      <c r="F28" s="920">
        <f>'Проверочная  таблица'!AN29</f>
        <v>0</v>
      </c>
      <c r="G28" s="921">
        <f>'Проверочная  таблица'!AO29</f>
        <v>0</v>
      </c>
      <c r="H28" s="955">
        <f>'Проверочная  таблица'!AQ29</f>
        <v>0</v>
      </c>
      <c r="I28" s="956">
        <f>'Проверочная  таблица'!AT29</f>
        <v>0</v>
      </c>
      <c r="J28" s="957">
        <f>'Проверочная  таблица'!AR29</f>
        <v>0</v>
      </c>
      <c r="K28" s="956">
        <f>'Проверочная  таблица'!AU29</f>
        <v>0</v>
      </c>
      <c r="L28" s="958">
        <f t="shared" si="4"/>
        <v>251879227.86000001</v>
      </c>
      <c r="M28" s="959" t="e">
        <f t="shared" si="5"/>
        <v>#REF!</v>
      </c>
      <c r="N28" s="925">
        <f t="shared" si="8"/>
        <v>200764758.49000001</v>
      </c>
      <c r="O28" s="925">
        <f t="shared" si="9"/>
        <v>8863174.9100000001</v>
      </c>
      <c r="P28" s="960">
        <f>'Проверочная  таблица'!BF29</f>
        <v>0</v>
      </c>
      <c r="Q28" s="960">
        <f>'Проверочная  таблица'!BM29</f>
        <v>0</v>
      </c>
      <c r="R28" s="960">
        <f>'Проверочная  таблица'!BH29+'Проверочная  таблица'!BT29</f>
        <v>0</v>
      </c>
      <c r="S28" s="42">
        <f>'Проверочная  таблица'!BO29+'Проверочная  таблица'!BW29</f>
        <v>0</v>
      </c>
      <c r="T28" s="958">
        <f>'Проверочная  таблица'!BJ29</f>
        <v>0</v>
      </c>
      <c r="U28" s="42">
        <f>'Проверочная  таблица'!BQ29</f>
        <v>0</v>
      </c>
      <c r="V28" s="961">
        <f>'Проверочная  таблица'!CF29</f>
        <v>0</v>
      </c>
      <c r="W28" s="960">
        <f>'Проверочная  таблица'!CI29</f>
        <v>0</v>
      </c>
      <c r="X28" s="962">
        <f>'Проверочная  таблица'!CL29</f>
        <v>0</v>
      </c>
      <c r="Y28" s="963">
        <f>'Проверочная  таблица'!CO29</f>
        <v>0</v>
      </c>
      <c r="Z28" s="964">
        <f>'Проверочная  таблица'!CR29/1000</f>
        <v>0</v>
      </c>
      <c r="AA28" s="963">
        <f>'Проверочная  таблица'!CU29</f>
        <v>0</v>
      </c>
      <c r="AB28" s="958">
        <f>'Проверочная  таблица'!CX29</f>
        <v>0</v>
      </c>
      <c r="AC28" s="960">
        <f>'Проверочная  таблица'!DA29</f>
        <v>0</v>
      </c>
      <c r="AD28" s="962">
        <f>'Проверочная  таблица'!DD29</f>
        <v>0</v>
      </c>
      <c r="AE28" s="962">
        <f>'Проверочная  таблица'!DI29</f>
        <v>0</v>
      </c>
      <c r="AF28" s="962">
        <f>'Проверочная  таблица'!DF29</f>
        <v>0</v>
      </c>
      <c r="AG28" s="963">
        <f>'Проверочная  таблица'!DK29</f>
        <v>0</v>
      </c>
      <c r="AH28" s="964">
        <f>'Проверочная  таблица'!DN29</f>
        <v>0</v>
      </c>
      <c r="AI28" s="963">
        <f>'Проверочная  таблица'!DQ29</f>
        <v>0</v>
      </c>
      <c r="AJ28" s="961">
        <f>'Проверочная  таблица'!DT29</f>
        <v>0</v>
      </c>
      <c r="AK28" s="42">
        <f>'Проверочная  таблица'!DW29</f>
        <v>0</v>
      </c>
      <c r="AL28" s="958">
        <f>'Проверочная  таблица'!DZ29+'Проверочная  таблица'!EF29</f>
        <v>0</v>
      </c>
      <c r="AM28" s="960">
        <f>'Проверочная  таблица'!EC29+'Проверочная  таблица'!EI29</f>
        <v>0</v>
      </c>
      <c r="AN28" s="42">
        <f>'Проверочная  таблица'!EM29</f>
        <v>0</v>
      </c>
      <c r="AO28" s="960">
        <f>'Проверочная  таблица'!EQ29</f>
        <v>0</v>
      </c>
      <c r="AP28" s="960">
        <f>'Проверочная  таблица'!ET29</f>
        <v>0</v>
      </c>
      <c r="AQ28" s="960">
        <f>'Проверочная  таблица'!FA29</f>
        <v>0</v>
      </c>
      <c r="AR28" s="42">
        <f>'Проверочная  таблица'!EV29</f>
        <v>0</v>
      </c>
      <c r="AS28" s="961">
        <f>'Проверочная  таблица'!FC29</f>
        <v>0</v>
      </c>
      <c r="AT28" s="958">
        <f>'Проверочная  таблица'!EX29</f>
        <v>0</v>
      </c>
      <c r="AU28" s="42">
        <f>'Проверочная  таблица'!FE29</f>
        <v>0</v>
      </c>
      <c r="AV28" s="960">
        <f>'Проверочная  таблица'!FH29</f>
        <v>0</v>
      </c>
      <c r="AW28" s="960">
        <f>'Проверочная  таблица'!FK29</f>
        <v>0</v>
      </c>
      <c r="AX28" s="960">
        <f>'Проверочная  таблица'!FN29+'Проверочная  таблица'!FT29</f>
        <v>0</v>
      </c>
      <c r="AY28" s="42">
        <f>'Проверочная  таблица'!FQ29+'Проверочная  таблица'!FW29</f>
        <v>0</v>
      </c>
      <c r="AZ28" s="960">
        <f>'Проверочная  таблица'!FZ29</f>
        <v>0</v>
      </c>
      <c r="BA28" s="960">
        <f>'Проверочная  таблица'!GC29</f>
        <v>0</v>
      </c>
      <c r="BB28" s="960">
        <f>'Проверочная  таблица'!GF29+'Проверочная  таблица'!GL29</f>
        <v>76540380</v>
      </c>
      <c r="BC28" s="960">
        <f>'Проверочная  таблица'!GI29+'Проверочная  таблица'!GO29</f>
        <v>0</v>
      </c>
      <c r="BD28" s="42">
        <f>'Проверочная  таблица'!GR29</f>
        <v>0</v>
      </c>
      <c r="BE28" s="42">
        <f>'Проверочная  таблица'!GV29</f>
        <v>0</v>
      </c>
      <c r="BF28" s="960">
        <f>'Проверочная  таблица'!HD29+'Проверочная  таблица'!HJ29</f>
        <v>0</v>
      </c>
      <c r="BG28" s="42">
        <f>'Проверочная  таблица'!HG29+'Проверочная  таблица'!HM29</f>
        <v>0</v>
      </c>
      <c r="BH28" s="958">
        <f>'Проверочная  таблица'!HP29</f>
        <v>14560000</v>
      </c>
      <c r="BI28" s="42">
        <f>'Проверочная  таблица'!HS29</f>
        <v>0</v>
      </c>
      <c r="BJ28" s="958">
        <f>'Проверочная  таблица'!HV29+'Проверочная  таблица'!IB29</f>
        <v>0</v>
      </c>
      <c r="BK28" s="960">
        <f>'Проверочная  таблица'!HY29+'Проверочная  таблица'!IE29</f>
        <v>0</v>
      </c>
      <c r="BL28" s="960">
        <f>'Проверочная  таблица'!IH29</f>
        <v>0</v>
      </c>
      <c r="BM28" s="42">
        <f>'Проверочная  таблица'!IL29</f>
        <v>0</v>
      </c>
      <c r="BN28" s="960">
        <f>'Проверочная  таблица'!IP29+'Проверочная  таблица'!IV29</f>
        <v>0</v>
      </c>
      <c r="BO28" s="42">
        <f>'Проверочная  таблица'!IY29+'Проверочная  таблица'!IS29</f>
        <v>0</v>
      </c>
      <c r="BP28" s="958">
        <f>'Проверочная  таблица'!JB29+'Проверочная  таблица'!JT29</f>
        <v>19007400</v>
      </c>
      <c r="BQ28" s="42">
        <f>'Проверочная  таблица'!JW29+'Проверочная  таблица'!JK29</f>
        <v>0</v>
      </c>
      <c r="BR28" s="958">
        <f>'Проверочная  таблица'!JD29</f>
        <v>0</v>
      </c>
      <c r="BS28" s="960">
        <f>'Проверочная  таблица'!JM29</f>
        <v>0</v>
      </c>
      <c r="BT28" s="960">
        <f>'Проверочная  таблица'!JF29</f>
        <v>0</v>
      </c>
      <c r="BU28" s="42">
        <f>'Проверочная  таблица'!JO29</f>
        <v>0</v>
      </c>
      <c r="BV28" s="960">
        <f>'Проверочная  таблица'!JH29</f>
        <v>0</v>
      </c>
      <c r="BW28" s="42">
        <f>'Проверочная  таблица'!JQ29</f>
        <v>0</v>
      </c>
      <c r="BX28" s="960">
        <f>'Проверочная  таблица'!JZ29</f>
        <v>0</v>
      </c>
      <c r="BY28" s="42">
        <f>'Проверочная  таблица'!KC29</f>
        <v>0</v>
      </c>
      <c r="BZ28" s="960">
        <f>'Проверочная  таблица'!KF29</f>
        <v>0</v>
      </c>
      <c r="CA28" s="960">
        <f>'Проверочная  таблица'!KK29</f>
        <v>0</v>
      </c>
      <c r="CB28" s="960">
        <f>'Проверочная  таблица'!KH29+'Проверочная  таблица'!KP29</f>
        <v>286128.49</v>
      </c>
      <c r="CC28" s="42">
        <f>'Проверочная  таблица'!KS29+'Проверочная  таблица'!KM29</f>
        <v>0</v>
      </c>
      <c r="CD28" s="960">
        <f>'Проверочная  таблица'!LB29+'Проверочная  таблица'!LJ29</f>
        <v>12740000</v>
      </c>
      <c r="CE28" s="42">
        <f>'Проверочная  таблица'!LF29+'Проверочная  таблица'!LN29</f>
        <v>0</v>
      </c>
      <c r="CF28" s="960">
        <f>'Проверочная  таблица'!MF29+'Проверочная  таблица'!LR29</f>
        <v>0</v>
      </c>
      <c r="CG28" s="960">
        <f>'Проверочная  таблица'!MI29+'Проверочная  таблица'!LY29</f>
        <v>0</v>
      </c>
      <c r="CH28" s="960">
        <f>'Проверочная  таблица'!LT29</f>
        <v>0</v>
      </c>
      <c r="CI28" s="960">
        <f>'Проверочная  таблица'!MA29</f>
        <v>0</v>
      </c>
      <c r="CJ28" s="960">
        <f>'Проверочная  таблица'!LV29</f>
        <v>0</v>
      </c>
      <c r="CK28" s="42">
        <f>'Проверочная  таблица'!MC29</f>
        <v>0</v>
      </c>
      <c r="CL28" s="958">
        <f>'Проверочная  таблица'!KV29</f>
        <v>0</v>
      </c>
      <c r="CM28" s="42">
        <f>'Проверочная  таблица'!KY29</f>
        <v>0</v>
      </c>
      <c r="CN28" s="958">
        <f>'Проверочная  таблица'!ML29+'Проверочная  таблица'!MR29</f>
        <v>0</v>
      </c>
      <c r="CO28" s="960">
        <f>'Проверочная  таблица'!MO29+'Проверочная  таблица'!MU29</f>
        <v>0</v>
      </c>
      <c r="CP28" s="960">
        <f>'Проверочная  таблица'!MX29+'Проверочная  таблица'!NH29</f>
        <v>0</v>
      </c>
      <c r="CQ28" s="960">
        <f>'Проверочная  таблица'!NM29+'Проверочная  таблица'!NC29</f>
        <v>0</v>
      </c>
      <c r="CR28" s="962">
        <f>'Проверочная  таблица'!MZ29+'Проверочная  таблица'!NJ29</f>
        <v>0</v>
      </c>
      <c r="CS28" s="962">
        <f>'Проверочная  таблица'!NE29+'Проверочная  таблица'!NO29</f>
        <v>0</v>
      </c>
      <c r="CT28" s="960">
        <f>'Проверочная  таблица'!NS29+'Проверочная  таблица'!NU29+'Проверочная  таблица'!NW29</f>
        <v>77630850</v>
      </c>
      <c r="CU28" s="42">
        <f>'Проверочная  таблица'!OA29+'Проверочная  таблица'!OC29+'Проверочная  таблица'!OE29</f>
        <v>8863174.9100000001</v>
      </c>
      <c r="CV28" s="958">
        <f>'Проверочная  таблица'!OH29</f>
        <v>0</v>
      </c>
      <c r="CW28" s="960">
        <f>'Проверочная  таблица'!OK29</f>
        <v>0</v>
      </c>
      <c r="CX28" s="960">
        <f>'Проверочная  таблица'!PF29+'Проверочная  таблица'!ON29</f>
        <v>0</v>
      </c>
      <c r="CY28" s="960">
        <f>'Проверочная  таблица'!PM29+'Проверочная  таблица'!OW29</f>
        <v>0</v>
      </c>
      <c r="CZ28" s="960">
        <f>'Проверочная  таблица'!OP29+'Проверочная  таблица'!PH29</f>
        <v>0</v>
      </c>
      <c r="DA28" s="42">
        <f>'Проверочная  таблица'!PO29+'Проверочная  таблица'!OY29</f>
        <v>0</v>
      </c>
      <c r="DB28" s="958">
        <f>'Проверочная  таблица'!PJ29+'Проверочная  таблица'!OR29</f>
        <v>0</v>
      </c>
      <c r="DC28" s="42">
        <f>'Проверочная  таблица'!PQ29+'Проверочная  таблица'!PA29</f>
        <v>0</v>
      </c>
      <c r="DD28" s="960">
        <f>'Проверочная  таблица'!MP29</f>
        <v>0</v>
      </c>
      <c r="DE28" s="42">
        <f>'Проверочная  таблица'!MW29</f>
        <v>0</v>
      </c>
      <c r="DF28" s="958">
        <f t="shared" si="10"/>
        <v>18903212.869999997</v>
      </c>
      <c r="DG28" s="960" t="e">
        <f t="shared" si="10"/>
        <v>#REF!</v>
      </c>
      <c r="DH28" s="965">
        <f>'Проверочная  таблица'!QH29+'Проверочная  таблица'!QF29</f>
        <v>1720800</v>
      </c>
      <c r="DI28" s="965" t="e">
        <f>'Проверочная  таблица'!QI29+'Проверочная  таблица'!QG29</f>
        <v>#REF!</v>
      </c>
      <c r="DJ28" s="932">
        <f>'Проверочная  таблица'!QJ29</f>
        <v>20000</v>
      </c>
      <c r="DK28" s="932">
        <f>'Проверочная  таблица'!QK29</f>
        <v>0</v>
      </c>
      <c r="DL28" s="966">
        <f>'Проверочная  таблица'!QL29</f>
        <v>0</v>
      </c>
      <c r="DM28" s="967">
        <f>'Проверочная  таблица'!QM29</f>
        <v>0</v>
      </c>
      <c r="DN28" s="968">
        <f>'Проверочная  таблица'!QN29</f>
        <v>0</v>
      </c>
      <c r="DO28" s="967">
        <f>'Проверочная  таблица'!QO29</f>
        <v>0</v>
      </c>
      <c r="DP28" s="968">
        <f>'Проверочная  таблица'!QP29</f>
        <v>0</v>
      </c>
      <c r="DQ28" s="966">
        <f>'Проверочная  таблица'!QQ29</f>
        <v>0</v>
      </c>
      <c r="DR28" s="960">
        <f>'Проверочная  таблица'!QT29</f>
        <v>16011412.869999999</v>
      </c>
      <c r="DS28" s="960">
        <f>'Проверочная  таблица'!QW29</f>
        <v>5700000</v>
      </c>
      <c r="DT28" s="960">
        <f>'Проверочная  таблица'!QZ29</f>
        <v>1151000</v>
      </c>
      <c r="DU28" s="960">
        <f>'Проверочная  таблица'!RC29</f>
        <v>140136.57999999999</v>
      </c>
      <c r="DV28" s="960">
        <f t="shared" si="11"/>
        <v>32211256.5</v>
      </c>
      <c r="DW28" s="42">
        <f t="shared" si="12"/>
        <v>7193396.1299999999</v>
      </c>
      <c r="DX28" s="958">
        <f>'Проверочная  таблица'!RH29</f>
        <v>703080</v>
      </c>
      <c r="DY28" s="42">
        <f>'Проверочная  таблица'!RK29</f>
        <v>175770</v>
      </c>
      <c r="DZ28" s="958">
        <f>'Проверочная  таблица'!RN29</f>
        <v>0</v>
      </c>
      <c r="EA28" s="42">
        <f>'Проверочная  таблица'!RQ29</f>
        <v>0</v>
      </c>
      <c r="EB28" s="958">
        <f>'Проверочная  таблица'!RT29</f>
        <v>2135056.5</v>
      </c>
      <c r="EC28" s="42">
        <f>'Проверочная  таблица'!RW29</f>
        <v>533764.13</v>
      </c>
      <c r="ED28" s="958">
        <f>'Проверочная  таблица'!RZ29</f>
        <v>29373120</v>
      </c>
      <c r="EE28" s="42">
        <f>'Проверочная  таблица'!SC29</f>
        <v>6483862</v>
      </c>
      <c r="EF28" s="837"/>
      <c r="EG28" s="935">
        <f t="shared" si="6"/>
        <v>17182.412869999996</v>
      </c>
      <c r="EH28" s="935" t="e">
        <f t="shared" si="7"/>
        <v>#REF!</v>
      </c>
      <c r="EI28" s="837"/>
      <c r="EJ28" s="665"/>
    </row>
    <row r="29" spans="1:140" ht="25.5" customHeight="1" thickBot="1" x14ac:dyDescent="0.3">
      <c r="A29" s="502" t="s">
        <v>46</v>
      </c>
      <c r="B29" s="10">
        <f t="shared" ref="B29:E29" si="13">SUM(B11:B28)</f>
        <v>3719115007.6299996</v>
      </c>
      <c r="C29" s="27" t="e">
        <f t="shared" si="13"/>
        <v>#REF!</v>
      </c>
      <c r="D29" s="11">
        <f t="shared" si="13"/>
        <v>74425730.88000001</v>
      </c>
      <c r="E29" s="13">
        <f t="shared" si="13"/>
        <v>0</v>
      </c>
      <c r="F29" s="615">
        <f t="shared" ref="F29:I29" si="14">SUM(F11:F28)</f>
        <v>74425730.88000001</v>
      </c>
      <c r="G29" s="599">
        <f t="shared" si="14"/>
        <v>0</v>
      </c>
      <c r="H29" s="615">
        <f t="shared" si="14"/>
        <v>0</v>
      </c>
      <c r="I29" s="599">
        <f t="shared" si="14"/>
        <v>0</v>
      </c>
      <c r="J29" s="598">
        <f t="shared" ref="J29:CO29" si="15">SUM(J11:J28)</f>
        <v>0</v>
      </c>
      <c r="K29" s="599">
        <f t="shared" si="15"/>
        <v>0</v>
      </c>
      <c r="L29" s="11">
        <f t="shared" si="15"/>
        <v>3644689276.7499995</v>
      </c>
      <c r="M29" s="10" t="e">
        <f t="shared" si="15"/>
        <v>#REF!</v>
      </c>
      <c r="N29" s="26">
        <f t="shared" si="15"/>
        <v>2847339050.96</v>
      </c>
      <c r="O29" s="26">
        <f t="shared" si="15"/>
        <v>41096356.859999999</v>
      </c>
      <c r="P29" s="26">
        <f t="shared" si="15"/>
        <v>0</v>
      </c>
      <c r="Q29" s="26">
        <f t="shared" si="15"/>
        <v>0</v>
      </c>
      <c r="R29" s="26">
        <f t="shared" si="15"/>
        <v>0</v>
      </c>
      <c r="S29" s="26">
        <f t="shared" si="15"/>
        <v>0</v>
      </c>
      <c r="T29" s="26">
        <f t="shared" si="15"/>
        <v>0</v>
      </c>
      <c r="U29" s="26">
        <f t="shared" si="15"/>
        <v>0</v>
      </c>
      <c r="V29" s="26">
        <f t="shared" si="15"/>
        <v>0</v>
      </c>
      <c r="W29" s="26">
        <f t="shared" si="15"/>
        <v>0</v>
      </c>
      <c r="X29" s="11">
        <f t="shared" si="15"/>
        <v>0</v>
      </c>
      <c r="Y29" s="13">
        <f t="shared" si="15"/>
        <v>0</v>
      </c>
      <c r="Z29" s="11">
        <f t="shared" ref="Z29:AA29" si="16">SUM(Z11:Z28)</f>
        <v>0</v>
      </c>
      <c r="AA29" s="13">
        <f t="shared" si="16"/>
        <v>0</v>
      </c>
      <c r="AB29" s="26">
        <f t="shared" ref="AB29:AI29" si="17">SUM(AB11:AB28)</f>
        <v>0</v>
      </c>
      <c r="AC29" s="26">
        <f t="shared" si="17"/>
        <v>0</v>
      </c>
      <c r="AD29" s="12">
        <f t="shared" si="17"/>
        <v>3631487.7199999997</v>
      </c>
      <c r="AE29" s="13">
        <f t="shared" si="17"/>
        <v>0</v>
      </c>
      <c r="AF29" s="12">
        <f t="shared" ref="AF29:AG29" si="18">SUM(AF11:AF28)</f>
        <v>67899.92</v>
      </c>
      <c r="AG29" s="13">
        <f t="shared" si="18"/>
        <v>0</v>
      </c>
      <c r="AH29" s="12">
        <f t="shared" si="17"/>
        <v>0</v>
      </c>
      <c r="AI29" s="13">
        <f t="shared" si="17"/>
        <v>0</v>
      </c>
      <c r="AJ29" s="26">
        <f t="shared" si="15"/>
        <v>0</v>
      </c>
      <c r="AK29" s="26">
        <f t="shared" si="15"/>
        <v>0</v>
      </c>
      <c r="AL29" s="26">
        <f t="shared" si="15"/>
        <v>0</v>
      </c>
      <c r="AM29" s="26">
        <f t="shared" si="15"/>
        <v>0</v>
      </c>
      <c r="AN29" s="26">
        <f t="shared" ref="AN29:AU29" si="19">SUM(AN11:AN28)</f>
        <v>101439840</v>
      </c>
      <c r="AO29" s="26">
        <f t="shared" si="19"/>
        <v>3053341.77</v>
      </c>
      <c r="AP29" s="12">
        <f t="shared" si="19"/>
        <v>7600000</v>
      </c>
      <c r="AQ29" s="11">
        <f t="shared" si="19"/>
        <v>0</v>
      </c>
      <c r="AR29" s="13">
        <f t="shared" si="19"/>
        <v>0</v>
      </c>
      <c r="AS29" s="618">
        <f t="shared" si="19"/>
        <v>0</v>
      </c>
      <c r="AT29" s="12">
        <f t="shared" si="19"/>
        <v>3000000</v>
      </c>
      <c r="AU29" s="13">
        <f t="shared" si="19"/>
        <v>0</v>
      </c>
      <c r="AV29" s="26">
        <f t="shared" si="15"/>
        <v>28634100</v>
      </c>
      <c r="AW29" s="26">
        <f t="shared" si="15"/>
        <v>0</v>
      </c>
      <c r="AX29" s="12">
        <f t="shared" si="15"/>
        <v>495360400</v>
      </c>
      <c r="AY29" s="13">
        <f t="shared" si="15"/>
        <v>0</v>
      </c>
      <c r="AZ29" s="26">
        <f t="shared" si="15"/>
        <v>0</v>
      </c>
      <c r="BA29" s="26">
        <f t="shared" si="15"/>
        <v>0</v>
      </c>
      <c r="BB29" s="26">
        <f t="shared" si="15"/>
        <v>382701900</v>
      </c>
      <c r="BC29" s="27">
        <f t="shared" si="15"/>
        <v>0</v>
      </c>
      <c r="BD29" s="10">
        <f>SUM(BD11:BD28)</f>
        <v>0</v>
      </c>
      <c r="BE29" s="26">
        <f>SUM(BE11:BE28)</f>
        <v>0</v>
      </c>
      <c r="BF29" s="12">
        <f t="shared" si="15"/>
        <v>0</v>
      </c>
      <c r="BG29" s="13">
        <f t="shared" si="15"/>
        <v>0</v>
      </c>
      <c r="BH29" s="12">
        <f t="shared" si="15"/>
        <v>14560000</v>
      </c>
      <c r="BI29" s="13">
        <f t="shared" si="15"/>
        <v>0</v>
      </c>
      <c r="BJ29" s="26">
        <f t="shared" si="15"/>
        <v>0</v>
      </c>
      <c r="BK29" s="27">
        <f t="shared" si="15"/>
        <v>0</v>
      </c>
      <c r="BL29" s="11">
        <f t="shared" ref="BL29:BM29" si="20">SUM(BL11:BL28)</f>
        <v>0</v>
      </c>
      <c r="BM29" s="13">
        <f t="shared" si="20"/>
        <v>0</v>
      </c>
      <c r="BN29" s="26">
        <f>SUM(BN11:BN28)</f>
        <v>0</v>
      </c>
      <c r="BO29" s="26">
        <f>SUM(BO11:BO28)</f>
        <v>0</v>
      </c>
      <c r="BP29" s="26">
        <f t="shared" si="15"/>
        <v>59408500</v>
      </c>
      <c r="BQ29" s="26">
        <f t="shared" si="15"/>
        <v>0</v>
      </c>
      <c r="BR29" s="26">
        <f>SUM(BR11:BR28)</f>
        <v>0</v>
      </c>
      <c r="BS29" s="27">
        <f>SUM(BS11:BS28)</f>
        <v>0</v>
      </c>
      <c r="BT29" s="10">
        <f>SUM(BT11:BT28)</f>
        <v>0</v>
      </c>
      <c r="BU29" s="26">
        <f>SUM(BU11:BU28)</f>
        <v>0</v>
      </c>
      <c r="BV29" s="11">
        <f t="shared" ref="BV29:BW29" si="21">SUM(BV11:BV28)</f>
        <v>83967400</v>
      </c>
      <c r="BW29" s="13">
        <f t="shared" si="21"/>
        <v>0</v>
      </c>
      <c r="BX29" s="10">
        <f>SUM(BX11:BX28)</f>
        <v>0</v>
      </c>
      <c r="BY29" s="26">
        <f>SUM(BY11:BY28)</f>
        <v>0</v>
      </c>
      <c r="BZ29" s="26">
        <f t="shared" si="15"/>
        <v>0</v>
      </c>
      <c r="CA29" s="27">
        <f t="shared" si="15"/>
        <v>0</v>
      </c>
      <c r="CB29" s="10">
        <f t="shared" si="15"/>
        <v>2316623.3200000003</v>
      </c>
      <c r="CC29" s="26">
        <f t="shared" si="15"/>
        <v>0</v>
      </c>
      <c r="CD29" s="10">
        <f t="shared" si="15"/>
        <v>150150000</v>
      </c>
      <c r="CE29" s="26">
        <f t="shared" si="15"/>
        <v>0</v>
      </c>
      <c r="CF29" s="26">
        <f t="shared" si="15"/>
        <v>0</v>
      </c>
      <c r="CG29" s="26">
        <f t="shared" si="15"/>
        <v>0</v>
      </c>
      <c r="CH29" s="12">
        <f t="shared" si="15"/>
        <v>0</v>
      </c>
      <c r="CI29" s="13">
        <f t="shared" si="15"/>
        <v>0</v>
      </c>
      <c r="CJ29" s="12">
        <f t="shared" ref="CJ29:CK29" si="22">SUM(CJ11:CJ28)</f>
        <v>0</v>
      </c>
      <c r="CK29" s="13">
        <f t="shared" si="22"/>
        <v>0</v>
      </c>
      <c r="CL29" s="26">
        <f t="shared" si="15"/>
        <v>0</v>
      </c>
      <c r="CM29" s="26">
        <f t="shared" si="15"/>
        <v>0</v>
      </c>
      <c r="CN29" s="26">
        <f t="shared" si="15"/>
        <v>4843500</v>
      </c>
      <c r="CO29" s="27">
        <f t="shared" si="15"/>
        <v>0</v>
      </c>
      <c r="CP29" s="10">
        <f>SUM(CP11:CP28)</f>
        <v>0</v>
      </c>
      <c r="CQ29" s="26">
        <f>SUM(CQ11:CQ28)</f>
        <v>0</v>
      </c>
      <c r="CR29" s="12">
        <f>SUM(CR11:CR28)</f>
        <v>0</v>
      </c>
      <c r="CS29" s="13">
        <f>SUM(CS11:CS28)</f>
        <v>0</v>
      </c>
      <c r="CT29" s="12">
        <f t="shared" ref="CT29:EE29" si="23">SUM(CT11:CT28)</f>
        <v>840416000</v>
      </c>
      <c r="CU29" s="13">
        <f t="shared" si="23"/>
        <v>38043015.090000004</v>
      </c>
      <c r="CV29" s="26">
        <f t="shared" si="23"/>
        <v>0</v>
      </c>
      <c r="CW29" s="26">
        <f t="shared" si="23"/>
        <v>0</v>
      </c>
      <c r="CX29" s="26">
        <f t="shared" si="23"/>
        <v>0</v>
      </c>
      <c r="CY29" s="26">
        <f t="shared" si="23"/>
        <v>0</v>
      </c>
      <c r="CZ29" s="12">
        <f t="shared" si="23"/>
        <v>27660000</v>
      </c>
      <c r="DA29" s="13">
        <f t="shared" si="23"/>
        <v>0</v>
      </c>
      <c r="DB29" s="12">
        <f t="shared" si="23"/>
        <v>641581400</v>
      </c>
      <c r="DC29" s="13">
        <f t="shared" si="23"/>
        <v>0</v>
      </c>
      <c r="DD29" s="12">
        <f t="shared" si="23"/>
        <v>0</v>
      </c>
      <c r="DE29" s="13">
        <f t="shared" si="23"/>
        <v>0</v>
      </c>
      <c r="DF29" s="26">
        <f t="shared" si="23"/>
        <v>237198756.28999999</v>
      </c>
      <c r="DG29" s="26" t="e">
        <f t="shared" si="23"/>
        <v>#REF!</v>
      </c>
      <c r="DH29" s="26">
        <f t="shared" si="23"/>
        <v>37914500</v>
      </c>
      <c r="DI29" s="26" t="e">
        <f t="shared" si="23"/>
        <v>#REF!</v>
      </c>
      <c r="DJ29" s="26">
        <f t="shared" si="23"/>
        <v>1247900</v>
      </c>
      <c r="DK29" s="26">
        <f t="shared" si="23"/>
        <v>0</v>
      </c>
      <c r="DL29" s="26">
        <f t="shared" si="23"/>
        <v>0</v>
      </c>
      <c r="DM29" s="26">
        <f t="shared" si="23"/>
        <v>0</v>
      </c>
      <c r="DN29" s="26">
        <f t="shared" si="23"/>
        <v>0</v>
      </c>
      <c r="DO29" s="26">
        <f t="shared" si="23"/>
        <v>0</v>
      </c>
      <c r="DP29" s="26">
        <f t="shared" si="23"/>
        <v>0</v>
      </c>
      <c r="DQ29" s="26">
        <f t="shared" si="23"/>
        <v>0</v>
      </c>
      <c r="DR29" s="26">
        <f t="shared" si="23"/>
        <v>181181156.28999999</v>
      </c>
      <c r="DS29" s="26">
        <f t="shared" si="23"/>
        <v>69484536.430000007</v>
      </c>
      <c r="DT29" s="26">
        <f t="shared" si="23"/>
        <v>16855200</v>
      </c>
      <c r="DU29" s="26">
        <f t="shared" si="23"/>
        <v>2022911.05</v>
      </c>
      <c r="DV29" s="12">
        <f t="shared" si="23"/>
        <v>560151469.5</v>
      </c>
      <c r="DW29" s="13">
        <f t="shared" si="23"/>
        <v>125706144.68000001</v>
      </c>
      <c r="DX29" s="12">
        <f t="shared" ref="DX29:DY29" si="24">SUM(DX11:DX28)</f>
        <v>11405520</v>
      </c>
      <c r="DY29" s="13">
        <f t="shared" si="24"/>
        <v>2753730</v>
      </c>
      <c r="DZ29" s="26">
        <f t="shared" si="23"/>
        <v>0</v>
      </c>
      <c r="EA29" s="26">
        <f t="shared" si="23"/>
        <v>0</v>
      </c>
      <c r="EB29" s="26">
        <f t="shared" si="23"/>
        <v>34872589.5</v>
      </c>
      <c r="EC29" s="26">
        <f t="shared" si="23"/>
        <v>8894437.6799999997</v>
      </c>
      <c r="ED29" s="26">
        <f t="shared" si="23"/>
        <v>513873360</v>
      </c>
      <c r="EE29" s="26">
        <f t="shared" si="23"/>
        <v>114057977</v>
      </c>
      <c r="EF29" s="837"/>
      <c r="EG29" s="935">
        <f t="shared" si="6"/>
        <v>199284.25628999999</v>
      </c>
      <c r="EH29" s="935" t="e">
        <f t="shared" si="7"/>
        <v>#REF!</v>
      </c>
      <c r="EI29" s="837"/>
      <c r="EJ29" s="665"/>
    </row>
    <row r="30" spans="1:140" ht="25.5" customHeight="1" x14ac:dyDescent="0.25">
      <c r="A30" s="7"/>
      <c r="B30" s="189"/>
      <c r="C30" s="177"/>
      <c r="D30" s="7"/>
      <c r="E30" s="189"/>
      <c r="F30" s="600"/>
      <c r="G30" s="602"/>
      <c r="H30" s="601"/>
      <c r="I30" s="602"/>
      <c r="J30" s="601"/>
      <c r="K30" s="602"/>
      <c r="L30" s="190"/>
      <c r="M30" s="16"/>
      <c r="N30" s="17"/>
      <c r="O30" s="16"/>
      <c r="P30" s="17"/>
      <c r="Q30" s="16"/>
      <c r="R30" s="17"/>
      <c r="S30" s="23"/>
      <c r="T30" s="17"/>
      <c r="U30" s="23"/>
      <c r="V30" s="17"/>
      <c r="W30" s="18"/>
      <c r="X30" s="15"/>
      <c r="Y30" s="22"/>
      <c r="Z30" s="15"/>
      <c r="AA30" s="22"/>
      <c r="AB30" s="15"/>
      <c r="AC30" s="22"/>
      <c r="AD30" s="15"/>
      <c r="AE30" s="22"/>
      <c r="AF30" s="15"/>
      <c r="AG30" s="22"/>
      <c r="AH30" s="15"/>
      <c r="AI30" s="22"/>
      <c r="AJ30" s="15"/>
      <c r="AK30" s="22"/>
      <c r="AL30" s="15"/>
      <c r="AM30" s="22"/>
      <c r="AN30" s="15"/>
      <c r="AO30" s="22"/>
      <c r="AP30" s="15"/>
      <c r="AQ30" s="18"/>
      <c r="AR30" s="16"/>
      <c r="AS30" s="620"/>
      <c r="AT30" s="17"/>
      <c r="AU30" s="22"/>
      <c r="AV30" s="15"/>
      <c r="AW30" s="22"/>
      <c r="AX30" s="15"/>
      <c r="AY30" s="22"/>
      <c r="AZ30" s="15"/>
      <c r="BA30" s="22"/>
      <c r="BB30" s="15"/>
      <c r="BC30" s="22"/>
      <c r="BD30" s="15"/>
      <c r="BE30" s="22"/>
      <c r="BF30" s="15"/>
      <c r="BG30" s="22"/>
      <c r="BH30" s="17"/>
      <c r="BI30" s="22"/>
      <c r="BJ30" s="15"/>
      <c r="BK30" s="18"/>
      <c r="BL30" s="15"/>
      <c r="BM30" s="22"/>
      <c r="BN30" s="15"/>
      <c r="BO30" s="22"/>
      <c r="BP30" s="15"/>
      <c r="BQ30" s="22"/>
      <c r="BR30" s="15"/>
      <c r="BS30" s="18"/>
      <c r="BT30" s="15"/>
      <c r="BU30" s="22"/>
      <c r="BV30" s="19"/>
      <c r="BW30" s="24"/>
      <c r="BX30" s="15"/>
      <c r="BY30" s="22"/>
      <c r="BZ30" s="15"/>
      <c r="CA30" s="22"/>
      <c r="CB30" s="19"/>
      <c r="CC30" s="20"/>
      <c r="CD30" s="15"/>
      <c r="CE30" s="22"/>
      <c r="CF30" s="15"/>
      <c r="CG30" s="22"/>
      <c r="CH30" s="15"/>
      <c r="CI30" s="22"/>
      <c r="CJ30" s="15"/>
      <c r="CK30" s="22"/>
      <c r="CL30" s="15"/>
      <c r="CM30" s="22"/>
      <c r="CN30" s="15"/>
      <c r="CO30" s="18"/>
      <c r="CP30" s="15"/>
      <c r="CQ30" s="22"/>
      <c r="CR30" s="15"/>
      <c r="CS30" s="22"/>
      <c r="CT30" s="15"/>
      <c r="CU30" s="22"/>
      <c r="CV30" s="15"/>
      <c r="CW30" s="22"/>
      <c r="CX30" s="15"/>
      <c r="CY30" s="22"/>
      <c r="CZ30" s="15"/>
      <c r="DA30" s="22"/>
      <c r="DB30" s="17"/>
      <c r="DC30" s="22"/>
      <c r="DD30" s="15"/>
      <c r="DE30" s="22"/>
      <c r="DF30" s="191"/>
      <c r="DG30" s="14"/>
      <c r="DH30" s="17"/>
      <c r="DI30" s="22"/>
      <c r="DJ30" s="23"/>
      <c r="DK30" s="23"/>
      <c r="DL30" s="192"/>
      <c r="DM30" s="193"/>
      <c r="DN30" s="194"/>
      <c r="DO30" s="193"/>
      <c r="DP30" s="194"/>
      <c r="DQ30" s="193"/>
      <c r="DR30" s="15"/>
      <c r="DS30" s="16"/>
      <c r="DT30" s="15"/>
      <c r="DU30" s="16"/>
      <c r="DV30" s="195"/>
      <c r="DW30" s="14"/>
      <c r="DX30" s="15"/>
      <c r="DY30" s="22"/>
      <c r="DZ30" s="15"/>
      <c r="EA30" s="22"/>
      <c r="EB30" s="15"/>
      <c r="EC30" s="22"/>
      <c r="ED30" s="15"/>
      <c r="EE30" s="22"/>
      <c r="EF30" s="837"/>
      <c r="EG30" s="935">
        <f t="shared" si="6"/>
        <v>0</v>
      </c>
      <c r="EH30" s="935">
        <f t="shared" si="7"/>
        <v>0</v>
      </c>
      <c r="EI30" s="837"/>
      <c r="EJ30" s="665"/>
    </row>
    <row r="31" spans="1:140" ht="25.5" customHeight="1" x14ac:dyDescent="0.25">
      <c r="A31" s="8" t="s">
        <v>661</v>
      </c>
      <c r="B31" s="949">
        <f>D31+L31</f>
        <v>398816099.57999998</v>
      </c>
      <c r="C31" s="950">
        <f>E31+M31</f>
        <v>37681540.5</v>
      </c>
      <c r="D31" s="938">
        <f>J31+H31+F31</f>
        <v>0</v>
      </c>
      <c r="E31" s="939">
        <f>K31+I31+G31</f>
        <v>0</v>
      </c>
      <c r="F31" s="920">
        <f>'Проверочная  таблица'!AN34</f>
        <v>0</v>
      </c>
      <c r="G31" s="921">
        <f>'Проверочная  таблица'!AO34</f>
        <v>0</v>
      </c>
      <c r="H31" s="920">
        <f>'Проверочная  таблица'!AQ34</f>
        <v>0</v>
      </c>
      <c r="I31" s="921">
        <f>'Проверочная  таблица'!AT34</f>
        <v>0</v>
      </c>
      <c r="J31" s="922">
        <f>'Проверочная  таблица'!AR34</f>
        <v>0</v>
      </c>
      <c r="K31" s="921">
        <f>'Проверочная  таблица'!AU34</f>
        <v>0</v>
      </c>
      <c r="L31" s="941">
        <f>N31+DF31+DV31</f>
        <v>398816099.57999998</v>
      </c>
      <c r="M31" s="942">
        <f>O31+DG31+DW31</f>
        <v>37681540.5</v>
      </c>
      <c r="N31" s="925">
        <f t="shared" ref="N31:N32" si="25">V31+CB31+BJ31+CD31+AN31+BX31+BP31+AL31+P31+CF31+CX31+DB31+AJ31+BT31+BZ31+AB31+CZ31+R31+CV31+BD31+CN31+BR31+CP31+T31+CT31+CL31+BN31+AZ31+AX31+BB31+AV31+BF31+BH31+CH31+BL31+Z31+AH31+CR31+AP31+AR31+AT31+BV31+AD31+CJ31+DD31+X31+AF31</f>
        <v>294610954.75999999</v>
      </c>
      <c r="O31" s="925">
        <f t="shared" ref="O31:O32" si="26">W31+CC31+BK31+CE31+AO31+BY31+BQ31+AM31+Q31+CG31+CY31+DC31+AK31+BU31+CA31+AC31+DA31+S31+CW31+BE31+CO31+BS31+CQ31+U31+CU31+CM31+BO31+BA31+AY31+BC31+AW31+BG31+BI31+CI31+BM31+AA31+AI31+CS31+AQ31+AS31+AU31+BW31+AE31+CK31+DE31+Y31+AG31</f>
        <v>9152256</v>
      </c>
      <c r="P31" s="941">
        <f>'Проверочная  таблица'!BF34</f>
        <v>0</v>
      </c>
      <c r="Q31" s="942">
        <f>'Проверочная  таблица'!BM34</f>
        <v>0</v>
      </c>
      <c r="R31" s="941">
        <f>'Проверочная  таблица'!BH34</f>
        <v>0</v>
      </c>
      <c r="S31" s="942">
        <f>'Проверочная  таблица'!BO34</f>
        <v>0</v>
      </c>
      <c r="T31" s="941">
        <f>'Проверочная  таблица'!BJ34</f>
        <v>0</v>
      </c>
      <c r="U31" s="942">
        <f>'Проверочная  таблица'!BQ34</f>
        <v>0</v>
      </c>
      <c r="V31" s="940">
        <f>'Проверочная  таблица'!CF34</f>
        <v>0</v>
      </c>
      <c r="W31" s="941">
        <f>'Проверочная  таблица'!CI34</f>
        <v>0</v>
      </c>
      <c r="X31" s="943">
        <f>'Проверочная  таблица'!CL34</f>
        <v>0</v>
      </c>
      <c r="Y31" s="944">
        <f>'Проверочная  таблица'!CO34</f>
        <v>0</v>
      </c>
      <c r="Z31" s="943">
        <f>'Проверочная  таблица'!CR34/1000</f>
        <v>0</v>
      </c>
      <c r="AA31" s="944">
        <f>'Проверочная  таблица'!CU34</f>
        <v>0</v>
      </c>
      <c r="AB31" s="941">
        <f>'Проверочная  таблица'!CX34</f>
        <v>0</v>
      </c>
      <c r="AC31" s="942">
        <f>'Проверочная  таблица'!DA34</f>
        <v>0</v>
      </c>
      <c r="AD31" s="943">
        <f>'Проверочная  таблица'!DD34</f>
        <v>468593.42</v>
      </c>
      <c r="AE31" s="944">
        <f>'Проверочная  таблица'!DI34</f>
        <v>0</v>
      </c>
      <c r="AF31" s="943">
        <f>'Проверочная  таблица'!DF34</f>
        <v>6018.94</v>
      </c>
      <c r="AG31" s="944">
        <f>'Проверочная  таблица'!DK34</f>
        <v>0</v>
      </c>
      <c r="AH31" s="943">
        <f>'Проверочная  таблица'!DN34</f>
        <v>0</v>
      </c>
      <c r="AI31" s="944">
        <f>'Проверочная  таблица'!DQ34</f>
        <v>0</v>
      </c>
      <c r="AJ31" s="941">
        <f>'Проверочная  таблица'!DT34</f>
        <v>0</v>
      </c>
      <c r="AK31" s="942">
        <f>'Проверочная  таблица'!DW34</f>
        <v>0</v>
      </c>
      <c r="AL31" s="941">
        <f>'Проверочная  таблица'!DZ34+'Проверочная  таблица'!EF34</f>
        <v>0</v>
      </c>
      <c r="AM31" s="942">
        <f>'Проверочная  таблица'!EC34+'Проверочная  таблица'!EI34</f>
        <v>0</v>
      </c>
      <c r="AN31" s="941">
        <f>'Проверочная  таблица'!EM34</f>
        <v>52617240</v>
      </c>
      <c r="AO31" s="942">
        <f>'Проверочная  таблица'!EQ34</f>
        <v>5540062.6600000001</v>
      </c>
      <c r="AP31" s="941">
        <f>'Проверочная  таблица'!ET34</f>
        <v>0</v>
      </c>
      <c r="AQ31" s="941">
        <f>'Проверочная  таблица'!FA34</f>
        <v>0</v>
      </c>
      <c r="AR31" s="942">
        <f>'Проверочная  таблица'!EV34</f>
        <v>0</v>
      </c>
      <c r="AS31" s="932">
        <f>'Проверочная  таблица'!FC34</f>
        <v>0</v>
      </c>
      <c r="AT31" s="940">
        <f>'Проверочная  таблица'!EX34</f>
        <v>0</v>
      </c>
      <c r="AU31" s="942">
        <f>'Проверочная  таблица'!FE34</f>
        <v>0</v>
      </c>
      <c r="AV31" s="941">
        <f>'Проверочная  таблица'!FH34</f>
        <v>0</v>
      </c>
      <c r="AW31" s="942">
        <f>'Проверочная  таблица'!FK34</f>
        <v>0</v>
      </c>
      <c r="AX31" s="941">
        <f>'Проверочная  таблица'!FN34+'Проверочная  таблица'!FT34</f>
        <v>0</v>
      </c>
      <c r="AY31" s="942">
        <f>'Проверочная  таблица'!FQ34+'Проверочная  таблица'!FW34</f>
        <v>0</v>
      </c>
      <c r="AZ31" s="941">
        <f>'Проверочная  таблица'!FZ34</f>
        <v>0</v>
      </c>
      <c r="BA31" s="942">
        <f>'Проверочная  таблица'!GC34</f>
        <v>0</v>
      </c>
      <c r="BB31" s="941">
        <f>'Проверочная  таблица'!GF34+'Проверочная  таблица'!GL34</f>
        <v>0</v>
      </c>
      <c r="BC31" s="942">
        <f>'Проверочная  таблица'!GI34+'Проверочная  таблица'!GO34</f>
        <v>0</v>
      </c>
      <c r="BD31" s="941">
        <f>'Проверочная  таблица'!GR34</f>
        <v>0</v>
      </c>
      <c r="BE31" s="942">
        <f>'Проверочная  таблица'!GV34</f>
        <v>0</v>
      </c>
      <c r="BF31" s="941">
        <f>'Проверочная  таблица'!HD34+'Проверочная  таблица'!HJ34</f>
        <v>0</v>
      </c>
      <c r="BG31" s="942">
        <f>'Проверочная  таблица'!HG34+'Проверочная  таблица'!HM34</f>
        <v>0</v>
      </c>
      <c r="BH31" s="940">
        <f>'Проверочная  таблица'!HP34</f>
        <v>0</v>
      </c>
      <c r="BI31" s="942">
        <f>'Проверочная  таблица'!HS34</f>
        <v>0</v>
      </c>
      <c r="BJ31" s="941">
        <f>'Проверочная  таблица'!HV34+'Проверочная  таблица'!IB34</f>
        <v>0</v>
      </c>
      <c r="BK31" s="941">
        <f>'Проверочная  таблица'!HY34+'Проверочная  таблица'!IE34</f>
        <v>0</v>
      </c>
      <c r="BL31" s="941">
        <f>'Проверочная  таблица'!IH34</f>
        <v>0</v>
      </c>
      <c r="BM31" s="942">
        <f>'Проверочная  таблица'!IL34</f>
        <v>0</v>
      </c>
      <c r="BN31" s="941">
        <f>'Проверочная  таблица'!IP34+'Проверочная  таблица'!IV34</f>
        <v>0</v>
      </c>
      <c r="BO31" s="942">
        <f>'Проверочная  таблица'!IY34+'Проверочная  таблица'!IS34</f>
        <v>0</v>
      </c>
      <c r="BP31" s="941">
        <f>'Проверочная  таблица'!JB34+'Проверочная  таблица'!JT34</f>
        <v>0</v>
      </c>
      <c r="BQ31" s="942">
        <f>'Проверочная  таблица'!JW34+'Проверочная  таблица'!JK34</f>
        <v>0</v>
      </c>
      <c r="BR31" s="941">
        <f>'Проверочная  таблица'!JD34</f>
        <v>0</v>
      </c>
      <c r="BS31" s="941">
        <f>'Проверочная  таблица'!JM34</f>
        <v>0</v>
      </c>
      <c r="BT31" s="941">
        <f>'Проверочная  таблица'!JF34</f>
        <v>0</v>
      </c>
      <c r="BU31" s="942">
        <f>'Проверочная  таблица'!JO34</f>
        <v>0</v>
      </c>
      <c r="BV31" s="941">
        <f>'Проверочная  таблица'!JH34</f>
        <v>0</v>
      </c>
      <c r="BW31" s="942">
        <f>'Проверочная  таблица'!JQ34</f>
        <v>0</v>
      </c>
      <c r="BX31" s="941">
        <f>'Проверочная  таблица'!JZ34</f>
        <v>3111800</v>
      </c>
      <c r="BY31" s="942">
        <f>'Проверочная  таблица'!KC34</f>
        <v>398887.29</v>
      </c>
      <c r="BZ31" s="941">
        <f>'Проверочная  таблица'!KF34</f>
        <v>0</v>
      </c>
      <c r="CA31" s="942">
        <f>'Проверочная  таблица'!KK34</f>
        <v>0</v>
      </c>
      <c r="CB31" s="941">
        <f>'Проверочная  таблица'!KH34+'Проверочная  таблица'!KP34</f>
        <v>384612.4</v>
      </c>
      <c r="CC31" s="942">
        <f>'Проверочная  таблица'!KS34+'Проверочная  таблица'!KM34</f>
        <v>0</v>
      </c>
      <c r="CD31" s="941">
        <f>'Проверочная  таблица'!LB34+'Проверочная  таблица'!LJ34</f>
        <v>19110000</v>
      </c>
      <c r="CE31" s="942">
        <f>'Проверочная  таблица'!LF34+'Проверочная  таблица'!LN34</f>
        <v>0</v>
      </c>
      <c r="CF31" s="941">
        <f>'Проверочная  таблица'!MF34+'Проверочная  таблица'!LR34</f>
        <v>0</v>
      </c>
      <c r="CG31" s="942">
        <f>'Проверочная  таблица'!MI34+'Проверочная  таблица'!LY34</f>
        <v>0</v>
      </c>
      <c r="CH31" s="941">
        <f>'Проверочная  таблица'!LT34</f>
        <v>0</v>
      </c>
      <c r="CI31" s="942">
        <f>'Проверочная  таблица'!MA34</f>
        <v>0</v>
      </c>
      <c r="CJ31" s="941">
        <f>'Проверочная  таблица'!LV34</f>
        <v>0</v>
      </c>
      <c r="CK31" s="942">
        <f>'Проверочная  таблица'!MC34</f>
        <v>0</v>
      </c>
      <c r="CL31" s="941">
        <f>'Проверочная  таблица'!KV34</f>
        <v>0</v>
      </c>
      <c r="CM31" s="942">
        <f>'Проверочная  таблица'!KY34</f>
        <v>0</v>
      </c>
      <c r="CN31" s="941">
        <f>'Проверочная  таблица'!ML34+'Проверочная  таблица'!MR34</f>
        <v>3771200</v>
      </c>
      <c r="CO31" s="941">
        <f>'Проверочная  таблица'!MO34+'Проверочная  таблица'!MU34</f>
        <v>257641.02</v>
      </c>
      <c r="CP31" s="941">
        <f>'Проверочная  таблица'!MX34+'Проверочная  таблица'!NH34</f>
        <v>0</v>
      </c>
      <c r="CQ31" s="942">
        <f>'Проверочная  таблица'!NM34+'Проверочная  таблица'!NC34</f>
        <v>0</v>
      </c>
      <c r="CR31" s="943">
        <f>'Проверочная  таблица'!MZ34+'Проверочная  таблица'!NJ34</f>
        <v>0</v>
      </c>
      <c r="CS31" s="944">
        <f>'Проверочная  таблица'!NE34+'Проверочная  таблица'!NO34</f>
        <v>0</v>
      </c>
      <c r="CT31" s="941">
        <f>'Проверочная  таблица'!NS34+'Проверочная  таблица'!NU34+'Проверочная  таблица'!NW34</f>
        <v>215141490</v>
      </c>
      <c r="CU31" s="942">
        <f>'Проверочная  таблица'!OA34+'Проверочная  таблица'!OC34+'Проверочная  таблица'!OE34</f>
        <v>2955665.03</v>
      </c>
      <c r="CV31" s="941">
        <f>'Проверочная  таблица'!OH34</f>
        <v>0</v>
      </c>
      <c r="CW31" s="942">
        <f>'Проверочная  таблица'!OK34</f>
        <v>0</v>
      </c>
      <c r="CX31" s="941">
        <f>'Проверочная  таблица'!PF34+'Проверочная  таблица'!ON34</f>
        <v>0</v>
      </c>
      <c r="CY31" s="942">
        <f>'Проверочная  таблица'!PM34+'Проверочная  таблица'!OW34</f>
        <v>0</v>
      </c>
      <c r="CZ31" s="941">
        <f>'Проверочная  таблица'!OP34+'Проверочная  таблица'!PH34</f>
        <v>0</v>
      </c>
      <c r="DA31" s="942">
        <f>'Проверочная  таблица'!PO34+'Проверочная  таблица'!OY34</f>
        <v>0</v>
      </c>
      <c r="DB31" s="940">
        <f>'Проверочная  таблица'!PJ34+'Проверочная  таблица'!OR34</f>
        <v>0</v>
      </c>
      <c r="DC31" s="942">
        <f>'Проверочная  таблица'!PQ34+'Проверочная  таблица'!PA34</f>
        <v>0</v>
      </c>
      <c r="DD31" s="941">
        <f>'Проверочная  таблица'!MP34</f>
        <v>0</v>
      </c>
      <c r="DE31" s="942">
        <f>'Проверочная  таблица'!MW34</f>
        <v>0</v>
      </c>
      <c r="DF31" s="941">
        <f t="shared" ref="DF31:DG32" si="27">DT31+DH31+DN31+DJ31+DL31+DP31+DR31</f>
        <v>35581362.82</v>
      </c>
      <c r="DG31" s="942">
        <f t="shared" si="27"/>
        <v>11819916</v>
      </c>
      <c r="DH31" s="940">
        <f>'Проверочная  таблица'!QH34</f>
        <v>0</v>
      </c>
      <c r="DI31" s="942">
        <f>'Проверочная  таблица'!QI34</f>
        <v>0</v>
      </c>
      <c r="DJ31" s="932">
        <f>'Проверочная  таблица'!QJ34</f>
        <v>505000</v>
      </c>
      <c r="DK31" s="932">
        <f>'Проверочная  таблица'!QK34</f>
        <v>0</v>
      </c>
      <c r="DL31" s="733">
        <f>'Проверочная  таблица'!QL34</f>
        <v>0</v>
      </c>
      <c r="DM31" s="591">
        <f>'Проверочная  таблица'!QM34</f>
        <v>0</v>
      </c>
      <c r="DN31" s="592">
        <f>'Проверочная  таблица'!QN34</f>
        <v>0</v>
      </c>
      <c r="DO31" s="591">
        <f>'Проверочная  таблица'!QO34</f>
        <v>0</v>
      </c>
      <c r="DP31" s="592">
        <f>'Проверочная  таблица'!QP34</f>
        <v>0</v>
      </c>
      <c r="DQ31" s="591">
        <f>'Проверочная  таблица'!QQ34</f>
        <v>0</v>
      </c>
      <c r="DR31" s="941">
        <f>'Проверочная  таблица'!QT34</f>
        <v>34606362.82</v>
      </c>
      <c r="DS31" s="942">
        <f>'Проверочная  таблица'!QW34</f>
        <v>11719916</v>
      </c>
      <c r="DT31" s="941">
        <f>'Проверочная  таблица'!QZ34</f>
        <v>470000</v>
      </c>
      <c r="DU31" s="942">
        <f>'Проверочная  таблица'!RC34</f>
        <v>100000</v>
      </c>
      <c r="DV31" s="941">
        <f t="shared" ref="DV31:DV32" si="28">ED31+EB31+DZ31+DX31</f>
        <v>68623782</v>
      </c>
      <c r="DW31" s="942">
        <f t="shared" ref="DW31:DW32" si="29">EE31+EC31+EA31+DY31</f>
        <v>16709368.5</v>
      </c>
      <c r="DX31" s="941">
        <f>'Проверочная  таблица'!RH34</f>
        <v>1093680</v>
      </c>
      <c r="DY31" s="942">
        <f>'Проверочная  таблица'!RK34</f>
        <v>273420</v>
      </c>
      <c r="DZ31" s="941">
        <f>'Проверочная  таблица'!RN34</f>
        <v>0</v>
      </c>
      <c r="EA31" s="942">
        <f>'Проверочная  таблица'!RQ34</f>
        <v>0</v>
      </c>
      <c r="EB31" s="941">
        <f>'Проверочная  таблица'!RT34</f>
        <v>2846742</v>
      </c>
      <c r="EC31" s="942">
        <f>'Проверочная  таблица'!RW34</f>
        <v>711685.5</v>
      </c>
      <c r="ED31" s="941">
        <f>'Проверочная  таблица'!RZ34</f>
        <v>64683360</v>
      </c>
      <c r="EE31" s="942">
        <f>'Проверочная  таблица'!SC34</f>
        <v>15724263</v>
      </c>
      <c r="EF31" s="837"/>
      <c r="EG31" s="935">
        <f t="shared" si="6"/>
        <v>35581.362820000002</v>
      </c>
      <c r="EH31" s="935">
        <f t="shared" si="7"/>
        <v>11819.915999999999</v>
      </c>
      <c r="EI31" s="837"/>
      <c r="EJ31" s="665"/>
    </row>
    <row r="32" spans="1:140" ht="25.5" customHeight="1" thickBot="1" x14ac:dyDescent="0.3">
      <c r="A32" s="7" t="s">
        <v>662</v>
      </c>
      <c r="B32" s="949">
        <f>D32+L32</f>
        <v>1706106467.6700001</v>
      </c>
      <c r="C32" s="950">
        <f>E32+M32</f>
        <v>322082147.60000002</v>
      </c>
      <c r="D32" s="938">
        <f>J32+H32+F32</f>
        <v>0</v>
      </c>
      <c r="E32" s="939">
        <f>K32+I32+G32</f>
        <v>0</v>
      </c>
      <c r="F32" s="920">
        <f>'Проверочная  таблица'!AN33</f>
        <v>0</v>
      </c>
      <c r="G32" s="921">
        <f>'Проверочная  таблица'!AO33</f>
        <v>0</v>
      </c>
      <c r="H32" s="920">
        <f>'Проверочная  таблица'!AQ33</f>
        <v>0</v>
      </c>
      <c r="I32" s="921">
        <f>'Проверочная  таблица'!AT33</f>
        <v>0</v>
      </c>
      <c r="J32" s="922">
        <f>'Проверочная  таблица'!AR33</f>
        <v>0</v>
      </c>
      <c r="K32" s="921">
        <f>'Проверочная  таблица'!AU33</f>
        <v>0</v>
      </c>
      <c r="L32" s="941">
        <f>N32+DF32+DV32</f>
        <v>1706106467.6700001</v>
      </c>
      <c r="M32" s="942">
        <f>O32+DG32+DW32</f>
        <v>322082147.60000002</v>
      </c>
      <c r="N32" s="925">
        <f t="shared" si="25"/>
        <v>1275311494.28</v>
      </c>
      <c r="O32" s="925">
        <f t="shared" si="26"/>
        <v>128611587.53</v>
      </c>
      <c r="P32" s="941">
        <f>'Проверочная  таблица'!BF33</f>
        <v>0</v>
      </c>
      <c r="Q32" s="942">
        <f>'Проверочная  таблица'!BM33</f>
        <v>0</v>
      </c>
      <c r="R32" s="941">
        <f>'Проверочная  таблица'!BH33</f>
        <v>0</v>
      </c>
      <c r="S32" s="942">
        <f>'Проверочная  таблица'!BO33</f>
        <v>0</v>
      </c>
      <c r="T32" s="941">
        <f>'Проверочная  таблица'!BJ33</f>
        <v>0</v>
      </c>
      <c r="U32" s="942">
        <f>'Проверочная  таблица'!BQ33</f>
        <v>0</v>
      </c>
      <c r="V32" s="940">
        <f>'Проверочная  таблица'!CF33</f>
        <v>0</v>
      </c>
      <c r="W32" s="941">
        <f>'Проверочная  таблица'!CI33</f>
        <v>0</v>
      </c>
      <c r="X32" s="943">
        <f>'Проверочная  таблица'!CL33</f>
        <v>0</v>
      </c>
      <c r="Y32" s="944">
        <f>'Проверочная  таблица'!CO33</f>
        <v>0</v>
      </c>
      <c r="Z32" s="943">
        <f>'Проверочная  таблица'!CR33/1000</f>
        <v>0</v>
      </c>
      <c r="AA32" s="944">
        <f>'Проверочная  таблица'!CU33</f>
        <v>0</v>
      </c>
      <c r="AB32" s="941">
        <f>'Проверочная  таблица'!CX33</f>
        <v>0</v>
      </c>
      <c r="AC32" s="942">
        <f>'Проверочная  таблица'!DA33</f>
        <v>0</v>
      </c>
      <c r="AD32" s="943">
        <f>'Проверочная  таблица'!DD33</f>
        <v>0</v>
      </c>
      <c r="AE32" s="944">
        <f>'Проверочная  таблица'!DI33</f>
        <v>0</v>
      </c>
      <c r="AF32" s="943">
        <f>'Проверочная  таблица'!DF33</f>
        <v>0</v>
      </c>
      <c r="AG32" s="944">
        <f>'Проверочная  таблица'!DK33</f>
        <v>0</v>
      </c>
      <c r="AH32" s="943">
        <f>'Проверочная  таблица'!DN33</f>
        <v>0</v>
      </c>
      <c r="AI32" s="944">
        <f>'Проверочная  таблица'!DQ33</f>
        <v>0</v>
      </c>
      <c r="AJ32" s="941">
        <f>'Проверочная  таблица'!DT33</f>
        <v>0</v>
      </c>
      <c r="AK32" s="942">
        <f>'Проверочная  таблица'!DW33</f>
        <v>0</v>
      </c>
      <c r="AL32" s="941">
        <f>'Проверочная  таблица'!DZ33+'Проверочная  таблица'!EF33</f>
        <v>0</v>
      </c>
      <c r="AM32" s="942">
        <f>'Проверочная  таблица'!EC33+'Проверочная  таблица'!EI33</f>
        <v>0</v>
      </c>
      <c r="AN32" s="941">
        <f>'Проверочная  таблица'!EM33</f>
        <v>157851720</v>
      </c>
      <c r="AO32" s="942">
        <f>'Проверочная  таблица'!EQ33</f>
        <v>0</v>
      </c>
      <c r="AP32" s="941">
        <f>'Проверочная  таблица'!ET33</f>
        <v>0</v>
      </c>
      <c r="AQ32" s="941">
        <f>'Проверочная  таблица'!FA33</f>
        <v>0</v>
      </c>
      <c r="AR32" s="942">
        <f>'Проверочная  таблица'!EV33</f>
        <v>2950000</v>
      </c>
      <c r="AS32" s="932">
        <f>'Проверочная  таблица'!FC33</f>
        <v>0</v>
      </c>
      <c r="AT32" s="940">
        <f>'Проверочная  таблица'!EX33</f>
        <v>0</v>
      </c>
      <c r="AU32" s="942">
        <f>'Проверочная  таблица'!FE33</f>
        <v>0</v>
      </c>
      <c r="AV32" s="941">
        <f>'Проверочная  таблица'!FH33</f>
        <v>0</v>
      </c>
      <c r="AW32" s="942">
        <f>'Проверочная  таблица'!FK33</f>
        <v>0</v>
      </c>
      <c r="AX32" s="941">
        <f>'Проверочная  таблица'!FN33+'Проверочная  таблица'!FT33</f>
        <v>0</v>
      </c>
      <c r="AY32" s="942">
        <f>'Проверочная  таблица'!FQ33+'Проверочная  таблица'!FW33</f>
        <v>0</v>
      </c>
      <c r="AZ32" s="941">
        <f>'Проверочная  таблица'!FZ33</f>
        <v>0</v>
      </c>
      <c r="BA32" s="942">
        <f>'Проверочная  таблица'!GC33</f>
        <v>0</v>
      </c>
      <c r="BB32" s="941">
        <f>'Проверочная  таблица'!GF33+'Проверочная  таблица'!GL33</f>
        <v>0</v>
      </c>
      <c r="BC32" s="942">
        <f>'Проверочная  таблица'!GI33+'Проверочная  таблица'!GO33</f>
        <v>0</v>
      </c>
      <c r="BD32" s="941">
        <f>'Проверочная  таблица'!GR33</f>
        <v>0</v>
      </c>
      <c r="BE32" s="942">
        <f>'Проверочная  таблица'!GV33</f>
        <v>0</v>
      </c>
      <c r="BF32" s="941">
        <f>'Проверочная  таблица'!HD33+'Проверочная  таблица'!HJ33</f>
        <v>0</v>
      </c>
      <c r="BG32" s="942">
        <f>'Проверочная  таблица'!HG33+'Проверочная  таблица'!HM33</f>
        <v>0</v>
      </c>
      <c r="BH32" s="940">
        <f>'Проверочная  таблица'!HP33</f>
        <v>7280000</v>
      </c>
      <c r="BI32" s="942">
        <f>'Проверочная  таблица'!HS33</f>
        <v>0</v>
      </c>
      <c r="BJ32" s="941">
        <f>'Проверочная  таблица'!HV33+'Проверочная  таблица'!IB33</f>
        <v>0</v>
      </c>
      <c r="BK32" s="941">
        <f>'Проверочная  таблица'!HY33+'Проверочная  таблица'!IE33</f>
        <v>0</v>
      </c>
      <c r="BL32" s="941">
        <f>'Проверочная  таблица'!IH33</f>
        <v>0</v>
      </c>
      <c r="BM32" s="942">
        <f>'Проверочная  таблица'!IL33</f>
        <v>0</v>
      </c>
      <c r="BN32" s="941">
        <f>'Проверочная  таблица'!IP33+'Проверочная  таблица'!IV33</f>
        <v>0</v>
      </c>
      <c r="BO32" s="942">
        <f>'Проверочная  таблица'!IY33+'Проверочная  таблица'!IS33</f>
        <v>0</v>
      </c>
      <c r="BP32" s="941">
        <f>'Проверочная  таблица'!JB33+'Проверочная  таблица'!JT33</f>
        <v>4767300</v>
      </c>
      <c r="BQ32" s="942">
        <f>'Проверочная  таблица'!JW33+'Проверочная  таблица'!JK33</f>
        <v>4329185.51</v>
      </c>
      <c r="BR32" s="941">
        <f>'Проверочная  таблица'!JD33</f>
        <v>0</v>
      </c>
      <c r="BS32" s="941">
        <f>'Проверочная  таблица'!JM33</f>
        <v>0</v>
      </c>
      <c r="BT32" s="941">
        <f>'Проверочная  таблица'!JF33</f>
        <v>0</v>
      </c>
      <c r="BU32" s="942">
        <f>'Проверочная  таблица'!JO33</f>
        <v>0</v>
      </c>
      <c r="BV32" s="941">
        <f>'Проверочная  таблица'!JH33</f>
        <v>0</v>
      </c>
      <c r="BW32" s="942">
        <f>'Проверочная  таблица'!JQ33</f>
        <v>0</v>
      </c>
      <c r="BX32" s="960">
        <f>'Проверочная  таблица'!JZ33</f>
        <v>0</v>
      </c>
      <c r="BY32" s="42">
        <f>'Проверочная  таблица'!KC33</f>
        <v>0</v>
      </c>
      <c r="BZ32" s="941">
        <f>'Проверочная  таблица'!KF33</f>
        <v>0</v>
      </c>
      <c r="CA32" s="942">
        <f>'Проверочная  таблица'!KK33</f>
        <v>0</v>
      </c>
      <c r="CB32" s="969">
        <f>'Проверочная  таблица'!KH33+'Проверочная  таблица'!KP33</f>
        <v>819164.28</v>
      </c>
      <c r="CC32" s="925">
        <f>'Проверочная  таблица'!KS33+'Проверочная  таблица'!KM33</f>
        <v>0</v>
      </c>
      <c r="CD32" s="941">
        <f>'Проверочная  таблица'!LB33+'Проверочная  таблица'!LJ33</f>
        <v>105446400</v>
      </c>
      <c r="CE32" s="942">
        <f>'Проверочная  таблица'!LF33+'Проверочная  таблица'!LN33</f>
        <v>0</v>
      </c>
      <c r="CF32" s="941">
        <f>'Проверочная  таблица'!MF33+'Проверочная  таблица'!LR33</f>
        <v>0</v>
      </c>
      <c r="CG32" s="942">
        <f>'Проверочная  таблица'!MI33+'Проверочная  таблица'!LY33</f>
        <v>0</v>
      </c>
      <c r="CH32" s="941">
        <f>'Проверочная  таблица'!LT33</f>
        <v>0</v>
      </c>
      <c r="CI32" s="942">
        <f>'Проверочная  таблица'!MA33</f>
        <v>0</v>
      </c>
      <c r="CJ32" s="941">
        <f>'Проверочная  таблица'!LV33</f>
        <v>0</v>
      </c>
      <c r="CK32" s="942">
        <f>'Проверочная  таблица'!MC33</f>
        <v>0</v>
      </c>
      <c r="CL32" s="941">
        <f>'Проверочная  таблица'!KV33</f>
        <v>0</v>
      </c>
      <c r="CM32" s="942">
        <f>'Проверочная  таблица'!KY33</f>
        <v>0</v>
      </c>
      <c r="CN32" s="941">
        <f>'Проверочная  таблица'!ML33+'Проверочная  таблица'!MR33</f>
        <v>1666400</v>
      </c>
      <c r="CO32" s="941">
        <f>'Проверочная  таблица'!MO33+'Проверочная  таблица'!MU33</f>
        <v>0</v>
      </c>
      <c r="CP32" s="941">
        <f>'Проверочная  таблица'!MX33+'Проверочная  таблица'!NH33</f>
        <v>0</v>
      </c>
      <c r="CQ32" s="942">
        <f>'Проверочная  таблица'!NM33+'Проверочная  таблица'!NC33</f>
        <v>0</v>
      </c>
      <c r="CR32" s="943">
        <f>'Проверочная  таблица'!MZ33+'Проверочная  таблица'!NJ33</f>
        <v>0</v>
      </c>
      <c r="CS32" s="944">
        <f>'Проверочная  таблица'!NE33+'Проверочная  таблица'!NO33</f>
        <v>0</v>
      </c>
      <c r="CT32" s="941">
        <f>'Проверочная  таблица'!NS33+'Проверочная  таблица'!NU33+'Проверочная  таблица'!NW33</f>
        <v>994530510</v>
      </c>
      <c r="CU32" s="942">
        <f>'Проверочная  таблица'!OA33+'Проверочная  таблица'!OC33+'Проверочная  таблица'!OE33</f>
        <v>124282402.02</v>
      </c>
      <c r="CV32" s="941">
        <f>'Проверочная  таблица'!OH33</f>
        <v>0</v>
      </c>
      <c r="CW32" s="942">
        <f>'Проверочная  таблица'!OK33</f>
        <v>0</v>
      </c>
      <c r="CX32" s="941">
        <f>'Проверочная  таблица'!PF33+'Проверочная  таблица'!ON33</f>
        <v>0</v>
      </c>
      <c r="CY32" s="942">
        <f>'Проверочная  таблица'!PM33+'Проверочная  таблица'!OW33</f>
        <v>0</v>
      </c>
      <c r="CZ32" s="941">
        <f>'Проверочная  таблица'!OP33+'Проверочная  таблица'!PH33</f>
        <v>0</v>
      </c>
      <c r="DA32" s="942">
        <f>'Проверочная  таблица'!PO33+'Проверочная  таблица'!OY33</f>
        <v>0</v>
      </c>
      <c r="DB32" s="940">
        <f>'Проверочная  таблица'!PJ33+'Проверочная  таблица'!OR33</f>
        <v>0</v>
      </c>
      <c r="DC32" s="942">
        <f>'Проверочная  таблица'!PQ33+'Проверочная  таблица'!PA33</f>
        <v>0</v>
      </c>
      <c r="DD32" s="941">
        <f>'Проверочная  таблица'!MP33</f>
        <v>0</v>
      </c>
      <c r="DE32" s="942">
        <f>'Проверочная  таблица'!MW33</f>
        <v>0</v>
      </c>
      <c r="DF32" s="941">
        <f t="shared" si="27"/>
        <v>224996680.88999999</v>
      </c>
      <c r="DG32" s="942">
        <f t="shared" si="27"/>
        <v>142740647.92000002</v>
      </c>
      <c r="DH32" s="940">
        <f>'Проверочная  таблица'!QH33</f>
        <v>0</v>
      </c>
      <c r="DI32" s="942">
        <f>'Проверочная  таблица'!QI33</f>
        <v>0</v>
      </c>
      <c r="DJ32" s="932">
        <f>'Проверочная  таблица'!QJ33</f>
        <v>1800000</v>
      </c>
      <c r="DK32" s="932">
        <f>'Проверочная  таблица'!QK33</f>
        <v>0</v>
      </c>
      <c r="DL32" s="733">
        <f>'Проверочная  таблица'!QL33</f>
        <v>0</v>
      </c>
      <c r="DM32" s="591">
        <f>'Проверочная  таблица'!QM33</f>
        <v>0</v>
      </c>
      <c r="DN32" s="592">
        <f>'Проверочная  таблица'!QN33</f>
        <v>2382800</v>
      </c>
      <c r="DO32" s="591">
        <f>'Проверочная  таблица'!QO33</f>
        <v>2382800</v>
      </c>
      <c r="DP32" s="592">
        <f>'Проверочная  таблица'!QP33</f>
        <v>7548600</v>
      </c>
      <c r="DQ32" s="591">
        <f>'Проверочная  таблица'!QQ33</f>
        <v>7548600</v>
      </c>
      <c r="DR32" s="941">
        <f>'Проверочная  таблица'!QT33</f>
        <v>213265280.88999999</v>
      </c>
      <c r="DS32" s="942">
        <f>'Проверочная  таблица'!QW33</f>
        <v>132809247.92</v>
      </c>
      <c r="DT32" s="941">
        <f>'Проверочная  таблица'!QZ33</f>
        <v>0</v>
      </c>
      <c r="DU32" s="942">
        <f>'Проверочная  таблица'!RC33</f>
        <v>0</v>
      </c>
      <c r="DV32" s="941">
        <f t="shared" si="28"/>
        <v>205798292.5</v>
      </c>
      <c r="DW32" s="942">
        <f t="shared" si="29"/>
        <v>50729912.149999999</v>
      </c>
      <c r="DX32" s="941">
        <f>'Проверочная  таблица'!RH33</f>
        <v>5234040</v>
      </c>
      <c r="DY32" s="942">
        <f>'Проверочная  таблица'!RK33</f>
        <v>1308510</v>
      </c>
      <c r="DZ32" s="941">
        <f>'Проверочная  таблица'!RN33</f>
        <v>0</v>
      </c>
      <c r="EA32" s="942">
        <f>'Проверочная  таблица'!RQ33</f>
        <v>0</v>
      </c>
      <c r="EB32" s="941">
        <f>'Проверочная  таблица'!RT33</f>
        <v>15419852.5</v>
      </c>
      <c r="EC32" s="942">
        <f>'Проверочная  таблица'!RW33</f>
        <v>3854963.15</v>
      </c>
      <c r="ED32" s="941">
        <f>'Проверочная  таблица'!RZ33</f>
        <v>185144400</v>
      </c>
      <c r="EE32" s="942">
        <f>'Проверочная  таблица'!SC33</f>
        <v>45566439</v>
      </c>
      <c r="EF32" s="837"/>
      <c r="EG32" s="935">
        <f t="shared" si="6"/>
        <v>224996.68088999999</v>
      </c>
      <c r="EH32" s="935">
        <f t="shared" si="7"/>
        <v>142740.64792000002</v>
      </c>
      <c r="EI32" s="837"/>
      <c r="EJ32" s="665"/>
    </row>
    <row r="33" spans="1:140" ht="25.5" customHeight="1" thickBot="1" x14ac:dyDescent="0.3">
      <c r="A33" s="502" t="s">
        <v>47</v>
      </c>
      <c r="B33" s="20">
        <f t="shared" ref="B33:E33" si="30">SUM(B31:B32)</f>
        <v>2104922567.25</v>
      </c>
      <c r="C33" s="21">
        <f t="shared" si="30"/>
        <v>359763688.10000002</v>
      </c>
      <c r="D33" s="24">
        <f t="shared" si="30"/>
        <v>0</v>
      </c>
      <c r="E33" s="10">
        <f t="shared" si="30"/>
        <v>0</v>
      </c>
      <c r="F33" s="603">
        <f t="shared" ref="F33:G33" si="31">SUM(F31:F32)</f>
        <v>0</v>
      </c>
      <c r="G33" s="616">
        <f t="shared" si="31"/>
        <v>0</v>
      </c>
      <c r="H33" s="603">
        <f t="shared" ref="H33:I33" si="32">SUM(H31:H32)</f>
        <v>0</v>
      </c>
      <c r="I33" s="599">
        <f t="shared" si="32"/>
        <v>0</v>
      </c>
      <c r="J33" s="603">
        <f t="shared" ref="J33:U33" si="33">SUM(J31:J32)</f>
        <v>0</v>
      </c>
      <c r="K33" s="599">
        <f t="shared" si="33"/>
        <v>0</v>
      </c>
      <c r="L33" s="25">
        <f t="shared" si="33"/>
        <v>2104922567.25</v>
      </c>
      <c r="M33" s="10">
        <f t="shared" si="33"/>
        <v>359763688.10000002</v>
      </c>
      <c r="N33" s="27">
        <f t="shared" si="33"/>
        <v>1569922449.04</v>
      </c>
      <c r="O33" s="10">
        <f t="shared" si="33"/>
        <v>137763843.53</v>
      </c>
      <c r="P33" s="21">
        <f t="shared" si="33"/>
        <v>0</v>
      </c>
      <c r="Q33" s="20">
        <f t="shared" si="33"/>
        <v>0</v>
      </c>
      <c r="R33" s="21">
        <f t="shared" si="33"/>
        <v>0</v>
      </c>
      <c r="S33" s="20">
        <f t="shared" si="33"/>
        <v>0</v>
      </c>
      <c r="T33" s="21">
        <f t="shared" si="33"/>
        <v>0</v>
      </c>
      <c r="U33" s="10">
        <f t="shared" si="33"/>
        <v>0</v>
      </c>
      <c r="V33" s="27">
        <f>SUM(V31:V32)</f>
        <v>0</v>
      </c>
      <c r="W33" s="24">
        <f>SUM(W31:W32)</f>
        <v>0</v>
      </c>
      <c r="X33" s="25">
        <f t="shared" ref="X33:Y33" si="34">SUM(X31:X32)</f>
        <v>0</v>
      </c>
      <c r="Y33" s="10">
        <f t="shared" si="34"/>
        <v>0</v>
      </c>
      <c r="Z33" s="25">
        <f t="shared" ref="Z33:AA33" si="35">SUM(Z31:Z32)</f>
        <v>0</v>
      </c>
      <c r="AA33" s="10">
        <f t="shared" si="35"/>
        <v>0</v>
      </c>
      <c r="AB33" s="25">
        <f>SUM(AB31:AB32)</f>
        <v>0</v>
      </c>
      <c r="AC33" s="10">
        <f>SUM(AC31:AC32)</f>
        <v>0</v>
      </c>
      <c r="AD33" s="25">
        <f t="shared" ref="AD33:AE33" si="36">SUM(AD31:AD32)</f>
        <v>468593.42</v>
      </c>
      <c r="AE33" s="10">
        <f t="shared" si="36"/>
        <v>0</v>
      </c>
      <c r="AF33" s="25">
        <f t="shared" ref="AF33:AG33" si="37">SUM(AF31:AF32)</f>
        <v>6018.94</v>
      </c>
      <c r="AG33" s="10">
        <f t="shared" si="37"/>
        <v>0</v>
      </c>
      <c r="AH33" s="25">
        <f t="shared" ref="AH33:AI33" si="38">SUM(AH31:AH32)</f>
        <v>0</v>
      </c>
      <c r="AI33" s="10">
        <f t="shared" si="38"/>
        <v>0</v>
      </c>
      <c r="AJ33" s="25">
        <f t="shared" ref="AJ33:DI33" si="39">SUM(AJ31:AJ32)</f>
        <v>0</v>
      </c>
      <c r="AK33" s="10">
        <f t="shared" si="39"/>
        <v>0</v>
      </c>
      <c r="AL33" s="25">
        <f t="shared" si="39"/>
        <v>0</v>
      </c>
      <c r="AM33" s="10">
        <f t="shared" si="39"/>
        <v>0</v>
      </c>
      <c r="AN33" s="25">
        <f t="shared" ref="AN33:AU33" si="40">SUM(AN31:AN32)</f>
        <v>210468960</v>
      </c>
      <c r="AO33" s="20">
        <f t="shared" si="40"/>
        <v>5540062.6600000001</v>
      </c>
      <c r="AP33" s="25">
        <f t="shared" si="40"/>
        <v>0</v>
      </c>
      <c r="AQ33" s="24">
        <f t="shared" si="40"/>
        <v>0</v>
      </c>
      <c r="AR33" s="10">
        <f t="shared" si="40"/>
        <v>2950000</v>
      </c>
      <c r="AS33" s="621">
        <f t="shared" si="40"/>
        <v>0</v>
      </c>
      <c r="AT33" s="27">
        <f t="shared" si="40"/>
        <v>0</v>
      </c>
      <c r="AU33" s="20">
        <f t="shared" si="40"/>
        <v>0</v>
      </c>
      <c r="AV33" s="25">
        <f t="shared" si="39"/>
        <v>0</v>
      </c>
      <c r="AW33" s="10">
        <f t="shared" si="39"/>
        <v>0</v>
      </c>
      <c r="AX33" s="25">
        <f t="shared" si="39"/>
        <v>0</v>
      </c>
      <c r="AY33" s="10">
        <f t="shared" si="39"/>
        <v>0</v>
      </c>
      <c r="AZ33" s="25">
        <f t="shared" si="39"/>
        <v>0</v>
      </c>
      <c r="BA33" s="10">
        <f t="shared" si="39"/>
        <v>0</v>
      </c>
      <c r="BB33" s="25">
        <f t="shared" si="39"/>
        <v>0</v>
      </c>
      <c r="BC33" s="10">
        <f t="shared" si="39"/>
        <v>0</v>
      </c>
      <c r="BD33" s="25">
        <f>SUM(BD31:BD32)</f>
        <v>0</v>
      </c>
      <c r="BE33" s="10">
        <f>SUM(BE31:BE32)</f>
        <v>0</v>
      </c>
      <c r="BF33" s="25">
        <f t="shared" si="39"/>
        <v>0</v>
      </c>
      <c r="BG33" s="10">
        <f t="shared" si="39"/>
        <v>0</v>
      </c>
      <c r="BH33" s="27">
        <f t="shared" si="39"/>
        <v>7280000</v>
      </c>
      <c r="BI33" s="10">
        <f t="shared" si="39"/>
        <v>0</v>
      </c>
      <c r="BJ33" s="25">
        <f t="shared" si="39"/>
        <v>0</v>
      </c>
      <c r="BK33" s="25">
        <f t="shared" si="39"/>
        <v>0</v>
      </c>
      <c r="BL33" s="25">
        <f t="shared" ref="BL33:BM33" si="41">SUM(BL31:BL32)</f>
        <v>0</v>
      </c>
      <c r="BM33" s="10">
        <f t="shared" si="41"/>
        <v>0</v>
      </c>
      <c r="BN33" s="25">
        <f>SUM(BN31:BN32)</f>
        <v>0</v>
      </c>
      <c r="BO33" s="10">
        <f>SUM(BO31:BO32)</f>
        <v>0</v>
      </c>
      <c r="BP33" s="25">
        <f t="shared" si="39"/>
        <v>4767300</v>
      </c>
      <c r="BQ33" s="10">
        <f t="shared" si="39"/>
        <v>4329185.51</v>
      </c>
      <c r="BR33" s="25">
        <f t="shared" ref="BR33:BY33" si="42">SUM(BR31:BR32)</f>
        <v>0</v>
      </c>
      <c r="BS33" s="25">
        <f t="shared" si="42"/>
        <v>0</v>
      </c>
      <c r="BT33" s="25">
        <f t="shared" si="42"/>
        <v>0</v>
      </c>
      <c r="BU33" s="10">
        <f t="shared" si="42"/>
        <v>0</v>
      </c>
      <c r="BV33" s="25">
        <f t="shared" si="42"/>
        <v>0</v>
      </c>
      <c r="BW33" s="24">
        <f t="shared" si="42"/>
        <v>0</v>
      </c>
      <c r="BX33" s="25">
        <f t="shared" si="42"/>
        <v>3111800</v>
      </c>
      <c r="BY33" s="10">
        <f t="shared" si="42"/>
        <v>398887.29</v>
      </c>
      <c r="BZ33" s="25">
        <f t="shared" si="39"/>
        <v>0</v>
      </c>
      <c r="CA33" s="10">
        <f t="shared" si="39"/>
        <v>0</v>
      </c>
      <c r="CB33" s="25">
        <f>SUM(CB31:CB32)</f>
        <v>1203776.6800000002</v>
      </c>
      <c r="CC33" s="20">
        <f>SUM(CC31:CC32)</f>
        <v>0</v>
      </c>
      <c r="CD33" s="25">
        <f t="shared" si="39"/>
        <v>124556400</v>
      </c>
      <c r="CE33" s="20">
        <f t="shared" si="39"/>
        <v>0</v>
      </c>
      <c r="CF33" s="25">
        <f t="shared" si="39"/>
        <v>0</v>
      </c>
      <c r="CG33" s="10">
        <f t="shared" si="39"/>
        <v>0</v>
      </c>
      <c r="CH33" s="25">
        <f t="shared" ref="CH33:CI33" si="43">SUM(CH31:CH32)</f>
        <v>0</v>
      </c>
      <c r="CI33" s="10">
        <f t="shared" si="43"/>
        <v>0</v>
      </c>
      <c r="CJ33" s="25">
        <f t="shared" ref="CJ33:CK33" si="44">SUM(CJ31:CJ32)</f>
        <v>0</v>
      </c>
      <c r="CK33" s="10">
        <f t="shared" si="44"/>
        <v>0</v>
      </c>
      <c r="CL33" s="25">
        <f t="shared" si="39"/>
        <v>0</v>
      </c>
      <c r="CM33" s="10">
        <f t="shared" si="39"/>
        <v>0</v>
      </c>
      <c r="CN33" s="25">
        <f t="shared" si="39"/>
        <v>5437600</v>
      </c>
      <c r="CO33" s="25">
        <f t="shared" si="39"/>
        <v>257641.02</v>
      </c>
      <c r="CP33" s="25">
        <f>SUM(CP31:CP32)</f>
        <v>0</v>
      </c>
      <c r="CQ33" s="10">
        <f>SUM(CQ31:CQ32)</f>
        <v>0</v>
      </c>
      <c r="CR33" s="25">
        <f>SUM(CR31:CR32)</f>
        <v>0</v>
      </c>
      <c r="CS33" s="10">
        <f>SUM(CS31:CS32)</f>
        <v>0</v>
      </c>
      <c r="CT33" s="25">
        <f t="shared" si="39"/>
        <v>1209672000</v>
      </c>
      <c r="CU33" s="10">
        <f t="shared" si="39"/>
        <v>127238067.05</v>
      </c>
      <c r="CV33" s="25">
        <f t="shared" si="39"/>
        <v>0</v>
      </c>
      <c r="CW33" s="10">
        <f t="shared" si="39"/>
        <v>0</v>
      </c>
      <c r="CX33" s="25">
        <f t="shared" si="39"/>
        <v>0</v>
      </c>
      <c r="CY33" s="10">
        <f t="shared" si="39"/>
        <v>0</v>
      </c>
      <c r="CZ33" s="25">
        <f t="shared" si="39"/>
        <v>0</v>
      </c>
      <c r="DA33" s="10">
        <f t="shared" si="39"/>
        <v>0</v>
      </c>
      <c r="DB33" s="27">
        <f t="shared" si="39"/>
        <v>0</v>
      </c>
      <c r="DC33" s="10">
        <f t="shared" si="39"/>
        <v>0</v>
      </c>
      <c r="DD33" s="25">
        <f t="shared" si="39"/>
        <v>0</v>
      </c>
      <c r="DE33" s="10">
        <f t="shared" si="39"/>
        <v>0</v>
      </c>
      <c r="DF33" s="25">
        <f t="shared" si="39"/>
        <v>260578043.70999998</v>
      </c>
      <c r="DG33" s="10">
        <f t="shared" si="39"/>
        <v>154560563.92000002</v>
      </c>
      <c r="DH33" s="27">
        <f t="shared" si="39"/>
        <v>0</v>
      </c>
      <c r="DI33" s="20">
        <f t="shared" si="39"/>
        <v>0</v>
      </c>
      <c r="DJ33" s="20">
        <f t="shared" ref="DJ33:EE33" si="45">SUM(DJ31:DJ32)</f>
        <v>2305000</v>
      </c>
      <c r="DK33" s="582">
        <f t="shared" si="45"/>
        <v>0</v>
      </c>
      <c r="DL33" s="25">
        <f t="shared" si="45"/>
        <v>0</v>
      </c>
      <c r="DM33" s="20">
        <f t="shared" si="45"/>
        <v>0</v>
      </c>
      <c r="DN33" s="26">
        <f t="shared" si="45"/>
        <v>2382800</v>
      </c>
      <c r="DO33" s="20">
        <f t="shared" si="45"/>
        <v>2382800</v>
      </c>
      <c r="DP33" s="26">
        <f>SUM(DP31:DP32)</f>
        <v>7548600</v>
      </c>
      <c r="DQ33" s="20">
        <f>SUM(DQ31:DQ32)</f>
        <v>7548600</v>
      </c>
      <c r="DR33" s="25">
        <f t="shared" ref="DR33:DS33" si="46">SUM(DR31:DR32)</f>
        <v>247871643.70999998</v>
      </c>
      <c r="DS33" s="10">
        <f t="shared" si="46"/>
        <v>144529163.92000002</v>
      </c>
      <c r="DT33" s="25">
        <f t="shared" si="45"/>
        <v>470000</v>
      </c>
      <c r="DU33" s="10">
        <f t="shared" si="45"/>
        <v>100000</v>
      </c>
      <c r="DV33" s="27">
        <f t="shared" si="45"/>
        <v>274422074.5</v>
      </c>
      <c r="DW33" s="10">
        <f t="shared" si="45"/>
        <v>67439280.650000006</v>
      </c>
      <c r="DX33" s="25">
        <f t="shared" ref="DX33:DY33" si="47">SUM(DX31:DX32)</f>
        <v>6327720</v>
      </c>
      <c r="DY33" s="10">
        <f t="shared" si="47"/>
        <v>1581930</v>
      </c>
      <c r="DZ33" s="25">
        <f t="shared" si="45"/>
        <v>0</v>
      </c>
      <c r="EA33" s="10">
        <f t="shared" si="45"/>
        <v>0</v>
      </c>
      <c r="EB33" s="25">
        <f t="shared" si="45"/>
        <v>18266594.5</v>
      </c>
      <c r="EC33" s="10">
        <f t="shared" si="45"/>
        <v>4566648.6500000004</v>
      </c>
      <c r="ED33" s="25">
        <f t="shared" si="45"/>
        <v>249827760</v>
      </c>
      <c r="EE33" s="10">
        <f t="shared" si="45"/>
        <v>61290702</v>
      </c>
      <c r="EF33" s="837"/>
      <c r="EG33" s="935">
        <f t="shared" si="6"/>
        <v>260578.04370999997</v>
      </c>
      <c r="EH33" s="935">
        <f t="shared" si="7"/>
        <v>154560.56392000002</v>
      </c>
      <c r="EI33" s="837"/>
      <c r="EJ33" s="665"/>
    </row>
    <row r="34" spans="1:140" ht="25.5" customHeight="1" x14ac:dyDescent="0.25">
      <c r="A34" s="5"/>
      <c r="B34" s="28"/>
      <c r="C34" s="30"/>
      <c r="D34" s="29"/>
      <c r="E34" s="28"/>
      <c r="F34" s="604"/>
      <c r="G34" s="605"/>
      <c r="H34" s="604"/>
      <c r="I34" s="605"/>
      <c r="J34" s="604"/>
      <c r="K34" s="605"/>
      <c r="L34" s="970"/>
      <c r="M34" s="970"/>
      <c r="N34" s="28"/>
      <c r="O34" s="28"/>
      <c r="P34" s="30"/>
      <c r="Q34" s="28"/>
      <c r="R34" s="30"/>
      <c r="S34" s="28"/>
      <c r="T34" s="30"/>
      <c r="U34" s="28"/>
      <c r="V34" s="31"/>
      <c r="W34" s="32"/>
      <c r="X34" s="35"/>
      <c r="Y34" s="32"/>
      <c r="Z34" s="35"/>
      <c r="AA34" s="32"/>
      <c r="AB34" s="33"/>
      <c r="AC34" s="34"/>
      <c r="AD34" s="33"/>
      <c r="AE34" s="34"/>
      <c r="AF34" s="33"/>
      <c r="AG34" s="34"/>
      <c r="AH34" s="33"/>
      <c r="AI34" s="34"/>
      <c r="AJ34" s="33"/>
      <c r="AK34" s="34"/>
      <c r="AL34" s="33"/>
      <c r="AM34" s="34"/>
      <c r="AN34" s="33"/>
      <c r="AO34" s="34"/>
      <c r="AP34" s="33"/>
      <c r="AQ34" s="32"/>
      <c r="AR34" s="35"/>
      <c r="AS34" s="622"/>
      <c r="AT34" s="625"/>
      <c r="AU34" s="34"/>
      <c r="AV34" s="33"/>
      <c r="AW34" s="34"/>
      <c r="AX34" s="33"/>
      <c r="AY34" s="34"/>
      <c r="AZ34" s="33"/>
      <c r="BA34" s="34"/>
      <c r="BB34" s="33"/>
      <c r="BC34" s="34"/>
      <c r="BD34" s="33"/>
      <c r="BE34" s="34"/>
      <c r="BF34" s="33"/>
      <c r="BG34" s="34"/>
      <c r="BH34" s="31"/>
      <c r="BI34" s="34"/>
      <c r="BJ34" s="33"/>
      <c r="BK34" s="32"/>
      <c r="BL34" s="33"/>
      <c r="BM34" s="34"/>
      <c r="BN34" s="33"/>
      <c r="BO34" s="34"/>
      <c r="BP34" s="33"/>
      <c r="BQ34" s="34"/>
      <c r="BR34" s="33"/>
      <c r="BS34" s="32"/>
      <c r="BT34" s="33"/>
      <c r="BU34" s="34"/>
      <c r="BV34" s="33"/>
      <c r="BW34" s="32"/>
      <c r="BX34" s="33"/>
      <c r="BY34" s="34"/>
      <c r="BZ34" s="33"/>
      <c r="CA34" s="34"/>
      <c r="CB34" s="33"/>
      <c r="CC34" s="34"/>
      <c r="CD34" s="33"/>
      <c r="CE34" s="34"/>
      <c r="CF34" s="33"/>
      <c r="CG34" s="34"/>
      <c r="CH34" s="33"/>
      <c r="CI34" s="34"/>
      <c r="CJ34" s="33"/>
      <c r="CK34" s="34"/>
      <c r="CL34" s="33"/>
      <c r="CM34" s="34"/>
      <c r="CN34" s="33"/>
      <c r="CO34" s="32"/>
      <c r="CP34" s="33"/>
      <c r="CQ34" s="34"/>
      <c r="CR34" s="33"/>
      <c r="CS34" s="34"/>
      <c r="CT34" s="33"/>
      <c r="CU34" s="34"/>
      <c r="CV34" s="33"/>
      <c r="CW34" s="34"/>
      <c r="CX34" s="33"/>
      <c r="CY34" s="34"/>
      <c r="CZ34" s="33"/>
      <c r="DA34" s="34"/>
      <c r="DB34" s="625"/>
      <c r="DC34" s="34"/>
      <c r="DD34" s="33"/>
      <c r="DE34" s="34"/>
      <c r="DF34" s="196"/>
      <c r="DG34" s="197"/>
      <c r="DH34" s="31"/>
      <c r="DI34" s="34"/>
      <c r="DJ34" s="28"/>
      <c r="DK34" s="28"/>
      <c r="DL34" s="29"/>
      <c r="DM34" s="28"/>
      <c r="DN34" s="30"/>
      <c r="DO34" s="28"/>
      <c r="DP34" s="30"/>
      <c r="DQ34" s="28"/>
      <c r="DR34" s="32"/>
      <c r="DS34" s="35"/>
      <c r="DT34" s="32"/>
      <c r="DU34" s="35"/>
      <c r="DV34" s="50"/>
      <c r="DW34" s="197"/>
      <c r="DX34" s="33"/>
      <c r="DY34" s="34"/>
      <c r="DZ34" s="33"/>
      <c r="EA34" s="34"/>
      <c r="EB34" s="33"/>
      <c r="EC34" s="34"/>
      <c r="ED34" s="33"/>
      <c r="EE34" s="34"/>
      <c r="EF34" s="837"/>
      <c r="EG34" s="935">
        <f t="shared" si="6"/>
        <v>0</v>
      </c>
      <c r="EH34" s="935">
        <f t="shared" si="7"/>
        <v>0</v>
      </c>
      <c r="EI34" s="837"/>
    </row>
    <row r="35" spans="1:140" ht="25.5" customHeight="1" thickBot="1" x14ac:dyDescent="0.3">
      <c r="A35" s="503"/>
      <c r="B35" s="36"/>
      <c r="C35" s="38"/>
      <c r="D35" s="37"/>
      <c r="E35" s="36"/>
      <c r="F35" s="606"/>
      <c r="G35" s="607"/>
      <c r="H35" s="606"/>
      <c r="I35" s="607"/>
      <c r="J35" s="606"/>
      <c r="K35" s="607"/>
      <c r="L35" s="43"/>
      <c r="M35" s="43"/>
      <c r="N35" s="36"/>
      <c r="O35" s="36"/>
      <c r="P35" s="38"/>
      <c r="Q35" s="36"/>
      <c r="R35" s="38"/>
      <c r="S35" s="36"/>
      <c r="T35" s="38"/>
      <c r="U35" s="36"/>
      <c r="V35" s="39"/>
      <c r="W35" s="40"/>
      <c r="X35" s="41"/>
      <c r="Y35" s="40"/>
      <c r="Z35" s="41"/>
      <c r="AA35" s="40"/>
      <c r="AB35" s="40"/>
      <c r="AC35" s="41"/>
      <c r="AD35" s="40"/>
      <c r="AE35" s="41"/>
      <c r="AF35" s="40"/>
      <c r="AG35" s="41"/>
      <c r="AH35" s="40"/>
      <c r="AI35" s="41"/>
      <c r="AJ35" s="40"/>
      <c r="AK35" s="41"/>
      <c r="AL35" s="40"/>
      <c r="AM35" s="41"/>
      <c r="AN35" s="40"/>
      <c r="AO35" s="41"/>
      <c r="AP35" s="40"/>
      <c r="AQ35" s="40"/>
      <c r="AR35" s="41"/>
      <c r="AS35" s="623"/>
      <c r="AT35" s="39"/>
      <c r="AU35" s="41"/>
      <c r="AV35" s="40"/>
      <c r="AW35" s="41"/>
      <c r="AX35" s="40"/>
      <c r="AY35" s="41"/>
      <c r="AZ35" s="40"/>
      <c r="BA35" s="41"/>
      <c r="BB35" s="40"/>
      <c r="BC35" s="41"/>
      <c r="BD35" s="40"/>
      <c r="BE35" s="41"/>
      <c r="BF35" s="40"/>
      <c r="BG35" s="41"/>
      <c r="BH35" s="39"/>
      <c r="BI35" s="41"/>
      <c r="BJ35" s="40"/>
      <c r="BK35" s="40"/>
      <c r="BL35" s="40"/>
      <c r="BM35" s="41"/>
      <c r="BN35" s="40"/>
      <c r="BO35" s="41"/>
      <c r="BP35" s="40"/>
      <c r="BQ35" s="41"/>
      <c r="BR35" s="40"/>
      <c r="BS35" s="40"/>
      <c r="BT35" s="40"/>
      <c r="BU35" s="41"/>
      <c r="BV35" s="40"/>
      <c r="BW35" s="40"/>
      <c r="BX35" s="40"/>
      <c r="BY35" s="41"/>
      <c r="BZ35" s="40"/>
      <c r="CA35" s="41"/>
      <c r="CB35" s="40"/>
      <c r="CC35" s="41"/>
      <c r="CD35" s="40"/>
      <c r="CE35" s="41"/>
      <c r="CF35" s="40"/>
      <c r="CG35" s="41"/>
      <c r="CH35" s="40"/>
      <c r="CI35" s="41"/>
      <c r="CJ35" s="40"/>
      <c r="CK35" s="41"/>
      <c r="CL35" s="40"/>
      <c r="CM35" s="41"/>
      <c r="CN35" s="40"/>
      <c r="CO35" s="40"/>
      <c r="CP35" s="40"/>
      <c r="CQ35" s="41"/>
      <c r="CR35" s="40"/>
      <c r="CS35" s="41"/>
      <c r="CT35" s="40"/>
      <c r="CU35" s="41"/>
      <c r="CV35" s="40"/>
      <c r="CW35" s="41"/>
      <c r="CX35" s="40"/>
      <c r="CY35" s="41"/>
      <c r="CZ35" s="40"/>
      <c r="DA35" s="41"/>
      <c r="DB35" s="39"/>
      <c r="DC35" s="41"/>
      <c r="DD35" s="40"/>
      <c r="DE35" s="41"/>
      <c r="DF35" s="37"/>
      <c r="DG35" s="36"/>
      <c r="DH35" s="39"/>
      <c r="DI35" s="41"/>
      <c r="DJ35" s="36"/>
      <c r="DK35" s="36"/>
      <c r="DL35" s="37"/>
      <c r="DM35" s="36"/>
      <c r="DN35" s="38"/>
      <c r="DO35" s="36"/>
      <c r="DP35" s="38"/>
      <c r="DQ35" s="36"/>
      <c r="DR35" s="40"/>
      <c r="DS35" s="41"/>
      <c r="DT35" s="40"/>
      <c r="DU35" s="41"/>
      <c r="DV35" s="38"/>
      <c r="DW35" s="36"/>
      <c r="DX35" s="40"/>
      <c r="DY35" s="41"/>
      <c r="DZ35" s="40"/>
      <c r="EA35" s="41"/>
      <c r="EB35" s="40"/>
      <c r="EC35" s="41"/>
      <c r="ED35" s="40"/>
      <c r="EE35" s="41"/>
      <c r="EF35" s="837"/>
      <c r="EG35" s="935">
        <f t="shared" si="6"/>
        <v>0</v>
      </c>
      <c r="EH35" s="935">
        <f t="shared" si="7"/>
        <v>0</v>
      </c>
      <c r="EI35" s="837"/>
    </row>
    <row r="36" spans="1:140" ht="25.5" customHeight="1" thickBot="1" x14ac:dyDescent="0.3">
      <c r="A36" s="502" t="s">
        <v>0</v>
      </c>
      <c r="B36" s="44">
        <f t="shared" ref="B36:U36" si="48">B29+B33</f>
        <v>5824037574.8799992</v>
      </c>
      <c r="C36" s="45" t="e">
        <f t="shared" si="48"/>
        <v>#REF!</v>
      </c>
      <c r="D36" s="43">
        <f t="shared" si="48"/>
        <v>74425730.88000001</v>
      </c>
      <c r="E36" s="44">
        <f t="shared" si="48"/>
        <v>0</v>
      </c>
      <c r="F36" s="608">
        <f t="shared" si="48"/>
        <v>74425730.88000001</v>
      </c>
      <c r="G36" s="609">
        <f t="shared" si="48"/>
        <v>0</v>
      </c>
      <c r="H36" s="608">
        <f t="shared" ref="H36:I36" si="49">H29+H33</f>
        <v>0</v>
      </c>
      <c r="I36" s="609">
        <f t="shared" si="49"/>
        <v>0</v>
      </c>
      <c r="J36" s="608">
        <f t="shared" si="48"/>
        <v>0</v>
      </c>
      <c r="K36" s="609">
        <f t="shared" si="48"/>
        <v>0</v>
      </c>
      <c r="L36" s="47">
        <f t="shared" si="48"/>
        <v>5749611844</v>
      </c>
      <c r="M36" s="47" t="e">
        <f t="shared" si="48"/>
        <v>#REF!</v>
      </c>
      <c r="N36" s="42">
        <f t="shared" si="48"/>
        <v>4417261500</v>
      </c>
      <c r="O36" s="42">
        <f t="shared" si="48"/>
        <v>178860200.38999999</v>
      </c>
      <c r="P36" s="45">
        <f t="shared" si="48"/>
        <v>0</v>
      </c>
      <c r="Q36" s="44">
        <f t="shared" si="48"/>
        <v>0</v>
      </c>
      <c r="R36" s="45">
        <f t="shared" si="48"/>
        <v>0</v>
      </c>
      <c r="S36" s="44">
        <f t="shared" si="48"/>
        <v>0</v>
      </c>
      <c r="T36" s="45">
        <f t="shared" si="48"/>
        <v>0</v>
      </c>
      <c r="U36" s="44">
        <f t="shared" si="48"/>
        <v>0</v>
      </c>
      <c r="V36" s="46">
        <f t="shared" ref="V36:AK36" si="50">V29+V33</f>
        <v>0</v>
      </c>
      <c r="W36" s="47">
        <f t="shared" si="50"/>
        <v>0</v>
      </c>
      <c r="X36" s="48">
        <f>X29+X33</f>
        <v>0</v>
      </c>
      <c r="Y36" s="47">
        <f>Y29+Y33</f>
        <v>0</v>
      </c>
      <c r="Z36" s="48">
        <f>Z29+Z33</f>
        <v>0</v>
      </c>
      <c r="AA36" s="47">
        <f>AA29+AA33</f>
        <v>0</v>
      </c>
      <c r="AB36" s="47">
        <f t="shared" si="50"/>
        <v>0</v>
      </c>
      <c r="AC36" s="48">
        <f t="shared" si="50"/>
        <v>0</v>
      </c>
      <c r="AD36" s="47">
        <f t="shared" ref="AD36:AI36" si="51">AD29+AD33</f>
        <v>4100081.1399999997</v>
      </c>
      <c r="AE36" s="48">
        <f t="shared" si="51"/>
        <v>0</v>
      </c>
      <c r="AF36" s="47">
        <f t="shared" si="51"/>
        <v>73918.86</v>
      </c>
      <c r="AG36" s="48">
        <f t="shared" si="51"/>
        <v>0</v>
      </c>
      <c r="AH36" s="47">
        <f t="shared" si="51"/>
        <v>0</v>
      </c>
      <c r="AI36" s="48">
        <f t="shared" si="51"/>
        <v>0</v>
      </c>
      <c r="AJ36" s="47">
        <f t="shared" si="50"/>
        <v>0</v>
      </c>
      <c r="AK36" s="48">
        <f t="shared" si="50"/>
        <v>0</v>
      </c>
      <c r="AL36" s="47">
        <f t="shared" ref="AL36:BK36" si="52">AL29+AL33</f>
        <v>0</v>
      </c>
      <c r="AM36" s="48">
        <f t="shared" si="52"/>
        <v>0</v>
      </c>
      <c r="AN36" s="47">
        <f t="shared" ref="AN36:AU36" si="53">AN29+AN33</f>
        <v>311908800</v>
      </c>
      <c r="AO36" s="48">
        <f t="shared" si="53"/>
        <v>8593404.4299999997</v>
      </c>
      <c r="AP36" s="47">
        <f t="shared" si="53"/>
        <v>7600000</v>
      </c>
      <c r="AQ36" s="47">
        <f t="shared" si="53"/>
        <v>0</v>
      </c>
      <c r="AR36" s="48">
        <f t="shared" si="53"/>
        <v>2950000</v>
      </c>
      <c r="AS36" s="624">
        <f t="shared" si="53"/>
        <v>0</v>
      </c>
      <c r="AT36" s="46">
        <f t="shared" si="53"/>
        <v>3000000</v>
      </c>
      <c r="AU36" s="48">
        <f t="shared" si="53"/>
        <v>0</v>
      </c>
      <c r="AV36" s="47">
        <f t="shared" si="52"/>
        <v>28634100</v>
      </c>
      <c r="AW36" s="48">
        <f t="shared" si="52"/>
        <v>0</v>
      </c>
      <c r="AX36" s="47">
        <f t="shared" si="52"/>
        <v>495360400</v>
      </c>
      <c r="AY36" s="48">
        <f t="shared" si="52"/>
        <v>0</v>
      </c>
      <c r="AZ36" s="47">
        <f t="shared" si="52"/>
        <v>0</v>
      </c>
      <c r="BA36" s="48">
        <f t="shared" si="52"/>
        <v>0</v>
      </c>
      <c r="BB36" s="47">
        <f t="shared" si="52"/>
        <v>382701900</v>
      </c>
      <c r="BC36" s="48">
        <f t="shared" si="52"/>
        <v>0</v>
      </c>
      <c r="BD36" s="47">
        <f>BD29+BD33</f>
        <v>0</v>
      </c>
      <c r="BE36" s="48">
        <f>BE29+BE33</f>
        <v>0</v>
      </c>
      <c r="BF36" s="47">
        <f t="shared" si="52"/>
        <v>0</v>
      </c>
      <c r="BG36" s="48">
        <f t="shared" si="52"/>
        <v>0</v>
      </c>
      <c r="BH36" s="46">
        <f t="shared" si="52"/>
        <v>21840000</v>
      </c>
      <c r="BI36" s="48">
        <f t="shared" si="52"/>
        <v>0</v>
      </c>
      <c r="BJ36" s="47">
        <f t="shared" si="52"/>
        <v>0</v>
      </c>
      <c r="BK36" s="47">
        <f t="shared" si="52"/>
        <v>0</v>
      </c>
      <c r="BL36" s="47">
        <f t="shared" ref="BL36:BQ36" si="54">BL29+BL33</f>
        <v>0</v>
      </c>
      <c r="BM36" s="48">
        <f t="shared" si="54"/>
        <v>0</v>
      </c>
      <c r="BN36" s="47">
        <f t="shared" si="54"/>
        <v>0</v>
      </c>
      <c r="BO36" s="48">
        <f t="shared" si="54"/>
        <v>0</v>
      </c>
      <c r="BP36" s="47">
        <f t="shared" si="54"/>
        <v>64175800</v>
      </c>
      <c r="BQ36" s="48">
        <f t="shared" si="54"/>
        <v>4329185.51</v>
      </c>
      <c r="BR36" s="47">
        <f>BR29+BR33</f>
        <v>0</v>
      </c>
      <c r="BS36" s="47">
        <f>BS29+BS33</f>
        <v>0</v>
      </c>
      <c r="BT36" s="47">
        <f t="shared" ref="BT36:BU36" si="55">BT29+BT33</f>
        <v>0</v>
      </c>
      <c r="BU36" s="48">
        <f t="shared" si="55"/>
        <v>0</v>
      </c>
      <c r="BV36" s="47">
        <f t="shared" ref="BV36:CC36" si="56">BV29+BV33</f>
        <v>83967400</v>
      </c>
      <c r="BW36" s="47">
        <f t="shared" si="56"/>
        <v>0</v>
      </c>
      <c r="BX36" s="47">
        <f t="shared" si="56"/>
        <v>3111800</v>
      </c>
      <c r="BY36" s="48">
        <f t="shared" si="56"/>
        <v>398887.29</v>
      </c>
      <c r="BZ36" s="47">
        <f t="shared" si="56"/>
        <v>0</v>
      </c>
      <c r="CA36" s="48">
        <f t="shared" si="56"/>
        <v>0</v>
      </c>
      <c r="CB36" s="47">
        <f t="shared" si="56"/>
        <v>3520400.0000000005</v>
      </c>
      <c r="CC36" s="48">
        <f t="shared" si="56"/>
        <v>0</v>
      </c>
      <c r="CD36" s="47">
        <f t="shared" ref="CD36:CE36" si="57">CD29+CD33</f>
        <v>274706400</v>
      </c>
      <c r="CE36" s="48">
        <f t="shared" si="57"/>
        <v>0</v>
      </c>
      <c r="CF36" s="47">
        <f>CF29+CF33</f>
        <v>0</v>
      </c>
      <c r="CG36" s="48">
        <f>CG29+CG33</f>
        <v>0</v>
      </c>
      <c r="CH36" s="47">
        <f t="shared" ref="CH36:CI36" si="58">CH29+CH33</f>
        <v>0</v>
      </c>
      <c r="CI36" s="48">
        <f t="shared" si="58"/>
        <v>0</v>
      </c>
      <c r="CJ36" s="47">
        <f t="shared" ref="CJ36:CK36" si="59">CJ29+CJ33</f>
        <v>0</v>
      </c>
      <c r="CK36" s="48">
        <f t="shared" si="59"/>
        <v>0</v>
      </c>
      <c r="CL36" s="47">
        <f t="shared" ref="CL36:EE36" si="60">CL29+CL33</f>
        <v>0</v>
      </c>
      <c r="CM36" s="48">
        <f t="shared" si="60"/>
        <v>0</v>
      </c>
      <c r="CN36" s="47">
        <f t="shared" si="60"/>
        <v>10281100</v>
      </c>
      <c r="CO36" s="47">
        <f t="shared" si="60"/>
        <v>257641.02</v>
      </c>
      <c r="CP36" s="47">
        <f>CP29+CP33</f>
        <v>0</v>
      </c>
      <c r="CQ36" s="48">
        <f>CQ29+CQ33</f>
        <v>0</v>
      </c>
      <c r="CR36" s="47">
        <f>CR29+CR33</f>
        <v>0</v>
      </c>
      <c r="CS36" s="48">
        <f>CS29+CS33</f>
        <v>0</v>
      </c>
      <c r="CT36" s="47">
        <f t="shared" si="60"/>
        <v>2050088000</v>
      </c>
      <c r="CU36" s="48">
        <f t="shared" si="60"/>
        <v>165281082.13999999</v>
      </c>
      <c r="CV36" s="47">
        <f t="shared" si="60"/>
        <v>0</v>
      </c>
      <c r="CW36" s="48">
        <f t="shared" si="60"/>
        <v>0</v>
      </c>
      <c r="CX36" s="47">
        <f t="shared" si="60"/>
        <v>0</v>
      </c>
      <c r="CY36" s="48">
        <f t="shared" si="60"/>
        <v>0</v>
      </c>
      <c r="CZ36" s="47">
        <f t="shared" si="60"/>
        <v>27660000</v>
      </c>
      <c r="DA36" s="48">
        <f t="shared" si="60"/>
        <v>0</v>
      </c>
      <c r="DB36" s="46">
        <f t="shared" si="60"/>
        <v>641581400</v>
      </c>
      <c r="DC36" s="48">
        <f t="shared" si="60"/>
        <v>0</v>
      </c>
      <c r="DD36" s="47">
        <f t="shared" si="60"/>
        <v>0</v>
      </c>
      <c r="DE36" s="48">
        <f t="shared" si="60"/>
        <v>0</v>
      </c>
      <c r="DF36" s="43">
        <f t="shared" si="60"/>
        <v>497776800</v>
      </c>
      <c r="DG36" s="44" t="e">
        <f t="shared" si="60"/>
        <v>#REF!</v>
      </c>
      <c r="DH36" s="46">
        <f t="shared" si="60"/>
        <v>37914500</v>
      </c>
      <c r="DI36" s="48" t="e">
        <f t="shared" si="60"/>
        <v>#REF!</v>
      </c>
      <c r="DJ36" s="44">
        <f t="shared" si="60"/>
        <v>3552900</v>
      </c>
      <c r="DK36" s="44">
        <f t="shared" si="60"/>
        <v>0</v>
      </c>
      <c r="DL36" s="43">
        <f t="shared" si="60"/>
        <v>0</v>
      </c>
      <c r="DM36" s="44">
        <f t="shared" si="60"/>
        <v>0</v>
      </c>
      <c r="DN36" s="45">
        <f t="shared" si="60"/>
        <v>2382800</v>
      </c>
      <c r="DO36" s="44">
        <f t="shared" si="60"/>
        <v>2382800</v>
      </c>
      <c r="DP36" s="45">
        <f>DP29+DP33</f>
        <v>7548600</v>
      </c>
      <c r="DQ36" s="44">
        <f>DQ29+DQ33</f>
        <v>7548600</v>
      </c>
      <c r="DR36" s="43">
        <f t="shared" ref="DR36:DS36" si="61">DR29+DR33</f>
        <v>429052800</v>
      </c>
      <c r="DS36" s="44">
        <f t="shared" si="61"/>
        <v>214013700.35000002</v>
      </c>
      <c r="DT36" s="43">
        <f t="shared" si="60"/>
        <v>17325200</v>
      </c>
      <c r="DU36" s="44">
        <f t="shared" si="60"/>
        <v>2122911.0499999998</v>
      </c>
      <c r="DV36" s="45">
        <f t="shared" si="60"/>
        <v>834573544</v>
      </c>
      <c r="DW36" s="44">
        <f t="shared" si="60"/>
        <v>193145425.33000001</v>
      </c>
      <c r="DX36" s="47">
        <f t="shared" ref="DX36:DY36" si="62">DX29+DX33</f>
        <v>17733240</v>
      </c>
      <c r="DY36" s="48">
        <f t="shared" si="62"/>
        <v>4335660</v>
      </c>
      <c r="DZ36" s="47">
        <f t="shared" si="60"/>
        <v>0</v>
      </c>
      <c r="EA36" s="48">
        <f t="shared" si="60"/>
        <v>0</v>
      </c>
      <c r="EB36" s="47">
        <f t="shared" si="60"/>
        <v>53139184</v>
      </c>
      <c r="EC36" s="48">
        <f t="shared" si="60"/>
        <v>13461086.33</v>
      </c>
      <c r="ED36" s="47">
        <f t="shared" si="60"/>
        <v>763701120</v>
      </c>
      <c r="EE36" s="48">
        <f t="shared" si="60"/>
        <v>175348679</v>
      </c>
      <c r="EF36" s="837"/>
      <c r="EG36" s="935">
        <f t="shared" si="6"/>
        <v>459862.3</v>
      </c>
      <c r="EH36" s="935" t="e">
        <f t="shared" si="7"/>
        <v>#REF!</v>
      </c>
      <c r="EI36" s="837"/>
    </row>
    <row r="37" spans="1:140" s="50" customFormat="1" ht="16.5" customHeight="1" x14ac:dyDescent="0.25">
      <c r="A37" s="49"/>
      <c r="B37" s="544">
        <f>B36-'Федеральные  средства'!B86*1000</f>
        <v>0</v>
      </c>
      <c r="C37" s="544" t="e">
        <f>C36-'Федеральные  средства'!C86*1000</f>
        <v>#REF!</v>
      </c>
      <c r="D37" s="544">
        <f>D36-Субсидия!E624</f>
        <v>0</v>
      </c>
      <c r="E37" s="544">
        <f>E36-Субсидия!F624</f>
        <v>0</v>
      </c>
      <c r="F37" s="971"/>
      <c r="G37" s="971"/>
      <c r="H37" s="971"/>
      <c r="I37" s="971"/>
      <c r="J37" s="971"/>
      <c r="K37" s="971"/>
      <c r="L37" s="972">
        <f>L36/1000-'Федеральные  средства'!B75</f>
        <v>0</v>
      </c>
      <c r="M37" s="972" t="e">
        <f>M36/1000-'Федеральные  средства'!C75</f>
        <v>#REF!</v>
      </c>
      <c r="N37" s="972">
        <f>N36/1000-'Федеральные  средства'!B54</f>
        <v>0</v>
      </c>
      <c r="O37" s="972">
        <f>O36/1000-'Федеральные  средства'!C54</f>
        <v>0</v>
      </c>
      <c r="P37" s="971"/>
      <c r="Q37" s="971"/>
      <c r="R37" s="971"/>
      <c r="S37" s="971"/>
      <c r="T37" s="971"/>
      <c r="U37" s="971"/>
      <c r="V37" s="973"/>
      <c r="W37" s="973"/>
      <c r="X37" s="973"/>
      <c r="Y37" s="973"/>
      <c r="Z37" s="973"/>
      <c r="AA37" s="973"/>
      <c r="AB37" s="973"/>
      <c r="AC37" s="973"/>
      <c r="AD37" s="973"/>
      <c r="AE37" s="973"/>
      <c r="AF37" s="973"/>
      <c r="AG37" s="973"/>
      <c r="AH37" s="973"/>
      <c r="AI37" s="973"/>
      <c r="AJ37" s="973"/>
      <c r="AK37" s="973"/>
      <c r="AL37" s="973"/>
      <c r="AM37" s="973"/>
      <c r="AN37" s="973"/>
      <c r="AO37" s="973"/>
      <c r="AP37" s="973"/>
      <c r="AQ37" s="973"/>
      <c r="AR37" s="973"/>
      <c r="AS37" s="973"/>
      <c r="AT37" s="973"/>
      <c r="AU37" s="973"/>
      <c r="AV37" s="973"/>
      <c r="AW37" s="973"/>
      <c r="AX37" s="973"/>
      <c r="AY37" s="973"/>
      <c r="AZ37" s="973"/>
      <c r="BA37" s="973"/>
      <c r="BB37" s="973"/>
      <c r="BC37" s="973"/>
      <c r="BD37" s="973"/>
      <c r="BE37" s="973"/>
      <c r="BF37" s="973"/>
      <c r="BG37" s="973"/>
      <c r="BH37" s="973"/>
      <c r="BI37" s="973"/>
      <c r="BJ37" s="973"/>
      <c r="BK37" s="973"/>
      <c r="BL37" s="973"/>
      <c r="BM37" s="973"/>
      <c r="BN37" s="973"/>
      <c r="BO37" s="973"/>
      <c r="BP37" s="973"/>
      <c r="BQ37" s="973"/>
      <c r="BR37" s="973"/>
      <c r="BS37" s="973"/>
      <c r="BT37" s="973"/>
      <c r="BU37" s="973"/>
      <c r="BV37" s="973"/>
      <c r="BW37" s="973"/>
      <c r="BX37" s="973"/>
      <c r="BY37" s="973"/>
      <c r="BZ37" s="973"/>
      <c r="CA37" s="973"/>
      <c r="CB37" s="973"/>
      <c r="CC37" s="973"/>
      <c r="CD37" s="973"/>
      <c r="CE37" s="973"/>
      <c r="CF37" s="973"/>
      <c r="CG37" s="973"/>
      <c r="CH37" s="973"/>
      <c r="CI37" s="973"/>
      <c r="CJ37" s="973"/>
      <c r="CK37" s="973"/>
      <c r="CL37" s="973"/>
      <c r="CM37" s="973"/>
      <c r="CN37" s="973"/>
      <c r="CO37" s="973"/>
      <c r="CP37" s="973"/>
      <c r="CQ37" s="973"/>
      <c r="CR37" s="973"/>
      <c r="CS37" s="973"/>
      <c r="CT37" s="973"/>
      <c r="CU37" s="973"/>
      <c r="CV37" s="973"/>
      <c r="CW37" s="973"/>
      <c r="CX37" s="973"/>
      <c r="CY37" s="973"/>
      <c r="CZ37" s="973"/>
      <c r="DA37" s="973"/>
      <c r="DB37" s="973"/>
      <c r="DC37" s="973"/>
      <c r="DD37" s="973"/>
      <c r="DE37" s="973"/>
      <c r="DF37" s="972">
        <f>DF36/1000-'Федеральные  средства'!B65</f>
        <v>0</v>
      </c>
      <c r="DG37" s="972" t="e">
        <f>DG36/1000-'Федеральные  средства'!C65</f>
        <v>#REF!</v>
      </c>
      <c r="DH37" s="49"/>
      <c r="DI37" s="972"/>
      <c r="DJ37" s="198"/>
      <c r="DK37" s="198"/>
      <c r="DL37" s="972"/>
      <c r="DM37" s="972"/>
      <c r="DN37" s="972"/>
      <c r="DO37" s="972"/>
      <c r="DP37" s="972"/>
      <c r="DQ37" s="972"/>
      <c r="DR37" s="49"/>
      <c r="DS37" s="49"/>
      <c r="DT37" s="49"/>
      <c r="DU37" s="49"/>
      <c r="DV37" s="972">
        <f>DV36/1000-'Федеральные  средства'!B73</f>
        <v>0</v>
      </c>
      <c r="DW37" s="972">
        <f>DW36/1000-'Федеральные  средства'!C73</f>
        <v>0</v>
      </c>
      <c r="DX37" s="49"/>
      <c r="DY37" s="972"/>
      <c r="DZ37" s="49"/>
      <c r="EA37" s="972"/>
      <c r="EB37" s="49"/>
      <c r="EC37" s="972"/>
      <c r="ED37" s="49"/>
      <c r="EE37" s="972"/>
    </row>
    <row r="38" spans="1:140" s="50" customFormat="1" ht="16.5" x14ac:dyDescent="0.25">
      <c r="A38" s="49"/>
      <c r="B38" s="49"/>
      <c r="C38" s="49"/>
      <c r="D38" s="49"/>
      <c r="E38" s="49"/>
      <c r="L38" s="972"/>
      <c r="M38" s="972"/>
      <c r="N38" s="972"/>
      <c r="O38" s="972"/>
      <c r="P38" s="971"/>
      <c r="Q38" s="971"/>
      <c r="R38" s="971"/>
      <c r="S38" s="971"/>
      <c r="T38" s="971"/>
      <c r="U38" s="971"/>
      <c r="V38" s="973"/>
      <c r="W38" s="973"/>
      <c r="X38" s="973"/>
      <c r="Y38" s="973"/>
      <c r="Z38" s="973"/>
      <c r="AA38" s="973"/>
      <c r="AB38" s="973"/>
      <c r="AC38" s="973"/>
      <c r="AD38" s="973"/>
      <c r="AE38" s="973"/>
      <c r="AF38" s="973"/>
      <c r="AG38" s="973"/>
      <c r="AH38" s="973"/>
      <c r="AI38" s="973"/>
      <c r="AJ38" s="973"/>
      <c r="AK38" s="973"/>
      <c r="AL38" s="973"/>
      <c r="AM38" s="973"/>
      <c r="AN38" s="973"/>
      <c r="AO38" s="973"/>
      <c r="AP38" s="973"/>
      <c r="AQ38" s="973"/>
      <c r="AR38" s="973"/>
      <c r="AS38" s="973"/>
      <c r="AT38" s="973"/>
      <c r="AU38" s="973"/>
      <c r="AV38" s="973"/>
      <c r="AW38" s="973"/>
      <c r="AX38" s="973"/>
      <c r="AY38" s="973"/>
      <c r="AZ38" s="973"/>
      <c r="BA38" s="973"/>
      <c r="BB38" s="973"/>
      <c r="BC38" s="973"/>
      <c r="BD38" s="973"/>
      <c r="BE38" s="973"/>
      <c r="BF38" s="973"/>
      <c r="BG38" s="973"/>
      <c r="BH38" s="973"/>
      <c r="BI38" s="973"/>
      <c r="BJ38" s="973"/>
      <c r="BK38" s="973"/>
      <c r="BL38" s="973"/>
      <c r="BM38" s="973"/>
      <c r="BN38" s="973"/>
      <c r="BO38" s="973"/>
      <c r="BP38" s="973"/>
      <c r="BQ38" s="973"/>
      <c r="BR38" s="973"/>
      <c r="BS38" s="973"/>
      <c r="BT38" s="973"/>
      <c r="BU38" s="973"/>
      <c r="BV38" s="973"/>
      <c r="BW38" s="973"/>
      <c r="BX38" s="973"/>
      <c r="BY38" s="973"/>
      <c r="BZ38" s="973"/>
      <c r="CA38" s="973"/>
      <c r="CB38" s="973"/>
      <c r="CC38" s="973"/>
      <c r="CD38" s="973"/>
      <c r="CE38" s="973"/>
      <c r="CF38" s="973"/>
      <c r="CG38" s="973"/>
      <c r="CH38" s="973"/>
      <c r="CI38" s="973"/>
      <c r="CJ38" s="973"/>
      <c r="CK38" s="973"/>
      <c r="CL38" s="973"/>
      <c r="CM38" s="973"/>
      <c r="CN38" s="973"/>
      <c r="CO38" s="973"/>
      <c r="CP38" s="973"/>
      <c r="CQ38" s="973"/>
      <c r="CR38" s="973"/>
      <c r="CS38" s="973"/>
      <c r="CT38" s="973"/>
      <c r="CU38" s="973"/>
      <c r="CV38" s="973"/>
      <c r="CW38" s="973"/>
      <c r="CX38" s="973"/>
      <c r="CY38" s="973"/>
      <c r="CZ38" s="973"/>
      <c r="DA38" s="973"/>
      <c r="DB38" s="973"/>
      <c r="DC38" s="973"/>
      <c r="DD38" s="973"/>
      <c r="DE38" s="973"/>
      <c r="DF38" s="972"/>
      <c r="DG38" s="972"/>
      <c r="DH38" s="49"/>
      <c r="DI38" s="972"/>
      <c r="DJ38" s="198"/>
      <c r="DK38" s="198"/>
      <c r="DL38" s="972"/>
      <c r="DM38" s="972"/>
      <c r="DN38" s="972"/>
      <c r="DO38" s="972"/>
      <c r="DP38" s="972"/>
      <c r="DQ38" s="972"/>
      <c r="DR38" s="49"/>
      <c r="DS38" s="49"/>
      <c r="DT38" s="49"/>
      <c r="DU38" s="49"/>
      <c r="DV38" s="972"/>
      <c r="DW38" s="972"/>
      <c r="DX38" s="49"/>
      <c r="DY38" s="972"/>
      <c r="DZ38" s="49"/>
      <c r="EA38" s="972"/>
      <c r="EB38" s="49"/>
      <c r="EC38" s="972"/>
      <c r="ED38" s="49"/>
      <c r="EE38" s="972"/>
    </row>
    <row r="39" spans="1:140" s="50" customFormat="1" ht="16.5" customHeight="1" x14ac:dyDescent="0.25">
      <c r="A39" s="200" t="s">
        <v>405</v>
      </c>
      <c r="B39" s="974">
        <f>B22</f>
        <v>412237973.22000003</v>
      </c>
      <c r="C39" s="974" t="e">
        <f t="shared" ref="C39:CH39" si="63">C22</f>
        <v>#REF!</v>
      </c>
      <c r="D39" s="974">
        <f t="shared" si="63"/>
        <v>7938657.2599999998</v>
      </c>
      <c r="E39" s="974">
        <f t="shared" si="63"/>
        <v>0</v>
      </c>
      <c r="F39" s="974">
        <f t="shared" ref="F39:G39" si="64">F22</f>
        <v>7938657.2599999998</v>
      </c>
      <c r="G39" s="974">
        <f t="shared" si="64"/>
        <v>0</v>
      </c>
      <c r="H39" s="974">
        <f t="shared" si="63"/>
        <v>0</v>
      </c>
      <c r="I39" s="974">
        <f t="shared" si="63"/>
        <v>0</v>
      </c>
      <c r="J39" s="974">
        <f t="shared" si="63"/>
        <v>0</v>
      </c>
      <c r="K39" s="974">
        <f t="shared" si="63"/>
        <v>0</v>
      </c>
      <c r="L39" s="974">
        <f t="shared" si="63"/>
        <v>404299315.96000004</v>
      </c>
      <c r="M39" s="974" t="e">
        <f t="shared" si="63"/>
        <v>#REF!</v>
      </c>
      <c r="N39" s="974">
        <f t="shared" si="63"/>
        <v>373530898.11000001</v>
      </c>
      <c r="O39" s="974">
        <f t="shared" si="63"/>
        <v>0</v>
      </c>
      <c r="P39" s="974">
        <f t="shared" si="63"/>
        <v>0</v>
      </c>
      <c r="Q39" s="974">
        <f t="shared" si="63"/>
        <v>0</v>
      </c>
      <c r="R39" s="974">
        <f t="shared" si="63"/>
        <v>0</v>
      </c>
      <c r="S39" s="974">
        <f t="shared" si="63"/>
        <v>0</v>
      </c>
      <c r="T39" s="974">
        <f t="shared" si="63"/>
        <v>0</v>
      </c>
      <c r="U39" s="974">
        <f t="shared" si="63"/>
        <v>0</v>
      </c>
      <c r="V39" s="974">
        <f t="shared" si="63"/>
        <v>0</v>
      </c>
      <c r="W39" s="974">
        <f t="shared" si="63"/>
        <v>0</v>
      </c>
      <c r="X39" s="974">
        <f t="shared" si="63"/>
        <v>0</v>
      </c>
      <c r="Y39" s="974">
        <f t="shared" si="63"/>
        <v>0</v>
      </c>
      <c r="Z39" s="974">
        <f t="shared" ref="Z39:AA39" si="65">Z22</f>
        <v>0</v>
      </c>
      <c r="AA39" s="974">
        <f t="shared" si="65"/>
        <v>0</v>
      </c>
      <c r="AB39" s="974">
        <f t="shared" si="63"/>
        <v>0</v>
      </c>
      <c r="AC39" s="974">
        <f t="shared" si="63"/>
        <v>0</v>
      </c>
      <c r="AD39" s="974">
        <f t="shared" si="63"/>
        <v>0</v>
      </c>
      <c r="AE39" s="974">
        <f t="shared" si="63"/>
        <v>0</v>
      </c>
      <c r="AF39" s="974">
        <f t="shared" ref="AF39:AG39" si="66">AF22</f>
        <v>0</v>
      </c>
      <c r="AG39" s="974">
        <f t="shared" si="66"/>
        <v>0</v>
      </c>
      <c r="AH39" s="974">
        <f t="shared" ref="AH39:AI39" si="67">AH22</f>
        <v>0</v>
      </c>
      <c r="AI39" s="974">
        <f t="shared" si="67"/>
        <v>0</v>
      </c>
      <c r="AJ39" s="974">
        <f t="shared" si="63"/>
        <v>0</v>
      </c>
      <c r="AK39" s="974">
        <f t="shared" si="63"/>
        <v>0</v>
      </c>
      <c r="AL39" s="974">
        <f t="shared" si="63"/>
        <v>0</v>
      </c>
      <c r="AM39" s="974">
        <f t="shared" si="63"/>
        <v>0</v>
      </c>
      <c r="AN39" s="974">
        <f t="shared" si="63"/>
        <v>0</v>
      </c>
      <c r="AO39" s="974">
        <f t="shared" si="63"/>
        <v>0</v>
      </c>
      <c r="AP39" s="974">
        <f t="shared" ref="AP39:AU39" si="68">AP22</f>
        <v>0</v>
      </c>
      <c r="AQ39" s="974">
        <f t="shared" si="68"/>
        <v>0</v>
      </c>
      <c r="AR39" s="974">
        <f t="shared" si="68"/>
        <v>0</v>
      </c>
      <c r="AS39" s="974">
        <f t="shared" si="68"/>
        <v>0</v>
      </c>
      <c r="AT39" s="974">
        <f t="shared" si="68"/>
        <v>0</v>
      </c>
      <c r="AU39" s="974">
        <f t="shared" si="68"/>
        <v>0</v>
      </c>
      <c r="AV39" s="974">
        <f t="shared" si="63"/>
        <v>0</v>
      </c>
      <c r="AW39" s="974">
        <f t="shared" si="63"/>
        <v>0</v>
      </c>
      <c r="AX39" s="974">
        <f t="shared" si="63"/>
        <v>0</v>
      </c>
      <c r="AY39" s="974">
        <f t="shared" si="63"/>
        <v>0</v>
      </c>
      <c r="AZ39" s="974">
        <f t="shared" si="63"/>
        <v>0</v>
      </c>
      <c r="BA39" s="974">
        <f t="shared" si="63"/>
        <v>0</v>
      </c>
      <c r="BB39" s="974">
        <f t="shared" si="63"/>
        <v>76540380</v>
      </c>
      <c r="BC39" s="974">
        <f t="shared" si="63"/>
        <v>0</v>
      </c>
      <c r="BD39" s="974">
        <f t="shared" si="63"/>
        <v>0</v>
      </c>
      <c r="BE39" s="974">
        <f t="shared" si="63"/>
        <v>0</v>
      </c>
      <c r="BF39" s="974">
        <f t="shared" si="63"/>
        <v>0</v>
      </c>
      <c r="BG39" s="974">
        <f t="shared" si="63"/>
        <v>0</v>
      </c>
      <c r="BH39" s="974">
        <f t="shared" si="63"/>
        <v>0</v>
      </c>
      <c r="BI39" s="974">
        <f t="shared" si="63"/>
        <v>0</v>
      </c>
      <c r="BJ39" s="974">
        <f t="shared" si="63"/>
        <v>0</v>
      </c>
      <c r="BK39" s="974">
        <f t="shared" si="63"/>
        <v>0</v>
      </c>
      <c r="BL39" s="974">
        <f t="shared" si="63"/>
        <v>0</v>
      </c>
      <c r="BM39" s="974">
        <f t="shared" si="63"/>
        <v>0</v>
      </c>
      <c r="BN39" s="974">
        <f t="shared" si="63"/>
        <v>0</v>
      </c>
      <c r="BO39" s="974">
        <f t="shared" si="63"/>
        <v>0</v>
      </c>
      <c r="BP39" s="974">
        <f t="shared" si="63"/>
        <v>40401100</v>
      </c>
      <c r="BQ39" s="974">
        <f t="shared" si="63"/>
        <v>0</v>
      </c>
      <c r="BR39" s="974">
        <f>BR22</f>
        <v>0</v>
      </c>
      <c r="BS39" s="974">
        <f>BS22</f>
        <v>0</v>
      </c>
      <c r="BT39" s="974">
        <f>BT22</f>
        <v>0</v>
      </c>
      <c r="BU39" s="974">
        <f>BU22</f>
        <v>0</v>
      </c>
      <c r="BV39" s="974">
        <f t="shared" ref="BV39:BW39" si="69">BV22</f>
        <v>0</v>
      </c>
      <c r="BW39" s="974">
        <f t="shared" si="69"/>
        <v>0</v>
      </c>
      <c r="BX39" s="974">
        <f>BX22</f>
        <v>0</v>
      </c>
      <c r="BY39" s="974">
        <f>BY22</f>
        <v>0</v>
      </c>
      <c r="BZ39" s="974">
        <f t="shared" si="63"/>
        <v>0</v>
      </c>
      <c r="CA39" s="974">
        <f t="shared" si="63"/>
        <v>0</v>
      </c>
      <c r="CB39" s="974">
        <f t="shared" si="63"/>
        <v>147618.10999999999</v>
      </c>
      <c r="CC39" s="974">
        <f t="shared" si="63"/>
        <v>0</v>
      </c>
      <c r="CD39" s="974">
        <f t="shared" si="63"/>
        <v>9100000</v>
      </c>
      <c r="CE39" s="974">
        <f t="shared" si="63"/>
        <v>0</v>
      </c>
      <c r="CF39" s="974">
        <f t="shared" si="63"/>
        <v>0</v>
      </c>
      <c r="CG39" s="974">
        <f t="shared" si="63"/>
        <v>0</v>
      </c>
      <c r="CH39" s="974">
        <f t="shared" si="63"/>
        <v>0</v>
      </c>
      <c r="CI39" s="974">
        <f t="shared" ref="CI39:EE39" si="70">CI22</f>
        <v>0</v>
      </c>
      <c r="CJ39" s="974">
        <f t="shared" si="70"/>
        <v>0</v>
      </c>
      <c r="CK39" s="974">
        <f t="shared" ref="CK39" si="71">CK22</f>
        <v>0</v>
      </c>
      <c r="CL39" s="974">
        <f t="shared" si="70"/>
        <v>0</v>
      </c>
      <c r="CM39" s="974">
        <f t="shared" si="70"/>
        <v>0</v>
      </c>
      <c r="CN39" s="974">
        <f t="shared" si="70"/>
        <v>0</v>
      </c>
      <c r="CO39" s="974">
        <f t="shared" si="70"/>
        <v>0</v>
      </c>
      <c r="CP39" s="974">
        <f t="shared" si="70"/>
        <v>0</v>
      </c>
      <c r="CQ39" s="974">
        <f t="shared" si="70"/>
        <v>0</v>
      </c>
      <c r="CR39" s="974">
        <f t="shared" ref="CR39:CS39" si="72">CR22</f>
        <v>0</v>
      </c>
      <c r="CS39" s="974">
        <f t="shared" si="72"/>
        <v>0</v>
      </c>
      <c r="CT39" s="974">
        <f t="shared" si="70"/>
        <v>0</v>
      </c>
      <c r="CU39" s="974">
        <f t="shared" si="70"/>
        <v>0</v>
      </c>
      <c r="CV39" s="974">
        <f t="shared" si="70"/>
        <v>0</v>
      </c>
      <c r="CW39" s="974">
        <f t="shared" si="70"/>
        <v>0</v>
      </c>
      <c r="CX39" s="974">
        <f t="shared" si="70"/>
        <v>0</v>
      </c>
      <c r="CY39" s="974">
        <f t="shared" si="70"/>
        <v>0</v>
      </c>
      <c r="CZ39" s="974">
        <f t="shared" si="70"/>
        <v>0</v>
      </c>
      <c r="DA39" s="974">
        <f t="shared" si="70"/>
        <v>0</v>
      </c>
      <c r="DB39" s="974">
        <f t="shared" si="70"/>
        <v>247341800</v>
      </c>
      <c r="DC39" s="974">
        <f t="shared" si="70"/>
        <v>0</v>
      </c>
      <c r="DD39" s="974">
        <f t="shared" ref="DD39:DE39" si="73">DD22</f>
        <v>0</v>
      </c>
      <c r="DE39" s="974">
        <f t="shared" si="73"/>
        <v>0</v>
      </c>
      <c r="DF39" s="974">
        <f t="shared" si="70"/>
        <v>7862046.8499999996</v>
      </c>
      <c r="DG39" s="974" t="e">
        <f t="shared" si="70"/>
        <v>#REF!</v>
      </c>
      <c r="DH39" s="974">
        <f t="shared" si="70"/>
        <v>2524900.0000000005</v>
      </c>
      <c r="DI39" s="974" t="e">
        <f t="shared" si="70"/>
        <v>#REF!</v>
      </c>
      <c r="DJ39" s="974">
        <f t="shared" si="70"/>
        <v>30000</v>
      </c>
      <c r="DK39" s="974">
        <f t="shared" si="70"/>
        <v>0</v>
      </c>
      <c r="DL39" s="974">
        <f t="shared" si="70"/>
        <v>0</v>
      </c>
      <c r="DM39" s="974">
        <f t="shared" si="70"/>
        <v>0</v>
      </c>
      <c r="DN39" s="974">
        <f t="shared" si="70"/>
        <v>0</v>
      </c>
      <c r="DO39" s="974">
        <f t="shared" si="70"/>
        <v>0</v>
      </c>
      <c r="DP39" s="974">
        <f t="shared" si="70"/>
        <v>0</v>
      </c>
      <c r="DQ39" s="974">
        <f t="shared" si="70"/>
        <v>0</v>
      </c>
      <c r="DR39" s="974">
        <f t="shared" si="70"/>
        <v>4590146.8499999996</v>
      </c>
      <c r="DS39" s="974">
        <f t="shared" si="70"/>
        <v>1624976</v>
      </c>
      <c r="DT39" s="974">
        <f t="shared" si="70"/>
        <v>717000</v>
      </c>
      <c r="DU39" s="974">
        <f t="shared" si="70"/>
        <v>68735.67</v>
      </c>
      <c r="DV39" s="974">
        <f t="shared" si="70"/>
        <v>22906371</v>
      </c>
      <c r="DW39" s="974">
        <f t="shared" si="70"/>
        <v>5105241.75</v>
      </c>
      <c r="DX39" s="974">
        <f t="shared" si="70"/>
        <v>390600</v>
      </c>
      <c r="DY39" s="974">
        <f t="shared" si="70"/>
        <v>97650</v>
      </c>
      <c r="DZ39" s="974">
        <f t="shared" si="70"/>
        <v>0</v>
      </c>
      <c r="EA39" s="974">
        <f t="shared" si="70"/>
        <v>0</v>
      </c>
      <c r="EB39" s="974">
        <f t="shared" si="70"/>
        <v>1423371</v>
      </c>
      <c r="EC39" s="974">
        <f t="shared" si="70"/>
        <v>355842.75</v>
      </c>
      <c r="ED39" s="974">
        <f t="shared" si="70"/>
        <v>21092400</v>
      </c>
      <c r="EE39" s="974">
        <f t="shared" si="70"/>
        <v>4651749</v>
      </c>
    </row>
    <row r="40" spans="1:140" s="50" customFormat="1" ht="16.5" x14ac:dyDescent="0.25">
      <c r="A40" s="576" t="s">
        <v>308</v>
      </c>
      <c r="B40" s="975">
        <f>B29-B39</f>
        <v>3306877034.4099998</v>
      </c>
      <c r="C40" s="975" t="e">
        <f t="shared" ref="C40:CH40" si="74">C29-C39</f>
        <v>#REF!</v>
      </c>
      <c r="D40" s="975">
        <f t="shared" si="74"/>
        <v>66487073.620000012</v>
      </c>
      <c r="E40" s="975">
        <f t="shared" si="74"/>
        <v>0</v>
      </c>
      <c r="F40" s="975">
        <f t="shared" ref="F40:G40" si="75">F29-F39</f>
        <v>66487073.620000012</v>
      </c>
      <c r="G40" s="975">
        <f t="shared" si="75"/>
        <v>0</v>
      </c>
      <c r="H40" s="975">
        <f t="shared" si="74"/>
        <v>0</v>
      </c>
      <c r="I40" s="975">
        <f t="shared" si="74"/>
        <v>0</v>
      </c>
      <c r="J40" s="975">
        <f t="shared" si="74"/>
        <v>0</v>
      </c>
      <c r="K40" s="975">
        <f t="shared" si="74"/>
        <v>0</v>
      </c>
      <c r="L40" s="975">
        <f t="shared" si="74"/>
        <v>3240389960.7899995</v>
      </c>
      <c r="M40" s="975" t="e">
        <f t="shared" si="74"/>
        <v>#REF!</v>
      </c>
      <c r="N40" s="975">
        <f t="shared" si="74"/>
        <v>2473808152.8499999</v>
      </c>
      <c r="O40" s="975">
        <f t="shared" si="74"/>
        <v>41096356.859999999</v>
      </c>
      <c r="P40" s="975">
        <f t="shared" si="74"/>
        <v>0</v>
      </c>
      <c r="Q40" s="975">
        <f t="shared" si="74"/>
        <v>0</v>
      </c>
      <c r="R40" s="975">
        <f t="shared" si="74"/>
        <v>0</v>
      </c>
      <c r="S40" s="975">
        <f t="shared" si="74"/>
        <v>0</v>
      </c>
      <c r="T40" s="975">
        <f t="shared" si="74"/>
        <v>0</v>
      </c>
      <c r="U40" s="975">
        <f t="shared" si="74"/>
        <v>0</v>
      </c>
      <c r="V40" s="975">
        <f t="shared" si="74"/>
        <v>0</v>
      </c>
      <c r="W40" s="975">
        <f t="shared" si="74"/>
        <v>0</v>
      </c>
      <c r="X40" s="975">
        <f t="shared" si="74"/>
        <v>0</v>
      </c>
      <c r="Y40" s="975">
        <f t="shared" si="74"/>
        <v>0</v>
      </c>
      <c r="Z40" s="975">
        <f t="shared" ref="Z40:AA40" si="76">Z29-Z39</f>
        <v>0</v>
      </c>
      <c r="AA40" s="975">
        <f t="shared" si="76"/>
        <v>0</v>
      </c>
      <c r="AB40" s="975">
        <f t="shared" si="74"/>
        <v>0</v>
      </c>
      <c r="AC40" s="975">
        <f t="shared" si="74"/>
        <v>0</v>
      </c>
      <c r="AD40" s="975">
        <f t="shared" si="74"/>
        <v>3631487.7199999997</v>
      </c>
      <c r="AE40" s="975">
        <f t="shared" si="74"/>
        <v>0</v>
      </c>
      <c r="AF40" s="975">
        <f t="shared" ref="AF40:AG40" si="77">AF29-AF39</f>
        <v>67899.92</v>
      </c>
      <c r="AG40" s="975">
        <f t="shared" si="77"/>
        <v>0</v>
      </c>
      <c r="AH40" s="975">
        <f t="shared" ref="AH40:AI40" si="78">AH29-AH39</f>
        <v>0</v>
      </c>
      <c r="AI40" s="975">
        <f t="shared" si="78"/>
        <v>0</v>
      </c>
      <c r="AJ40" s="975">
        <f t="shared" si="74"/>
        <v>0</v>
      </c>
      <c r="AK40" s="975">
        <f t="shared" si="74"/>
        <v>0</v>
      </c>
      <c r="AL40" s="975">
        <f t="shared" si="74"/>
        <v>0</v>
      </c>
      <c r="AM40" s="975">
        <f t="shared" si="74"/>
        <v>0</v>
      </c>
      <c r="AN40" s="975">
        <f t="shared" si="74"/>
        <v>101439840</v>
      </c>
      <c r="AO40" s="975">
        <f t="shared" si="74"/>
        <v>3053341.77</v>
      </c>
      <c r="AP40" s="975">
        <f t="shared" ref="AP40:AU40" si="79">AP29-AP39</f>
        <v>7600000</v>
      </c>
      <c r="AQ40" s="975">
        <f t="shared" si="79"/>
        <v>0</v>
      </c>
      <c r="AR40" s="975">
        <f t="shared" si="79"/>
        <v>0</v>
      </c>
      <c r="AS40" s="975">
        <f t="shared" si="79"/>
        <v>0</v>
      </c>
      <c r="AT40" s="975">
        <f t="shared" si="79"/>
        <v>3000000</v>
      </c>
      <c r="AU40" s="975">
        <f t="shared" si="79"/>
        <v>0</v>
      </c>
      <c r="AV40" s="975">
        <f t="shared" si="74"/>
        <v>28634100</v>
      </c>
      <c r="AW40" s="975">
        <f t="shared" si="74"/>
        <v>0</v>
      </c>
      <c r="AX40" s="975">
        <f t="shared" si="74"/>
        <v>495360400</v>
      </c>
      <c r="AY40" s="975">
        <f t="shared" si="74"/>
        <v>0</v>
      </c>
      <c r="AZ40" s="975">
        <f t="shared" si="74"/>
        <v>0</v>
      </c>
      <c r="BA40" s="975">
        <f t="shared" si="74"/>
        <v>0</v>
      </c>
      <c r="BB40" s="975">
        <f t="shared" si="74"/>
        <v>306161520</v>
      </c>
      <c r="BC40" s="975">
        <f t="shared" si="74"/>
        <v>0</v>
      </c>
      <c r="BD40" s="975">
        <f t="shared" si="74"/>
        <v>0</v>
      </c>
      <c r="BE40" s="975">
        <f t="shared" si="74"/>
        <v>0</v>
      </c>
      <c r="BF40" s="975">
        <f t="shared" si="74"/>
        <v>0</v>
      </c>
      <c r="BG40" s="975">
        <f t="shared" si="74"/>
        <v>0</v>
      </c>
      <c r="BH40" s="975">
        <f t="shared" si="74"/>
        <v>14560000</v>
      </c>
      <c r="BI40" s="975">
        <f t="shared" si="74"/>
        <v>0</v>
      </c>
      <c r="BJ40" s="975">
        <f t="shared" si="74"/>
        <v>0</v>
      </c>
      <c r="BK40" s="975">
        <f t="shared" si="74"/>
        <v>0</v>
      </c>
      <c r="BL40" s="975">
        <f t="shared" si="74"/>
        <v>0</v>
      </c>
      <c r="BM40" s="975">
        <f t="shared" si="74"/>
        <v>0</v>
      </c>
      <c r="BN40" s="975">
        <f t="shared" si="74"/>
        <v>0</v>
      </c>
      <c r="BO40" s="975">
        <f t="shared" si="74"/>
        <v>0</v>
      </c>
      <c r="BP40" s="975">
        <f t="shared" si="74"/>
        <v>19007400</v>
      </c>
      <c r="BQ40" s="975">
        <f t="shared" si="74"/>
        <v>0</v>
      </c>
      <c r="BR40" s="975">
        <f>BR29-BR39</f>
        <v>0</v>
      </c>
      <c r="BS40" s="975">
        <f>BS29-BS39</f>
        <v>0</v>
      </c>
      <c r="BT40" s="975">
        <f>BT29-BT39</f>
        <v>0</v>
      </c>
      <c r="BU40" s="975">
        <f>BU29-BU39</f>
        <v>0</v>
      </c>
      <c r="BV40" s="975">
        <f t="shared" ref="BV40:BW40" si="80">BV29-BV39</f>
        <v>83967400</v>
      </c>
      <c r="BW40" s="975">
        <f t="shared" si="80"/>
        <v>0</v>
      </c>
      <c r="BX40" s="975">
        <f>BX29-BX39</f>
        <v>0</v>
      </c>
      <c r="BY40" s="975">
        <f>BY29-BY39</f>
        <v>0</v>
      </c>
      <c r="BZ40" s="975">
        <f t="shared" si="74"/>
        <v>0</v>
      </c>
      <c r="CA40" s="975">
        <f t="shared" si="74"/>
        <v>0</v>
      </c>
      <c r="CB40" s="975">
        <f t="shared" si="74"/>
        <v>2169005.2100000004</v>
      </c>
      <c r="CC40" s="975">
        <f t="shared" si="74"/>
        <v>0</v>
      </c>
      <c r="CD40" s="975">
        <f t="shared" si="74"/>
        <v>141050000</v>
      </c>
      <c r="CE40" s="975">
        <f t="shared" si="74"/>
        <v>0</v>
      </c>
      <c r="CF40" s="975">
        <f t="shared" si="74"/>
        <v>0</v>
      </c>
      <c r="CG40" s="975">
        <f t="shared" si="74"/>
        <v>0</v>
      </c>
      <c r="CH40" s="975">
        <f t="shared" si="74"/>
        <v>0</v>
      </c>
      <c r="CI40" s="975">
        <f t="shared" ref="CI40:EE40" si="81">CI29-CI39</f>
        <v>0</v>
      </c>
      <c r="CJ40" s="975">
        <f t="shared" si="81"/>
        <v>0</v>
      </c>
      <c r="CK40" s="975">
        <f t="shared" ref="CK40" si="82">CK29-CK39</f>
        <v>0</v>
      </c>
      <c r="CL40" s="975">
        <f t="shared" si="81"/>
        <v>0</v>
      </c>
      <c r="CM40" s="975">
        <f t="shared" si="81"/>
        <v>0</v>
      </c>
      <c r="CN40" s="975">
        <f t="shared" si="81"/>
        <v>4843500</v>
      </c>
      <c r="CO40" s="975">
        <f t="shared" si="81"/>
        <v>0</v>
      </c>
      <c r="CP40" s="975">
        <f t="shared" si="81"/>
        <v>0</v>
      </c>
      <c r="CQ40" s="975">
        <f t="shared" si="81"/>
        <v>0</v>
      </c>
      <c r="CR40" s="975">
        <f t="shared" ref="CR40:CS40" si="83">CR29-CR39</f>
        <v>0</v>
      </c>
      <c r="CS40" s="975">
        <f t="shared" si="83"/>
        <v>0</v>
      </c>
      <c r="CT40" s="975">
        <f t="shared" si="81"/>
        <v>840416000</v>
      </c>
      <c r="CU40" s="975">
        <f t="shared" si="81"/>
        <v>38043015.090000004</v>
      </c>
      <c r="CV40" s="975">
        <f t="shared" si="81"/>
        <v>0</v>
      </c>
      <c r="CW40" s="975">
        <f t="shared" si="81"/>
        <v>0</v>
      </c>
      <c r="CX40" s="975">
        <f t="shared" si="81"/>
        <v>0</v>
      </c>
      <c r="CY40" s="975">
        <f t="shared" si="81"/>
        <v>0</v>
      </c>
      <c r="CZ40" s="975">
        <f t="shared" si="81"/>
        <v>27660000</v>
      </c>
      <c r="DA40" s="975">
        <f t="shared" si="81"/>
        <v>0</v>
      </c>
      <c r="DB40" s="975">
        <f t="shared" si="81"/>
        <v>394239600</v>
      </c>
      <c r="DC40" s="975">
        <f t="shared" si="81"/>
        <v>0</v>
      </c>
      <c r="DD40" s="975">
        <f t="shared" ref="DD40:DE40" si="84">DD29-DD39</f>
        <v>0</v>
      </c>
      <c r="DE40" s="975">
        <f t="shared" si="84"/>
        <v>0</v>
      </c>
      <c r="DF40" s="975">
        <f t="shared" si="81"/>
        <v>229336709.44</v>
      </c>
      <c r="DG40" s="975" t="e">
        <f t="shared" si="81"/>
        <v>#REF!</v>
      </c>
      <c r="DH40" s="975">
        <f t="shared" si="81"/>
        <v>35389600</v>
      </c>
      <c r="DI40" s="975" t="e">
        <f t="shared" si="81"/>
        <v>#REF!</v>
      </c>
      <c r="DJ40" s="975">
        <f t="shared" si="81"/>
        <v>1217900</v>
      </c>
      <c r="DK40" s="975">
        <f t="shared" si="81"/>
        <v>0</v>
      </c>
      <c r="DL40" s="975">
        <f t="shared" si="81"/>
        <v>0</v>
      </c>
      <c r="DM40" s="975">
        <f t="shared" si="81"/>
        <v>0</v>
      </c>
      <c r="DN40" s="975">
        <f t="shared" si="81"/>
        <v>0</v>
      </c>
      <c r="DO40" s="975">
        <f t="shared" si="81"/>
        <v>0</v>
      </c>
      <c r="DP40" s="975">
        <f t="shared" si="81"/>
        <v>0</v>
      </c>
      <c r="DQ40" s="975">
        <f t="shared" si="81"/>
        <v>0</v>
      </c>
      <c r="DR40" s="975">
        <f t="shared" si="81"/>
        <v>176591009.44</v>
      </c>
      <c r="DS40" s="975">
        <f t="shared" si="81"/>
        <v>67859560.430000007</v>
      </c>
      <c r="DT40" s="975">
        <f t="shared" si="81"/>
        <v>16138200</v>
      </c>
      <c r="DU40" s="975">
        <f t="shared" si="81"/>
        <v>1954175.3800000001</v>
      </c>
      <c r="DV40" s="975">
        <f t="shared" si="81"/>
        <v>537245098.5</v>
      </c>
      <c r="DW40" s="975">
        <f t="shared" si="81"/>
        <v>120600902.93000001</v>
      </c>
      <c r="DX40" s="975">
        <f t="shared" si="81"/>
        <v>11014920</v>
      </c>
      <c r="DY40" s="975">
        <f t="shared" si="81"/>
        <v>2656080</v>
      </c>
      <c r="DZ40" s="975">
        <f t="shared" si="81"/>
        <v>0</v>
      </c>
      <c r="EA40" s="975">
        <f t="shared" si="81"/>
        <v>0</v>
      </c>
      <c r="EB40" s="975">
        <f t="shared" si="81"/>
        <v>33449218.5</v>
      </c>
      <c r="EC40" s="975">
        <f t="shared" si="81"/>
        <v>8538594.9299999997</v>
      </c>
      <c r="ED40" s="975">
        <f t="shared" si="81"/>
        <v>492780960</v>
      </c>
      <c r="EE40" s="975">
        <f t="shared" si="81"/>
        <v>109406228</v>
      </c>
    </row>
    <row r="41" spans="1:140" s="50" customFormat="1" ht="16.5" x14ac:dyDescent="0.25">
      <c r="A41" s="199" t="s">
        <v>309</v>
      </c>
      <c r="B41" s="976">
        <f t="shared" ref="B41" si="85">B33</f>
        <v>2104922567.25</v>
      </c>
      <c r="C41" s="976">
        <f t="shared" ref="C41:CH41" si="86">C33</f>
        <v>359763688.10000002</v>
      </c>
      <c r="D41" s="976">
        <f t="shared" si="86"/>
        <v>0</v>
      </c>
      <c r="E41" s="976">
        <f t="shared" si="86"/>
        <v>0</v>
      </c>
      <c r="F41" s="976">
        <f t="shared" ref="F41:G41" si="87">F33</f>
        <v>0</v>
      </c>
      <c r="G41" s="976">
        <f t="shared" si="87"/>
        <v>0</v>
      </c>
      <c r="H41" s="976">
        <f t="shared" si="86"/>
        <v>0</v>
      </c>
      <c r="I41" s="976">
        <f t="shared" si="86"/>
        <v>0</v>
      </c>
      <c r="J41" s="976">
        <f t="shared" si="86"/>
        <v>0</v>
      </c>
      <c r="K41" s="976">
        <f t="shared" si="86"/>
        <v>0</v>
      </c>
      <c r="L41" s="976">
        <f t="shared" si="86"/>
        <v>2104922567.25</v>
      </c>
      <c r="M41" s="976">
        <f t="shared" si="86"/>
        <v>359763688.10000002</v>
      </c>
      <c r="N41" s="976">
        <f t="shared" si="86"/>
        <v>1569922449.04</v>
      </c>
      <c r="O41" s="976">
        <f t="shared" si="86"/>
        <v>137763843.53</v>
      </c>
      <c r="P41" s="976">
        <f t="shared" si="86"/>
        <v>0</v>
      </c>
      <c r="Q41" s="976">
        <f t="shared" si="86"/>
        <v>0</v>
      </c>
      <c r="R41" s="976">
        <f t="shared" si="86"/>
        <v>0</v>
      </c>
      <c r="S41" s="976">
        <f t="shared" si="86"/>
        <v>0</v>
      </c>
      <c r="T41" s="976">
        <f t="shared" si="86"/>
        <v>0</v>
      </c>
      <c r="U41" s="976">
        <f t="shared" si="86"/>
        <v>0</v>
      </c>
      <c r="V41" s="976">
        <f t="shared" si="86"/>
        <v>0</v>
      </c>
      <c r="W41" s="976">
        <f t="shared" si="86"/>
        <v>0</v>
      </c>
      <c r="X41" s="976">
        <f t="shared" si="86"/>
        <v>0</v>
      </c>
      <c r="Y41" s="976">
        <f t="shared" si="86"/>
        <v>0</v>
      </c>
      <c r="Z41" s="976">
        <f t="shared" ref="Z41:AA41" si="88">Z33</f>
        <v>0</v>
      </c>
      <c r="AA41" s="976">
        <f t="shared" si="88"/>
        <v>0</v>
      </c>
      <c r="AB41" s="976">
        <f t="shared" si="86"/>
        <v>0</v>
      </c>
      <c r="AC41" s="976">
        <f t="shared" si="86"/>
        <v>0</v>
      </c>
      <c r="AD41" s="976">
        <f t="shared" si="86"/>
        <v>468593.42</v>
      </c>
      <c r="AE41" s="976">
        <f t="shared" si="86"/>
        <v>0</v>
      </c>
      <c r="AF41" s="976">
        <f t="shared" ref="AF41:AG41" si="89">AF33</f>
        <v>6018.94</v>
      </c>
      <c r="AG41" s="976">
        <f t="shared" si="89"/>
        <v>0</v>
      </c>
      <c r="AH41" s="976">
        <f t="shared" ref="AH41:AI41" si="90">AH33</f>
        <v>0</v>
      </c>
      <c r="AI41" s="976">
        <f t="shared" si="90"/>
        <v>0</v>
      </c>
      <c r="AJ41" s="976">
        <f t="shared" si="86"/>
        <v>0</v>
      </c>
      <c r="AK41" s="976">
        <f t="shared" si="86"/>
        <v>0</v>
      </c>
      <c r="AL41" s="976">
        <f t="shared" si="86"/>
        <v>0</v>
      </c>
      <c r="AM41" s="976">
        <f t="shared" si="86"/>
        <v>0</v>
      </c>
      <c r="AN41" s="976">
        <f t="shared" si="86"/>
        <v>210468960</v>
      </c>
      <c r="AO41" s="976">
        <f t="shared" si="86"/>
        <v>5540062.6600000001</v>
      </c>
      <c r="AP41" s="976">
        <f t="shared" ref="AP41:AU41" si="91">AP33</f>
        <v>0</v>
      </c>
      <c r="AQ41" s="976">
        <f t="shared" si="91"/>
        <v>0</v>
      </c>
      <c r="AR41" s="976">
        <f t="shared" si="91"/>
        <v>2950000</v>
      </c>
      <c r="AS41" s="976">
        <f t="shared" si="91"/>
        <v>0</v>
      </c>
      <c r="AT41" s="976">
        <f t="shared" si="91"/>
        <v>0</v>
      </c>
      <c r="AU41" s="976">
        <f t="shared" si="91"/>
        <v>0</v>
      </c>
      <c r="AV41" s="976">
        <f t="shared" si="86"/>
        <v>0</v>
      </c>
      <c r="AW41" s="976">
        <f t="shared" si="86"/>
        <v>0</v>
      </c>
      <c r="AX41" s="976">
        <f t="shared" si="86"/>
        <v>0</v>
      </c>
      <c r="AY41" s="976">
        <f t="shared" si="86"/>
        <v>0</v>
      </c>
      <c r="AZ41" s="976">
        <f t="shared" si="86"/>
        <v>0</v>
      </c>
      <c r="BA41" s="976">
        <f t="shared" si="86"/>
        <v>0</v>
      </c>
      <c r="BB41" s="976">
        <f t="shared" si="86"/>
        <v>0</v>
      </c>
      <c r="BC41" s="976">
        <f t="shared" si="86"/>
        <v>0</v>
      </c>
      <c r="BD41" s="976">
        <f t="shared" si="86"/>
        <v>0</v>
      </c>
      <c r="BE41" s="976">
        <f t="shared" si="86"/>
        <v>0</v>
      </c>
      <c r="BF41" s="976">
        <f t="shared" si="86"/>
        <v>0</v>
      </c>
      <c r="BG41" s="976">
        <f t="shared" si="86"/>
        <v>0</v>
      </c>
      <c r="BH41" s="976">
        <f t="shared" si="86"/>
        <v>7280000</v>
      </c>
      <c r="BI41" s="976">
        <f t="shared" si="86"/>
        <v>0</v>
      </c>
      <c r="BJ41" s="976">
        <f t="shared" si="86"/>
        <v>0</v>
      </c>
      <c r="BK41" s="976">
        <f t="shared" si="86"/>
        <v>0</v>
      </c>
      <c r="BL41" s="976">
        <f t="shared" si="86"/>
        <v>0</v>
      </c>
      <c r="BM41" s="976">
        <f t="shared" si="86"/>
        <v>0</v>
      </c>
      <c r="BN41" s="976">
        <f t="shared" si="86"/>
        <v>0</v>
      </c>
      <c r="BO41" s="976">
        <f t="shared" si="86"/>
        <v>0</v>
      </c>
      <c r="BP41" s="976">
        <f t="shared" si="86"/>
        <v>4767300</v>
      </c>
      <c r="BQ41" s="976">
        <f t="shared" si="86"/>
        <v>4329185.51</v>
      </c>
      <c r="BR41" s="976">
        <f>BR33</f>
        <v>0</v>
      </c>
      <c r="BS41" s="976">
        <f>BS33</f>
        <v>0</v>
      </c>
      <c r="BT41" s="976">
        <f>BT33</f>
        <v>0</v>
      </c>
      <c r="BU41" s="976">
        <f>BU33</f>
        <v>0</v>
      </c>
      <c r="BV41" s="976">
        <f t="shared" ref="BV41:BW41" si="92">BV33</f>
        <v>0</v>
      </c>
      <c r="BW41" s="976">
        <f t="shared" si="92"/>
        <v>0</v>
      </c>
      <c r="BX41" s="976">
        <f>BX33</f>
        <v>3111800</v>
      </c>
      <c r="BY41" s="976">
        <f>BY33</f>
        <v>398887.29</v>
      </c>
      <c r="BZ41" s="976">
        <f t="shared" si="86"/>
        <v>0</v>
      </c>
      <c r="CA41" s="976">
        <f t="shared" si="86"/>
        <v>0</v>
      </c>
      <c r="CB41" s="976">
        <f t="shared" si="86"/>
        <v>1203776.6800000002</v>
      </c>
      <c r="CC41" s="976">
        <f t="shared" si="86"/>
        <v>0</v>
      </c>
      <c r="CD41" s="976">
        <f t="shared" si="86"/>
        <v>124556400</v>
      </c>
      <c r="CE41" s="976">
        <f t="shared" si="86"/>
        <v>0</v>
      </c>
      <c r="CF41" s="976">
        <f t="shared" si="86"/>
        <v>0</v>
      </c>
      <c r="CG41" s="976">
        <f t="shared" si="86"/>
        <v>0</v>
      </c>
      <c r="CH41" s="976">
        <f t="shared" si="86"/>
        <v>0</v>
      </c>
      <c r="CI41" s="976">
        <f t="shared" ref="CI41:EE41" si="93">CI33</f>
        <v>0</v>
      </c>
      <c r="CJ41" s="976">
        <f t="shared" si="93"/>
        <v>0</v>
      </c>
      <c r="CK41" s="976">
        <f t="shared" ref="CK41" si="94">CK33</f>
        <v>0</v>
      </c>
      <c r="CL41" s="976">
        <f t="shared" si="93"/>
        <v>0</v>
      </c>
      <c r="CM41" s="976">
        <f t="shared" si="93"/>
        <v>0</v>
      </c>
      <c r="CN41" s="976">
        <f t="shared" si="93"/>
        <v>5437600</v>
      </c>
      <c r="CO41" s="976">
        <f t="shared" si="93"/>
        <v>257641.02</v>
      </c>
      <c r="CP41" s="976">
        <f t="shared" si="93"/>
        <v>0</v>
      </c>
      <c r="CQ41" s="976">
        <f t="shared" si="93"/>
        <v>0</v>
      </c>
      <c r="CR41" s="976">
        <f t="shared" ref="CR41:CS41" si="95">CR33</f>
        <v>0</v>
      </c>
      <c r="CS41" s="976">
        <f t="shared" si="95"/>
        <v>0</v>
      </c>
      <c r="CT41" s="976">
        <f t="shared" si="93"/>
        <v>1209672000</v>
      </c>
      <c r="CU41" s="976">
        <f t="shared" si="93"/>
        <v>127238067.05</v>
      </c>
      <c r="CV41" s="976">
        <f t="shared" si="93"/>
        <v>0</v>
      </c>
      <c r="CW41" s="976">
        <f t="shared" si="93"/>
        <v>0</v>
      </c>
      <c r="CX41" s="976">
        <f t="shared" si="93"/>
        <v>0</v>
      </c>
      <c r="CY41" s="976">
        <f t="shared" si="93"/>
        <v>0</v>
      </c>
      <c r="CZ41" s="976">
        <f t="shared" si="93"/>
        <v>0</v>
      </c>
      <c r="DA41" s="976">
        <f t="shared" si="93"/>
        <v>0</v>
      </c>
      <c r="DB41" s="976">
        <f t="shared" si="93"/>
        <v>0</v>
      </c>
      <c r="DC41" s="976">
        <f t="shared" si="93"/>
        <v>0</v>
      </c>
      <c r="DD41" s="976">
        <f t="shared" ref="DD41:DE41" si="96">DD33</f>
        <v>0</v>
      </c>
      <c r="DE41" s="976">
        <f t="shared" si="96"/>
        <v>0</v>
      </c>
      <c r="DF41" s="976">
        <f t="shared" si="93"/>
        <v>260578043.70999998</v>
      </c>
      <c r="DG41" s="976">
        <f t="shared" si="93"/>
        <v>154560563.92000002</v>
      </c>
      <c r="DH41" s="976">
        <f t="shared" si="93"/>
        <v>0</v>
      </c>
      <c r="DI41" s="976">
        <f t="shared" si="93"/>
        <v>0</v>
      </c>
      <c r="DJ41" s="976">
        <f t="shared" si="93"/>
        <v>2305000</v>
      </c>
      <c r="DK41" s="976">
        <f t="shared" si="93"/>
        <v>0</v>
      </c>
      <c r="DL41" s="976">
        <f t="shared" si="93"/>
        <v>0</v>
      </c>
      <c r="DM41" s="976">
        <f t="shared" si="93"/>
        <v>0</v>
      </c>
      <c r="DN41" s="976">
        <f t="shared" si="93"/>
        <v>2382800</v>
      </c>
      <c r="DO41" s="976">
        <f t="shared" si="93"/>
        <v>2382800</v>
      </c>
      <c r="DP41" s="976">
        <f t="shared" si="93"/>
        <v>7548600</v>
      </c>
      <c r="DQ41" s="976">
        <f t="shared" si="93"/>
        <v>7548600</v>
      </c>
      <c r="DR41" s="976">
        <f t="shared" si="93"/>
        <v>247871643.70999998</v>
      </c>
      <c r="DS41" s="976">
        <f t="shared" si="93"/>
        <v>144529163.92000002</v>
      </c>
      <c r="DT41" s="976">
        <f t="shared" si="93"/>
        <v>470000</v>
      </c>
      <c r="DU41" s="976">
        <f t="shared" si="93"/>
        <v>100000</v>
      </c>
      <c r="DV41" s="976">
        <f t="shared" si="93"/>
        <v>274422074.5</v>
      </c>
      <c r="DW41" s="976">
        <f t="shared" si="93"/>
        <v>67439280.650000006</v>
      </c>
      <c r="DX41" s="976">
        <f t="shared" si="93"/>
        <v>6327720</v>
      </c>
      <c r="DY41" s="976">
        <f t="shared" si="93"/>
        <v>1581930</v>
      </c>
      <c r="DZ41" s="976">
        <f t="shared" si="93"/>
        <v>0</v>
      </c>
      <c r="EA41" s="976">
        <f t="shared" si="93"/>
        <v>0</v>
      </c>
      <c r="EB41" s="976">
        <f t="shared" si="93"/>
        <v>18266594.5</v>
      </c>
      <c r="EC41" s="976">
        <f t="shared" si="93"/>
        <v>4566648.6500000004</v>
      </c>
      <c r="ED41" s="976">
        <f t="shared" si="93"/>
        <v>249827760</v>
      </c>
      <c r="EE41" s="976">
        <f t="shared" si="93"/>
        <v>61290702</v>
      </c>
    </row>
    <row r="42" spans="1:140" s="50" customFormat="1" ht="16.5" customHeight="1" x14ac:dyDescent="0.25">
      <c r="A42" s="972"/>
      <c r="B42" s="972"/>
      <c r="C42" s="972"/>
      <c r="D42" s="972"/>
      <c r="E42" s="972"/>
      <c r="F42" s="972"/>
      <c r="G42" s="972"/>
      <c r="H42" s="972"/>
      <c r="I42" s="972"/>
      <c r="J42" s="972"/>
      <c r="K42" s="972"/>
      <c r="L42" s="972"/>
      <c r="M42" s="972"/>
      <c r="N42" s="972"/>
      <c r="O42" s="972"/>
      <c r="P42" s="971"/>
      <c r="Q42" s="971"/>
      <c r="R42" s="971"/>
      <c r="S42" s="971"/>
      <c r="T42" s="971"/>
      <c r="U42" s="971"/>
      <c r="V42" s="973"/>
      <c r="W42" s="973"/>
      <c r="X42" s="973"/>
      <c r="Y42" s="973"/>
      <c r="Z42" s="973"/>
      <c r="AA42" s="973"/>
      <c r="AB42" s="973"/>
      <c r="AC42" s="973"/>
      <c r="AD42" s="973"/>
      <c r="AE42" s="973"/>
      <c r="AF42" s="973"/>
      <c r="AG42" s="973"/>
      <c r="AH42" s="973"/>
      <c r="AI42" s="973"/>
      <c r="AJ42" s="973"/>
      <c r="AK42" s="973"/>
      <c r="AL42" s="973"/>
      <c r="AM42" s="973"/>
      <c r="AN42" s="973"/>
      <c r="AO42" s="973"/>
      <c r="AP42" s="973"/>
      <c r="AQ42" s="973"/>
      <c r="AR42" s="973"/>
      <c r="AS42" s="973"/>
      <c r="AT42" s="973"/>
      <c r="AU42" s="973"/>
      <c r="AV42" s="973"/>
      <c r="AW42" s="973"/>
      <c r="AX42" s="973"/>
      <c r="AY42" s="973"/>
      <c r="AZ42" s="973"/>
      <c r="BA42" s="973"/>
      <c r="BB42" s="973"/>
      <c r="BC42" s="973"/>
      <c r="BD42" s="973"/>
      <c r="BE42" s="973"/>
      <c r="BF42" s="973"/>
      <c r="BG42" s="973"/>
      <c r="BH42" s="973"/>
      <c r="BI42" s="973"/>
      <c r="BJ42" s="973"/>
      <c r="BK42" s="973"/>
      <c r="BL42" s="973"/>
      <c r="BM42" s="973"/>
      <c r="BN42" s="973"/>
      <c r="BO42" s="973"/>
      <c r="BP42" s="973"/>
      <c r="BQ42" s="973"/>
      <c r="BR42" s="973"/>
      <c r="BS42" s="973"/>
      <c r="BT42" s="973"/>
      <c r="BU42" s="973"/>
      <c r="BV42" s="973"/>
      <c r="BW42" s="973"/>
      <c r="BX42" s="973"/>
      <c r="BY42" s="973"/>
      <c r="BZ42" s="973"/>
      <c r="CA42" s="973"/>
      <c r="CB42" s="973"/>
      <c r="CC42" s="973"/>
      <c r="CD42" s="973"/>
      <c r="CE42" s="973"/>
      <c r="CF42" s="973"/>
      <c r="CG42" s="973"/>
      <c r="CH42" s="973"/>
      <c r="CI42" s="973"/>
      <c r="CJ42" s="973"/>
      <c r="CK42" s="973"/>
      <c r="CL42" s="973"/>
      <c r="CM42" s="973"/>
      <c r="CN42" s="973"/>
      <c r="CO42" s="973"/>
      <c r="CP42" s="973"/>
      <c r="CQ42" s="973"/>
      <c r="CR42" s="973"/>
      <c r="CS42" s="973"/>
      <c r="CT42" s="973"/>
      <c r="CU42" s="973"/>
      <c r="CV42" s="973"/>
      <c r="CW42" s="973"/>
      <c r="CX42" s="973"/>
      <c r="CY42" s="973"/>
      <c r="CZ42" s="973"/>
      <c r="DA42" s="973"/>
      <c r="DB42" s="973"/>
      <c r="DC42" s="973"/>
      <c r="DD42" s="973"/>
      <c r="DE42" s="973"/>
      <c r="DF42" s="972"/>
      <c r="DG42" s="972"/>
      <c r="DH42" s="49"/>
      <c r="DI42" s="972"/>
      <c r="DJ42" s="198"/>
      <c r="DK42" s="198"/>
      <c r="DL42" s="972"/>
      <c r="DM42" s="972"/>
      <c r="DN42" s="972"/>
      <c r="DO42" s="972"/>
      <c r="DP42" s="972"/>
      <c r="DQ42" s="972"/>
      <c r="DR42" s="49"/>
      <c r="DS42" s="49"/>
      <c r="DT42" s="49"/>
      <c r="DU42" s="49"/>
      <c r="DV42" s="972"/>
      <c r="DW42" s="972"/>
      <c r="DX42" s="49"/>
      <c r="DY42" s="972"/>
      <c r="DZ42" s="49"/>
      <c r="EA42" s="972"/>
      <c r="EB42" s="49"/>
      <c r="EC42" s="972"/>
      <c r="ED42" s="49"/>
      <c r="EE42" s="972"/>
    </row>
    <row r="43" spans="1:140" s="202" customFormat="1" ht="26.45" customHeight="1" x14ac:dyDescent="0.2">
      <c r="A43" s="837"/>
      <c r="B43" s="837"/>
      <c r="C43" s="837"/>
      <c r="D43" s="837"/>
      <c r="E43" s="837"/>
      <c r="F43" s="1343" t="s">
        <v>916</v>
      </c>
      <c r="G43" s="1343"/>
      <c r="H43" s="1246" t="s">
        <v>651</v>
      </c>
      <c r="I43" s="1247"/>
      <c r="J43" s="1246" t="s">
        <v>310</v>
      </c>
      <c r="K43" s="1247"/>
      <c r="L43" s="837"/>
      <c r="M43" s="837"/>
      <c r="N43" s="837"/>
      <c r="O43" s="837"/>
      <c r="P43" s="1246" t="s">
        <v>701</v>
      </c>
      <c r="Q43" s="1247"/>
      <c r="R43" s="1246" t="s">
        <v>702</v>
      </c>
      <c r="S43" s="1247"/>
      <c r="T43" s="1246" t="s">
        <v>703</v>
      </c>
      <c r="U43" s="1247"/>
      <c r="V43" s="1246" t="s">
        <v>311</v>
      </c>
      <c r="W43" s="1247"/>
      <c r="X43" s="1246" t="s">
        <v>1052</v>
      </c>
      <c r="Y43" s="1247"/>
      <c r="Z43" s="1246" t="s">
        <v>864</v>
      </c>
      <c r="AA43" s="1247"/>
      <c r="AB43" s="1246" t="s">
        <v>741</v>
      </c>
      <c r="AC43" s="1247"/>
      <c r="AD43" s="1246" t="s">
        <v>1063</v>
      </c>
      <c r="AE43" s="1247"/>
      <c r="AF43" s="1246" t="s">
        <v>1064</v>
      </c>
      <c r="AG43" s="1247"/>
      <c r="AH43" s="1246" t="s">
        <v>865</v>
      </c>
      <c r="AI43" s="1247"/>
      <c r="AJ43" s="1258" t="s">
        <v>794</v>
      </c>
      <c r="AK43" s="1259"/>
      <c r="AL43" s="1246" t="s">
        <v>312</v>
      </c>
      <c r="AM43" s="1247"/>
      <c r="AN43" s="1258" t="s">
        <v>842</v>
      </c>
      <c r="AO43" s="1259"/>
      <c r="AP43" s="1258" t="s">
        <v>944</v>
      </c>
      <c r="AQ43" s="1259"/>
      <c r="AR43" s="1258" t="s">
        <v>945</v>
      </c>
      <c r="AS43" s="1259"/>
      <c r="AT43" s="1258" t="s">
        <v>946</v>
      </c>
      <c r="AU43" s="1259"/>
      <c r="AV43" s="1246" t="s">
        <v>313</v>
      </c>
      <c r="AW43" s="1247"/>
      <c r="AX43" s="1246" t="s">
        <v>314</v>
      </c>
      <c r="AY43" s="1247"/>
      <c r="AZ43" s="1246" t="s">
        <v>716</v>
      </c>
      <c r="BA43" s="1247"/>
      <c r="BB43" s="1256" t="s">
        <v>685</v>
      </c>
      <c r="BC43" s="1257"/>
      <c r="BD43" s="1246" t="s">
        <v>765</v>
      </c>
      <c r="BE43" s="1247"/>
      <c r="BF43" s="1304" t="s">
        <v>315</v>
      </c>
      <c r="BG43" s="1305"/>
      <c r="BH43" s="1246" t="s">
        <v>733</v>
      </c>
      <c r="BI43" s="1247"/>
      <c r="BJ43" s="1246" t="s">
        <v>316</v>
      </c>
      <c r="BK43" s="1247"/>
      <c r="BL43" s="1246" t="s">
        <v>754</v>
      </c>
      <c r="BM43" s="1247"/>
      <c r="BN43" s="1246" t="s">
        <v>317</v>
      </c>
      <c r="BO43" s="1247"/>
      <c r="BP43" s="1246" t="s">
        <v>967</v>
      </c>
      <c r="BQ43" s="1247"/>
      <c r="BR43" s="1258" t="s">
        <v>932</v>
      </c>
      <c r="BS43" s="1259"/>
      <c r="BT43" s="1246" t="s">
        <v>993</v>
      </c>
      <c r="BU43" s="1247"/>
      <c r="BV43" s="1246" t="s">
        <v>987</v>
      </c>
      <c r="BW43" s="1247"/>
      <c r="BX43" s="1246" t="s">
        <v>958</v>
      </c>
      <c r="BY43" s="1247"/>
      <c r="BZ43" s="1246" t="s">
        <v>790</v>
      </c>
      <c r="CA43" s="1247"/>
      <c r="CB43" s="1246" t="s">
        <v>318</v>
      </c>
      <c r="CC43" s="1247"/>
      <c r="CD43" s="1256" t="s">
        <v>684</v>
      </c>
      <c r="CE43" s="1257"/>
      <c r="CF43" s="1246" t="s">
        <v>319</v>
      </c>
      <c r="CG43" s="1247"/>
      <c r="CH43" s="1246" t="s">
        <v>322</v>
      </c>
      <c r="CI43" s="1247"/>
      <c r="CJ43" s="1246" t="s">
        <v>1012</v>
      </c>
      <c r="CK43" s="1247"/>
      <c r="CL43" s="1246" t="s">
        <v>970</v>
      </c>
      <c r="CM43" s="1247"/>
      <c r="CN43" s="1246" t="s">
        <v>734</v>
      </c>
      <c r="CO43" s="1247"/>
      <c r="CP43" s="1246" t="s">
        <v>672</v>
      </c>
      <c r="CQ43" s="1247"/>
      <c r="CR43" s="1246" t="s">
        <v>866</v>
      </c>
      <c r="CS43" s="1247"/>
      <c r="CT43" s="1258" t="s">
        <v>711</v>
      </c>
      <c r="CU43" s="1259"/>
      <c r="CV43" s="1246" t="s">
        <v>320</v>
      </c>
      <c r="CW43" s="1247"/>
      <c r="CX43" s="1246" t="s">
        <v>321</v>
      </c>
      <c r="CY43" s="1247"/>
      <c r="CZ43" s="1246" t="s">
        <v>666</v>
      </c>
      <c r="DA43" s="1247"/>
      <c r="DB43" s="1246" t="s">
        <v>322</v>
      </c>
      <c r="DC43" s="1247"/>
      <c r="DD43" s="1246" t="s">
        <v>1012</v>
      </c>
      <c r="DE43" s="1247"/>
      <c r="DF43" s="201"/>
      <c r="DG43" s="977"/>
      <c r="DH43" s="1246" t="s">
        <v>323</v>
      </c>
      <c r="DI43" s="1247"/>
      <c r="DJ43" s="1246" t="s">
        <v>324</v>
      </c>
      <c r="DK43" s="1247"/>
      <c r="DL43" s="1214" t="s">
        <v>325</v>
      </c>
      <c r="DM43" s="1221"/>
      <c r="DN43" s="1214" t="s">
        <v>326</v>
      </c>
      <c r="DO43" s="1221"/>
      <c r="DP43" s="1214" t="s">
        <v>327</v>
      </c>
      <c r="DQ43" s="1221"/>
      <c r="DR43" s="1254" t="s">
        <v>328</v>
      </c>
      <c r="DS43" s="1255"/>
      <c r="DT43" s="1254" t="s">
        <v>329</v>
      </c>
      <c r="DU43" s="1255"/>
      <c r="DV43" s="201"/>
      <c r="DW43" s="977"/>
      <c r="DX43" s="1254" t="s">
        <v>777</v>
      </c>
      <c r="DY43" s="1255"/>
      <c r="DZ43" s="1254" t="s">
        <v>712</v>
      </c>
      <c r="EA43" s="1255"/>
      <c r="EB43" s="1254" t="s">
        <v>748</v>
      </c>
      <c r="EC43" s="1255"/>
      <c r="ED43" s="1254" t="s">
        <v>678</v>
      </c>
      <c r="EE43" s="1255"/>
    </row>
    <row r="44" spans="1:140" s="203" customFormat="1" ht="26.25" x14ac:dyDescent="0.4">
      <c r="A44" s="837"/>
      <c r="B44" s="837"/>
      <c r="C44" s="837"/>
      <c r="D44" s="837"/>
      <c r="E44" s="837"/>
      <c r="F44" s="837"/>
      <c r="G44" s="837"/>
      <c r="H44" s="837"/>
      <c r="I44" s="837"/>
      <c r="J44" s="837"/>
      <c r="K44" s="837"/>
      <c r="L44" s="837"/>
      <c r="M44" s="978"/>
      <c r="N44" s="978"/>
      <c r="O44" s="978"/>
    </row>
    <row r="47" spans="1:140" ht="12.6" customHeight="1" x14ac:dyDescent="0.2"/>
    <row r="48" spans="1:140" ht="12.95" customHeight="1" x14ac:dyDescent="0.2"/>
  </sheetData>
  <mergeCells count="147">
    <mergeCell ref="A6:A10"/>
    <mergeCell ref="B6:C9"/>
    <mergeCell ref="D6:E9"/>
    <mergeCell ref="L6:M9"/>
    <mergeCell ref="N7:W7"/>
    <mergeCell ref="H43:I43"/>
    <mergeCell ref="H7:K8"/>
    <mergeCell ref="H9:I9"/>
    <mergeCell ref="J9:K9"/>
    <mergeCell ref="N8:N10"/>
    <mergeCell ref="F6:K6"/>
    <mergeCell ref="O8:O10"/>
    <mergeCell ref="P8:U8"/>
    <mergeCell ref="V8:W9"/>
    <mergeCell ref="F7:G9"/>
    <mergeCell ref="F43:G43"/>
    <mergeCell ref="V43:W43"/>
    <mergeCell ref="P9:Q9"/>
    <mergeCell ref="R9:S9"/>
    <mergeCell ref="T9:U9"/>
    <mergeCell ref="Z8:AA9"/>
    <mergeCell ref="Z43:AA43"/>
    <mergeCell ref="AH8:AI9"/>
    <mergeCell ref="AX8:AY9"/>
    <mergeCell ref="BD8:BE9"/>
    <mergeCell ref="DF7:DO7"/>
    <mergeCell ref="AR43:AS43"/>
    <mergeCell ref="AT43:AU43"/>
    <mergeCell ref="AD43:AE43"/>
    <mergeCell ref="AJ8:AK9"/>
    <mergeCell ref="AB8:AC9"/>
    <mergeCell ref="AN8:AO9"/>
    <mergeCell ref="AP9:AQ9"/>
    <mergeCell ref="AR9:AS9"/>
    <mergeCell ref="AT9:AU9"/>
    <mergeCell ref="BZ9:CA9"/>
    <mergeCell ref="BP8:BU8"/>
    <mergeCell ref="CF8:CG8"/>
    <mergeCell ref="BR9:BS9"/>
    <mergeCell ref="BV9:BW9"/>
    <mergeCell ref="AV8:AW9"/>
    <mergeCell ref="AJ43:AK43"/>
    <mergeCell ref="AB43:AC43"/>
    <mergeCell ref="AL43:AM43"/>
    <mergeCell ref="AL8:AM9"/>
    <mergeCell ref="BP9:BQ9"/>
    <mergeCell ref="AN43:AO43"/>
    <mergeCell ref="BF43:BG43"/>
    <mergeCell ref="AV43:AW43"/>
    <mergeCell ref="AP43:AQ43"/>
    <mergeCell ref="AD8:AG8"/>
    <mergeCell ref="AF43:AG43"/>
    <mergeCell ref="AZ43:BA43"/>
    <mergeCell ref="BJ43:BK43"/>
    <mergeCell ref="BH43:BI43"/>
    <mergeCell ref="BL43:BM43"/>
    <mergeCell ref="CH9:CI9"/>
    <mergeCell ref="CF9:CG9"/>
    <mergeCell ref="DB43:DC43"/>
    <mergeCell ref="DH43:DI43"/>
    <mergeCell ref="CD8:CE8"/>
    <mergeCell ref="CL8:CM9"/>
    <mergeCell ref="AZ8:BA9"/>
    <mergeCell ref="BB8:BC9"/>
    <mergeCell ref="CN8:CO9"/>
    <mergeCell ref="BT9:BU9"/>
    <mergeCell ref="BX43:BY43"/>
    <mergeCell ref="BV43:BW43"/>
    <mergeCell ref="BN43:BO43"/>
    <mergeCell ref="CD9:CE9"/>
    <mergeCell ref="CJ9:CK9"/>
    <mergeCell ref="BF8:BG9"/>
    <mergeCell ref="BH8:BI9"/>
    <mergeCell ref="BX8:BY9"/>
    <mergeCell ref="BJ8:BK9"/>
    <mergeCell ref="CB9:CC9"/>
    <mergeCell ref="BL8:BM9"/>
    <mergeCell ref="BN8:BO9"/>
    <mergeCell ref="CP8:CS8"/>
    <mergeCell ref="CJ43:CK43"/>
    <mergeCell ref="DZ8:EA9"/>
    <mergeCell ref="EB8:EC9"/>
    <mergeCell ref="ED8:EE9"/>
    <mergeCell ref="DH8:DI9"/>
    <mergeCell ref="DJ8:DK9"/>
    <mergeCell ref="DL8:DM9"/>
    <mergeCell ref="DN8:DO9"/>
    <mergeCell ref="CV8:CW9"/>
    <mergeCell ref="CT43:CU43"/>
    <mergeCell ref="DR8:DS9"/>
    <mergeCell ref="DD9:DE9"/>
    <mergeCell ref="DX8:DY9"/>
    <mergeCell ref="DF8:DF10"/>
    <mergeCell ref="DG8:DG10"/>
    <mergeCell ref="DP8:DQ9"/>
    <mergeCell ref="CX9:CY9"/>
    <mergeCell ref="CZ9:DA9"/>
    <mergeCell ref="DB9:DC9"/>
    <mergeCell ref="DT8:DU9"/>
    <mergeCell ref="DV8:DV10"/>
    <mergeCell ref="DW8:DW10"/>
    <mergeCell ref="EB43:EC43"/>
    <mergeCell ref="CT8:CU9"/>
    <mergeCell ref="BZ43:CA43"/>
    <mergeCell ref="CB43:CC43"/>
    <mergeCell ref="EG10:EH10"/>
    <mergeCell ref="J43:K43"/>
    <mergeCell ref="P43:Q43"/>
    <mergeCell ref="R43:S43"/>
    <mergeCell ref="T43:U43"/>
    <mergeCell ref="DN43:DO43"/>
    <mergeCell ref="DP43:DQ43"/>
    <mergeCell ref="DZ43:EA43"/>
    <mergeCell ref="ED43:EE43"/>
    <mergeCell ref="CD43:CE43"/>
    <mergeCell ref="CF43:CG43"/>
    <mergeCell ref="DD43:DE43"/>
    <mergeCell ref="DX43:DY43"/>
    <mergeCell ref="CH43:CI43"/>
    <mergeCell ref="CV43:CW43"/>
    <mergeCell ref="CZ43:DA43"/>
    <mergeCell ref="CX43:CY43"/>
    <mergeCell ref="CP43:CQ43"/>
    <mergeCell ref="DV7:EC7"/>
    <mergeCell ref="AD9:AE9"/>
    <mergeCell ref="AF9:AG9"/>
    <mergeCell ref="X8:Y9"/>
    <mergeCell ref="X43:Y43"/>
    <mergeCell ref="CX8:DE8"/>
    <mergeCell ref="BZ8:CC8"/>
    <mergeCell ref="AP8:AU8"/>
    <mergeCell ref="AH43:AI43"/>
    <mergeCell ref="CR9:CS9"/>
    <mergeCell ref="CR43:CS43"/>
    <mergeCell ref="CP9:CQ9"/>
    <mergeCell ref="DR43:DS43"/>
    <mergeCell ref="DT43:DU43"/>
    <mergeCell ref="CL43:CM43"/>
    <mergeCell ref="BT43:BU43"/>
    <mergeCell ref="BP43:BQ43"/>
    <mergeCell ref="AX43:AY43"/>
    <mergeCell ref="BD43:BE43"/>
    <mergeCell ref="DJ43:DK43"/>
    <mergeCell ref="DL43:DM43"/>
    <mergeCell ref="BB43:BC43"/>
    <mergeCell ref="CN43:CO43"/>
    <mergeCell ref="BR43:BS43"/>
  </mergeCells>
  <pageMargins left="0.78740157480314965" right="0.39370078740157483" top="0.78740157480314965" bottom="0.78740157480314965" header="0.51181102362204722" footer="0.51181102362204722"/>
  <pageSetup paperSize="9" scale="36" fitToWidth="15" orientation="landscape" horizontalDpi="300" verticalDpi="300" r:id="rId1"/>
  <headerFooter alignWithMargins="0">
    <oddFooter>&amp;L&amp;P&amp;R&amp;Z&amp;F&amp;A</oddFooter>
  </headerFooter>
  <colBreaks count="10" manualBreakCount="10">
    <brk id="13" max="42" man="1"/>
    <brk id="25" max="42" man="1"/>
    <brk id="37" max="42" man="1"/>
    <brk id="49" max="42" man="1"/>
    <brk id="61" max="42" man="1"/>
    <brk id="73" max="42" man="1"/>
    <brk id="85" max="42" man="1"/>
    <brk id="97" max="42" man="1"/>
    <brk id="109" max="42" man="1"/>
    <brk id="123"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2:D87"/>
  <sheetViews>
    <sheetView topLeftCell="A2" zoomScale="90" zoomScaleNormal="90" zoomScaleSheetLayoutView="80" workbookViewId="0">
      <pane xSplit="1" ySplit="5" topLeftCell="B20" activePane="bottomRight" state="frozen"/>
      <selection activeCell="A2" sqref="A2"/>
      <selection pane="topRight" activeCell="B2" sqref="B2"/>
      <selection pane="bottomLeft" activeCell="A6" sqref="A6"/>
      <selection pane="bottomRight" activeCell="V26" sqref="V26"/>
    </sheetView>
  </sheetViews>
  <sheetFormatPr defaultColWidth="9.140625" defaultRowHeight="12.75" x14ac:dyDescent="0.25"/>
  <cols>
    <col min="1" max="1" width="80.85546875" style="58" customWidth="1"/>
    <col min="2" max="2" width="17.140625" style="58" customWidth="1"/>
    <col min="3" max="3" width="16.5703125" style="58" customWidth="1"/>
    <col min="4" max="4" width="15.5703125" style="58" customWidth="1"/>
    <col min="5" max="16384" width="9.140625" style="58"/>
  </cols>
  <sheetData>
    <row r="2" spans="1:3" ht="15" x14ac:dyDescent="0.25">
      <c r="A2" s="1344" t="s">
        <v>804</v>
      </c>
      <c r="B2" s="1344"/>
      <c r="C2" s="1344"/>
    </row>
    <row r="3" spans="1:3" ht="15" x14ac:dyDescent="0.25">
      <c r="A3" s="1345" t="str">
        <f>'МБТ  по  программам'!A3:I3</f>
        <v>ПО  СОСТОЯНИЮ  НА  1  АПРЕЛЯ  2026  ГОДА</v>
      </c>
      <c r="B3" s="1345"/>
      <c r="C3" s="1345"/>
    </row>
    <row r="4" spans="1:3" ht="15" x14ac:dyDescent="0.25">
      <c r="A4" s="895"/>
      <c r="B4" s="895"/>
      <c r="C4" s="895"/>
    </row>
    <row r="5" spans="1:3" ht="15" x14ac:dyDescent="0.25">
      <c r="C5" s="52" t="s">
        <v>264</v>
      </c>
    </row>
    <row r="6" spans="1:3" ht="15" x14ac:dyDescent="0.25">
      <c r="A6" s="54" t="s">
        <v>57</v>
      </c>
      <c r="B6" s="173" t="s">
        <v>59</v>
      </c>
      <c r="C6" s="900" t="s">
        <v>61</v>
      </c>
    </row>
    <row r="7" spans="1:3" ht="15" x14ac:dyDescent="0.25">
      <c r="A7" s="54" t="s">
        <v>265</v>
      </c>
      <c r="B7" s="165"/>
      <c r="C7" s="900"/>
    </row>
    <row r="8" spans="1:3" ht="76.5" x14ac:dyDescent="0.25">
      <c r="A8" s="81" t="s">
        <v>869</v>
      </c>
      <c r="B8" s="979">
        <f>'Проверочная  таблица'!EM38/1000</f>
        <v>311908.8</v>
      </c>
      <c r="C8" s="979">
        <f>'Проверочная  таблица'!EQ38/1000</f>
        <v>8593.4044300000005</v>
      </c>
    </row>
    <row r="9" spans="1:3" ht="63.75" x14ac:dyDescent="0.25">
      <c r="A9" s="81" t="s">
        <v>870</v>
      </c>
      <c r="B9" s="979">
        <f>'Проверочная  таблица'!CR38/1000</f>
        <v>0</v>
      </c>
      <c r="C9" s="979">
        <f>'Проверочная  таблица'!CU38/1000</f>
        <v>0</v>
      </c>
    </row>
    <row r="10" spans="1:3" ht="63.75" x14ac:dyDescent="0.25">
      <c r="A10" s="81" t="s">
        <v>871</v>
      </c>
      <c r="B10" s="979">
        <f>'Проверочная  таблица'!DN38/1000</f>
        <v>0</v>
      </c>
      <c r="C10" s="979">
        <f>'Проверочная  таблица'!DQ38/1000</f>
        <v>0</v>
      </c>
    </row>
    <row r="11" spans="1:3" ht="63.75" x14ac:dyDescent="0.25">
      <c r="A11" s="81" t="s">
        <v>872</v>
      </c>
      <c r="B11" s="165">
        <f>'Проверочная  таблица'!OH38/1000</f>
        <v>0</v>
      </c>
      <c r="C11" s="173">
        <f>'Проверочная  таблица'!OK38/1000</f>
        <v>0</v>
      </c>
    </row>
    <row r="12" spans="1:3" ht="89.25" x14ac:dyDescent="0.25">
      <c r="A12" s="81" t="s">
        <v>1016</v>
      </c>
      <c r="B12" s="980">
        <f>'Проверочная  таблица'!CL38/1000</f>
        <v>0</v>
      </c>
      <c r="C12" s="981">
        <f>'Проверочная  таблица'!CO38/1000</f>
        <v>0</v>
      </c>
    </row>
    <row r="13" spans="1:3" ht="63.75" x14ac:dyDescent="0.25">
      <c r="A13" s="81" t="s">
        <v>1017</v>
      </c>
      <c r="B13" s="982">
        <f>'Проверочная  таблица'!CF38/1000</f>
        <v>0</v>
      </c>
      <c r="C13" s="982">
        <f>'Проверочная  таблица'!CI38/1000</f>
        <v>0</v>
      </c>
    </row>
    <row r="14" spans="1:3" ht="51" x14ac:dyDescent="0.25">
      <c r="A14" s="81" t="s">
        <v>1018</v>
      </c>
      <c r="B14" s="979">
        <f>('Проверочная  таблица'!NS38+'Проверочная  таблица'!NU38+'Проверочная  таблица'!NW38)/1000</f>
        <v>2050088</v>
      </c>
      <c r="C14" s="979">
        <f>('Проверочная  таблица'!OA38+'Проверочная  таблица'!OC38+'Проверочная  таблица'!OE38)/1000</f>
        <v>165281.08213999998</v>
      </c>
    </row>
    <row r="15" spans="1:3" ht="51" x14ac:dyDescent="0.25">
      <c r="A15" s="81" t="s">
        <v>1019</v>
      </c>
      <c r="B15" s="979">
        <f>'Проверочная  таблица'!DT38/1000</f>
        <v>0</v>
      </c>
      <c r="C15" s="979">
        <f>'Проверочная  таблица'!DW38/1000</f>
        <v>0</v>
      </c>
    </row>
    <row r="16" spans="1:3" ht="63.75" x14ac:dyDescent="0.25">
      <c r="A16" s="81" t="s">
        <v>1020</v>
      </c>
      <c r="B16" s="982">
        <f>'Проверочная  таблица'!IH38/1000</f>
        <v>0</v>
      </c>
      <c r="C16" s="982">
        <f>'Проверочная  таблица'!IL38/1000</f>
        <v>0</v>
      </c>
    </row>
    <row r="17" spans="1:3" ht="76.5" x14ac:dyDescent="0.25">
      <c r="A17" s="81" t="s">
        <v>1021</v>
      </c>
      <c r="B17" s="982">
        <f>'Проверочная  таблица'!ET38/1000</f>
        <v>7600</v>
      </c>
      <c r="C17" s="982">
        <f>'Проверочная  таблица'!FA38/1000</f>
        <v>0</v>
      </c>
    </row>
    <row r="18" spans="1:3" ht="89.25" x14ac:dyDescent="0.25">
      <c r="A18" s="81" t="s">
        <v>1022</v>
      </c>
      <c r="B18" s="982">
        <f>'Проверочная  таблица'!EV38/1000</f>
        <v>2950</v>
      </c>
      <c r="C18" s="982">
        <f>'Проверочная  таблица'!FC38/1000</f>
        <v>0</v>
      </c>
    </row>
    <row r="19" spans="1:3" ht="89.25" x14ac:dyDescent="0.25">
      <c r="A19" s="81" t="s">
        <v>1023</v>
      </c>
      <c r="B19" s="982">
        <f>'Проверочная  таблица'!EX38/1000</f>
        <v>3000</v>
      </c>
      <c r="C19" s="982">
        <f>'Проверочная  таблица'!FE38/1000</f>
        <v>0</v>
      </c>
    </row>
    <row r="20" spans="1:3" ht="51" x14ac:dyDescent="0.25">
      <c r="A20" s="81" t="s">
        <v>1024</v>
      </c>
      <c r="B20" s="982">
        <f>'Проверочная  таблица'!HP38/1000</f>
        <v>21840</v>
      </c>
      <c r="C20" s="982">
        <f>'Проверочная  таблица'!HS38/1000</f>
        <v>0</v>
      </c>
    </row>
    <row r="21" spans="1:3" ht="76.5" x14ac:dyDescent="0.25">
      <c r="A21" s="81" t="s">
        <v>1025</v>
      </c>
      <c r="B21" s="982">
        <f>'Проверочная  таблица'!JB39/1000</f>
        <v>64175.8</v>
      </c>
      <c r="C21" s="982">
        <f>'Проверочная  таблица'!JK39/1000</f>
        <v>4329.1855099999993</v>
      </c>
    </row>
    <row r="22" spans="1:3" ht="63.75" x14ac:dyDescent="0.25">
      <c r="A22" s="493" t="s">
        <v>1026</v>
      </c>
      <c r="B22" s="979">
        <f>'Проверочная  таблица'!JD38/1000</f>
        <v>0</v>
      </c>
      <c r="C22" s="979">
        <f>'Проверочная  таблица'!JM38/1000</f>
        <v>0</v>
      </c>
    </row>
    <row r="23" spans="1:3" ht="63.75" x14ac:dyDescent="0.25">
      <c r="A23" s="81" t="s">
        <v>1027</v>
      </c>
      <c r="B23" s="982">
        <f>'Проверочная  таблица'!JF38/1000</f>
        <v>0</v>
      </c>
      <c r="C23" s="982">
        <f>'Проверочная  таблица'!JO38/1000</f>
        <v>0</v>
      </c>
    </row>
    <row r="24" spans="1:3" ht="63.75" x14ac:dyDescent="0.25">
      <c r="A24" s="493" t="s">
        <v>1028</v>
      </c>
      <c r="B24" s="979">
        <f>'Проверочная  таблица'!JH38/1000</f>
        <v>83967.4</v>
      </c>
      <c r="C24" s="979">
        <f>'Проверочная  таблица'!JQ38/1000</f>
        <v>0</v>
      </c>
    </row>
    <row r="25" spans="1:3" ht="89.25" x14ac:dyDescent="0.25">
      <c r="A25" s="81" t="s">
        <v>1029</v>
      </c>
      <c r="B25" s="982">
        <f>'Проверочная  таблица'!KF38/1000</f>
        <v>0</v>
      </c>
      <c r="C25" s="982">
        <f>'Проверочная  таблица'!KK38/1000</f>
        <v>0</v>
      </c>
    </row>
    <row r="26" spans="1:3" ht="76.5" x14ac:dyDescent="0.25">
      <c r="A26" s="81" t="s">
        <v>1030</v>
      </c>
      <c r="B26" s="982">
        <f>'Проверочная  таблица'!KV38/1000</f>
        <v>0</v>
      </c>
      <c r="C26" s="982">
        <f>'Проверочная  таблица'!KY38/1000</f>
        <v>0</v>
      </c>
    </row>
    <row r="27" spans="1:3" ht="51" x14ac:dyDescent="0.25">
      <c r="A27" s="81" t="s">
        <v>1031</v>
      </c>
      <c r="B27" s="165">
        <f>'Проверочная  таблица'!ML39/1000</f>
        <v>10281.1</v>
      </c>
      <c r="C27" s="173">
        <f>'Проверочная  таблица'!MO39/1000</f>
        <v>257.64101999999997</v>
      </c>
    </row>
    <row r="28" spans="1:3" ht="38.25" x14ac:dyDescent="0.25">
      <c r="A28" s="81" t="s">
        <v>1032</v>
      </c>
      <c r="B28" s="982">
        <f>'Проверочная  таблица'!HD39/1000</f>
        <v>0</v>
      </c>
      <c r="C28" s="982">
        <f>'Проверочная  таблица'!HG39/1000</f>
        <v>0</v>
      </c>
    </row>
    <row r="29" spans="1:3" ht="76.5" x14ac:dyDescent="0.25">
      <c r="A29" s="81" t="s">
        <v>1033</v>
      </c>
      <c r="B29" s="982">
        <f>'Проверочная  таблица'!FH38/1000</f>
        <v>28634.1</v>
      </c>
      <c r="C29" s="982">
        <f>'Проверочная  таблица'!FK38/1000</f>
        <v>0</v>
      </c>
    </row>
    <row r="30" spans="1:3" ht="76.5" x14ac:dyDescent="0.25">
      <c r="A30" s="81" t="s">
        <v>1034</v>
      </c>
      <c r="B30" s="982">
        <f>'Проверочная  таблица'!JZ38/1000</f>
        <v>3111.8</v>
      </c>
      <c r="C30" s="982">
        <f>'Проверочная  таблица'!KC38/1000</f>
        <v>398.88729000000001</v>
      </c>
    </row>
    <row r="31" spans="1:3" ht="76.5" x14ac:dyDescent="0.25">
      <c r="A31" s="81" t="s">
        <v>1035</v>
      </c>
      <c r="B31" s="982">
        <f>'Проверочная  таблица'!HV39/1000</f>
        <v>0</v>
      </c>
      <c r="C31" s="982">
        <f>'Проверочная  таблица'!HY39/1000</f>
        <v>0</v>
      </c>
    </row>
    <row r="32" spans="1:3" ht="89.25" x14ac:dyDescent="0.25">
      <c r="A32" s="81" t="s">
        <v>1036</v>
      </c>
      <c r="B32" s="982">
        <f>'Проверочная  таблица'!KH39/1000</f>
        <v>3520.4</v>
      </c>
      <c r="C32" s="982">
        <f>'Проверочная  таблица'!KM39/1000</f>
        <v>0</v>
      </c>
    </row>
    <row r="33" spans="1:4" ht="63.75" x14ac:dyDescent="0.25">
      <c r="A33" s="81" t="s">
        <v>1037</v>
      </c>
      <c r="B33" s="982">
        <f>'Проверочная  таблица'!CX38/1000</f>
        <v>0</v>
      </c>
      <c r="C33" s="982">
        <f>'Проверочная  таблица'!DA38/1000</f>
        <v>0</v>
      </c>
    </row>
    <row r="34" spans="1:4" ht="76.5" x14ac:dyDescent="0.25">
      <c r="A34" s="81" t="s">
        <v>1038</v>
      </c>
      <c r="B34" s="982">
        <f>'Проверочная  таблица'!GF39/1000</f>
        <v>382701.9</v>
      </c>
      <c r="C34" s="982">
        <f>'Проверочная  таблица'!GI39/1000</f>
        <v>0</v>
      </c>
    </row>
    <row r="35" spans="1:4" ht="63.75" x14ac:dyDescent="0.25">
      <c r="A35" s="81" t="s">
        <v>1039</v>
      </c>
      <c r="B35" s="982">
        <f>'Проверочная  таблица'!LB39/1000</f>
        <v>274706.40000000002</v>
      </c>
      <c r="C35" s="982">
        <f>'Проверочная  таблица'!LF39/1000</f>
        <v>0</v>
      </c>
      <c r="D35" s="174"/>
    </row>
    <row r="36" spans="1:4" ht="102" x14ac:dyDescent="0.25">
      <c r="A36" s="81" t="s">
        <v>1040</v>
      </c>
      <c r="B36" s="982">
        <f>'Проверочная  таблица'!ON39/1000</f>
        <v>0</v>
      </c>
      <c r="C36" s="982">
        <f>'Проверочная  таблица'!OW39/1000</f>
        <v>0</v>
      </c>
    </row>
    <row r="37" spans="1:4" ht="127.5" x14ac:dyDescent="0.25">
      <c r="A37" s="81" t="s">
        <v>1041</v>
      </c>
      <c r="B37" s="982">
        <f>'Проверочная  таблица'!OP39/1000</f>
        <v>27660</v>
      </c>
      <c r="C37" s="982">
        <f>'Проверочная  таблица'!OY39/1000</f>
        <v>0</v>
      </c>
    </row>
    <row r="38" spans="1:4" ht="89.25" x14ac:dyDescent="0.25">
      <c r="A38" s="81" t="s">
        <v>1081</v>
      </c>
      <c r="B38" s="982">
        <f>'Проверочная  таблица'!LR39/1000</f>
        <v>0</v>
      </c>
      <c r="C38" s="982">
        <f>'Проверочная  таблица'!LY39/1000</f>
        <v>0</v>
      </c>
    </row>
    <row r="39" spans="1:4" ht="89.25" x14ac:dyDescent="0.25">
      <c r="A39" s="81" t="s">
        <v>1042</v>
      </c>
      <c r="B39" s="982">
        <f>'Проверочная  таблица'!FN39/1000</f>
        <v>495360.4</v>
      </c>
      <c r="C39" s="982">
        <f>'Проверочная  таблица'!FQ39/1000</f>
        <v>0</v>
      </c>
    </row>
    <row r="40" spans="1:4" ht="76.5" x14ac:dyDescent="0.25">
      <c r="A40" s="81" t="s">
        <v>1043</v>
      </c>
      <c r="B40" s="982">
        <f>'Проверочная  таблица'!OR39/1000</f>
        <v>641581.4</v>
      </c>
      <c r="C40" s="982">
        <f>'Проверочная  таблица'!PA39/1000</f>
        <v>0</v>
      </c>
    </row>
    <row r="41" spans="1:4" ht="89.25" x14ac:dyDescent="0.25">
      <c r="A41" s="81" t="s">
        <v>1078</v>
      </c>
      <c r="B41" s="979">
        <f>'Проверочная  таблица'!OT39/1000</f>
        <v>0</v>
      </c>
      <c r="C41" s="979">
        <f>'Проверочная  таблица'!PC39/1000</f>
        <v>0</v>
      </c>
    </row>
    <row r="42" spans="1:4" ht="114.75" x14ac:dyDescent="0.25">
      <c r="A42" s="81" t="s">
        <v>1044</v>
      </c>
      <c r="B42" s="982">
        <f>'Проверочная  таблица'!FZ38/1000</f>
        <v>0</v>
      </c>
      <c r="C42" s="982">
        <f>'Проверочная  таблица'!GC38/1000</f>
        <v>0</v>
      </c>
    </row>
    <row r="43" spans="1:4" ht="76.5" x14ac:dyDescent="0.25">
      <c r="A43" s="81" t="s">
        <v>1045</v>
      </c>
      <c r="B43" s="982">
        <f>'Проверочная  таблица'!GR38/1000</f>
        <v>0</v>
      </c>
      <c r="C43" s="982">
        <f>'Проверочная  таблица'!GV38/1000</f>
        <v>0</v>
      </c>
    </row>
    <row r="44" spans="1:4" ht="102" x14ac:dyDescent="0.25">
      <c r="A44" s="81" t="s">
        <v>1046</v>
      </c>
      <c r="B44" s="982">
        <f>'Проверочная  таблица'!BF38/1000</f>
        <v>0</v>
      </c>
      <c r="C44" s="982">
        <f>'Проверочная  таблица'!BM38/1000</f>
        <v>0</v>
      </c>
    </row>
    <row r="45" spans="1:4" ht="76.5" x14ac:dyDescent="0.25">
      <c r="A45" s="81" t="s">
        <v>1047</v>
      </c>
      <c r="B45" s="982">
        <f>'Проверочная  таблица'!BH39/1000</f>
        <v>0</v>
      </c>
      <c r="C45" s="982">
        <f>'Проверочная  таблица'!BO39/1000</f>
        <v>0</v>
      </c>
    </row>
    <row r="46" spans="1:4" ht="76.5" x14ac:dyDescent="0.25">
      <c r="A46" s="81" t="s">
        <v>1048</v>
      </c>
      <c r="B46" s="982">
        <f>'Проверочная  таблица'!BJ38/1000</f>
        <v>0</v>
      </c>
      <c r="C46" s="982">
        <f>'Проверочная  таблица'!BQ38/1000</f>
        <v>0</v>
      </c>
    </row>
    <row r="47" spans="1:4" ht="102" x14ac:dyDescent="0.25">
      <c r="A47" s="81" t="s">
        <v>1049</v>
      </c>
      <c r="B47" s="982">
        <f>'Проверочная  таблица'!MX39/1000</f>
        <v>0</v>
      </c>
      <c r="C47" s="982">
        <f>'Проверочная  таблица'!NC39/1000</f>
        <v>0</v>
      </c>
    </row>
    <row r="48" spans="1:4" ht="102" x14ac:dyDescent="0.25">
      <c r="A48" s="81" t="s">
        <v>1050</v>
      </c>
      <c r="B48" s="979">
        <f>'Проверочная  таблица'!MZ39/1000</f>
        <v>0</v>
      </c>
      <c r="C48" s="979">
        <f>'Проверочная  таблица'!NE39/1000</f>
        <v>0</v>
      </c>
    </row>
    <row r="49" spans="1:4" ht="76.5" x14ac:dyDescent="0.25">
      <c r="A49" s="81" t="s">
        <v>1051</v>
      </c>
      <c r="B49" s="982">
        <f>'Проверочная  таблица'!IP39/1000</f>
        <v>0</v>
      </c>
      <c r="C49" s="982">
        <f>'Проверочная  таблица'!IS39/1000</f>
        <v>0</v>
      </c>
    </row>
    <row r="50" spans="1:4" ht="63.75" x14ac:dyDescent="0.25">
      <c r="A50" s="81" t="s">
        <v>1068</v>
      </c>
      <c r="B50" s="979">
        <f>'Проверочная  таблица'!DD38/1000</f>
        <v>4100.0811399999993</v>
      </c>
      <c r="C50" s="979">
        <f>'Проверочная  таблица'!DI38/1000</f>
        <v>0</v>
      </c>
    </row>
    <row r="51" spans="1:4" ht="63.75" x14ac:dyDescent="0.25">
      <c r="A51" s="81" t="s">
        <v>1069</v>
      </c>
      <c r="B51" s="979">
        <f>'Проверочная  таблица'!DF38/1000</f>
        <v>73.918859999999995</v>
      </c>
      <c r="C51" s="979">
        <f>'Проверочная  таблица'!DK38/1000</f>
        <v>0</v>
      </c>
    </row>
    <row r="52" spans="1:4" ht="114.75" x14ac:dyDescent="0.25">
      <c r="A52" s="81" t="s">
        <v>1067</v>
      </c>
      <c r="B52" s="982">
        <f>'Проверочная  таблица'!DZ39/1000</f>
        <v>0</v>
      </c>
      <c r="C52" s="982">
        <f>'Проверочная  таблица'!EC39/1000</f>
        <v>0</v>
      </c>
    </row>
    <row r="53" spans="1:4" ht="15.75" x14ac:dyDescent="0.25">
      <c r="A53" s="81"/>
      <c r="B53" s="982"/>
      <c r="C53" s="982"/>
    </row>
    <row r="54" spans="1:4" ht="15.75" x14ac:dyDescent="0.25">
      <c r="A54" s="63" t="s">
        <v>266</v>
      </c>
      <c r="B54" s="983">
        <f>SUM(B7:B53)</f>
        <v>4417261.4999999991</v>
      </c>
      <c r="C54" s="983">
        <f>SUM(C7:C53)</f>
        <v>178860.20039000001</v>
      </c>
      <c r="D54" s="175">
        <f>B54-Субсидия!E616/1000</f>
        <v>0</v>
      </c>
    </row>
    <row r="55" spans="1:4" ht="15.75" x14ac:dyDescent="0.25">
      <c r="A55" s="57"/>
      <c r="B55" s="982"/>
      <c r="C55" s="982"/>
    </row>
    <row r="56" spans="1:4" ht="15.75" x14ac:dyDescent="0.25">
      <c r="A56" s="54" t="s">
        <v>267</v>
      </c>
      <c r="B56" s="982"/>
      <c r="C56" s="982"/>
    </row>
    <row r="57" spans="1:4" ht="114.75" x14ac:dyDescent="0.25">
      <c r="A57" s="81" t="s">
        <v>268</v>
      </c>
      <c r="B57" s="982">
        <f>'Проверочная  таблица'!QL38/1000</f>
        <v>0</v>
      </c>
      <c r="C57" s="982">
        <f>'Проверочная  таблица'!QM38/1000</f>
        <v>0</v>
      </c>
    </row>
    <row r="58" spans="1:4" ht="89.25" x14ac:dyDescent="0.25">
      <c r="A58" s="81" t="s">
        <v>269</v>
      </c>
      <c r="B58" s="982">
        <f>'Проверочная  таблица'!QN38/1000</f>
        <v>2382.8000000000002</v>
      </c>
      <c r="C58" s="982">
        <f>'Проверочная  таблица'!QO38/1000</f>
        <v>2382.8000000000002</v>
      </c>
    </row>
    <row r="59" spans="1:4" ht="89.25" x14ac:dyDescent="0.25">
      <c r="A59" s="81" t="s">
        <v>270</v>
      </c>
      <c r="B59" s="982">
        <f>'Проверочная  таблица'!QP38/1000</f>
        <v>7548.6</v>
      </c>
      <c r="C59" s="982">
        <f>'Проверочная  таблица'!QQ38/1000</f>
        <v>7548.6</v>
      </c>
    </row>
    <row r="60" spans="1:4" ht="76.5" x14ac:dyDescent="0.25">
      <c r="A60" s="81" t="s">
        <v>271</v>
      </c>
      <c r="B60" s="982">
        <f>'Проверочная  таблица'!QT38/1000</f>
        <v>429052.8</v>
      </c>
      <c r="C60" s="982">
        <f>'Проверочная  таблица'!QW38/1000</f>
        <v>214013.70035000003</v>
      </c>
    </row>
    <row r="61" spans="1:4" ht="102" x14ac:dyDescent="0.25">
      <c r="A61" s="81" t="s">
        <v>272</v>
      </c>
      <c r="B61" s="982">
        <f>'Проверочная  таблица'!QZ38/1000</f>
        <v>17325.2</v>
      </c>
      <c r="C61" s="982">
        <f>'Проверочная  таблица'!RC38/1000</f>
        <v>2122.9110499999997</v>
      </c>
    </row>
    <row r="62" spans="1:4" ht="51" x14ac:dyDescent="0.25">
      <c r="A62" s="81" t="s">
        <v>273</v>
      </c>
      <c r="B62" s="982">
        <f>('Проверочная  таблица'!QF38+'Проверочная  таблица'!QH38)/1000</f>
        <v>37914.5</v>
      </c>
      <c r="C62" s="982" t="e">
        <f>('Проверочная  таблица'!QG38+'Проверочная  таблица'!QI38)/1000</f>
        <v>#REF!</v>
      </c>
    </row>
    <row r="63" spans="1:4" ht="63.75" x14ac:dyDescent="0.25">
      <c r="A63" s="81" t="s">
        <v>274</v>
      </c>
      <c r="B63" s="982">
        <f>'Проверочная  таблица'!QJ38/1000</f>
        <v>3552.9</v>
      </c>
      <c r="C63" s="982">
        <f>'Проверочная  таблица'!QK38/1000</f>
        <v>0</v>
      </c>
    </row>
    <row r="64" spans="1:4" ht="15.75" x14ac:dyDescent="0.25">
      <c r="A64" s="81"/>
      <c r="B64" s="982"/>
      <c r="C64" s="982"/>
    </row>
    <row r="65" spans="1:4" ht="15.75" x14ac:dyDescent="0.25">
      <c r="A65" s="63" t="s">
        <v>275</v>
      </c>
      <c r="B65" s="983">
        <f>SUM(B57:B63)</f>
        <v>497776.80000000005</v>
      </c>
      <c r="C65" s="983" t="e">
        <f>SUM(C57:C63)</f>
        <v>#REF!</v>
      </c>
    </row>
    <row r="66" spans="1:4" ht="15.75" x14ac:dyDescent="0.25">
      <c r="A66" s="81"/>
      <c r="B66" s="982"/>
      <c r="C66" s="982"/>
    </row>
    <row r="67" spans="1:4" ht="15.75" x14ac:dyDescent="0.25">
      <c r="A67" s="54" t="s">
        <v>276</v>
      </c>
      <c r="B67" s="982"/>
      <c r="C67" s="982"/>
    </row>
    <row r="68" spans="1:4" ht="89.25" x14ac:dyDescent="0.25">
      <c r="A68" s="81" t="s">
        <v>778</v>
      </c>
      <c r="B68" s="982">
        <f>'Проверочная  таблица'!RH38/1000</f>
        <v>17733.240000000002</v>
      </c>
      <c r="C68" s="982">
        <f>'Проверочная  таблица'!RK38/1000</f>
        <v>4335.66</v>
      </c>
    </row>
    <row r="69" spans="1:4" ht="63.75" x14ac:dyDescent="0.25">
      <c r="A69" s="81" t="s">
        <v>779</v>
      </c>
      <c r="B69" s="982">
        <f>'Проверочная  таблица'!RT38/1000</f>
        <v>53139.184000000001</v>
      </c>
      <c r="C69" s="982">
        <f>'Проверочная  таблица'!RW38/1000</f>
        <v>13461.08633</v>
      </c>
    </row>
    <row r="70" spans="1:4" ht="102" x14ac:dyDescent="0.25">
      <c r="A70" s="66" t="s">
        <v>780</v>
      </c>
      <c r="B70" s="982">
        <f>'Проверочная  таблица'!RZ38/1000</f>
        <v>763701.12</v>
      </c>
      <c r="C70" s="982">
        <f>'Проверочная  таблица'!SC38/1000</f>
        <v>175348.679</v>
      </c>
    </row>
    <row r="71" spans="1:4" ht="51" x14ac:dyDescent="0.25">
      <c r="A71" s="81" t="s">
        <v>781</v>
      </c>
      <c r="B71" s="982">
        <f>'Проверочная  таблица'!RN38/1000</f>
        <v>0</v>
      </c>
      <c r="C71" s="982">
        <f>'Проверочная  таблица'!RQ38/1000</f>
        <v>0</v>
      </c>
    </row>
    <row r="72" spans="1:4" ht="15.75" x14ac:dyDescent="0.25">
      <c r="A72" s="54"/>
      <c r="B72" s="982"/>
      <c r="C72" s="982"/>
    </row>
    <row r="73" spans="1:4" ht="15.75" x14ac:dyDescent="0.25">
      <c r="A73" s="63" t="s">
        <v>277</v>
      </c>
      <c r="B73" s="983">
        <f>SUM(B68:B72)</f>
        <v>834573.54399999999</v>
      </c>
      <c r="C73" s="983">
        <f>SUM(C68:C72)</f>
        <v>193145.42533</v>
      </c>
      <c r="D73" s="175">
        <f>B73-'Иные  МБТ'!D61/1000</f>
        <v>0</v>
      </c>
    </row>
    <row r="74" spans="1:4" ht="15.75" x14ac:dyDescent="0.25">
      <c r="A74" s="81"/>
      <c r="B74" s="982"/>
      <c r="C74" s="982"/>
    </row>
    <row r="75" spans="1:4" ht="15.75" x14ac:dyDescent="0.25">
      <c r="A75" s="176" t="s">
        <v>278</v>
      </c>
      <c r="B75" s="984">
        <f>B65+B54+B73</f>
        <v>5749611.8439999986</v>
      </c>
      <c r="C75" s="984" t="e">
        <f>C65+C54+C73</f>
        <v>#REF!</v>
      </c>
    </row>
    <row r="76" spans="1:4" x14ac:dyDescent="0.25">
      <c r="A76" s="1346"/>
      <c r="B76" s="1346"/>
      <c r="C76" s="1346"/>
    </row>
    <row r="77" spans="1:4" x14ac:dyDescent="0.25">
      <c r="A77" s="896"/>
      <c r="B77" s="896"/>
      <c r="C77" s="896"/>
    </row>
    <row r="78" spans="1:4" x14ac:dyDescent="0.25">
      <c r="A78" s="1346" t="s">
        <v>279</v>
      </c>
      <c r="B78" s="1346"/>
      <c r="C78" s="1346"/>
    </row>
    <row r="79" spans="1:4" x14ac:dyDescent="0.25">
      <c r="A79" s="1346"/>
      <c r="B79" s="1346"/>
      <c r="C79" s="1346"/>
    </row>
    <row r="80" spans="1:4" ht="114.75" x14ac:dyDescent="0.25">
      <c r="A80" s="81" t="s">
        <v>655</v>
      </c>
      <c r="B80" s="982">
        <f>'Проверочная  таблица'!AQ38/1000</f>
        <v>0</v>
      </c>
      <c r="C80" s="982">
        <f>'Проверочная  таблица'!AT38/1000</f>
        <v>0</v>
      </c>
    </row>
    <row r="81" spans="1:3" ht="114.75" x14ac:dyDescent="0.25">
      <c r="A81" s="81" t="s">
        <v>280</v>
      </c>
      <c r="B81" s="982">
        <f>'Проверочная  таблица'!AR38/1000</f>
        <v>0</v>
      </c>
      <c r="C81" s="982">
        <f>'Проверочная  таблица'!AU38/1000</f>
        <v>0</v>
      </c>
    </row>
    <row r="82" spans="1:3" ht="114.75" x14ac:dyDescent="0.25">
      <c r="A82" s="493" t="s">
        <v>922</v>
      </c>
      <c r="B82" s="979">
        <f>'Проверочная  таблица'!AN38/1000</f>
        <v>74425.730880000017</v>
      </c>
      <c r="C82" s="979">
        <f>'Проверочная  таблица'!AO38/1000</f>
        <v>0</v>
      </c>
    </row>
    <row r="83" spans="1:3" ht="15.75" x14ac:dyDescent="0.25">
      <c r="A83" s="81"/>
      <c r="B83" s="982"/>
      <c r="C83" s="982"/>
    </row>
    <row r="84" spans="1:3" ht="15.75" x14ac:dyDescent="0.25">
      <c r="A84" s="63" t="s">
        <v>281</v>
      </c>
      <c r="B84" s="983">
        <f>SUM(B80:B83)</f>
        <v>74425.730880000017</v>
      </c>
      <c r="C84" s="983">
        <f>SUM(C80:C83)</f>
        <v>0</v>
      </c>
    </row>
    <row r="85" spans="1:3" ht="15.75" x14ac:dyDescent="0.25">
      <c r="A85" s="81"/>
      <c r="B85" s="982"/>
      <c r="C85" s="982"/>
    </row>
    <row r="86" spans="1:3" ht="15.75" x14ac:dyDescent="0.25">
      <c r="A86" s="176" t="s">
        <v>0</v>
      </c>
      <c r="B86" s="985">
        <f>B75+B84</f>
        <v>5824037.5748799983</v>
      </c>
      <c r="C86" s="985" t="e">
        <f>C75+C84</f>
        <v>#REF!</v>
      </c>
    </row>
    <row r="87" spans="1:3" x14ac:dyDescent="0.25">
      <c r="B87" s="986">
        <f>B86-Субсидия!E616/1000-'Иные  МБТ'!E61/1000-B65-Субсидия!E624/1000</f>
        <v>-1.7171259969472885E-9</v>
      </c>
      <c r="C87" s="986" t="e">
        <f>C86-Субсидия!F616/1000-'Иные  МБТ'!F61/1000-C65-Субсидия!F624/1000</f>
        <v>#REF!</v>
      </c>
    </row>
  </sheetData>
  <mergeCells count="5">
    <mergeCell ref="A2:C2"/>
    <mergeCell ref="A3:C3"/>
    <mergeCell ref="A76:C76"/>
    <mergeCell ref="A78:C78"/>
    <mergeCell ref="A79:C79"/>
  </mergeCells>
  <pageMargins left="0.78740157480314965" right="0.39370078740157483" top="0.78740157480314965" bottom="0.78740157480314965" header="0.51181102362204722" footer="0.51181102362204722"/>
  <pageSetup paperSize="9" scale="78" fitToHeight="8" orientation="portrait"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2:I22"/>
  <sheetViews>
    <sheetView zoomScale="54" zoomScaleNormal="54" zoomScaleSheetLayoutView="50" workbookViewId="0">
      <pane xSplit="1" ySplit="9" topLeftCell="B10" activePane="bottomRight" state="frozen"/>
      <selection pane="topRight" activeCell="B1" sqref="B1"/>
      <selection pane="bottomLeft" activeCell="A9" sqref="A9"/>
      <selection pane="bottomRight" sqref="A1:I27"/>
    </sheetView>
  </sheetViews>
  <sheetFormatPr defaultColWidth="8.85546875" defaultRowHeight="12.75" x14ac:dyDescent="0.25"/>
  <cols>
    <col min="1" max="1" width="19.140625" style="58" customWidth="1"/>
    <col min="2" max="2" width="23.140625" style="58" bestFit="1" customWidth="1"/>
    <col min="3" max="3" width="23.85546875" style="58" customWidth="1"/>
    <col min="4" max="4" width="21.85546875" style="58" bestFit="1" customWidth="1"/>
    <col min="5" max="5" width="19.5703125" style="58" bestFit="1" customWidth="1"/>
    <col min="6" max="7" width="21.5703125" style="58" bestFit="1" customWidth="1"/>
    <col min="8" max="8" width="21.85546875" style="58" customWidth="1"/>
    <col min="9" max="9" width="18.5703125" style="58" bestFit="1" customWidth="1"/>
    <col min="10" max="16384" width="8.85546875" style="58"/>
  </cols>
  <sheetData>
    <row r="2" spans="1:9" ht="15.75" x14ac:dyDescent="0.25">
      <c r="A2" s="1349" t="s">
        <v>802</v>
      </c>
      <c r="B2" s="1349"/>
      <c r="C2" s="1349"/>
      <c r="D2" s="1349"/>
      <c r="E2" s="1349"/>
      <c r="F2" s="1349"/>
      <c r="G2" s="1349"/>
      <c r="H2" s="1349"/>
      <c r="I2" s="1349"/>
    </row>
    <row r="3" spans="1:9" ht="15.75" x14ac:dyDescent="0.25">
      <c r="A3" s="1349" t="str">
        <f>'Район  и  поселения'!E3</f>
        <v>ПО  СОСТОЯНИЮ  НА  1  АПРЕЛЯ  2026  ГОДА</v>
      </c>
      <c r="B3" s="1349"/>
      <c r="C3" s="1349"/>
      <c r="D3" s="1349"/>
      <c r="E3" s="1349"/>
      <c r="F3" s="1349"/>
      <c r="G3" s="1349"/>
      <c r="H3" s="1349"/>
      <c r="I3" s="1349"/>
    </row>
    <row r="5" spans="1:9" x14ac:dyDescent="0.25">
      <c r="H5" s="58" t="s">
        <v>64</v>
      </c>
    </row>
    <row r="6" spans="1:9" x14ac:dyDescent="0.25">
      <c r="A6" s="1346" t="s">
        <v>57</v>
      </c>
      <c r="B6" s="1350" t="s">
        <v>59</v>
      </c>
      <c r="C6" s="1351"/>
      <c r="D6" s="1351"/>
      <c r="E6" s="1352"/>
      <c r="F6" s="1350" t="s">
        <v>255</v>
      </c>
      <c r="G6" s="1351"/>
      <c r="H6" s="1351"/>
      <c r="I6" s="1352"/>
    </row>
    <row r="7" spans="1:9" x14ac:dyDescent="0.25">
      <c r="A7" s="1346"/>
      <c r="B7" s="1346" t="s">
        <v>2</v>
      </c>
      <c r="C7" s="1353" t="s">
        <v>69</v>
      </c>
      <c r="D7" s="1353"/>
      <c r="E7" s="1353"/>
      <c r="F7" s="1353" t="s">
        <v>2</v>
      </c>
      <c r="G7" s="1353" t="s">
        <v>69</v>
      </c>
      <c r="H7" s="1353"/>
      <c r="I7" s="1353"/>
    </row>
    <row r="8" spans="1:9" x14ac:dyDescent="0.25">
      <c r="A8" s="1346"/>
      <c r="B8" s="1346"/>
      <c r="C8" s="1347" t="s">
        <v>256</v>
      </c>
      <c r="D8" s="897" t="s">
        <v>257</v>
      </c>
      <c r="E8" s="1347" t="s">
        <v>258</v>
      </c>
      <c r="F8" s="1353"/>
      <c r="G8" s="1347" t="s">
        <v>256</v>
      </c>
      <c r="H8" s="897" t="s">
        <v>257</v>
      </c>
      <c r="I8" s="1347" t="s">
        <v>258</v>
      </c>
    </row>
    <row r="9" spans="1:9" ht="45.6" customHeight="1" x14ac:dyDescent="0.25">
      <c r="A9" s="1346"/>
      <c r="B9" s="1346"/>
      <c r="C9" s="1348"/>
      <c r="D9" s="897" t="s">
        <v>87</v>
      </c>
      <c r="E9" s="1348"/>
      <c r="F9" s="1353"/>
      <c r="G9" s="1348"/>
      <c r="H9" s="897" t="s">
        <v>87</v>
      </c>
      <c r="I9" s="1348"/>
    </row>
    <row r="10" spans="1:9" ht="15" x14ac:dyDescent="0.25">
      <c r="A10" s="164"/>
      <c r="B10" s="163"/>
      <c r="C10" s="163"/>
      <c r="D10" s="163"/>
      <c r="E10" s="163"/>
      <c r="F10" s="163"/>
      <c r="G10" s="163"/>
      <c r="H10" s="163"/>
      <c r="I10" s="163"/>
    </row>
    <row r="11" spans="1:9" ht="76.5" x14ac:dyDescent="0.25">
      <c r="A11" s="161" t="s">
        <v>259</v>
      </c>
      <c r="B11" s="163">
        <f>'[3]Исполнение  по  дотации'!$B$37*1000</f>
        <v>408572000</v>
      </c>
      <c r="C11" s="163">
        <f>'[3]Исполнение  по  дотации'!$B$46*1000</f>
        <v>408572000</v>
      </c>
      <c r="D11" s="163"/>
      <c r="E11" s="163">
        <f>'[3]Исполнение  по  дотации'!$B$47*1000</f>
        <v>0</v>
      </c>
      <c r="F11" s="163">
        <f>'[3]Исполнение  по  дотации'!$E$37*1000</f>
        <v>93118500</v>
      </c>
      <c r="G11" s="163">
        <f>'[3]Исполнение  по  дотации'!$E$46*1000</f>
        <v>93118500</v>
      </c>
      <c r="H11" s="163"/>
      <c r="I11" s="163">
        <f>'[3]Исполнение  по  дотации'!$E$47*1000</f>
        <v>0</v>
      </c>
    </row>
    <row r="12" spans="1:9" ht="15" x14ac:dyDescent="0.25">
      <c r="A12" s="161"/>
      <c r="B12" s="163"/>
      <c r="C12" s="163"/>
      <c r="D12" s="163"/>
      <c r="E12" s="163"/>
      <c r="F12" s="163"/>
      <c r="G12" s="163"/>
      <c r="H12" s="163"/>
      <c r="I12" s="163"/>
    </row>
    <row r="13" spans="1:9" ht="102" x14ac:dyDescent="0.25">
      <c r="A13" s="161" t="s">
        <v>260</v>
      </c>
      <c r="B13" s="163">
        <f>'[3]Исполнение  по  субсидии'!$B$38*1000</f>
        <v>8868075044.039999</v>
      </c>
      <c r="C13" s="163">
        <f>'[3]Исполнение  по  субсидии'!$B$50*1000</f>
        <v>8868075044.039999</v>
      </c>
      <c r="D13" s="163">
        <f>'[3]Исполнение  по  субсидии'!$B$47*1000</f>
        <v>4417261500</v>
      </c>
      <c r="E13" s="163">
        <f>'[3]Исполнение  по  субсидии'!$B$51*1000</f>
        <v>0</v>
      </c>
      <c r="F13" s="163">
        <f>'[3]Исполнение  по  субсидии'!$C$38*1000</f>
        <v>536681705.86999995</v>
      </c>
      <c r="G13" s="163">
        <f>'[3]Исполнение  по  субсидии'!$C$50*1000</f>
        <v>536681705.86999995</v>
      </c>
      <c r="H13" s="163">
        <f>'[3]Исполнение  по  субсидии'!$C$47*1000</f>
        <v>178860200.38999999</v>
      </c>
      <c r="I13" s="163">
        <f>'[3]Исполнение  по  субсидии'!$C$51*1000</f>
        <v>0</v>
      </c>
    </row>
    <row r="14" spans="1:9" ht="15" x14ac:dyDescent="0.25">
      <c r="A14" s="161"/>
      <c r="B14" s="163"/>
      <c r="C14" s="163"/>
      <c r="D14" s="163"/>
      <c r="E14" s="163"/>
      <c r="F14" s="163"/>
      <c r="G14" s="163"/>
      <c r="H14" s="163"/>
      <c r="I14" s="163"/>
    </row>
    <row r="15" spans="1:9" ht="76.5" x14ac:dyDescent="0.25">
      <c r="A15" s="161" t="s">
        <v>261</v>
      </c>
      <c r="B15" s="163">
        <f>'[3]Исполнение  по  субвенции'!$B$38*1000</f>
        <v>22048627329.230003</v>
      </c>
      <c r="C15" s="163">
        <f>'[3]Исполнение  по  субвенции'!$B$50*1000</f>
        <v>22006122629.230003</v>
      </c>
      <c r="D15" s="163">
        <f>'[3]Исполнение  по  субвенции'!$B$47*1000</f>
        <v>497776800</v>
      </c>
      <c r="E15" s="163">
        <f>'[3]Исполнение  по  субвенции'!$B$51*1000</f>
        <v>42504700.000000007</v>
      </c>
      <c r="F15" s="163">
        <f>'[3]Исполнение  по  субвенции'!$G$38*1000</f>
        <v>5755642423.3299999</v>
      </c>
      <c r="G15" s="163">
        <f>'[3]Исполнение  по  субвенции'!$G$50*1000</f>
        <v>5748953452.3000002</v>
      </c>
      <c r="H15" s="163">
        <f>'[3]Исполнение  по  субвенции'!$G$47*1000</f>
        <v>232497657.43000001</v>
      </c>
      <c r="I15" s="163">
        <f>'[3]Исполнение  по  субвенции'!$G$51*1000</f>
        <v>6688971.0299999993</v>
      </c>
    </row>
    <row r="16" spans="1:9" ht="15" x14ac:dyDescent="0.25">
      <c r="A16" s="161"/>
      <c r="B16" s="163"/>
      <c r="C16" s="163"/>
      <c r="D16" s="163"/>
      <c r="E16" s="163"/>
      <c r="F16" s="163"/>
      <c r="G16" s="163"/>
      <c r="H16" s="163"/>
      <c r="I16" s="163"/>
    </row>
    <row r="17" spans="1:9" ht="38.25" x14ac:dyDescent="0.25">
      <c r="A17" s="161" t="s">
        <v>262</v>
      </c>
      <c r="B17" s="163">
        <f>'[3]Исполнение  по  иным  МБТ'!$B$36*1000</f>
        <v>2119251315.7700002</v>
      </c>
      <c r="C17" s="163">
        <f>'[3]Исполнение  по  иным  МБТ'!$B$48*1000</f>
        <v>2096976633.3000002</v>
      </c>
      <c r="D17" s="163">
        <f>'[3]Исполнение  по  иным  МБТ'!$B$45*1000</f>
        <v>834573544</v>
      </c>
      <c r="E17" s="163">
        <f>'[3]Исполнение  по  иным  МБТ'!$B$49*1000</f>
        <v>22274682.470000003</v>
      </c>
      <c r="F17" s="163">
        <f>'[3]Исполнение  по  иным  МБТ'!$G$36*1000</f>
        <v>458323483.51999992</v>
      </c>
      <c r="G17" s="163">
        <f>'[3]Исполнение  по  иным  МБТ'!$G$48*1000</f>
        <v>436048801.04999989</v>
      </c>
      <c r="H17" s="163">
        <f>'[3]Исполнение  по  иным  МБТ'!$G$45*1000</f>
        <v>193145425.33000001</v>
      </c>
      <c r="I17" s="163">
        <f>'[3]Исполнение  по  иным  МБТ'!$G$49*1000</f>
        <v>22274682.470000003</v>
      </c>
    </row>
    <row r="18" spans="1:9" ht="15" x14ac:dyDescent="0.25">
      <c r="A18" s="161"/>
      <c r="B18" s="163"/>
      <c r="C18" s="163"/>
      <c r="D18" s="163"/>
      <c r="E18" s="163"/>
      <c r="F18" s="163"/>
      <c r="G18" s="163"/>
      <c r="H18" s="163"/>
      <c r="I18" s="163"/>
    </row>
    <row r="19" spans="1:9" ht="15" x14ac:dyDescent="0.25">
      <c r="A19" s="169" t="s">
        <v>0</v>
      </c>
      <c r="B19" s="170">
        <f t="shared" ref="B19:I19" si="0">SUM(B11:B18)</f>
        <v>33444525689.040005</v>
      </c>
      <c r="C19" s="170">
        <f t="shared" si="0"/>
        <v>33379746306.570004</v>
      </c>
      <c r="D19" s="170">
        <f t="shared" si="0"/>
        <v>5749611844</v>
      </c>
      <c r="E19" s="170">
        <f t="shared" si="0"/>
        <v>64779382.470000014</v>
      </c>
      <c r="F19" s="170">
        <f t="shared" si="0"/>
        <v>6843766112.7199993</v>
      </c>
      <c r="G19" s="170">
        <f t="shared" si="0"/>
        <v>6814802459.2200003</v>
      </c>
      <c r="H19" s="170">
        <f t="shared" si="0"/>
        <v>604503283.14999998</v>
      </c>
      <c r="I19" s="170">
        <f t="shared" si="0"/>
        <v>28963653.5</v>
      </c>
    </row>
    <row r="20" spans="1:9" ht="15" x14ac:dyDescent="0.25">
      <c r="A20" s="897" t="s">
        <v>69</v>
      </c>
      <c r="B20" s="163"/>
      <c r="C20" s="163"/>
      <c r="D20" s="163"/>
      <c r="E20" s="163"/>
      <c r="F20" s="163"/>
      <c r="G20" s="163"/>
      <c r="H20" s="163"/>
      <c r="I20" s="163"/>
    </row>
    <row r="21" spans="1:9" ht="30" x14ac:dyDescent="0.25">
      <c r="A21" s="67" t="s">
        <v>263</v>
      </c>
      <c r="B21" s="163">
        <f t="shared" ref="B21:I21" si="1">B19-B11</f>
        <v>33035953689.040005</v>
      </c>
      <c r="C21" s="163">
        <f t="shared" si="1"/>
        <v>32971174306.570004</v>
      </c>
      <c r="D21" s="163">
        <f t="shared" si="1"/>
        <v>5749611844</v>
      </c>
      <c r="E21" s="163">
        <f t="shared" si="1"/>
        <v>64779382.470000014</v>
      </c>
      <c r="F21" s="163">
        <f t="shared" si="1"/>
        <v>6750647612.7199993</v>
      </c>
      <c r="G21" s="163">
        <f t="shared" si="1"/>
        <v>6721683959.2200003</v>
      </c>
      <c r="H21" s="163">
        <f t="shared" si="1"/>
        <v>604503283.14999998</v>
      </c>
      <c r="I21" s="163">
        <f t="shared" si="1"/>
        <v>28963653.5</v>
      </c>
    </row>
    <row r="22" spans="1:9" s="172" customFormat="1" ht="15" x14ac:dyDescent="0.25">
      <c r="A22" s="52"/>
      <c r="B22" s="987">
        <f>B19-'Проверочная  таблица'!B38</f>
        <v>0</v>
      </c>
      <c r="C22" s="987">
        <f>B19-C19-E19</f>
        <v>1.2069940567016602E-6</v>
      </c>
      <c r="D22" s="987">
        <f>D21-('Федеральные  средства'!B54+'Федеральные  средства'!B65+'Федеральные  средства'!B73)*1000</f>
        <v>0</v>
      </c>
      <c r="E22" s="987">
        <f>E21-('[3]Исполнение  по  дотации'!$B$47+'[3]Исполнение  по  субсидии'!$B$51+'[3]Исполнение  по  субвенции'!$B$51+'[3]Исполнение  по  иным  МБТ'!$B$49)*1000</f>
        <v>0</v>
      </c>
      <c r="F22" s="987" t="e">
        <f>F19-'Проверочная  таблица'!C38</f>
        <v>#REF!</v>
      </c>
      <c r="G22" s="987">
        <f>F19-G19-I19</f>
        <v>-9.5367431640625E-7</v>
      </c>
      <c r="H22" s="987" t="e">
        <f>H21-('Федеральные  средства'!C73+'Федеральные  средства'!C65+'Федеральные  средства'!C54)*1000</f>
        <v>#REF!</v>
      </c>
      <c r="I22" s="987">
        <f>I21-('[3]Исполнение  по  дотации'!$E$47+'[3]Исполнение  по  субсидии'!$C$51+'[3]Исполнение  по  субвенции'!$G$51+'[3]Исполнение  по  иным  МБТ'!$G$49)*1000</f>
        <v>0</v>
      </c>
    </row>
  </sheetData>
  <mergeCells count="13">
    <mergeCell ref="E8:E9"/>
    <mergeCell ref="G8:G9"/>
    <mergeCell ref="I8:I9"/>
    <mergeCell ref="A2:I2"/>
    <mergeCell ref="A3:I3"/>
    <mergeCell ref="A6:A9"/>
    <mergeCell ref="B6:E6"/>
    <mergeCell ref="F6:I6"/>
    <mergeCell ref="B7:B9"/>
    <mergeCell ref="C7:E7"/>
    <mergeCell ref="F7:F9"/>
    <mergeCell ref="G7:I7"/>
    <mergeCell ref="C8:C9"/>
  </mergeCells>
  <pageMargins left="0.78740157480314965" right="0.39370078740157483" top="0.78740157480314965" bottom="0.78740157480314965" header="0.51181102362204722" footer="0.51181102362204722"/>
  <pageSetup paperSize="9" scale="70"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23</vt:i4>
      </vt:variant>
    </vt:vector>
  </HeadingPairs>
  <TitlesOfParts>
    <vt:vector size="37" baseType="lpstr">
      <vt:lpstr>ИТОГИ</vt: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Дотация</vt:lpstr>
      <vt:lpstr>Субсидия</vt:lpstr>
      <vt:lpstr>Субвенция</vt:lpstr>
      <vt:lpstr>Иные  МБТ</vt:lpstr>
      <vt:lpstr>'Иные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Субвенция!Заголовки_для_печати</vt:lpstr>
      <vt:lpstr>'Субвенция  на  полномочия'!Заголовки_для_печати</vt:lpstr>
      <vt:lpstr>Субсидия!Заголовки_для_печати</vt:lpstr>
      <vt:lpstr>'Федеральные  средства'!Заголовки_для_печати</vt:lpstr>
      <vt:lpstr>'Федеральные  средства  по  МО'!Заголовки_для_печати</vt:lpstr>
      <vt:lpstr>Дотация!Область_печати</vt:lpstr>
      <vt:lpstr>'Иные  МБТ'!Область_печати</vt:lpstr>
      <vt:lpstr>'МБТ  по  видам  расходов'!Область_печати</vt:lpstr>
      <vt:lpstr>'МБТ  по  программам'!Область_печати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Субвенция!Область_печати</vt:lpstr>
      <vt:lpstr>'Субвенция  на  полномочия'!Область_печати</vt:lpstr>
      <vt:lpstr>Субсидия!Область_печати</vt:lpstr>
      <vt:lpstr>'Федеральные  средства'!Область_печати</vt:lpstr>
      <vt:lpstr>'Федеральные  средства  по  МО'!Область_печати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u1598</dc:creator>
  <cp:lastModifiedBy>u1533</cp:lastModifiedBy>
  <cp:lastPrinted>2026-04-30T05:52:33Z</cp:lastPrinted>
  <dcterms:created xsi:type="dcterms:W3CDTF">2024-03-04T08:41:03Z</dcterms:created>
  <dcterms:modified xsi:type="dcterms:W3CDTF">2026-05-19T11:28:56Z</dcterms:modified>
</cp:coreProperties>
</file>